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аблица 1" sheetId="1" state="visible" r:id="rId1"/>
    <sheet name="Таблица 2" sheetId="2" state="visible" r:id="rId2"/>
    <sheet name="Таблица 3 " sheetId="3" state="visible" r:id="rId3"/>
  </sheets>
  <definedNames>
    <definedName name="_xlnm._FilterDatabase" localSheetId="0" hidden="1">'Таблица 1'!$A$17:$V$1071</definedName>
    <definedName name="_xlnm.Print_Area" localSheetId="0" hidden="0">'Таблица 1'!$A$1:$V$1238</definedName>
    <definedName name="_xlnm.Print_Area" localSheetId="1">'Таблица 2'!$A$1:$N$144</definedName>
    <definedName name="_xlnm._FilterDatabase" localSheetId="2" hidden="1">'Таблица 3 '!$A$400:$GY$1062</definedName>
    <definedName name="_xlnm.Print_Area" localSheetId="2">'Таблица 3 '!$A$1:$T$1245</definedName>
    <definedName name="JR_PAGE_ANCHOR_0_1">#REF!</definedName>
    <definedName name="а">#REF!</definedName>
  </definedNames>
  <calcPr/>
</workbook>
</file>

<file path=xl/sharedStrings.xml><?xml version="1.0" encoding="utf-8"?>
<sst xmlns="http://schemas.openxmlformats.org/spreadsheetml/2006/main" count="1586" uniqueCount="1586">
  <si>
    <t xml:space="preserve">«УТВЕРЖДЕН                                                                                            </t>
  </si>
  <si>
    <t xml:space="preserve">постановлением Правительства</t>
  </si>
  <si>
    <t xml:space="preserve">Забайкальского края</t>
  </si>
  <si>
    <t xml:space="preserve">от 11 августа 2022 года № 348</t>
  </si>
  <si>
    <t xml:space="preserve">(в редакции постановления Правительства</t>
  </si>
  <si>
    <t xml:space="preserve">                             от ____________ № ____)</t>
  </si>
  <si>
    <t xml:space="preserve">Региональный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2023-2025 годов </t>
  </si>
  <si>
    <t xml:space="preserve">Таблица 1. Адресный перечень и характеристика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 в многоквартирных домах</t>
  </si>
  <si>
    <t xml:space="preserve">№ п/п</t>
  </si>
  <si>
    <t xml:space="preserve">Адрес МКД</t>
  </si>
  <si>
    <t xml:space="preserve">Способ формирования фонда капитального ремонта</t>
  </si>
  <si>
    <t>Год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</si>
  <si>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</si>
  <si>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</si>
  <si>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</si>
  <si>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МКД, всего</t>
  </si>
  <si>
    <t xml:space="preserve">Площадь помещений МКД:</t>
  </si>
  <si>
    <t xml:space="preserve">Количество жителей, зарегистрированных в МКД на дату утверждения краткосрочного плана</t>
  </si>
  <si>
    <t xml:space="preserve">Стоимость капитального ремонта</t>
  </si>
  <si>
    <t xml:space="preserve">Удельная стоимость капитального ремонта 1 кв. м общей площади помещений МКД</t>
  </si>
  <si>
    <t xml:space="preserve">Предельная стоимость капитального ремонта 1 кв. м общей площади помещений МКД</t>
  </si>
  <si>
    <t xml:space="preserve">Плановая дата завершения работ</t>
  </si>
  <si>
    <t xml:space="preserve">ввода в эксплуатацию</t>
  </si>
  <si>
    <t xml:space="preserve">завершение последнего капитального ремонта</t>
  </si>
  <si>
    <t>всего:</t>
  </si>
  <si>
    <t xml:space="preserve">в том числе жилых помещений, находящихся в собственности граждан</t>
  </si>
  <si>
    <t xml:space="preserve">в том числе:</t>
  </si>
  <si>
    <t xml:space="preserve">за счет средств бюджета Российской Федерации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</si>
  <si>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</si>
  <si>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</si>
  <si>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</si>
  <si>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за счет взносов собственников помещений в МКД, уплачиваемых исходя из установленного минимального размера взноса</t>
  </si>
  <si>
    <t xml:space="preserve"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</si>
  <si>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</si>
  <si>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</si>
  <si>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</si>
  <si>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</si>
  <si>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 xml:space="preserve">2023 год</t>
  </si>
  <si>
    <t xml:space="preserve">Итого по Забайкальскому краю</t>
  </si>
  <si>
    <t>Х</t>
  </si>
  <si>
    <t>X</t>
  </si>
  <si>
    <t xml:space="preserve">Итого по городскому округу "Город Чита"</t>
  </si>
  <si>
    <t xml:space="preserve">г. Чита, б-р. Украинский, д. 13</t>
  </si>
  <si>
    <t xml:space="preserve">общий счет регионального оператора</t>
  </si>
  <si>
    <t xml:space="preserve">Каменные, кирпичные</t>
  </si>
  <si>
    <t>12.2023</t>
  </si>
  <si>
    <t xml:space="preserve">г. Чита, б-р. Украинский, д. 14</t>
  </si>
  <si>
    <t xml:space="preserve">г. Чита, б-р. Украинский, д. 5</t>
  </si>
  <si>
    <t xml:space="preserve">г. Чита, б-р. Украинский, д. 7</t>
  </si>
  <si>
    <t>1986</t>
  </si>
  <si>
    <t>Панельные</t>
  </si>
  <si>
    <t xml:space="preserve">г. Чита, мкр. 1-й, д. 13</t>
  </si>
  <si>
    <t xml:space="preserve">специальный счет регионального оператора</t>
  </si>
  <si>
    <t xml:space="preserve">г. Чита, мкр. 1-й, д. 14</t>
  </si>
  <si>
    <t xml:space="preserve">Панельные </t>
  </si>
  <si>
    <t xml:space="preserve">г. Чита, мкр. 6-й, д. 4</t>
  </si>
  <si>
    <t xml:space="preserve">г. Чита, мкр. Батарейный, д. 2</t>
  </si>
  <si>
    <t>1993</t>
  </si>
  <si>
    <t xml:space="preserve">г. Чита, мкр. Батарейный, д. 9</t>
  </si>
  <si>
    <t xml:space="preserve">г. Чита, мкр. Осетровка, д. 10</t>
  </si>
  <si>
    <t xml:space="preserve">г. Чита, мкр. Осетровка, д. 30</t>
  </si>
  <si>
    <t>1995</t>
  </si>
  <si>
    <t xml:space="preserve">г. Чита, мкр. Северный, д. 17</t>
  </si>
  <si>
    <t xml:space="preserve">г. Чита, мкр. Северный, д. 19</t>
  </si>
  <si>
    <t>1976</t>
  </si>
  <si>
    <t xml:space="preserve">Кирпичные, каменные</t>
  </si>
  <si>
    <t xml:space="preserve">г. Чита, мкр. Северный, д. 32</t>
  </si>
  <si>
    <t xml:space="preserve">г. Чита, мкр. Северный, д. 41</t>
  </si>
  <si>
    <t xml:space="preserve">г. Чита, мкр. Северный, д. 43</t>
  </si>
  <si>
    <t>1984</t>
  </si>
  <si>
    <t xml:space="preserve">г. Чита, мкр. ТУСМ-4, д. 6</t>
  </si>
  <si>
    <t>1990</t>
  </si>
  <si>
    <t xml:space="preserve">г. Чита, п. Каштак, мкр. Геофизический, д. 1</t>
  </si>
  <si>
    <t>1965</t>
  </si>
  <si>
    <t xml:space="preserve">г. Чита, пр-кт. Советов, д. 12</t>
  </si>
  <si>
    <t xml:space="preserve">г. Чита, пр-кт. Советов, д. 16</t>
  </si>
  <si>
    <t>Кирпичные</t>
  </si>
  <si>
    <t xml:space="preserve">г. Чита, пр-кт. Советов, д. 7</t>
  </si>
  <si>
    <t xml:space="preserve">г. Чита, тр-кт Агинский, д. 53</t>
  </si>
  <si>
    <t xml:space="preserve">г. Чита, пр-кт. Фадеева, д. 18 б </t>
  </si>
  <si>
    <t xml:space="preserve">г. Чита, проезд. Александра Булгакова, д. 50</t>
  </si>
  <si>
    <t xml:space="preserve">г. Чита, проезд. Александра Булгакова, д. 52</t>
  </si>
  <si>
    <t>1974</t>
  </si>
  <si>
    <t xml:space="preserve">г. Чита, проезд. Новодевичий, д. 14</t>
  </si>
  <si>
    <t xml:space="preserve">г. Чита, ул. 1-я Кооперативная, д. 31</t>
  </si>
  <si>
    <t xml:space="preserve">г. Чита, ул. 2-я Коммунальная, д. 41</t>
  </si>
  <si>
    <t xml:space="preserve">г. Чита, ул. 5-я Малая, д. 3 а</t>
  </si>
  <si>
    <t xml:space="preserve">г. Чита, ул. 9 Января, д. 55</t>
  </si>
  <si>
    <t>1975</t>
  </si>
  <si>
    <t xml:space="preserve">г. Чита, ул. 40 лет Октября, д. 1</t>
  </si>
  <si>
    <t>1963</t>
  </si>
  <si>
    <t xml:space="preserve">г. Чита, ул. Автогенная, д. 12</t>
  </si>
  <si>
    <t xml:space="preserve">г. Чита, ул. Автогенная, д. 17</t>
  </si>
  <si>
    <t xml:space="preserve">г. Чита, ул. Амурская, д. 23</t>
  </si>
  <si>
    <t xml:space="preserve">г. Чита, ул. Амурская, д. 57</t>
  </si>
  <si>
    <t xml:space="preserve">г. Чита, ул. Ангарская, д. 33</t>
  </si>
  <si>
    <t>1962</t>
  </si>
  <si>
    <t xml:space="preserve">г. Чита, ул. Анохина, д. 4</t>
  </si>
  <si>
    <t xml:space="preserve">г. Чита, ул. Анохина, д. 94</t>
  </si>
  <si>
    <t>1967</t>
  </si>
  <si>
    <t xml:space="preserve">г. Чита, ул. Бабушкина, д. 36</t>
  </si>
  <si>
    <t xml:space="preserve">г. Чита, ул. Бабушкина, д. 52</t>
  </si>
  <si>
    <t xml:space="preserve">г. Чита, ул. Байкальская, д. 14</t>
  </si>
  <si>
    <t xml:space="preserve">г. Чита, ул. Байкальская, д. 17</t>
  </si>
  <si>
    <t>1985</t>
  </si>
  <si>
    <t xml:space="preserve">г. Чита, ул. Балябина, д. 16</t>
  </si>
  <si>
    <t xml:space="preserve">г. Чита, ул. Баргузинская, д. 5</t>
  </si>
  <si>
    <t xml:space="preserve">г. Чита, ул. Бекетова, д. 23</t>
  </si>
  <si>
    <t xml:space="preserve">г. Чита, ул. Белорусская, д. 46</t>
  </si>
  <si>
    <t xml:space="preserve">г. Чита, ул. Белорусская, д. 48</t>
  </si>
  <si>
    <t xml:space="preserve">г. Чита, ул. Белорусская, д. 9а</t>
  </si>
  <si>
    <t xml:space="preserve">г. Чита, ул. Богомягкова, д. 49</t>
  </si>
  <si>
    <t xml:space="preserve">г. Чита, ул. Бутина, д. 107</t>
  </si>
  <si>
    <t xml:space="preserve">счет регионального оператора с 01.08.2023г.</t>
  </si>
  <si>
    <t xml:space="preserve">г. Чита, ул. Бутина, д. 59</t>
  </si>
  <si>
    <t>1949</t>
  </si>
  <si>
    <t xml:space="preserve">г. Чита, ул. Бутина, д. 69</t>
  </si>
  <si>
    <t xml:space="preserve">г. Чита, ул. Весенняя, д. 16</t>
  </si>
  <si>
    <t xml:space="preserve">г. Чита, ул. Верхнеудинская, д. 10</t>
  </si>
  <si>
    <t>1994</t>
  </si>
  <si>
    <t xml:space="preserve">г. Чита, ул. Геодезическая, д. 42в</t>
  </si>
  <si>
    <t>1981</t>
  </si>
  <si>
    <t xml:space="preserve">г. Чита, ул. Горького, д. 40</t>
  </si>
  <si>
    <t xml:space="preserve">г. Чита, ул. Горького, д. 65</t>
  </si>
  <si>
    <t>1968</t>
  </si>
  <si>
    <t xml:space="preserve">г. Чита, ул. Декабристов, д. 2б</t>
  </si>
  <si>
    <t xml:space="preserve">г. Чита, ул. Евгения Гаюсана, д. 44</t>
  </si>
  <si>
    <t xml:space="preserve">г. Чита, ул. Железобетонная, д. 20</t>
  </si>
  <si>
    <t xml:space="preserve">г. Чита, ул. Железобетонная, д. 6 а</t>
  </si>
  <si>
    <t xml:space="preserve">г. Чита, ул. Журавлева, д. 114</t>
  </si>
  <si>
    <t>1979</t>
  </si>
  <si>
    <t xml:space="preserve">г. Чита, ул. Журавлева, д. 61</t>
  </si>
  <si>
    <t xml:space="preserve">г. Чита, ул. Журавлева, д. 74</t>
  </si>
  <si>
    <t xml:space="preserve">специальный счет ТСЖ</t>
  </si>
  <si>
    <t xml:space="preserve">г. Чита, ул. Забайкальского Рабочего, д. 13</t>
  </si>
  <si>
    <t xml:space="preserve">г. Чита, ул. Забайкальского Рабочего, д. 34</t>
  </si>
  <si>
    <t xml:space="preserve">г. Чита, ул. Забайкальского Рабочего, д. 36</t>
  </si>
  <si>
    <t xml:space="preserve">г. Чита, ул. Забайкальского Рабочего, д. 6</t>
  </si>
  <si>
    <t xml:space="preserve">г. Чита, ул. Звездная, д. 12</t>
  </si>
  <si>
    <t xml:space="preserve">г. Чита, ул. Ингодинская, д. 15</t>
  </si>
  <si>
    <t xml:space="preserve">г. Чита, ул. Июньская, д. 14</t>
  </si>
  <si>
    <t xml:space="preserve">г. Чита, ул. Кайдаловская, д. 10</t>
  </si>
  <si>
    <t xml:space="preserve">г. Чита, ул. Карла Маркса, д. 10</t>
  </si>
  <si>
    <t xml:space="preserve">г. Чита, ул. Карла Маркса, д. 16</t>
  </si>
  <si>
    <t xml:space="preserve">г. Чита, ул. Кенонская, д. 27</t>
  </si>
  <si>
    <t xml:space="preserve">г. Чита, ул. Кирова, д. 16</t>
  </si>
  <si>
    <t xml:space="preserve">г. Чита, ул. Кирова, д. 8</t>
  </si>
  <si>
    <t xml:space="preserve">г. Чита, ул. Ковыльная, д. 20</t>
  </si>
  <si>
    <t xml:space="preserve">г. Чита, ул. Красноармейская, д. 67</t>
  </si>
  <si>
    <t xml:space="preserve">г. Чита, ул. Красноармейская, д. 70</t>
  </si>
  <si>
    <t xml:space="preserve">г. Чита, ул. Красной Звезды, д. 22</t>
  </si>
  <si>
    <t xml:space="preserve">г. Чита, ул. Красных Коммунаров, д. 23</t>
  </si>
  <si>
    <t xml:space="preserve">г. Чита, ул. Красноярская, д. 11</t>
  </si>
  <si>
    <t xml:space="preserve">г. Чита, ул. Красноярская, д. 37</t>
  </si>
  <si>
    <t xml:space="preserve">г. Чита, ул. Лазо, д. 28</t>
  </si>
  <si>
    <t xml:space="preserve">общий счет регионального оператора с 09.10.2023</t>
  </si>
  <si>
    <t xml:space="preserve">г. Чита, ул. Ленина, д. 105</t>
  </si>
  <si>
    <t xml:space="preserve">г. Чита, ул. Ленина, д. 41</t>
  </si>
  <si>
    <t xml:space="preserve">г. Чита, ул. Ленина, д. 54</t>
  </si>
  <si>
    <t>1948</t>
  </si>
  <si>
    <t xml:space="preserve">г. Чита, ул. Ленинградская, д. 27</t>
  </si>
  <si>
    <t xml:space="preserve">г. Чита, ул. Ленинградская, д. 45</t>
  </si>
  <si>
    <t>1936</t>
  </si>
  <si>
    <t xml:space="preserve">г. Чита, ул. Ленинградская, д. 54</t>
  </si>
  <si>
    <t xml:space="preserve">г. Чита, ул. Ленинградская, д. 56</t>
  </si>
  <si>
    <t>1959</t>
  </si>
  <si>
    <t xml:space="preserve">г. Чита, ул. Ленинградская, д. 75</t>
  </si>
  <si>
    <t>1957</t>
  </si>
  <si>
    <t xml:space="preserve">г. Чита, ул. Ленинградская, д. 77 а</t>
  </si>
  <si>
    <t xml:space="preserve">г. Чита, ул. Лермонтова, д. 14</t>
  </si>
  <si>
    <t xml:space="preserve">г. Чита, ул. Магистральная, д. 1</t>
  </si>
  <si>
    <t xml:space="preserve">г. Чита, ул. Майская, д. 32</t>
  </si>
  <si>
    <t xml:space="preserve">г. Чита, ул. Малая, д. 2 а</t>
  </si>
  <si>
    <t xml:space="preserve">г. Чита, ул. Малая, д. 2 в</t>
  </si>
  <si>
    <t xml:space="preserve">г. Чита, ул. Матвеева, д. 25</t>
  </si>
  <si>
    <t xml:space="preserve">г. Чита, ул. Мостовая, д. 7</t>
  </si>
  <si>
    <t xml:space="preserve">г. Чита, ул. Мысовская, д. 33</t>
  </si>
  <si>
    <t xml:space="preserve">г. Чита, ул. Назара Губина, д. 25</t>
  </si>
  <si>
    <t>1960</t>
  </si>
  <si>
    <t xml:space="preserve">г. Чита, ул. Назара Широких, д. 7</t>
  </si>
  <si>
    <t xml:space="preserve">г. Чита, ул. Недорезова, д. 10</t>
  </si>
  <si>
    <t>2</t>
  </si>
  <si>
    <t xml:space="preserve">г. Чита, ул. Недорезова, д. 30</t>
  </si>
  <si>
    <t xml:space="preserve">г. Чита, ул. Нечаева, д. 16</t>
  </si>
  <si>
    <t>1958</t>
  </si>
  <si>
    <t xml:space="preserve">г. Чита, ул. Нечаева, д. 26</t>
  </si>
  <si>
    <t>1989</t>
  </si>
  <si>
    <t xml:space="preserve">г. Чита, ул. Нечаева, д. 31</t>
  </si>
  <si>
    <t xml:space="preserve">г. Чита, ул. Новобульварная, д. 10</t>
  </si>
  <si>
    <t xml:space="preserve">г. Чита, ул. Новобульварная, д. 8</t>
  </si>
  <si>
    <t xml:space="preserve">г. Чита, ул. Новобульварная, д. 9 </t>
  </si>
  <si>
    <t xml:space="preserve">г. Чита, ул. Новобульварная, д. 90</t>
  </si>
  <si>
    <t>1991</t>
  </si>
  <si>
    <t xml:space="preserve">г. Чита, ул. Онискевича, д. 19</t>
  </si>
  <si>
    <t xml:space="preserve">г. Чита, ул. Онискевича, д. 21</t>
  </si>
  <si>
    <t xml:space="preserve">г. Чита, ул. Офицерская, д. 22</t>
  </si>
  <si>
    <t xml:space="preserve">г. Чита, ул. Петровско-Заводская, д. 48</t>
  </si>
  <si>
    <t xml:space="preserve">г. Чита, ул. Петровско-Заводская, д. 52</t>
  </si>
  <si>
    <t>1987</t>
  </si>
  <si>
    <t xml:space="preserve">г. Чита, ул. Петровско-Заводская, д. 54</t>
  </si>
  <si>
    <t xml:space="preserve">г. Чита, ул. Пехотная, д. 9</t>
  </si>
  <si>
    <t xml:space="preserve">г. Чита, ул. Подгорбунского, д. 100</t>
  </si>
  <si>
    <t xml:space="preserve">г. Чита, ул. Подгорбунского, д. 5</t>
  </si>
  <si>
    <t xml:space="preserve">г. Чита, ул. Ползунова, д. 29</t>
  </si>
  <si>
    <t xml:space="preserve">г. Чита, ул. Полины Осипенко, д. 38</t>
  </si>
  <si>
    <t xml:space="preserve">г. Чита, ул. Промышленная, д. 56</t>
  </si>
  <si>
    <t xml:space="preserve">г. Чита, ул. Славянская, д. 10 а</t>
  </si>
  <si>
    <t xml:space="preserve">г. Чита, ул. Смоленская, д. 90</t>
  </si>
  <si>
    <t xml:space="preserve">г. Чита, ул. Советская, д. 21</t>
  </si>
  <si>
    <t xml:space="preserve">г. Чита, ул. Столярова, д. 27 а</t>
  </si>
  <si>
    <t xml:space="preserve">г. Чита, ул. Столярова, д. 38</t>
  </si>
  <si>
    <t xml:space="preserve">г. Чита, ул. Столярова, д. 72</t>
  </si>
  <si>
    <t xml:space="preserve">специальный счет управляющей организации</t>
  </si>
  <si>
    <t xml:space="preserve">г. Чита, ул. Таежная, д. 20</t>
  </si>
  <si>
    <t xml:space="preserve">г. Чита, ул. Токмакова, д. 25</t>
  </si>
  <si>
    <t xml:space="preserve">г. Чита, ул. Токмакова, д. 4</t>
  </si>
  <si>
    <t xml:space="preserve">г. Чита, ул. Труда, д. 3</t>
  </si>
  <si>
    <t xml:space="preserve">г. Чита, ул. Труда, д. 4</t>
  </si>
  <si>
    <t xml:space="preserve">г. Чита, ул. Угданская, д. 28</t>
  </si>
  <si>
    <t>1969</t>
  </si>
  <si>
    <t xml:space="preserve">г. Чита, ул. Угданская, д. 29</t>
  </si>
  <si>
    <t xml:space="preserve">г. Чита, ул. Угданская, д. 40</t>
  </si>
  <si>
    <t xml:space="preserve">г. Чита, ул. Угданская, д. 5</t>
  </si>
  <si>
    <t xml:space="preserve">г. Чита, ул. Фрунзе, д. 35</t>
  </si>
  <si>
    <t xml:space="preserve">г. Чита, ул. Центральная, д. 12</t>
  </si>
  <si>
    <t xml:space="preserve">г. Чита, ул. Чайковского, д. 2</t>
  </si>
  <si>
    <t xml:space="preserve">г. Чита, ул. Чайковского, д. 37</t>
  </si>
  <si>
    <t xml:space="preserve">г. Чита, ул. Чкалова, д. 126</t>
  </si>
  <si>
    <t xml:space="preserve">г. Чита, ул. Чкалова, д. 144</t>
  </si>
  <si>
    <t xml:space="preserve">г. Чита, ул. Чкалова, д. 18</t>
  </si>
  <si>
    <t xml:space="preserve">г. Чита, ул. Чкалова, д. 28</t>
  </si>
  <si>
    <t xml:space="preserve">г. Чита, ул. Чкалова, д. 31</t>
  </si>
  <si>
    <t xml:space="preserve">г. Чита, ул. Чкалова, д. 35</t>
  </si>
  <si>
    <t xml:space="preserve">г. Чита, ул. Чкалова, д. 46</t>
  </si>
  <si>
    <t xml:space="preserve">г. Чита, ул. Шилова, д. 16</t>
  </si>
  <si>
    <t xml:space="preserve">г. Чита, ул. Шилова, д. 91</t>
  </si>
  <si>
    <t>1988</t>
  </si>
  <si>
    <t xml:space="preserve">г. Чита, ул. Энтузиастов, д. 96</t>
  </si>
  <si>
    <t>1992</t>
  </si>
  <si>
    <t xml:space="preserve">г. Чита, ул. Юности, д. 21</t>
  </si>
  <si>
    <t xml:space="preserve">г. Чита, ул. Ярославского, д. 40</t>
  </si>
  <si>
    <t xml:space="preserve">Итого по городскому округу "Посёлок Агинское":</t>
  </si>
  <si>
    <t xml:space="preserve">пгт. Агинское, ул. Ленина, д. 73</t>
  </si>
  <si>
    <t xml:space="preserve">Итого по Балейскому муниципальному округу:</t>
  </si>
  <si>
    <t xml:space="preserve">г. Балей, ул. Больничная, д. 3</t>
  </si>
  <si>
    <t>1980</t>
  </si>
  <si>
    <t xml:space="preserve">Итого по Газимуро-Заводскому муниципальному округу:</t>
  </si>
  <si>
    <t xml:space="preserve">п. Новоширокинский, д. 13</t>
  </si>
  <si>
    <t xml:space="preserve">Итого по Забайкальскому муниципальному округу:</t>
  </si>
  <si>
    <t xml:space="preserve">пгт. Забайкальск, ул. Комсомольская, д. 2</t>
  </si>
  <si>
    <t xml:space="preserve">пгт. Забайкальск, ул. Комсомольская, д. 21</t>
  </si>
  <si>
    <t xml:space="preserve">пгт. Забайкальск, ул. Комсомольская, д. 7</t>
  </si>
  <si>
    <t xml:space="preserve">пгт. Забайкальск, ул. Нагорная, д. 1</t>
  </si>
  <si>
    <t xml:space="preserve">пгт. Забайкальск, ул. Нагорная, д. 7</t>
  </si>
  <si>
    <t xml:space="preserve">пгт. Забайкальск, ул. Пограничная, д. 1</t>
  </si>
  <si>
    <t xml:space="preserve">пгт. Забайкальск, ул. Пограничная, д. 2</t>
  </si>
  <si>
    <t xml:space="preserve">Итого по Краснокаменскому муниципальному округу:</t>
  </si>
  <si>
    <t xml:space="preserve">г. Краснокаменск, мкр. Центральный, д. 1 ц</t>
  </si>
  <si>
    <t xml:space="preserve">г. Краснокаменск, мкр. 1-й, д. 107</t>
  </si>
  <si>
    <t xml:space="preserve">г. Краснокаменск, мкр. 1-й, д. 110</t>
  </si>
  <si>
    <t xml:space="preserve">г. Краснокаменск, мкр. 1-й, д. 117</t>
  </si>
  <si>
    <t xml:space="preserve">г. Краснокаменск, мкр. 1-й, д. 118</t>
  </si>
  <si>
    <t xml:space="preserve">г. Краснокаменск, мкр. 1-й, д. 123</t>
  </si>
  <si>
    <t xml:space="preserve">г. Краснокаменск, мкр. 1-й, д. 127</t>
  </si>
  <si>
    <t xml:space="preserve">г. Краснокаменск, пр-кт. Строителей, д. 15, корпус 1</t>
  </si>
  <si>
    <t xml:space="preserve">г. Краснокаменск, мкр. Центральный, д. 15 ц</t>
  </si>
  <si>
    <t xml:space="preserve">г. Краснокаменск, мкр. Центральный, д. 2 ц</t>
  </si>
  <si>
    <t xml:space="preserve">г. Краснокаменск, мкр. 2-й, д. 202</t>
  </si>
  <si>
    <t xml:space="preserve">г. Краснокаменск, мкр. 2-й, д. 203</t>
  </si>
  <si>
    <t xml:space="preserve">г. Краснокаменск, мкр. 2-й, д. 204</t>
  </si>
  <si>
    <t xml:space="preserve">г. Краснокаменск, мкр. 2-й, д. 251</t>
  </si>
  <si>
    <t xml:space="preserve">г. Краснокаменск, мкр. 2-й, д. 252</t>
  </si>
  <si>
    <t xml:space="preserve">г. Краснокаменск, мкр. 2-й, д. 253</t>
  </si>
  <si>
    <t xml:space="preserve">г. Краснокаменск, мкр. 2-й, д. 254</t>
  </si>
  <si>
    <t xml:space="preserve">г. Краснокаменск, мкр. 3-й, д. 313</t>
  </si>
  <si>
    <t xml:space="preserve">г. Краснокаменск, мкр. 3-й, д. 321</t>
  </si>
  <si>
    <t xml:space="preserve">г. Краснокаменск, мкр. 3-й, д. 322</t>
  </si>
  <si>
    <t xml:space="preserve">г. Краснокаменск, мкр. 3-й, д. 323</t>
  </si>
  <si>
    <t xml:space="preserve">г. Краснокаменск, мкр. Центральный, д. 35 ц</t>
  </si>
  <si>
    <t xml:space="preserve">г. Краснокаменск, мкр. 4-й, д. 402</t>
  </si>
  <si>
    <t xml:space="preserve">г. Краснокаменск, мкр. 4-й, д. 405</t>
  </si>
  <si>
    <t xml:space="preserve">г. Краснокаменск, мкр. 4-й, д. 437</t>
  </si>
  <si>
    <t xml:space="preserve">г. Краснокаменск, мкр. 4-й, д. 438</t>
  </si>
  <si>
    <t xml:space="preserve">г. Краснокаменск, мкр. 4-й, д. 442</t>
  </si>
  <si>
    <t xml:space="preserve">г. Краснокаменск, мкр. 4-й, д. 444</t>
  </si>
  <si>
    <t xml:space="preserve">г. Краснокаменск, мкр. 4-й, д. 470</t>
  </si>
  <si>
    <t xml:space="preserve">г. Краснокаменск, мкр. 5-й, д. 515</t>
  </si>
  <si>
    <t xml:space="preserve">г. Краснокаменск, мкр. 5-й, д. 525</t>
  </si>
  <si>
    <t xml:space="preserve">г. Краснокаменск, мкр. 6-й, д. 619</t>
  </si>
  <si>
    <t xml:space="preserve">г. Краснокаменск, мкр. Восточный, д. 7 в</t>
  </si>
  <si>
    <t>Блочные</t>
  </si>
  <si>
    <t xml:space="preserve">г. Краснокаменск, мкр. Центральный, д. 7 ц</t>
  </si>
  <si>
    <t xml:space="preserve">г. Краснокаменск, мкр. 7-й, д. 704</t>
  </si>
  <si>
    <t xml:space="preserve">г. Краснокаменск, мкр. 7-й, д. 706 </t>
  </si>
  <si>
    <t xml:space="preserve">г. Краснокаменск, мкр. 7-й, д. 711</t>
  </si>
  <si>
    <t xml:space="preserve">г. Краснокаменск, мкр. Центральный, д. 8 ц</t>
  </si>
  <si>
    <t xml:space="preserve">г. Краснокаменск, мкр. 8-й, д. 801</t>
  </si>
  <si>
    <t xml:space="preserve">г. Краснокаменск, мкр. 8-й, д. 803</t>
  </si>
  <si>
    <t xml:space="preserve">г. Краснокаменск, мкр. 8-й, д. 804</t>
  </si>
  <si>
    <t xml:space="preserve">г. Краснокаменск, мкр. 8-й, д. 805</t>
  </si>
  <si>
    <t xml:space="preserve">г. Краснокаменск, мкр. 8-й, д. 807</t>
  </si>
  <si>
    <t xml:space="preserve">г. Краснокаменск, мкр. 8-й, д. 820, п. 10 - 33</t>
  </si>
  <si>
    <t xml:space="preserve">г. Краснокаменск, мкр. Центральный, д. 9 ц</t>
  </si>
  <si>
    <t xml:space="preserve">Итого по Могочинскому муниципальному округу:</t>
  </si>
  <si>
    <r>
      <t xml:space="preserve">г. Могоча, ул. Высотная, д. 18</t>
    </r>
    <r>
      <rPr>
        <vertAlign val="superscript"/>
        <sz val="11"/>
        <rFont val="Times New Roman"/>
      </rPr>
      <t xml:space="preserve"> </t>
    </r>
  </si>
  <si>
    <t xml:space="preserve">г. Могоча, ул. Комсомольская, д. 3</t>
  </si>
  <si>
    <t xml:space="preserve">г. Могоча, ул. ТУСМ-4, д. 3</t>
  </si>
  <si>
    <t xml:space="preserve">п/ст. Семиозёрный, ул. Энергетиков, д. 1</t>
  </si>
  <si>
    <t xml:space="preserve">Итого по Петровск-Забайкальскому муниципальному округу:</t>
  </si>
  <si>
    <t xml:space="preserve">г. Петровск-Забайкальский, кв-л. Железнодорожный,  д. 5</t>
  </si>
  <si>
    <t xml:space="preserve">г. Петровск-Забайкальский, кв-л. Железнодорожный,  д. 7</t>
  </si>
  <si>
    <t xml:space="preserve">г. Петровск-Забайкальский, ул. Мысовая, д. 128</t>
  </si>
  <si>
    <t xml:space="preserve">г. Петровск-Забайкальский, ул. Мысовая, д. 5</t>
  </si>
  <si>
    <t>1955</t>
  </si>
  <si>
    <t xml:space="preserve">Брусовые, деревянные</t>
  </si>
  <si>
    <t xml:space="preserve">г. Петровск-Забайкальский, ул. Спортивная, д. 16</t>
  </si>
  <si>
    <t>1954</t>
  </si>
  <si>
    <t xml:space="preserve">г. Петровск-Забайкальский, ул. Спортивная, д. 24</t>
  </si>
  <si>
    <t xml:space="preserve">пгт. Баляга, ул. Шоссейная, д. 3б</t>
  </si>
  <si>
    <t>1983</t>
  </si>
  <si>
    <t xml:space="preserve">с. Тарбагатай, ул. 40 лет Победы, д. 1</t>
  </si>
  <si>
    <t xml:space="preserve">Итого по Приаргунскому муниципальному округу:</t>
  </si>
  <si>
    <t xml:space="preserve">пгт. Приаргунск, мкр. 1-й, д. 10</t>
  </si>
  <si>
    <t xml:space="preserve">Итого по Тунгокоченскому муниципальному округу:</t>
  </si>
  <si>
    <t xml:space="preserve">пгт. Вершино-Дарасунский, ул. Юбилейная, д. 3</t>
  </si>
  <si>
    <t xml:space="preserve">с. Верх-Усугли, ул. Пролетарская, д. 10</t>
  </si>
  <si>
    <t xml:space="preserve">Итого по Шелопугинскому муниципальному округу:</t>
  </si>
  <si>
    <t xml:space="preserve">с. Шелопугино, ул. Лазо, д. 3</t>
  </si>
  <si>
    <t>1977</t>
  </si>
  <si>
    <t xml:space="preserve">Итого по муниципальному району "Агинский район":</t>
  </si>
  <si>
    <t xml:space="preserve">в том числе по городскому поселению "Новоорловск":</t>
  </si>
  <si>
    <t xml:space="preserve">пгт. Новоорловск, д. 10</t>
  </si>
  <si>
    <t>1398,56</t>
  </si>
  <si>
    <t xml:space="preserve">пгт. Новоорловск, д. 11</t>
  </si>
  <si>
    <t>285,33</t>
  </si>
  <si>
    <t xml:space="preserve">Итого по муниципальному району "Борзинский район":</t>
  </si>
  <si>
    <t xml:space="preserve">в том числе по городскому поселению "Борзинское":</t>
  </si>
  <si>
    <t xml:space="preserve">г. Борзя, мкр. Борзя-2, д. 38</t>
  </si>
  <si>
    <t xml:space="preserve">г. Борзя, мкр. Борзя-3, д. 17</t>
  </si>
  <si>
    <t xml:space="preserve">г. Борзя, пер. Переездный, д. 1</t>
  </si>
  <si>
    <t xml:space="preserve">г. Борзя, ул. Богдана Хмельницкого, д. 2</t>
  </si>
  <si>
    <t xml:space="preserve">г. Борзя, ул. Гурьева 79 квартал, д. 3</t>
  </si>
  <si>
    <t xml:space="preserve">г. Борзя, ул. Гурьева 79 квартал, д. 5</t>
  </si>
  <si>
    <t xml:space="preserve">г. Борзя, ул. Дзержинского, д. 9</t>
  </si>
  <si>
    <t xml:space="preserve">г. Борзя, ул. Лазо, д. 7</t>
  </si>
  <si>
    <t xml:space="preserve">г. Борзя, ул. Ленина, д. 1</t>
  </si>
  <si>
    <t xml:space="preserve">г. Борзя, ул. Ленина, д. 12</t>
  </si>
  <si>
    <t xml:space="preserve">г. Борзя, ул. Ломоносова, д. 5</t>
  </si>
  <si>
    <t xml:space="preserve">г. Борзя, ул. Ломоносова, д. 7</t>
  </si>
  <si>
    <t xml:space="preserve">г. Борзя, ул. Ломоносова, д. 9</t>
  </si>
  <si>
    <t xml:space="preserve">г. Борзя, ул. Матросова, д. 25</t>
  </si>
  <si>
    <t xml:space="preserve">г. Борзя, ул. Победы, д. 38</t>
  </si>
  <si>
    <t xml:space="preserve">г. Борзя, ул. Промышленная, д. 37</t>
  </si>
  <si>
    <t xml:space="preserve">г. Борзя, ул. Савватеевская, д. 80</t>
  </si>
  <si>
    <t xml:space="preserve">г. Борзя, ул. Чайковского, д. 2</t>
  </si>
  <si>
    <t xml:space="preserve">г. Борзя, ул. Чехова, д. 1 а</t>
  </si>
  <si>
    <t xml:space="preserve">г. Борзя, ул. Чехова, д. 5 а</t>
  </si>
  <si>
    <t xml:space="preserve">г. Борзя, ул. Чехова, д. 5 в</t>
  </si>
  <si>
    <t xml:space="preserve">в том числе по городскому поселению "Шерловогорское":</t>
  </si>
  <si>
    <t xml:space="preserve">пгт. Шерловая Гора, ул. Горького, д. 29</t>
  </si>
  <si>
    <t xml:space="preserve">пгт. Шерловая Гора, ул. Матросова, д. 6</t>
  </si>
  <si>
    <t xml:space="preserve">пгт. Шерловая Гора, ул. Торговая, д. 11 а</t>
  </si>
  <si>
    <t xml:space="preserve">пгт. Шерловая Гора, ул. Торговая, д. 17</t>
  </si>
  <si>
    <t xml:space="preserve">пгт. Шерловая Гора, ул. Центральная, д. 7</t>
  </si>
  <si>
    <t xml:space="preserve">Итого по муниципальному району "Дульдургинский район":</t>
  </si>
  <si>
    <t xml:space="preserve">в том числе по сельскому поселению "Дульдурга":</t>
  </si>
  <si>
    <t xml:space="preserve">с. Дульдурга, ул. Комсомольская, д. 30</t>
  </si>
  <si>
    <t xml:space="preserve">Итого по муниципальному району "Карымский район":</t>
  </si>
  <si>
    <t xml:space="preserve">в том числе по городскому поселению "Дарасунское":</t>
  </si>
  <si>
    <t xml:space="preserve">пгт. Дарасун, ул. Советская, д. 2</t>
  </si>
  <si>
    <t>1952</t>
  </si>
  <si>
    <t xml:space="preserve">пгт. Дарасун, ул. Советская, д. 4</t>
  </si>
  <si>
    <t xml:space="preserve">в том числе по городскому поселению "Карымское":</t>
  </si>
  <si>
    <t xml:space="preserve">пгт. Карымское, ул. Верхняя, д. 14</t>
  </si>
  <si>
    <t xml:space="preserve">пгт. Карымское, ул. Красноармейская, д. 25</t>
  </si>
  <si>
    <t>1973</t>
  </si>
  <si>
    <t xml:space="preserve">пгт. Карымское, ул. Рабочая, д. 45</t>
  </si>
  <si>
    <t xml:space="preserve">пгт. Карымское, ул. Шемелина, д. 1</t>
  </si>
  <si>
    <t xml:space="preserve">в том числе по городскому поселению "Курорт-Дарасунское":</t>
  </si>
  <si>
    <t xml:space="preserve">пгт. Курорт Дарасун, ул. Верхняя, д. 9</t>
  </si>
  <si>
    <t xml:space="preserve">в том числе по сельскому поселению "Урульгинское":</t>
  </si>
  <si>
    <t xml:space="preserve">с. Урульга, ул. Нагорная, д. 42</t>
  </si>
  <si>
    <t xml:space="preserve">Итого по муниципальному району "Красночикойский район":</t>
  </si>
  <si>
    <t xml:space="preserve">в том числе по сельскому поселению "Красночикойское":</t>
  </si>
  <si>
    <t xml:space="preserve">с. Красный Чикой, ул. Первомайская, д. 76 д </t>
  </si>
  <si>
    <t xml:space="preserve">Итого по муниципальному району "Кыринский район":</t>
  </si>
  <si>
    <t xml:space="preserve">в том числе по сельскому поселению "Кыринское":</t>
  </si>
  <si>
    <t xml:space="preserve">с. Кыра, мкр. Северный, д. 5</t>
  </si>
  <si>
    <t xml:space="preserve">с. Кыра, ул. Пионерская, д. 32</t>
  </si>
  <si>
    <t>1978</t>
  </si>
  <si>
    <t xml:space="preserve">Итого по муниципальному району "Могойтуйский район":</t>
  </si>
  <si>
    <t xml:space="preserve">в том числе по городскому поселению "Могойтуй":</t>
  </si>
  <si>
    <t xml:space="preserve">пгт. Могойтуй, ул. Зугалайская, д. 16</t>
  </si>
  <si>
    <t xml:space="preserve">Итого по муниципальному району "Нерчинский район":</t>
  </si>
  <si>
    <t xml:space="preserve">в том числе по городскому поселению "Нерчинское":</t>
  </si>
  <si>
    <t xml:space="preserve">г. Нерчинск, ул. Красноармейская, д. 88</t>
  </si>
  <si>
    <t xml:space="preserve">г. Нерчинск, ул. Первомайская, д. 78</t>
  </si>
  <si>
    <t xml:space="preserve">г. Нерчинск, ул. Первомайская, д. 94</t>
  </si>
  <si>
    <t xml:space="preserve">г. Нерчинск, ул. Погодаева, д. 99</t>
  </si>
  <si>
    <t xml:space="preserve">Итого по муниципальному району "Оловяннинский район":</t>
  </si>
  <si>
    <t xml:space="preserve">в том числе по городскому поселению "Оловяннинское":</t>
  </si>
  <si>
    <t xml:space="preserve">пгт. Оловянная, ул. Машиностроительная, д. 3</t>
  </si>
  <si>
    <t xml:space="preserve">пгт. Оловянная, ул. Машиностроительная, д. 5</t>
  </si>
  <si>
    <t xml:space="preserve">пгт. Оловянная, ул. Машиностроительная, д. 7 а</t>
  </si>
  <si>
    <t xml:space="preserve">пгт. Оловянная, ул. Московская, д. 38</t>
  </si>
  <si>
    <t xml:space="preserve">в том числе по городскому поселению "Ясногорское":</t>
  </si>
  <si>
    <t xml:space="preserve">пгт. Ясногорск, мкр. Луговой, д. 10</t>
  </si>
  <si>
    <t xml:space="preserve">пгт. Ясногорск, ул. Строителей, д. 2</t>
  </si>
  <si>
    <t xml:space="preserve">пгт. Ясногорск, ул. Строителей, д. 3</t>
  </si>
  <si>
    <t>1982</t>
  </si>
  <si>
    <t xml:space="preserve">Итого по муниципальному району "Сретенский район":</t>
  </si>
  <si>
    <t xml:space="preserve"> в том числе по городскому поселению "Кокуйское":</t>
  </si>
  <si>
    <t xml:space="preserve">пгт. Кокуй, ул. Заводская, д. 11</t>
  </si>
  <si>
    <t>Шлакоблочные</t>
  </si>
  <si>
    <t xml:space="preserve">пгт. Кокуй, ул. Заводская д.15</t>
  </si>
  <si>
    <t xml:space="preserve">пгт. Кокуй, ул. Заводская д.16</t>
  </si>
  <si>
    <t xml:space="preserve">пгт. Кокуй, ул. Заводская, д. 9</t>
  </si>
  <si>
    <t xml:space="preserve">пгт. Кокуй, ул. Клубная, д. 26</t>
  </si>
  <si>
    <t xml:space="preserve">пгт. Кокуй, ул. Клубная, д. 5</t>
  </si>
  <si>
    <t xml:space="preserve">пгт. Кокуй, ул. Комсомольская, д. 5а</t>
  </si>
  <si>
    <t xml:space="preserve">пгт. Кокуй, ул. Комсомольская, д. 6</t>
  </si>
  <si>
    <t xml:space="preserve">пгт. Кокуй, ул. Набережная 1-я, д. 18</t>
  </si>
  <si>
    <t xml:space="preserve"> в том числе по городскому поселению "Сретенское":</t>
  </si>
  <si>
    <t xml:space="preserve">г. Сретенск, ул. Гагарина, д. 16</t>
  </si>
  <si>
    <t xml:space="preserve"> в том числе по сельскому поселению "Дунаевское":</t>
  </si>
  <si>
    <t xml:space="preserve">с. Дунаево, ул. Нагорная, д. 8</t>
  </si>
  <si>
    <t xml:space="preserve">Итого по муниципальному району "Хилокский район":</t>
  </si>
  <si>
    <t xml:space="preserve">в том числе по городскому поселению "Хилокское":</t>
  </si>
  <si>
    <t xml:space="preserve">г. Хилок, ул. Дзержинского, д. 4</t>
  </si>
  <si>
    <t xml:space="preserve">г. Хилок, ул. Ленина, д. 10</t>
  </si>
  <si>
    <t xml:space="preserve">г. Хилок, ул. Первомайская, д. 10</t>
  </si>
  <si>
    <t>1893</t>
  </si>
  <si>
    <t xml:space="preserve">г. Хилок, ул. Первомайская, д. 14</t>
  </si>
  <si>
    <t xml:space="preserve">в том числе по сельскому поселению "Бадинское":</t>
  </si>
  <si>
    <t xml:space="preserve">с. Бада, ул. 1-я Сенная, д. 3</t>
  </si>
  <si>
    <t xml:space="preserve">с. Бада, ул. Почтовая, д. 15</t>
  </si>
  <si>
    <t>Деревянные</t>
  </si>
  <si>
    <t xml:space="preserve">с. Бада, ул. Почтовая, д. 17</t>
  </si>
  <si>
    <t>1972</t>
  </si>
  <si>
    <t xml:space="preserve">в том числе по сельскому поселению "Жипхегенское":</t>
  </si>
  <si>
    <t xml:space="preserve">п/ст. Жипхеген, ул. Таежная, д. 12</t>
  </si>
  <si>
    <t xml:space="preserve">Итого по муниципальному району "Чернышевский район":</t>
  </si>
  <si>
    <t xml:space="preserve">в том числе по городскому поселению "Чернышевское":</t>
  </si>
  <si>
    <t xml:space="preserve">пгт. Чернышевск, ул. Комсомольская, д. 30</t>
  </si>
  <si>
    <t xml:space="preserve">пгт. Чернышевск, ул. Комсомольская, д. 31</t>
  </si>
  <si>
    <t xml:space="preserve">Итого по муниципальному району "Читинский район":</t>
  </si>
  <si>
    <t xml:space="preserve">в том числе по городскому поселению "Атамановское":</t>
  </si>
  <si>
    <t xml:space="preserve">пгт. Атамановка, ул. Матюгина, д. 129</t>
  </si>
  <si>
    <t xml:space="preserve">пгт. Атамановка, ул. Матюгина, д. 158</t>
  </si>
  <si>
    <t xml:space="preserve">пгт. Атамановка, ул. Матюгина, д. 158 а</t>
  </si>
  <si>
    <t xml:space="preserve">в том числе по городскому поселению "Новокручининское":</t>
  </si>
  <si>
    <t xml:space="preserve">пгт. Новокручининский, ул. Российская, д. 3</t>
  </si>
  <si>
    <t xml:space="preserve">пгт. Новокручининский, ул. Фабричная, д. 1</t>
  </si>
  <si>
    <t xml:space="preserve">пгт. Новокручининский, ул. Фабричная, д. 3</t>
  </si>
  <si>
    <t xml:space="preserve">пгт. Новокручининский, ул. Фабричная, д. 5</t>
  </si>
  <si>
    <t xml:space="preserve">пгт. Новокручининский, ул. Фабричная, д. 7</t>
  </si>
  <si>
    <t xml:space="preserve">пгт. Новокручининский, ул. Фабричная, д. 8</t>
  </si>
  <si>
    <t>1996</t>
  </si>
  <si>
    <t xml:space="preserve">в том числе по сельскому поселению "Новокукинское":</t>
  </si>
  <si>
    <t xml:space="preserve">с. Новая Кука, мкр. Забайкальская птицефабрика, д. 14</t>
  </si>
  <si>
    <t xml:space="preserve">Итого по муниципальному району "Шилкинский район":</t>
  </si>
  <si>
    <t xml:space="preserve">в том числе по городскому поселению "Первомайское":</t>
  </si>
  <si>
    <t xml:space="preserve">пгт. Первомайский, нп. Микрорайон, д. 11</t>
  </si>
  <si>
    <t xml:space="preserve">пгт. Первомайский, нп. Микрорайон, д. 18</t>
  </si>
  <si>
    <t xml:space="preserve">пгт. Первомайский, ул. Забайкальская, д. 26</t>
  </si>
  <si>
    <t xml:space="preserve">пгт. Первомайский, ул. Забайкальская, д. 3</t>
  </si>
  <si>
    <t xml:space="preserve">пгт. Первомайский, ул. Забайкальская, д. 38</t>
  </si>
  <si>
    <t xml:space="preserve">пгт. Первомайский, ул. Забайкальская, д. 5</t>
  </si>
  <si>
    <t xml:space="preserve">пгт. Первомайский, ул. Ленина, д. 27</t>
  </si>
  <si>
    <t xml:space="preserve">пгт. Первомайский, ул. Строительная, д. 22</t>
  </si>
  <si>
    <t xml:space="preserve">пгт. Первомайский, ул. Строительная, д. 8</t>
  </si>
  <si>
    <t xml:space="preserve">пгт. Первомайский, ул. Чернышевского, д. 23</t>
  </si>
  <si>
    <t xml:space="preserve">в том числе по городскому поселению "Холбонское":</t>
  </si>
  <si>
    <t xml:space="preserve">пгт. Холбон, ул. Островского д. 1</t>
  </si>
  <si>
    <t xml:space="preserve">пгт. Холбон, ул. Островского д. 3 а</t>
  </si>
  <si>
    <t xml:space="preserve">пгт. Холбон, ул. Партизанская, д. 14</t>
  </si>
  <si>
    <t xml:space="preserve">пгт. Холбон, ул. Просвещенская д. 15</t>
  </si>
  <si>
    <t xml:space="preserve">в том числе по городскому поселению "Шилкинское":</t>
  </si>
  <si>
    <t xml:space="preserve">г. Шилка, мкр. Аргунь, д. 1</t>
  </si>
  <si>
    <t xml:space="preserve">г. Шилка, ул. Балябина, д. 127</t>
  </si>
  <si>
    <t xml:space="preserve">г. Шилка, ул. Балябина, д. 133</t>
  </si>
  <si>
    <t xml:space="preserve">г. Шилка, ул. Балябина, д. 136</t>
  </si>
  <si>
    <t xml:space="preserve">г. Шилка, ул. Балябина, д. 148</t>
  </si>
  <si>
    <t xml:space="preserve">г. Шилка, ул. Балябина, д. 71</t>
  </si>
  <si>
    <t xml:space="preserve">2020, 2021</t>
  </si>
  <si>
    <t xml:space="preserve">г. Шилка, ул. Балябина, д. 77</t>
  </si>
  <si>
    <t xml:space="preserve">г. Шилка, ул. Ленина, д. 118</t>
  </si>
  <si>
    <t xml:space="preserve">г. Шилка, ул. Ленина, д. 54</t>
  </si>
  <si>
    <t xml:space="preserve">г. Шилка, ул. Партизанская, д. 41в</t>
  </si>
  <si>
    <t xml:space="preserve">г. Шилка, ул. Русская, д. 6</t>
  </si>
  <si>
    <t xml:space="preserve">в том числе по сельскому поселению "Размахнинское":</t>
  </si>
  <si>
    <t xml:space="preserve">с. Размахнино, ул. Луговая, д. 1</t>
  </si>
  <si>
    <t>1900</t>
  </si>
  <si>
    <t xml:space="preserve">2024 год</t>
  </si>
  <si>
    <t xml:space="preserve">Итого по Забайкальскому краю:</t>
  </si>
  <si>
    <t xml:space="preserve">Итого по городскому округу "Город Чита":</t>
  </si>
  <si>
    <t xml:space="preserve">г. Чита, б-р Украинский, д. 14</t>
  </si>
  <si>
    <t>12.2024</t>
  </si>
  <si>
    <t xml:space="preserve">г. Чита, б-р Украинский, д. 15</t>
  </si>
  <si>
    <t xml:space="preserve">г. Чита, б-р. Украинский, д. 26</t>
  </si>
  <si>
    <t xml:space="preserve">г. Чита, мкр. 1-й, д. 11</t>
  </si>
  <si>
    <t xml:space="preserve">г. Чита, мкр. 1-й, д. 36</t>
  </si>
  <si>
    <t xml:space="preserve">г. Чита, мкр. 1-й, д. 40</t>
  </si>
  <si>
    <t>панельные</t>
  </si>
  <si>
    <t xml:space="preserve">г. Чита, мкр. 1-й, д. 43</t>
  </si>
  <si>
    <t xml:space="preserve">г. Чита, мкр. 4-й, д. 36</t>
  </si>
  <si>
    <t xml:space="preserve">г. Чита, мкр. 6-й, д. 1</t>
  </si>
  <si>
    <t xml:space="preserve">г. Чита, мкр. Батарейный, д. 7</t>
  </si>
  <si>
    <t xml:space="preserve">г. Чита, мкр. Гвардейский, д. 8</t>
  </si>
  <si>
    <t xml:space="preserve">г. Чита, мкр. Девичья Сопка, д. 40</t>
  </si>
  <si>
    <t xml:space="preserve">г. Чита, мкр. Северный, д. 42</t>
  </si>
  <si>
    <t xml:space="preserve">г. Чита, мкр. Северный, д. 44</t>
  </si>
  <si>
    <t xml:space="preserve">г. Чита, пер. Железобетонный, д. 14</t>
  </si>
  <si>
    <t xml:space="preserve">г. Чита, пр-кт. Советов, д. 13</t>
  </si>
  <si>
    <t xml:space="preserve">г. Чита, пр-кт. Советов, д. 14</t>
  </si>
  <si>
    <t xml:space="preserve">г. Чита, пр-кт. Советов, д. 3</t>
  </si>
  <si>
    <t xml:space="preserve">г. Чита, тр-кт. Молоковский, д. 110</t>
  </si>
  <si>
    <t xml:space="preserve">г. Чита, ул. 2-я Коммунальная, д. 43</t>
  </si>
  <si>
    <t xml:space="preserve">г. Чита, ул. 2-я Шубзаводская, д. 33</t>
  </si>
  <si>
    <t xml:space="preserve">г. Чита, ул. 40 лет Октября, д. 13</t>
  </si>
  <si>
    <t xml:space="preserve">г. Чита, ул. Автогенная, д. 5</t>
  </si>
  <si>
    <t xml:space="preserve">г. Чита, ул. Ангарская, д. 70</t>
  </si>
  <si>
    <t xml:space="preserve">г. Чита, ул. Анохина, д. 43</t>
  </si>
  <si>
    <t xml:space="preserve">г. Чита, ул. Аргунская, д. 46</t>
  </si>
  <si>
    <t xml:space="preserve">г. Чита, ул. Балябина, д. 17</t>
  </si>
  <si>
    <t xml:space="preserve">г. Чита, ул. Балябина, д. 46</t>
  </si>
  <si>
    <t xml:space="preserve">г. Чита, ул. Белорусская, д. 44</t>
  </si>
  <si>
    <t xml:space="preserve">г. Чита, ул. Бутина, д. 50</t>
  </si>
  <si>
    <t xml:space="preserve">г. Чита, ул. Гагарина, д. 14</t>
  </si>
  <si>
    <t xml:space="preserve">г. Чита, ул. Гагарина, д. 17</t>
  </si>
  <si>
    <t xml:space="preserve">г. Чита, ул. Гагарина, д. 7</t>
  </si>
  <si>
    <t xml:space="preserve">г. Чита, ул. Горького, д. 30</t>
  </si>
  <si>
    <t xml:space="preserve">г. Чита, ул. Горького, д. 38</t>
  </si>
  <si>
    <t xml:space="preserve">г. Чита, ул. Горького, д. 53</t>
  </si>
  <si>
    <t xml:space="preserve">г. Чита, ул. Дивизионная, д. 4</t>
  </si>
  <si>
    <t xml:space="preserve">г. Чита, ул. Евгения Гаюсана, д. 42</t>
  </si>
  <si>
    <t xml:space="preserve">г. Чита, ул. Журавлева, д. 16</t>
  </si>
  <si>
    <t xml:space="preserve">г. Чита, ул. Журавлева, д. 47</t>
  </si>
  <si>
    <t xml:space="preserve">г. Чита, ул. Журавлева, д. 54</t>
  </si>
  <si>
    <t xml:space="preserve">г. Чита, ул. Журавлева, д. 91</t>
  </si>
  <si>
    <t xml:space="preserve">г. Чита, ул. Зоотехническая, д. 2 а</t>
  </si>
  <si>
    <t xml:space="preserve">г. Чита, ул. Зоотехническая, д. 2 б</t>
  </si>
  <si>
    <t xml:space="preserve">г. Чита, ул. Инструментальная, д. 4 </t>
  </si>
  <si>
    <t xml:space="preserve">г. Чита, ул. Инструментальная, д. 6</t>
  </si>
  <si>
    <t xml:space="preserve">г. Чита, ул. Июньская, д. 4</t>
  </si>
  <si>
    <t xml:space="preserve">г. Чита, ул. Июньская, д. 6 </t>
  </si>
  <si>
    <t xml:space="preserve">г. Чита, ул. Казачья, д. 3 г</t>
  </si>
  <si>
    <t xml:space="preserve">г. Чита, ул. Карла Маркса, д. 29 </t>
  </si>
  <si>
    <t xml:space="preserve">г. Чита, ул. Карла Маркса, д. 29 а</t>
  </si>
  <si>
    <t xml:space="preserve">г. Чита, ул. Кастринская, д. 2</t>
  </si>
  <si>
    <t xml:space="preserve">г. Чита, ул. Красной Звезды, д. 12</t>
  </si>
  <si>
    <t xml:space="preserve">г. Чита, ул. Ленина, д. 24</t>
  </si>
  <si>
    <t xml:space="preserve">г. Чита, ул. Ленина, д. 42</t>
  </si>
  <si>
    <t xml:space="preserve">г. Чита, ул. Мостовая, д. 21</t>
  </si>
  <si>
    <t xml:space="preserve">г. Чита, ул. Набережная, д. 78</t>
  </si>
  <si>
    <t xml:space="preserve">общий счет регионального оператора с 2024 года</t>
  </si>
  <si>
    <t xml:space="preserve">г. Чита, ул. Нагорная, д. 85 а</t>
  </si>
  <si>
    <t xml:space="preserve">г. Чита, ул. Нечаева, д. 17 в</t>
  </si>
  <si>
    <t xml:space="preserve">г. Чита, ул. Нечаева, д. 58</t>
  </si>
  <si>
    <t xml:space="preserve">г. Чита, ул. Николая Островского, д. 61</t>
  </si>
  <si>
    <t xml:space="preserve">г. Чита, ул. Новобульварная, д. 123</t>
  </si>
  <si>
    <t xml:space="preserve">г. Чита, ул. Новобульварная, д. 6</t>
  </si>
  <si>
    <t xml:space="preserve">г. Чита, ул. Новобульварная, д. 88</t>
  </si>
  <si>
    <t xml:space="preserve">г. Чита, ул. Онискевича, д. 8</t>
  </si>
  <si>
    <t xml:space="preserve">г. Чита, ул. Петровская, д. 24</t>
  </si>
  <si>
    <t xml:space="preserve">г. Чита, ул. Подгорбунского, д. 3</t>
  </si>
  <si>
    <t xml:space="preserve">г. Чита, ул. Подгорбунского, д. 9</t>
  </si>
  <si>
    <t xml:space="preserve">г. Чита, ул. Ползунова, д. 27</t>
  </si>
  <si>
    <t xml:space="preserve">г. Чита, ул. Путейская, д. 49</t>
  </si>
  <si>
    <t xml:space="preserve">г. Чита, ул. Селенгинская, д. 11</t>
  </si>
  <si>
    <t xml:space="preserve">г. Чита, ул. Силикатная, д. 11</t>
  </si>
  <si>
    <t xml:space="preserve">г. Чита, ул. Смоленская, д. 29</t>
  </si>
  <si>
    <t xml:space="preserve">г. Чита, ул. Таежная, д. 2</t>
  </si>
  <si>
    <t xml:space="preserve">г. Чита, ул. Текстильщиков, д. 12</t>
  </si>
  <si>
    <t xml:space="preserve">г. Чита, ул. Текстильщиков, д. 37</t>
  </si>
  <si>
    <t xml:space="preserve">г. Чита, ул. Тимирязева, д. 40</t>
  </si>
  <si>
    <t xml:space="preserve">г. Чита, ул. Токмакова, д. 17</t>
  </si>
  <si>
    <t xml:space="preserve">г. Чита, ул. Токмакова, д. 23 б</t>
  </si>
  <si>
    <t xml:space="preserve">г. Чита, ул. Токмакова, д. 3</t>
  </si>
  <si>
    <t xml:space="preserve">г. Чита, ул. Трактовая, д. 76</t>
  </si>
  <si>
    <t xml:space="preserve">г. Чита, ул. Угданская, д. 10</t>
  </si>
  <si>
    <t xml:space="preserve">г. Чита, ул. Угданская, д. 8</t>
  </si>
  <si>
    <t xml:space="preserve">г. Чита, ул. Федора Гладкова, д. 8</t>
  </si>
  <si>
    <t xml:space="preserve">г. Чита, ул. Чайковского, д. 3 </t>
  </si>
  <si>
    <t xml:space="preserve">г. Чита, ул. Шевченко, д. 26</t>
  </si>
  <si>
    <t xml:space="preserve">г. Чита, ул. Шилова, д. 89</t>
  </si>
  <si>
    <t xml:space="preserve">г. Чита, ул. Шилова, д. 95 б</t>
  </si>
  <si>
    <t xml:space="preserve">Итого по городскому округу "ЗАТО п. Горный":</t>
  </si>
  <si>
    <t xml:space="preserve">п. Горный, ул. Таежная, д. 1</t>
  </si>
  <si>
    <t xml:space="preserve">п. Горный, ул. Таежная, д. 5</t>
  </si>
  <si>
    <t xml:space="preserve">п. Горный, ул. Солнечная, д. 10</t>
  </si>
  <si>
    <t xml:space="preserve">пгт. Агинское, ул. Калинина, д. 7</t>
  </si>
  <si>
    <t xml:space="preserve">пгт. Агинское, ул. Клименко, д. 16</t>
  </si>
  <si>
    <t xml:space="preserve">Итого по Агинскому муниципальному округу:</t>
  </si>
  <si>
    <t xml:space="preserve">пгт. Новоорловск, д. 17</t>
  </si>
  <si>
    <t xml:space="preserve">пгт. Новоорловск, д. 18</t>
  </si>
  <si>
    <t xml:space="preserve">пгт. Новоорловск, д. 31 </t>
  </si>
  <si>
    <t xml:space="preserve">г. Балей, ул. 8 Марта, д. 1</t>
  </si>
  <si>
    <t xml:space="preserve">г. Балей, ул. Больничная, д. 1</t>
  </si>
  <si>
    <t xml:space="preserve">г. Балей, ул. Октябрьская, д. 98</t>
  </si>
  <si>
    <t xml:space="preserve">г. Балей, ул. Советская, д. 46</t>
  </si>
  <si>
    <t xml:space="preserve">г. Балей, ул. Якимова, д. 1</t>
  </si>
  <si>
    <t xml:space="preserve">Итого по Борзинскому муниципальному округу:</t>
  </si>
  <si>
    <t xml:space="preserve">г. Борзя, мкр. Борзя-3, д. 12</t>
  </si>
  <si>
    <t xml:space="preserve">г. Борзя, мкр. Борзя-3, д. 4</t>
  </si>
  <si>
    <t xml:space="preserve">г. Борзя, мкр. Борзя-3, д. 5</t>
  </si>
  <si>
    <t xml:space="preserve">г. Борзя, мкр. Борзя-3, д. 8</t>
  </si>
  <si>
    <t xml:space="preserve">г. Борзя, мкр. Борзя-3, д. 9</t>
  </si>
  <si>
    <t xml:space="preserve">г. Борзя, ул. Дзержинского, д. 7</t>
  </si>
  <si>
    <t xml:space="preserve">г. Борзя, ул. Журавлева, д. 2 а</t>
  </si>
  <si>
    <t xml:space="preserve">г. Борзя, ул. Лазо, д. 18</t>
  </si>
  <si>
    <t xml:space="preserve">г. Борзя, ул. Лазо, д. 20</t>
  </si>
  <si>
    <t xml:space="preserve">г. Борзя, ул. Лазо, д. 55</t>
  </si>
  <si>
    <t xml:space="preserve">г. Борзя, ул. Лазо, д. 63</t>
  </si>
  <si>
    <t xml:space="preserve">г. Борзя, ул. Ленина, д. 14</t>
  </si>
  <si>
    <t xml:space="preserve">г. Борзя, ул. Ленина, д. 51</t>
  </si>
  <si>
    <t xml:space="preserve">г. Борзя, ул. Матросова, д. 18</t>
  </si>
  <si>
    <t xml:space="preserve">г. Борзя, ул. Матросова, д. 23</t>
  </si>
  <si>
    <t xml:space="preserve">г. Борзя, ул. Савватеевская, д. 2</t>
  </si>
  <si>
    <t xml:space="preserve">г. Борзя, ул. Чайковского, д. 1 а</t>
  </si>
  <si>
    <t xml:space="preserve">г. Борзя, ул. Чайковского, д. 1 б</t>
  </si>
  <si>
    <t xml:space="preserve">г. Борзя, ул. Чайковского, д. 4</t>
  </si>
  <si>
    <t xml:space="preserve">пгт. Шерловая Гора, ул. Горького, д. 10</t>
  </si>
  <si>
    <t xml:space="preserve">пгт. Шерловая Гора, ул. Дзержинского, д. 5</t>
  </si>
  <si>
    <t xml:space="preserve">пгт. Шерловая Гора, ул. Матросова, д. 8</t>
  </si>
  <si>
    <t xml:space="preserve">пгт. Шерловая Гора, ул. Торговая, д. 26</t>
  </si>
  <si>
    <t xml:space="preserve">пгт. Забайкальск, ул. Комсомольская, д. 19</t>
  </si>
  <si>
    <t xml:space="preserve">пгт. Забайкальск, ул. Комсомольская, д. 3</t>
  </si>
  <si>
    <t xml:space="preserve">Итого по Каларскому муниципальному округу:</t>
  </si>
  <si>
    <t xml:space="preserve">пгт. Новая Чара, ул. Магистральная, д. 28</t>
  </si>
  <si>
    <t xml:space="preserve">пгт. Новая Чара, ул. Магистральная, д. 28 б</t>
  </si>
  <si>
    <t xml:space="preserve">пгт. Новая Чара, ул. Молдованова, д. 2</t>
  </si>
  <si>
    <t xml:space="preserve">п/ст. Куанда, ул. 8 Марта, д. 10</t>
  </si>
  <si>
    <t xml:space="preserve">п/ст. Куанда, ул. 8 Марта, д. 5 </t>
  </si>
  <si>
    <t xml:space="preserve">п/ст. Куанда, ул. Советская, д. 10 а</t>
  </si>
  <si>
    <t xml:space="preserve">п/ст. Куанда, ул. Советская, д. 12 а</t>
  </si>
  <si>
    <t xml:space="preserve">г. Краснокаменск, мкр. 1-й, д. 101</t>
  </si>
  <si>
    <t xml:space="preserve">г. Краснокаменск, мкр. 1-й, д. 102</t>
  </si>
  <si>
    <t xml:space="preserve">г. Краснокаменск, мкр. 1-й, д. 103</t>
  </si>
  <si>
    <t xml:space="preserve">г. Краснокаменск, мкр. 1-й, д. 126</t>
  </si>
  <si>
    <t xml:space="preserve">г. Краснокаменск, мкр. 1-й, д. 135</t>
  </si>
  <si>
    <t xml:space="preserve">г. Краснокаменск, мкр. 2-й, д. 201</t>
  </si>
  <si>
    <t xml:space="preserve">г. Краснокаменск, мкр. 2-й, д. 205</t>
  </si>
  <si>
    <t xml:space="preserve">г. Краснокаменск, мкр. 2-й, д. 206</t>
  </si>
  <si>
    <t xml:space="preserve">г. Краснокаменск, мкр. 2-й, д. 207</t>
  </si>
  <si>
    <t xml:space="preserve">г. Краснокаменск, мкр. 2-й, д. 209</t>
  </si>
  <si>
    <t xml:space="preserve">г. Краснокаменск, мкр. 2-й, д. 214</t>
  </si>
  <si>
    <t xml:space="preserve">г. Краснокаменск, мкр. 2-й, д. 239</t>
  </si>
  <si>
    <t xml:space="preserve">г. Краснокаменск, мкр. 3-й, д. 303</t>
  </si>
  <si>
    <t xml:space="preserve">г. Краснокаменск, мкр. 3-й, д. 304</t>
  </si>
  <si>
    <t xml:space="preserve">г. Краснокаменск, мкр. 3-й, д. 305</t>
  </si>
  <si>
    <t xml:space="preserve">г. Краснокаменск, мкр. 3-й, д. 314</t>
  </si>
  <si>
    <t xml:space="preserve">г. Краснокаменск, мкр. 3-й, д. 319</t>
  </si>
  <si>
    <t xml:space="preserve">г. Краснокаменск, мкр. 3-й, д. 320</t>
  </si>
  <si>
    <t xml:space="preserve">г. Краснокаменск, мкр. 3-й, д. 324</t>
  </si>
  <si>
    <t xml:space="preserve">г. Краснокаменск, мкр. 3-й, д. 325</t>
  </si>
  <si>
    <t xml:space="preserve">г. Краснокаменск, мкр. 4-й, д. 401</t>
  </si>
  <si>
    <t xml:space="preserve">г. Краснокаменск, мкр. 4-й, д. 403</t>
  </si>
  <si>
    <t xml:space="preserve">г. Краснокаменск, мкр. 4-й, д. 410</t>
  </si>
  <si>
    <t xml:space="preserve">г. Краснокаменск, мкр. 4-й, д. 430</t>
  </si>
  <si>
    <t xml:space="preserve">г. Краснокаменск, мкр. 4-й, д. 431</t>
  </si>
  <si>
    <t xml:space="preserve">г. Краснокаменск, мкр. 4-й, д. 440</t>
  </si>
  <si>
    <t xml:space="preserve">г. Краснокаменск, мкр. 4-й, д. 445</t>
  </si>
  <si>
    <t xml:space="preserve">г. Краснокаменск, мкр. 4-й, д. 449</t>
  </si>
  <si>
    <t xml:space="preserve">г. Краснокаменск, мкр. 4-й, д. 450</t>
  </si>
  <si>
    <t xml:space="preserve">г. Краснокаменск, мкр. 4-й, д. 471</t>
  </si>
  <si>
    <t xml:space="preserve">г. Краснокаменск, мкр. 4-й, д. 472</t>
  </si>
  <si>
    <t xml:space="preserve">г. Краснокаменск, мкр. 4-й, д. 473, подъезды 1-5</t>
  </si>
  <si>
    <t xml:space="preserve">г. Краснокаменск, мкр. 4-й, д. 474</t>
  </si>
  <si>
    <t xml:space="preserve">г. Краснокаменск, мкр. 5-й, д. 501</t>
  </si>
  <si>
    <t xml:space="preserve">г. Краснокаменск, мкр. 5-й, д. 502</t>
  </si>
  <si>
    <t xml:space="preserve">г. Краснокаменск, мкр. 5-й, д. 503</t>
  </si>
  <si>
    <t xml:space="preserve">г. Краснокаменск, мкр. 5-й, д. 508</t>
  </si>
  <si>
    <t xml:space="preserve">г. Краснокаменск, мкр. 5-й, д. 514</t>
  </si>
  <si>
    <t xml:space="preserve">г. Краснокаменск, мкр. 5-й, д. 516</t>
  </si>
  <si>
    <t xml:space="preserve">г. Краснокаменск, мкр. 5-й, д. 517</t>
  </si>
  <si>
    <t xml:space="preserve">г. Краснокаменск, мкр. 5-й, д. 523</t>
  </si>
  <si>
    <t xml:space="preserve">г. Краснокаменск, мкр. 6-й, д. 602</t>
  </si>
  <si>
    <t xml:space="preserve">г. Краснокаменск, мкр. 6-й, д. 603</t>
  </si>
  <si>
    <t xml:space="preserve">г. Краснокаменск, мкр. 6-й, д. 606</t>
  </si>
  <si>
    <t xml:space="preserve">г. Краснокаменск, мкр. 6-й, д. 607</t>
  </si>
  <si>
    <t xml:space="preserve">г. Краснокаменск, мкр. 6-й, д. 609</t>
  </si>
  <si>
    <t xml:space="preserve">г. Краснокаменск, мкр. 6-й, д. 627</t>
  </si>
  <si>
    <t xml:space="preserve">г. Краснокаменск, мкр. 6-й, д. 628</t>
  </si>
  <si>
    <t xml:space="preserve">г. Краснокаменск, мкр. 7-й, д. 706</t>
  </si>
  <si>
    <t xml:space="preserve">г. Краснокаменск, мкр. 8-й, д. 802</t>
  </si>
  <si>
    <t xml:space="preserve">г. Краснокаменск, мкр. 8-й, д. 806</t>
  </si>
  <si>
    <t xml:space="preserve">г. Краснокаменск, мкр. 8-й, д. 808</t>
  </si>
  <si>
    <t xml:space="preserve">г. Краснокаменск, мкр. 8-й, д. 820</t>
  </si>
  <si>
    <t xml:space="preserve">г. Краснокаменск, мкр. 8-й, д. 821</t>
  </si>
  <si>
    <t xml:space="preserve">г. Краснокаменск, мкр. 8-й, д. 823</t>
  </si>
  <si>
    <t xml:space="preserve">г. Краснокаменск, мкр. Восточный, д. 1 в</t>
  </si>
  <si>
    <t xml:space="preserve">г. Краснокаменск, мкр. Восточный, д. 3 в</t>
  </si>
  <si>
    <t xml:space="preserve">г. Краснокаменск, мкр. Восточный, д. 4 в</t>
  </si>
  <si>
    <t xml:space="preserve">г. Краснокаменск, мкр. Восточный, д. 6 в</t>
  </si>
  <si>
    <t xml:space="preserve">г. Краснокаменск, мкр. Центральный, д. 3 ц</t>
  </si>
  <si>
    <t xml:space="preserve">г. Краснокаменск, мкр. Центральный, д. 36 ц</t>
  </si>
  <si>
    <t xml:space="preserve">г. Краснокаменск, пр-кт. Строителей, д. 5, корп. 1</t>
  </si>
  <si>
    <t xml:space="preserve">г. Краснокаменск, пр-кт. Строителей, д. 17 корп. 1</t>
  </si>
  <si>
    <t xml:space="preserve">г. Краснокаменск, пр-кт. Строителей, д. 19 корп. 1</t>
  </si>
  <si>
    <t xml:space="preserve">г. Краснокаменск, пр-кт. Шахтеров, д. 2, корп. 2</t>
  </si>
  <si>
    <t xml:space="preserve">с. Маргуцек, ул. Губина, д. 46</t>
  </si>
  <si>
    <t xml:space="preserve">Итого по Могойтуйскому муниципальному округу:</t>
  </si>
  <si>
    <r>
      <t xml:space="preserve">г. Могоча, ул. Высотная, д. 14</t>
    </r>
    <r>
      <rPr>
        <vertAlign val="superscript"/>
        <sz val="11"/>
        <rFont val="Times New Roman"/>
      </rPr>
      <t xml:space="preserve"> </t>
    </r>
  </si>
  <si>
    <t xml:space="preserve">г. Могоча, ул. Дроздова, д. 16</t>
  </si>
  <si>
    <t>12.2025</t>
  </si>
  <si>
    <t xml:space="preserve">г. Могоча, ул. Дроздова, д. 25</t>
  </si>
  <si>
    <t xml:space="preserve"> г. Могоча, ул. Интернациональная, д. 10</t>
  </si>
  <si>
    <t xml:space="preserve"> г. Могоча, ул. Интернациональная, д. 11 </t>
  </si>
  <si>
    <t xml:space="preserve"> г. Могоча, ул. Интернациональная, д. 13</t>
  </si>
  <si>
    <t xml:space="preserve">г. Могоча, ул. Кирова, д. 23 а</t>
  </si>
  <si>
    <t xml:space="preserve">г. Могоча, ул. Клубная, д. 2</t>
  </si>
  <si>
    <t xml:space="preserve">г. Могоча, ул. Комсомольская, д. 6</t>
  </si>
  <si>
    <t xml:space="preserve">г. Могоча, ул. Малокрестьянская, д. 38 </t>
  </si>
  <si>
    <t xml:space="preserve">г. Могоча, ул. ТУСМ-4, д. 2</t>
  </si>
  <si>
    <t xml:space="preserve">г. Могоча, ул. Украинская, д. 36 </t>
  </si>
  <si>
    <t xml:space="preserve">Итого по Нерчинскому муниципальному округу:</t>
  </si>
  <si>
    <t xml:space="preserve"> г. Нерчинск, ул. Красноармейская, д. 82 а</t>
  </si>
  <si>
    <t xml:space="preserve"> г. Нерчинск, ул. Красноармейская, д. 88</t>
  </si>
  <si>
    <t xml:space="preserve"> г. Нерчинск, ул. Сибирская, д. 8</t>
  </si>
  <si>
    <t xml:space="preserve">г. Петровск-Забайкальский, ул. Ленина, д. 10</t>
  </si>
  <si>
    <t xml:space="preserve">г. Петровск-Забайкальский, ул. Ленина, д. 2</t>
  </si>
  <si>
    <t xml:space="preserve">г. Петровск-Забайкальский, ул. Лесная, д. 58 а</t>
  </si>
  <si>
    <t xml:space="preserve">г. Петровск-Забайкальский, ул. Островского, д. 32 б</t>
  </si>
  <si>
    <t>1947</t>
  </si>
  <si>
    <t xml:space="preserve">г. Петровск-Забайкальский, ул. Спортивная, д. 12</t>
  </si>
  <si>
    <t>1953</t>
  </si>
  <si>
    <t xml:space="preserve">г. Петровск-Забайкальский, ул. Спортивная, д. 26</t>
  </si>
  <si>
    <t xml:space="preserve">г. Петровск-Забайкальский, ул. Спортивная, д. 6</t>
  </si>
  <si>
    <t>1970</t>
  </si>
  <si>
    <t xml:space="preserve">г. Петровск-Забайкальский, ул. Спортивная, д. 6а</t>
  </si>
  <si>
    <t xml:space="preserve">г. Петровск-Забайкальский, ул. Спортивная, д. 7 а</t>
  </si>
  <si>
    <t xml:space="preserve">г. Петровск-Забайкальский, ул. Спортивная, д. 8 а</t>
  </si>
  <si>
    <t xml:space="preserve">г. Петровск-Забайкальский, ул. Таежная, д. 3</t>
  </si>
  <si>
    <t xml:space="preserve">пгт. Баляга, ул. Шоссейная, д. 6 б</t>
  </si>
  <si>
    <t xml:space="preserve">пгт. Новопавловка, ул. Нагорная 2-я, д. 10 а</t>
  </si>
  <si>
    <t xml:space="preserve">пгт. Приаргунск, мкр. 1-й, д. 11</t>
  </si>
  <si>
    <t xml:space="preserve">пгт. Приаргунск, мкр. 1-й, д. 25</t>
  </si>
  <si>
    <t xml:space="preserve">пгт. Приаргунск, мкр. 1-й, д. 28</t>
  </si>
  <si>
    <t xml:space="preserve">пгт. Приаргунск, мкр. 2-й, д. 1</t>
  </si>
  <si>
    <t xml:space="preserve">пгт. Приаргунск, ул. Воинов Интернационалистов, д. 4</t>
  </si>
  <si>
    <t xml:space="preserve">пгт. Приаргунск, ул. Ленина, д. 8</t>
  </si>
  <si>
    <t xml:space="preserve">пгт. Приаргунск, ул. Ленина, д. 10</t>
  </si>
  <si>
    <t xml:space="preserve">пгт. Приаргунск, ул. Ленина, д. 12</t>
  </si>
  <si>
    <t xml:space="preserve">пгт. Приаргунск, ул. Комсомольская, д. 10</t>
  </si>
  <si>
    <t xml:space="preserve">пгт. Приаргунск, ул. Комсомольская, д. 4</t>
  </si>
  <si>
    <t xml:space="preserve">Итого по Улётовскому муниципальному округу:</t>
  </si>
  <si>
    <t xml:space="preserve">пгт. Дровяная, мкр. 1-й, д. 2</t>
  </si>
  <si>
    <t xml:space="preserve">пгт. Дровяная, мкр. 1-й, д. 5</t>
  </si>
  <si>
    <t xml:space="preserve">пгт. Дровяная, мкр. 1-й, д. 6</t>
  </si>
  <si>
    <t xml:space="preserve">Итого по Хилокскому муниципальному округу:</t>
  </si>
  <si>
    <t xml:space="preserve">г. Хилок, ул. Дзержинского, д. 13</t>
  </si>
  <si>
    <t xml:space="preserve">г. Хилок, ул. Октябрьская, д. 19</t>
  </si>
  <si>
    <t>1939</t>
  </si>
  <si>
    <t xml:space="preserve">г. Хилок, ул. Орджоникидзе, д. 7 а</t>
  </si>
  <si>
    <t xml:space="preserve">г. Хилок, ул. Советская, д. 6</t>
  </si>
  <si>
    <t xml:space="preserve">п/ст. Жипхеген, ул. Таежная, д. 15</t>
  </si>
  <si>
    <t xml:space="preserve">Итого по Читинскому муниципальному округу:</t>
  </si>
  <si>
    <t xml:space="preserve">пгт. Атамановка, ул. Гагарина, д. 8</t>
  </si>
  <si>
    <t xml:space="preserve">пгт. Атамановка, ул. Связи, д. 42</t>
  </si>
  <si>
    <t xml:space="preserve">пгт. Атамановка, ул. Связи, д. 45</t>
  </si>
  <si>
    <t xml:space="preserve">пгт. Новокручининский, ул. Фабричная, д. 2</t>
  </si>
  <si>
    <t xml:space="preserve">пгт. Новокручининский, ул. Фабричная, д. 4</t>
  </si>
  <si>
    <t xml:space="preserve">пгт. Новокручининский, ул. Фабричная, д. 6</t>
  </si>
  <si>
    <t xml:space="preserve">с. Домна, ул. Южная, д. 1</t>
  </si>
  <si>
    <t xml:space="preserve">с. Домна, ул. Южная, д. 10</t>
  </si>
  <si>
    <t xml:space="preserve">с. Домна, ул. Южная, д. 18</t>
  </si>
  <si>
    <t xml:space="preserve">с. Домна, ул. Южная, д. 24</t>
  </si>
  <si>
    <t xml:space="preserve">с. Домна, ул. Южная, д. 27</t>
  </si>
  <si>
    <t xml:space="preserve">п/ст. Ингода, ул. Нагорная, д. 14</t>
  </si>
  <si>
    <t xml:space="preserve">с. Маккавеево, ул. Бутина, д. 49 а</t>
  </si>
  <si>
    <t xml:space="preserve">п/ст. Лесная, ул. Таежная, д. 8</t>
  </si>
  <si>
    <t xml:space="preserve">пгт. Дарасун, ул. Калинина, д. 4</t>
  </si>
  <si>
    <t xml:space="preserve">пгт. Дарасун, ул. Станционная, д. 6</t>
  </si>
  <si>
    <t xml:space="preserve">пгт. Карымское, ул. Братьев Васильевых, д. 17</t>
  </si>
  <si>
    <t xml:space="preserve">пгт. Карымское, ул. Верхняя, д. 2</t>
  </si>
  <si>
    <t xml:space="preserve">пгт. Карымское, ул. Ленинградская, д. 46</t>
  </si>
  <si>
    <t xml:space="preserve">пгт. Карымское, ул. Красноармейская, д. 23</t>
  </si>
  <si>
    <t xml:space="preserve">пгт. Карымское, ул. Погодаева, д. 45</t>
  </si>
  <si>
    <t xml:space="preserve">пгт. Карымское, ул. Читинская, д. 11</t>
  </si>
  <si>
    <t xml:space="preserve">пгт. Карымское, ул. Читинская, д. 7</t>
  </si>
  <si>
    <t xml:space="preserve">пгт. Оловянная, ул. Гагарина, д. 19</t>
  </si>
  <si>
    <t xml:space="preserve">пгт. Оловянная, ул. Гагарина, д. 25</t>
  </si>
  <si>
    <t xml:space="preserve">пгт. Оловянная, ул. Известковая, д. 27</t>
  </si>
  <si>
    <t xml:space="preserve">пгт. Оловянная, ул. Машиностроительная, д. 4</t>
  </si>
  <si>
    <t xml:space="preserve">пгт. Оловянная, ул. Советская, д. 42</t>
  </si>
  <si>
    <t xml:space="preserve">пгт. Оловянная, ул. Советская, д. 44</t>
  </si>
  <si>
    <t xml:space="preserve"> в том числе по городскому поселению "Ясногорское":</t>
  </si>
  <si>
    <t xml:space="preserve">пгт. Ясногорск, мкр. Солнечный, д. 9</t>
  </si>
  <si>
    <t xml:space="preserve">пгт. Ясногорск, ул. Энергетиков, д. 7</t>
  </si>
  <si>
    <t xml:space="preserve">пгт. Ясногорск, ул. Энергетиков, д. 9</t>
  </si>
  <si>
    <t xml:space="preserve">пгт. Кокуй, пер. Школьный, д. 10</t>
  </si>
  <si>
    <t xml:space="preserve">пгт. Кокуй, ул. Набережная 2-я, д. 7</t>
  </si>
  <si>
    <t xml:space="preserve">в том числе по городскому поселению "Аксёново-Зиловское":</t>
  </si>
  <si>
    <t xml:space="preserve">пгт. Аксёново-Зиловское, ул. Энергетиков, д. 3</t>
  </si>
  <si>
    <t xml:space="preserve">в том числе по городскому поселению "Жирекенское":</t>
  </si>
  <si>
    <t xml:space="preserve">пгт. Жирекен, д. 10</t>
  </si>
  <si>
    <t xml:space="preserve">пгт. Жирекен, д. 11</t>
  </si>
  <si>
    <t xml:space="preserve">пгт. Жирекен, д. 12</t>
  </si>
  <si>
    <t xml:space="preserve">пгт. Жирекен, д. 13</t>
  </si>
  <si>
    <t xml:space="preserve">пгт. Жирекен, д. 14</t>
  </si>
  <si>
    <t xml:space="preserve">пгт. Жирекен, д. 21</t>
  </si>
  <si>
    <t xml:space="preserve">пгт. Жирекен, д. 22</t>
  </si>
  <si>
    <t xml:space="preserve">пгт. Жирекен, д. 27</t>
  </si>
  <si>
    <t xml:space="preserve">пгт. Жирекен, д. 28</t>
  </si>
  <si>
    <t xml:space="preserve">пгт. Жирекен, д. 29</t>
  </si>
  <si>
    <t xml:space="preserve">пгт. Жирекен, д. 30</t>
  </si>
  <si>
    <t xml:space="preserve">пгт. Жирекен, д. 31</t>
  </si>
  <si>
    <t xml:space="preserve">пгт. Жирекен, д. 32</t>
  </si>
  <si>
    <t xml:space="preserve">пгт. Жирекен, д. 33</t>
  </si>
  <si>
    <t xml:space="preserve">пгт. Жирекен, д. 34</t>
  </si>
  <si>
    <t xml:space="preserve">пгт. Жирекен, д. 35</t>
  </si>
  <si>
    <t xml:space="preserve">пгт. Жирекен, д. 36</t>
  </si>
  <si>
    <t xml:space="preserve">пгт. Жирекен, д. 37</t>
  </si>
  <si>
    <t xml:space="preserve">пгт. Жирекен, д. 38</t>
  </si>
  <si>
    <t xml:space="preserve">пгт. Жирекен, д. 39</t>
  </si>
  <si>
    <t xml:space="preserve">пгт. Жирекен, д. 40</t>
  </si>
  <si>
    <t xml:space="preserve">пгт. Жирекен, д. 41</t>
  </si>
  <si>
    <t xml:space="preserve">пгт. Жирекен, д. 42</t>
  </si>
  <si>
    <t xml:space="preserve">пгт. Жирекен, д. 43</t>
  </si>
  <si>
    <t xml:space="preserve">пгт. Первомайский, нп. Микрорайон, д. 14</t>
  </si>
  <si>
    <t xml:space="preserve">пгт. Первомайский, ул. Забайкальская д. 3</t>
  </si>
  <si>
    <t xml:space="preserve">пгт. Первомайский, ул. Ленина д. 10</t>
  </si>
  <si>
    <t xml:space="preserve">пгт. Первомайский, ул. Мира, д. 23</t>
  </si>
  <si>
    <t xml:space="preserve">пгт. Первомайский, ул. Чернышевского д. 23</t>
  </si>
  <si>
    <t xml:space="preserve">пгт. Первомайский, ул. Чернышевского, д. 9</t>
  </si>
  <si>
    <t xml:space="preserve">г. Шилка, ул. Балябина, д. 138</t>
  </si>
  <si>
    <t xml:space="preserve">г. Шилка, ул. Балябина, д. 156</t>
  </si>
  <si>
    <t xml:space="preserve">г. Шилка, ул. Балябина, д. 65</t>
  </si>
  <si>
    <t xml:space="preserve">г. Шилка, ул. Балябина, д. 73</t>
  </si>
  <si>
    <t xml:space="preserve">г. Шилка, ул. Им. Пузырева, д. 4</t>
  </si>
  <si>
    <t xml:space="preserve">г. Шилка, ул. Партизанская, д. 7</t>
  </si>
  <si>
    <t xml:space="preserve">с. Размахнино, ул. Энергетиков, д. 4</t>
  </si>
  <si>
    <t xml:space="preserve">с. Размахнино, ул. Энергетиков, д. 6</t>
  </si>
  <si>
    <t xml:space="preserve">2025 год</t>
  </si>
  <si>
    <t xml:space="preserve">г. Чита, б-р. Украинский, д. 17 а</t>
  </si>
  <si>
    <t xml:space="preserve">г. Чита, мкр. 1-й, д. 28</t>
  </si>
  <si>
    <t xml:space="preserve">г. Чита, мкр. 1-й, д. 7</t>
  </si>
  <si>
    <t xml:space="preserve">г. Чита, мкр. 6-й, д. 21</t>
  </si>
  <si>
    <t xml:space="preserve">г. Чита, мкр. Батарейный, д. 3</t>
  </si>
  <si>
    <t xml:space="preserve">г. Чита, мкр. Гвардейский, д. 7</t>
  </si>
  <si>
    <t xml:space="preserve">г. Чита, мкр. Северный, д. 35</t>
  </si>
  <si>
    <t xml:space="preserve">г. Чита, мкр. Северный, д. 59</t>
  </si>
  <si>
    <t xml:space="preserve">г. Чита, мкр. Северный, д. 60</t>
  </si>
  <si>
    <t xml:space="preserve">г. Чита, п. Ясный, д. 1</t>
  </si>
  <si>
    <t xml:space="preserve">г. Чита, тр-кт. Молоковский, д. 108</t>
  </si>
  <si>
    <t xml:space="preserve">г. Чита, ул. Амурская, д. 48 </t>
  </si>
  <si>
    <t xml:space="preserve">г. Чита, ул. Амурская, д. 82</t>
  </si>
  <si>
    <t xml:space="preserve">г. Чита, ул. Ангарская, д. 46</t>
  </si>
  <si>
    <t xml:space="preserve">г. Чита, ул. Ангарская, д. 72</t>
  </si>
  <si>
    <t xml:space="preserve">г. Чита, ул. Баргузинская, д. 12</t>
  </si>
  <si>
    <t xml:space="preserve">г. Чита, ул. Бекетова, д. 38</t>
  </si>
  <si>
    <t xml:space="preserve">г. Чита, ул. Бекетова, д. 46</t>
  </si>
  <si>
    <t xml:space="preserve">г. Чита, ул. Бориса Кларка, д. 12</t>
  </si>
  <si>
    <t xml:space="preserve">г. Чита, ул. Бутина, д. 73</t>
  </si>
  <si>
    <t xml:space="preserve">г. Чита, ул. Дивизионная, д. 6 а</t>
  </si>
  <si>
    <t xml:space="preserve">2021, 2024</t>
  </si>
  <si>
    <t xml:space="preserve">г. Чита, ул. Кайдаловская, д. 3</t>
  </si>
  <si>
    <t xml:space="preserve">г. Чита, ул. Карла Маркса, д. 12</t>
  </si>
  <si>
    <t xml:space="preserve">г. Чита, ул. Красной Звезды, д. 20</t>
  </si>
  <si>
    <t xml:space="preserve">г. Чита, ул. Красной Звезды, д. 24</t>
  </si>
  <si>
    <t xml:space="preserve">г. Чита, ул. Красного Восстания, д. 17</t>
  </si>
  <si>
    <t xml:space="preserve">г. Чита, ул. Курнатовского, д. 72</t>
  </si>
  <si>
    <t xml:space="preserve">г. Чита, ул. Ленина, д. 125</t>
  </si>
  <si>
    <t xml:space="preserve">г. Чита, ул. Ленинградская, д. 47 а</t>
  </si>
  <si>
    <t xml:space="preserve">г. Чита, ул. Ленинградская, д. 58</t>
  </si>
  <si>
    <t xml:space="preserve">г. Чита, ул. Ленинградская, д. 76</t>
  </si>
  <si>
    <t xml:space="preserve">г. Чита, ул. Ленинградская, д. 78</t>
  </si>
  <si>
    <t xml:space="preserve">г. Чита, ул. Ленинградская, д. 80</t>
  </si>
  <si>
    <t xml:space="preserve">г. Чита, ул. Ломоносова, д. 42</t>
  </si>
  <si>
    <t xml:space="preserve">г. Чита, ул. Нагорная, д. 19</t>
  </si>
  <si>
    <t xml:space="preserve">г. Чита, ул. Новобульварная, д. 42</t>
  </si>
  <si>
    <t xml:space="preserve">г. Чита, ул. Новобульварная, д. 42 а</t>
  </si>
  <si>
    <t xml:space="preserve">г. Чита, ул. Новобульварная, д. 42 б</t>
  </si>
  <si>
    <t xml:space="preserve">г. Чита, ул. Новобульварная, д. 42 в</t>
  </si>
  <si>
    <t xml:space="preserve">г. Чита, ул. Подгорбунского, д. 1</t>
  </si>
  <si>
    <t xml:space="preserve">г. Чита, ул. Прибрежная, д. 4</t>
  </si>
  <si>
    <t xml:space="preserve">г. Чита, ул. Столярова, д. 44</t>
  </si>
  <si>
    <t xml:space="preserve">г. Чита, ул. Строителей, д. 4</t>
  </si>
  <si>
    <t xml:space="preserve">г. Чита, ул. Хабаровская, д. 25</t>
  </si>
  <si>
    <t xml:space="preserve">г. Чита, ул. Шилова, д. 87</t>
  </si>
  <si>
    <t xml:space="preserve">г. Чита, ул. Юности, д. 23</t>
  </si>
  <si>
    <t xml:space="preserve">пгт. Агинское, ул. Калинина, д. 1</t>
  </si>
  <si>
    <t>2007</t>
  </si>
  <si>
    <t xml:space="preserve">пгт. Агинское, ул. Калинина, д. 3</t>
  </si>
  <si>
    <t xml:space="preserve">пгт. Агинское, ул. Комсомольская, д. 65</t>
  </si>
  <si>
    <t xml:space="preserve">пгт. Агинское, ул. Партизанская, д. 51</t>
  </si>
  <si>
    <t xml:space="preserve">пгт. Новоорловск, д. 16</t>
  </si>
  <si>
    <t xml:space="preserve">пгт. Новоорловск, д. 19</t>
  </si>
  <si>
    <t xml:space="preserve">пгт. Новоорловск,  д. 20</t>
  </si>
  <si>
    <t>1956</t>
  </si>
  <si>
    <t xml:space="preserve">г. Борзя, мкр. Борзя-3, д. 1</t>
  </si>
  <si>
    <t xml:space="preserve">г. Борзя, мкр. Борзя-3, д. 6</t>
  </si>
  <si>
    <t xml:space="preserve">г. Борзя, мкр. Борзя-3, д. 7</t>
  </si>
  <si>
    <t xml:space="preserve">г. Борзя, мкр. Борзя-3, д. 13</t>
  </si>
  <si>
    <t xml:space="preserve">г. Борзя, ул. Промышленная, д. 39</t>
  </si>
  <si>
    <t xml:space="preserve">г. Борзя, ул. Пушкина, д. 5</t>
  </si>
  <si>
    <t xml:space="preserve">пгт. Шерловая Гора, мкр. 2, д. 4</t>
  </si>
  <si>
    <t xml:space="preserve">пгт. Шерловая Гора, ул. Шахтерская, д. 2</t>
  </si>
  <si>
    <t xml:space="preserve">пгт. Забайкальск, ул. Пограничная, д. 24 а</t>
  </si>
  <si>
    <t xml:space="preserve">пгт. Новая Чара, ул. Магистральная, д. 16</t>
  </si>
  <si>
    <t xml:space="preserve">пгт. Новая Чара, ул. Магистральная, д. 18</t>
  </si>
  <si>
    <t xml:space="preserve">пгт. Новая Чара, ул. Магистральная, д. 30</t>
  </si>
  <si>
    <t xml:space="preserve">Итого по Калганскому муниципальному округу:</t>
  </si>
  <si>
    <t xml:space="preserve">с. Калга, ул. 60 лет Октября, д. 47</t>
  </si>
  <si>
    <t xml:space="preserve">Итого по Карымскому муниципальному округу:</t>
  </si>
  <si>
    <t xml:space="preserve">пгт. Дарасун, ул. Молодежная, д. 2</t>
  </si>
  <si>
    <t xml:space="preserve">пгт. Дарасун, ул. Почтовая, д. 4</t>
  </si>
  <si>
    <t>6</t>
  </si>
  <si>
    <t xml:space="preserve">пгт. Дарасун, ул. Почтовая, д. 8</t>
  </si>
  <si>
    <t xml:space="preserve">пгт. Дарасун, ул. Сосняк, д. 1</t>
  </si>
  <si>
    <t xml:space="preserve">пгт. Курорт Дарасун, ул. Верхняя, д. 10</t>
  </si>
  <si>
    <t xml:space="preserve">пгт. Курорт Дарасун, ул. Верхняя, д. 14</t>
  </si>
  <si>
    <t xml:space="preserve">п. Целинный, ул. Железнодорожная, д. 8</t>
  </si>
  <si>
    <t xml:space="preserve">Итого по Красночикойскому муниципальному округу:</t>
  </si>
  <si>
    <t xml:space="preserve">с. Красный Чикой, ул. Советская, д. 71 а</t>
  </si>
  <si>
    <t xml:space="preserve"> г. Могоча, ул. Интернациональная, д. 28 а</t>
  </si>
  <si>
    <t xml:space="preserve"> г. Могоча, ул. Интернациональная, д. 31</t>
  </si>
  <si>
    <t xml:space="preserve">г. Могоча, ул. Садовая, д. 22</t>
  </si>
  <si>
    <t>1966</t>
  </si>
  <si>
    <t xml:space="preserve">Итого по Оловяннинскому муниципальному округу:</t>
  </si>
  <si>
    <t xml:space="preserve">пгт. Оловянная, ул. Гагарина, д. 15 а</t>
  </si>
  <si>
    <t xml:space="preserve">пгт. Оловянная, ул. Гагарина, д. 42</t>
  </si>
  <si>
    <t xml:space="preserve">пгт. Оловянная, ул. Машиностроительная, д. 6</t>
  </si>
  <si>
    <t xml:space="preserve">пгт. Ясногорск, ул. Молодежная, д. 4</t>
  </si>
  <si>
    <t xml:space="preserve">Итого по Ононскому муниципальному округу:</t>
  </si>
  <si>
    <t xml:space="preserve">с. Нижний Цасучей, ул. Комсомольская, д. 37</t>
  </si>
  <si>
    <t xml:space="preserve">г. Петровск-Забайкальский, ул. Ленина, д. 26</t>
  </si>
  <si>
    <t xml:space="preserve">г. Петровск-Забайкальский, ул. Островского, д. 32 а</t>
  </si>
  <si>
    <t>738.90</t>
  </si>
  <si>
    <t xml:space="preserve">г. Петровск-Забайкальский, ул. Островского, д. 32 д</t>
  </si>
  <si>
    <t xml:space="preserve">г. Петровск-Забайкальский, ул. Спортивная, д. 7</t>
  </si>
  <si>
    <t xml:space="preserve">пгт. Приаргунск, ул. Первомайская, д. 11</t>
  </si>
  <si>
    <t xml:space="preserve">Итого по Сретенскому муниципальному округу:</t>
  </si>
  <si>
    <t xml:space="preserve">пгт. Кокуй, пер. Школьный, д. 8</t>
  </si>
  <si>
    <t xml:space="preserve">с. Верх-Усугли, ул. Первомайская, д. 6</t>
  </si>
  <si>
    <t xml:space="preserve">г. Хилок, ул. Калинина, д. 27</t>
  </si>
  <si>
    <t>1938</t>
  </si>
  <si>
    <t xml:space="preserve">с. Бада, ул. Привокзальная, д. 26</t>
  </si>
  <si>
    <t xml:space="preserve">Итого по Чернышевскому муниципальному округу:</t>
  </si>
  <si>
    <t xml:space="preserve">пгт. Аксёново-Зиловское, ул. Энергетиков, д. 4</t>
  </si>
  <si>
    <t xml:space="preserve">пгт. Чернышевск, ул. Карла Маркса, д. 18</t>
  </si>
  <si>
    <t xml:space="preserve">пгт. Чернышевск, ул. Комсомольская, д. 28</t>
  </si>
  <si>
    <t xml:space="preserve">пгт. Чернышевск, ул. Северная, д. 2 д</t>
  </si>
  <si>
    <t xml:space="preserve">пгт. Атамановка, ул. Заводская, д. 9</t>
  </si>
  <si>
    <t>1971</t>
  </si>
  <si>
    <t xml:space="preserve">пгт. Атамановка, ул. Матюгина, д. 131</t>
  </si>
  <si>
    <t xml:space="preserve">с. Верхняя Карповка, мкр. Сосновый, д. 1</t>
  </si>
  <si>
    <t xml:space="preserve">с. Домна, ул. Южная, д. 8 </t>
  </si>
  <si>
    <t xml:space="preserve">с. Засопка, ул. Пионерская, д. 3</t>
  </si>
  <si>
    <t xml:space="preserve">Итого по Шилкинскому муниципальному округу:</t>
  </si>
  <si>
    <t xml:space="preserve">г. Шилка, мкр. Аргунь, д. 3</t>
  </si>
  <si>
    <t xml:space="preserve">г. Шилка, ул. Энергетиков, д. 1</t>
  </si>
  <si>
    <t xml:space="preserve">пгт. Первомайский, нп. Микрорайон, д. 2</t>
  </si>
  <si>
    <t>СПРАВОЧНО:</t>
  </si>
  <si>
    <t xml:space="preserve">Перечень многоквартирных домов, сменивших способ формирования фонда капитального ремонта, в которых в период 2017-2022 годов выполнены работы по капитальному ремонту, и многоквартирных домов, в которых работы выполнены, но не учтены ранее</t>
  </si>
  <si>
    <t xml:space="preserve">г. Чита, мкр. 1-й, д. 39</t>
  </si>
  <si>
    <t xml:space="preserve">общий счет регионального оператора с 18.09.2021</t>
  </si>
  <si>
    <t>х</t>
  </si>
  <si>
    <t xml:space="preserve">г. Чита, мкр. 9-й, д. 2</t>
  </si>
  <si>
    <t xml:space="preserve">общий счет регионального оператора с 03.03.2021г.</t>
  </si>
  <si>
    <t xml:space="preserve">2017. 2023</t>
  </si>
  <si>
    <t xml:space="preserve">г. Чита, мкр. Осетровка, д. 4</t>
  </si>
  <si>
    <t xml:space="preserve">общий счет регионального опертаора с 03.06.2024г.</t>
  </si>
  <si>
    <t xml:space="preserve">г. Чита, мкр. Северный, д. 10</t>
  </si>
  <si>
    <t>2022</t>
  </si>
  <si>
    <t xml:space="preserve">г. Чита, мкр. Северный, д. 18</t>
  </si>
  <si>
    <t>2018</t>
  </si>
  <si>
    <t xml:space="preserve">г. Чита, мкр. Северный, д. 40</t>
  </si>
  <si>
    <t>2021</t>
  </si>
  <si>
    <t xml:space="preserve">счет регионального оператора с 03.03.2021г.</t>
  </si>
  <si>
    <t xml:space="preserve">2020, 2022</t>
  </si>
  <si>
    <t xml:space="preserve">г. Чита, мкр. Северный, д. 6</t>
  </si>
  <si>
    <t xml:space="preserve">г. Чита, ул. Автогенная, д. 8</t>
  </si>
  <si>
    <t xml:space="preserve">г. Чита, ул. Амурская, д. 107</t>
  </si>
  <si>
    <t xml:space="preserve">г. Чита, ул. Ангарская, д. 19</t>
  </si>
  <si>
    <t xml:space="preserve">2018, 2019, 2020</t>
  </si>
  <si>
    <t xml:space="preserve">г. Чита, ул. Анохина, д. 17</t>
  </si>
  <si>
    <t xml:space="preserve">г. Чита, ул. Бабушкина, д. 3</t>
  </si>
  <si>
    <t xml:space="preserve">специальный счет регионального оператора с 23.09.2021г.</t>
  </si>
  <si>
    <t xml:space="preserve">г. Чита, ул. Бабушкина, д. 32а</t>
  </si>
  <si>
    <t xml:space="preserve">г. Чита, ул. Бабушкина, д. 34</t>
  </si>
  <si>
    <t xml:space="preserve">2017-2019, 2020-2022</t>
  </si>
  <si>
    <t xml:space="preserve">г. Чита, ул. Байкальская, д. 15</t>
  </si>
  <si>
    <t xml:space="preserve">счет регионального оператора с 20.03.2023г.</t>
  </si>
  <si>
    <t xml:space="preserve">Каменные, Кирпичные</t>
  </si>
  <si>
    <t xml:space="preserve">г. Чита, ул. Богомягкова, д. 55</t>
  </si>
  <si>
    <t xml:space="preserve">г. Чита, ул. Ватутина, д. 18</t>
  </si>
  <si>
    <t>2019-2020</t>
  </si>
  <si>
    <t xml:space="preserve">г. Чита, ул. Верхоленская, д. 18</t>
  </si>
  <si>
    <t xml:space="preserve">г. Чита, ул. Гагарина, д. 12</t>
  </si>
  <si>
    <t xml:space="preserve">г. Чита, ул. Гагарина, д. 13</t>
  </si>
  <si>
    <t>2019-2021</t>
  </si>
  <si>
    <t xml:space="preserve">г. Чита, ул. Гагарина, д. 8 в</t>
  </si>
  <si>
    <t xml:space="preserve">г. Чита, ул. Дивизионная, д. 10</t>
  </si>
  <si>
    <t>2019-2022</t>
  </si>
  <si>
    <t xml:space="preserve">г. Чита, ул. Дивизионная, д. 2</t>
  </si>
  <si>
    <t xml:space="preserve">специальный счет регионального оператора с 16.02.2022</t>
  </si>
  <si>
    <t xml:space="preserve">г. Чита, ул. Дивизионная, д. 8 а</t>
  </si>
  <si>
    <t xml:space="preserve">г. Чита, ул. Евгения Гаюсана, д. 16</t>
  </si>
  <si>
    <t xml:space="preserve">2016-2017, 2020</t>
  </si>
  <si>
    <t xml:space="preserve">г. Чита, ул. Железобетонная, д. 4</t>
  </si>
  <si>
    <t xml:space="preserve">г. Чита, ул. Журавлева, д. 100 б</t>
  </si>
  <si>
    <t xml:space="preserve">специальный счет регионального оператора до 2024 года</t>
  </si>
  <si>
    <t xml:space="preserve">2016, 2022</t>
  </si>
  <si>
    <t xml:space="preserve">г. Чита, ул. Журавлева, д. 106</t>
  </si>
  <si>
    <t xml:space="preserve">г. Чита, ул. Забайкальского рабочего, д. 38</t>
  </si>
  <si>
    <t xml:space="preserve">г. Чита, ул. Инструментальная, д. 2</t>
  </si>
  <si>
    <t xml:space="preserve">г. Чита, ул. Иркутская, д. 1</t>
  </si>
  <si>
    <t xml:space="preserve">г. Чита, ул. Июньская, д. 12</t>
  </si>
  <si>
    <t>2020</t>
  </si>
  <si>
    <t xml:space="preserve">г. Чита, ул. Космонавтов, д. 12</t>
  </si>
  <si>
    <t xml:space="preserve">2022, 2023</t>
  </si>
  <si>
    <t xml:space="preserve">г. Чита, ул. Кочеткова, д. 2</t>
  </si>
  <si>
    <t xml:space="preserve">г. Чита, ул. Красной Звезды, д. 14</t>
  </si>
  <si>
    <t xml:space="preserve">г. Чита, ул. Курнатовского, д. 71, корп. 4</t>
  </si>
  <si>
    <t xml:space="preserve">г. Чита, ул. Ленина, д. 110</t>
  </si>
  <si>
    <t xml:space="preserve">г. Чита, ул. Ленина, д. 17</t>
  </si>
  <si>
    <t xml:space="preserve">г. Чита, ул. Ленина, д. 55</t>
  </si>
  <si>
    <t xml:space="preserve">г. Чита, ул. Малая, д. 10</t>
  </si>
  <si>
    <t xml:space="preserve">специальный счет УК/ТСЖ с 10.01.2022г.</t>
  </si>
  <si>
    <t xml:space="preserve">г. Чита, ул. Мостовая, д. 13</t>
  </si>
  <si>
    <t xml:space="preserve">г. Чита, ул. Назара Губина, д. 33</t>
  </si>
  <si>
    <t xml:space="preserve">г. Чита, ул. Недорезова, д. 44</t>
  </si>
  <si>
    <t xml:space="preserve">г. Чита, ул. Нечаева, д. 60</t>
  </si>
  <si>
    <t xml:space="preserve">2016, 2020</t>
  </si>
  <si>
    <t xml:space="preserve">г. Чита, ул. Николая Островского, д. 15</t>
  </si>
  <si>
    <t xml:space="preserve">г. Чита, ул. Новобульварная, д. 86</t>
  </si>
  <si>
    <t xml:space="preserve">г. Чита, ул. Онискевича, д. 2</t>
  </si>
  <si>
    <t xml:space="preserve">специальный счет регионального оператора с 27.12.2023г.</t>
  </si>
  <si>
    <t xml:space="preserve">2021, 2022</t>
  </si>
  <si>
    <t xml:space="preserve">г. Чита, ул. Ползунова, д. 28</t>
  </si>
  <si>
    <t>2017-2019</t>
  </si>
  <si>
    <t>2018-2020</t>
  </si>
  <si>
    <t xml:space="preserve">г. Чита, ул. Смоленская, д. 104</t>
  </si>
  <si>
    <t xml:space="preserve">г. Чита, ул. Хабаровская, д. 1</t>
  </si>
  <si>
    <t>2019</t>
  </si>
  <si>
    <t xml:space="preserve">г. Чита, ул. Шестиперова, д. 18</t>
  </si>
  <si>
    <t xml:space="preserve">общий счет регионального оператора с 03.08.2022 г.</t>
  </si>
  <si>
    <t xml:space="preserve">г. Чита, ул. Юности, д. 10</t>
  </si>
  <si>
    <t xml:space="preserve">общий счет регионального оператора с 02.09.2021г.</t>
  </si>
  <si>
    <t xml:space="preserve">общий счет регионального оператора с 06.09.2021г.</t>
  </si>
  <si>
    <t xml:space="preserve">г. Чита, ул. Яковлева, д. 41</t>
  </si>
  <si>
    <t xml:space="preserve">п. Горный, ул. Дружбы, д. 3</t>
  </si>
  <si>
    <t xml:space="preserve">п. Горный, ул. Солнечная, д. 16</t>
  </si>
  <si>
    <t xml:space="preserve">г. Балей, ул. Советская д. 30</t>
  </si>
  <si>
    <t>2017</t>
  </si>
  <si>
    <t xml:space="preserve">г. Борзя, ул. Гурьева 79 квартал, д. 4</t>
  </si>
  <si>
    <t xml:space="preserve">пгт. Шерловая Гора, мкр. 2-й, д. 13</t>
  </si>
  <si>
    <t xml:space="preserve">п/ст. Даурия, ул. ДОС, д. 700</t>
  </si>
  <si>
    <t xml:space="preserve"> г. Могоча, ул. Кирова, д. 23 а</t>
  </si>
  <si>
    <t xml:space="preserve"> г. Могоча, ул. Украинская, д. 38</t>
  </si>
  <si>
    <t xml:space="preserve">пгт. Ясногорск, ул. Ленина, д. 2</t>
  </si>
  <si>
    <t xml:space="preserve">пгт. Ясногорск, мкр. Солнечный, д. 1</t>
  </si>
  <si>
    <t xml:space="preserve">пгт. Ясногорск, мкр. Солнечный, д. 3</t>
  </si>
  <si>
    <t xml:space="preserve">пгт. Ясногорск, мкр. Солнечный, д. 4</t>
  </si>
  <si>
    <t xml:space="preserve">пгт. Ясногорск, мкр. Солнечный, д. 6</t>
  </si>
  <si>
    <t xml:space="preserve">пгт. Ясногорск, мкр. Солнечный, д. 7</t>
  </si>
  <si>
    <t>2017-2018</t>
  </si>
  <si>
    <t xml:space="preserve">пгт. Ясногорск, мкр. Луговой, д. 2</t>
  </si>
  <si>
    <t xml:space="preserve">пгт. Ясногорск, ул. Энергетиков, д. 11</t>
  </si>
  <si>
    <t xml:space="preserve">пгт. Кокуй, ул. Клубная, д. 24 </t>
  </si>
  <si>
    <t xml:space="preserve">пгт. Кокуй, ул. Комсомольская, д. 15</t>
  </si>
  <si>
    <t xml:space="preserve">Шлакоблочные </t>
  </si>
  <si>
    <t xml:space="preserve">пгт. Кокуй, ул. Комсомольская, д. 16</t>
  </si>
  <si>
    <t xml:space="preserve">пгт. Кокуй, ул. Комсомольская, д. 4а</t>
  </si>
  <si>
    <t xml:space="preserve">пгт. Кокуй, ул. Ленина, д. 3</t>
  </si>
  <si>
    <t xml:space="preserve">пгт. Кокуй, ул. Луговая 1-я, д. 12</t>
  </si>
  <si>
    <t xml:space="preserve">пгт. Кокуй, ул. Луговая 1-я, д. 13</t>
  </si>
  <si>
    <t xml:space="preserve">пгт. Кокуй, ул. Набережная 1-я, д. 14</t>
  </si>
  <si>
    <t xml:space="preserve">2017, 2019</t>
  </si>
  <si>
    <t xml:space="preserve">пгт. Кокуй, ул. Набережная 2-я, д. 1</t>
  </si>
  <si>
    <t xml:space="preserve">пгт. Кокуй, ул. Набережная 2-я, д. 11</t>
  </si>
  <si>
    <t xml:space="preserve">пгт. Дровяная, мкр. 1-й, д. 1</t>
  </si>
  <si>
    <t xml:space="preserve">пгт. Дровяная, мкр. 1-й, д. 8</t>
  </si>
  <si>
    <t>1999</t>
  </si>
  <si>
    <t xml:space="preserve">г. Хилок, ул. Калинина, д. 1</t>
  </si>
  <si>
    <t xml:space="preserve">г. Хилок, ул. Калинина, д. 14 а</t>
  </si>
  <si>
    <t xml:space="preserve">г. Хилок, ул. Коммунальная, д. 19</t>
  </si>
  <si>
    <t xml:space="preserve">г. Хилок, ул. Комсомольская, д. 4</t>
  </si>
  <si>
    <t xml:space="preserve">г. Хилок, ул. Ленина, д. 23</t>
  </si>
  <si>
    <t xml:space="preserve">г. Хилок, ул. Советская, д. 8</t>
  </si>
  <si>
    <t xml:space="preserve">пгт. Чернышевск, ул. Журавлева, д. 61</t>
  </si>
  <si>
    <t xml:space="preserve">пгт. Чернышевск, ул. Первомайская, д. 50</t>
  </si>
  <si>
    <t xml:space="preserve">пгт. Атамановка, ул. Гагарина, д. 12</t>
  </si>
  <si>
    <t xml:space="preserve">пгт. Атамановка, ул. Гагарина, д. 13</t>
  </si>
  <si>
    <t xml:space="preserve">пгт. Атамановка, ул. Гагарина, д. 6</t>
  </si>
  <si>
    <t xml:space="preserve">пгт. Атамановка, ул. Заводская, д. 3</t>
  </si>
  <si>
    <t xml:space="preserve">пгт. Новокручининский, ул. Площадка 2, д. 4</t>
  </si>
  <si>
    <t xml:space="preserve">с. Верх-Чита, ул. Центральная, д. 7</t>
  </si>
  <si>
    <t xml:space="preserve">с. Верх-Чита, ул. Школьная, д. 8</t>
  </si>
  <si>
    <t xml:space="preserve">с. Угдан, ул. 1-я Трактовая, д. 1 а</t>
  </si>
  <si>
    <t xml:space="preserve">г. Шилка, мкр. Аргунь, д. 4</t>
  </si>
  <si>
    <t xml:space="preserve">г. Шилка, ул. Балябина, д. 121</t>
  </si>
  <si>
    <t xml:space="preserve">г. Шилка, ул. Партизанская, д. 41 а</t>
  </si>
  <si>
    <t xml:space="preserve">Таблица 2. Планируемые показатели выполнения Регионального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2023-2025 годов </t>
  </si>
  <si>
    <t xml:space="preserve">Наименование МО</t>
  </si>
  <si>
    <t xml:space="preserve">общая
площадь
МКД, всего</t>
  </si>
  <si>
    <t xml:space="preserve">Количество
жителей,
зарегистрированных в МКД
на дату утверждения плана</t>
  </si>
  <si>
    <t xml:space="preserve">Количество МКД</t>
  </si>
  <si>
    <t xml:space="preserve">I квартал</t>
  </si>
  <si>
    <t xml:space="preserve">II квартал</t>
  </si>
  <si>
    <t xml:space="preserve">III квартал</t>
  </si>
  <si>
    <t xml:space="preserve">IV квартал</t>
  </si>
  <si>
    <t xml:space="preserve">Всего :</t>
  </si>
  <si>
    <t>ед.</t>
  </si>
  <si>
    <t xml:space="preserve">Городской округ "Город Чита"</t>
  </si>
  <si>
    <t xml:space="preserve">Городской округ "Посёлок Агинское"</t>
  </si>
  <si>
    <t xml:space="preserve">Балейский муниципальный округ</t>
  </si>
  <si>
    <t xml:space="preserve">Газимуро-Заводский муниципальный округ</t>
  </si>
  <si>
    <t xml:space="preserve">Забайкальский муниципальный округ</t>
  </si>
  <si>
    <t xml:space="preserve">Краснокаменский муниципальный округ</t>
  </si>
  <si>
    <t xml:space="preserve">Могочинский муниципальный округ</t>
  </si>
  <si>
    <t xml:space="preserve">Петровск-Забайкальский муниципальный округ </t>
  </si>
  <si>
    <t xml:space="preserve">Приаргунский муниципальный округ</t>
  </si>
  <si>
    <t xml:space="preserve">Тунгокоченский муниципальный округ</t>
  </si>
  <si>
    <t xml:space="preserve">Шелопугинский муниципальный округ</t>
  </si>
  <si>
    <t xml:space="preserve">Муниципальный район "Агинский район", в том числе:</t>
  </si>
  <si>
    <t xml:space="preserve">городское поселение "Новоорловск"</t>
  </si>
  <si>
    <t xml:space="preserve">Муниципальный район "Борзинский район", в том числе:</t>
  </si>
  <si>
    <t xml:space="preserve">городское поселение "Борзинское"</t>
  </si>
  <si>
    <t xml:space="preserve">городское поселение "Шерловогорское"</t>
  </si>
  <si>
    <t xml:space="preserve">Муниципальный район "Дульдургинский район", в том числе:</t>
  </si>
  <si>
    <t xml:space="preserve">сельское поселение "Дульдурга"</t>
  </si>
  <si>
    <t xml:space="preserve">Муниципальный район "Карымский район", в том числе:</t>
  </si>
  <si>
    <t xml:space="preserve">городское поселение "Дарасунское"</t>
  </si>
  <si>
    <t xml:space="preserve">городское поселение "Карымское"</t>
  </si>
  <si>
    <t xml:space="preserve">городское поселение "Курорт-Дарасунское"</t>
  </si>
  <si>
    <t xml:space="preserve">сельское поселение "Урульгинское"</t>
  </si>
  <si>
    <t xml:space="preserve">Муниципальный район "Красночикойский район", в том числе:</t>
  </si>
  <si>
    <t xml:space="preserve">сельское поселение "Красночикойское"</t>
  </si>
  <si>
    <t xml:space="preserve">Муниципальный район "Кыринский район", в том числе:</t>
  </si>
  <si>
    <t xml:space="preserve">сельское поселение "Кыринское"</t>
  </si>
  <si>
    <t xml:space="preserve">Муниципальный район "Могойтуйский район", в том числе:</t>
  </si>
  <si>
    <t xml:space="preserve">городское поселение "Могойтуй"</t>
  </si>
  <si>
    <t xml:space="preserve">Муниципальный район "Нерчинский район", в том числе:</t>
  </si>
  <si>
    <t xml:space="preserve">городское поселение "Нерчинское"</t>
  </si>
  <si>
    <t xml:space="preserve">Муниципальный район "Оловяннинский район", в том числе:</t>
  </si>
  <si>
    <t xml:space="preserve">городское поселение "Оловяннинское"</t>
  </si>
  <si>
    <t xml:space="preserve">городское поселение "Ясногорское"</t>
  </si>
  <si>
    <t xml:space="preserve">Муниципальный район "Сретенский район", в том числе:</t>
  </si>
  <si>
    <t xml:space="preserve">городское поселение "Кокуйское"</t>
  </si>
  <si>
    <t xml:space="preserve">городское поселение "Сретенское"</t>
  </si>
  <si>
    <t xml:space="preserve">сельское поселение "Дунаевское"</t>
  </si>
  <si>
    <t xml:space="preserve">Муниципальный район "Хилокский район", в том числе:</t>
  </si>
  <si>
    <t xml:space="preserve">городское поселение "Хилокское"</t>
  </si>
  <si>
    <t xml:space="preserve">сельское поселение "Бадинское"</t>
  </si>
  <si>
    <t xml:space="preserve">сельское поселение "Жипхегенское"</t>
  </si>
  <si>
    <t xml:space="preserve">Муниципальный район "Чернышевский район", в том числе:</t>
  </si>
  <si>
    <t xml:space="preserve">городское поселение "Чернышевское"</t>
  </si>
  <si>
    <t xml:space="preserve">Муниципальный район "Читинский район", в том числе:</t>
  </si>
  <si>
    <t xml:space="preserve">городское поселение "Атамановское"</t>
  </si>
  <si>
    <t xml:space="preserve">городское поселение "Новокручининское"</t>
  </si>
  <si>
    <t xml:space="preserve">сельское поселение "Новокукинское"</t>
  </si>
  <si>
    <t xml:space="preserve">Муниципальный район "Шилкинский район", в том числе:</t>
  </si>
  <si>
    <t xml:space="preserve">городское поселение "Первомайское"</t>
  </si>
  <si>
    <t xml:space="preserve">городское поселение "Холбонское"</t>
  </si>
  <si>
    <t xml:space="preserve">городское поселение "Шилкинское"</t>
  </si>
  <si>
    <t xml:space="preserve">сельское поселение "Размахнинское"</t>
  </si>
  <si>
    <t xml:space="preserve">Городской округ "ЗАТО п. Горный"</t>
  </si>
  <si>
    <t xml:space="preserve">Агинский муниципальный округ</t>
  </si>
  <si>
    <t xml:space="preserve">Борзинский муниципальный район</t>
  </si>
  <si>
    <t xml:space="preserve">Каларский муниципальный округ</t>
  </si>
  <si>
    <t xml:space="preserve">Могойтуйский муниципальный округ</t>
  </si>
  <si>
    <t xml:space="preserve">Нерчинский муниципальный округ</t>
  </si>
  <si>
    <t xml:space="preserve">Улётовский муниципальный округ</t>
  </si>
  <si>
    <t xml:space="preserve">Хилокский муниципальный округ</t>
  </si>
  <si>
    <t xml:space="preserve">Читинский муниципальный округ</t>
  </si>
  <si>
    <t xml:space="preserve">городское поселение "Аксёново-Зиловское"</t>
  </si>
  <si>
    <t xml:space="preserve">городское поселение "Жирекенское"</t>
  </si>
  <si>
    <t xml:space="preserve">Борзинский муниципальный округ</t>
  </si>
  <si>
    <t xml:space="preserve">Калганский муниципальный округ</t>
  </si>
  <si>
    <t xml:space="preserve">Карымский муниципальный округ</t>
  </si>
  <si>
    <t xml:space="preserve">Красночикойский муниципальный округ</t>
  </si>
  <si>
    <t xml:space="preserve">Оловяннинский муниципальный округ</t>
  </si>
  <si>
    <t xml:space="preserve">Ононский муниципальный округ</t>
  </si>
  <si>
    <t xml:space="preserve">Сретенский муниципальный округ</t>
  </si>
  <si>
    <t xml:space="preserve">Чернышевский муниципальный округ</t>
  </si>
  <si>
    <t xml:space="preserve">Шилкинский муниципальный округ</t>
  </si>
  <si>
    <t xml:space="preserve">Таблица 3. Адресный перечень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имущества, по видам работ по капитальному ремонту </t>
  </si>
  <si>
    <t xml:space="preserve">Стоимость капитального ремонта ВСЕГО</t>
  </si>
  <si>
    <t xml:space="preserve">Виды, установленные частью 1 статьи 166 Жилищного Кодекса Российской Федерации</t>
  </si>
  <si>
    <t xml:space="preserve">Виды, установленные нормативным правовым актом Забайкальского края</t>
  </si>
  <si>
    <t xml:space="preserve">Виды, установленные частью 3 статьи 166 Жилищного Кодекса Российской Федерации</t>
  </si>
  <si>
    <t xml:space="preserve">ремонт внутридомовых инженерных систем электро-, тепло-, газо-, водоснабжения, водоотведения</t>
  </si>
  <si>
    <t xml:space="preserve">Ремонт, замена, модернизация лифтов, ремонт лифтовых шахт, машинных и блочных помещений</t>
  </si>
  <si>
    <t xml:space="preserve">Ремонт крыши</t>
  </si>
  <si>
    <t xml:space="preserve">Ремонт подвальных помещений, относящихся к общему имуществу в многоквартирном доме</t>
  </si>
  <si>
    <t xml:space="preserve">Ремонт фасада</t>
  </si>
  <si>
    <t xml:space="preserve">Ремонт фундамента многоквартирного дома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</si>
  <si>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</si>
  <si>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</si>
  <si>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 xml:space="preserve">услуги по осуществлению строительного контроля</t>
  </si>
  <si>
    <t xml:space="preserve"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</si>
  <si>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</si>
  <si>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</si>
  <si>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 xml:space="preserve">горячего водоснабжения</t>
  </si>
  <si>
    <t xml:space="preserve">холодного водоснабжения</t>
  </si>
  <si>
    <t>водоотведения</t>
  </si>
  <si>
    <r>
      <t xml:space="preserve">г. Чита, б-р. Украинский, д. 7</t>
    </r>
    <r>
      <rPr>
        <vertAlign val="superscript"/>
        <sz val="11"/>
        <rFont val="Times New Roman"/>
      </rPr>
      <t>(2)</t>
    </r>
  </si>
  <si>
    <r>
      <t xml:space="preserve">г. Чита, мкр. 6-й, д. 4</t>
    </r>
    <r>
      <rPr>
        <vertAlign val="superscript"/>
        <sz val="11"/>
        <rFont val="Times New Roman"/>
      </rPr>
      <t>(1)</t>
    </r>
  </si>
  <si>
    <r>
      <t xml:space="preserve">г. Чита, мкр. Батарейный, д. 2</t>
    </r>
    <r>
      <rPr>
        <vertAlign val="superscript"/>
        <sz val="11"/>
        <rFont val="Times New Roman"/>
      </rPr>
      <t>(2,6)</t>
    </r>
  </si>
  <si>
    <r>
      <t xml:space="preserve">г. Чита, мкр. Осетровка, д. 30</t>
    </r>
    <r>
      <rPr>
        <vertAlign val="superscript"/>
        <sz val="11"/>
        <rFont val="Times New Roman"/>
      </rPr>
      <t>(1)</t>
    </r>
  </si>
  <si>
    <r>
      <t xml:space="preserve">г. Чита, мкр. Северный, д. 19</t>
    </r>
    <r>
      <rPr>
        <vertAlign val="superscript"/>
        <sz val="11"/>
        <rFont val="Times New Roman"/>
      </rPr>
      <t>(1)</t>
    </r>
  </si>
  <si>
    <r>
      <t xml:space="preserve">г. Чита, мкр. Северный, д. 43</t>
    </r>
    <r>
      <rPr>
        <vertAlign val="superscript"/>
        <sz val="11"/>
        <rFont val="Times New Roman"/>
      </rPr>
      <t>(1)</t>
    </r>
  </si>
  <si>
    <r>
      <t xml:space="preserve">г. Чита, пр-кт. Фадеева, д. 18б</t>
    </r>
    <r>
      <rPr>
        <vertAlign val="superscript"/>
        <sz val="11"/>
        <rFont val="Times New Roman"/>
      </rPr>
      <t xml:space="preserve"> (7)</t>
    </r>
  </si>
  <si>
    <r>
      <t xml:space="preserve">г. Чита, проезд. Александра Булгакова, д. 50</t>
    </r>
    <r>
      <rPr>
        <vertAlign val="superscript"/>
        <sz val="11"/>
        <rFont val="Times New Roman"/>
      </rPr>
      <t>(4)</t>
    </r>
  </si>
  <si>
    <r>
      <t xml:space="preserve">г. Чита, проезд. Новодевичий, д. 14</t>
    </r>
    <r>
      <rPr>
        <vertAlign val="superscript"/>
        <sz val="11"/>
        <rFont val="Times New Roman"/>
      </rPr>
      <t>(1)</t>
    </r>
  </si>
  <si>
    <r>
      <t xml:space="preserve">г. Чита, ул. 5-я Малая, д. 3а</t>
    </r>
    <r>
      <rPr>
        <vertAlign val="superscript"/>
        <sz val="11"/>
        <rFont val="Times New Roman"/>
      </rPr>
      <t>(2,4)</t>
    </r>
  </si>
  <si>
    <r>
      <t xml:space="preserve">г. Чита, ул. 40 лет Октября, д. 1</t>
    </r>
    <r>
      <rPr>
        <vertAlign val="superscript"/>
        <sz val="11"/>
        <rFont val="Times New Roman"/>
      </rPr>
      <t>(1)</t>
    </r>
  </si>
  <si>
    <r>
      <t xml:space="preserve">г. Чита, ул. Амурская, д. 23</t>
    </r>
    <r>
      <rPr>
        <vertAlign val="superscript"/>
        <sz val="11"/>
        <rFont val="Times New Roman"/>
      </rPr>
      <t>(1)</t>
    </r>
  </si>
  <si>
    <r>
      <t xml:space="preserve">г. Чита, ул. Ангарская, д. 33</t>
    </r>
    <r>
      <rPr>
        <vertAlign val="superscript"/>
        <sz val="11"/>
        <rFont val="Times New Roman"/>
      </rPr>
      <t>(2)</t>
    </r>
  </si>
  <si>
    <r>
      <t xml:space="preserve">г. Чита, ул. Анохина, д. 94</t>
    </r>
    <r>
      <rPr>
        <vertAlign val="superscript"/>
        <sz val="11"/>
        <rFont val="Times New Roman"/>
      </rPr>
      <t>(2)</t>
    </r>
  </si>
  <si>
    <r>
      <t xml:space="preserve">г. Чита, ул. Бабушкина, д. 36</t>
    </r>
    <r>
      <rPr>
        <vertAlign val="superscript"/>
        <sz val="11"/>
        <rFont val="Times New Roman"/>
      </rPr>
      <t>(1)</t>
    </r>
  </si>
  <si>
    <r>
      <t xml:space="preserve">г. Чита, ул. Байкальская, д. 17</t>
    </r>
    <r>
      <rPr>
        <vertAlign val="superscript"/>
        <sz val="11"/>
        <rFont val="Times New Roman"/>
      </rPr>
      <t>(1)</t>
    </r>
  </si>
  <si>
    <r>
      <t xml:space="preserve">г. Чита, ул. Баргузинская, д. 5</t>
    </r>
    <r>
      <rPr>
        <vertAlign val="superscript"/>
        <sz val="11"/>
        <rFont val="Times New Roman"/>
      </rPr>
      <t>(1)</t>
    </r>
  </si>
  <si>
    <r>
      <t xml:space="preserve">г. Чита, ул. Бекетова, д. 23</t>
    </r>
    <r>
      <rPr>
        <vertAlign val="superscript"/>
        <sz val="11"/>
        <rFont val="Times New Roman"/>
      </rPr>
      <t>(4)</t>
    </r>
  </si>
  <si>
    <r>
      <t xml:space="preserve">г. Чита, ул. Бутина, д. 59</t>
    </r>
    <r>
      <rPr>
        <vertAlign val="superscript"/>
        <sz val="11"/>
        <rFont val="Times New Roman"/>
      </rPr>
      <t>(1)</t>
    </r>
  </si>
  <si>
    <r>
      <t xml:space="preserve">г. Чита, ул. Верхнеудинская, д. 10</t>
    </r>
    <r>
      <rPr>
        <vertAlign val="superscript"/>
        <sz val="11"/>
        <rFont val="Times New Roman"/>
      </rPr>
      <t>(7)</t>
    </r>
  </si>
  <si>
    <r>
      <t xml:space="preserve">г. Чита, ул. Горького, д. 40</t>
    </r>
    <r>
      <rPr>
        <vertAlign val="superscript"/>
        <sz val="11"/>
        <rFont val="Times New Roman"/>
      </rPr>
      <t>(1)</t>
    </r>
  </si>
  <si>
    <r>
      <t xml:space="preserve">г. Чита, ул. Горького, д. 65</t>
    </r>
    <r>
      <rPr>
        <vertAlign val="superscript"/>
        <sz val="11"/>
        <rFont val="Times New Roman"/>
      </rPr>
      <t>(2)</t>
    </r>
  </si>
  <si>
    <r>
      <t xml:space="preserve">г. Чита, ул. Железобетонная, д. 20</t>
    </r>
    <r>
      <rPr>
        <vertAlign val="superscript"/>
        <sz val="11"/>
        <rFont val="Times New Roman"/>
      </rPr>
      <t>(2,4)</t>
    </r>
  </si>
  <si>
    <t xml:space="preserve">г. Чита, ул. Железобетонная, д. 6а</t>
  </si>
  <si>
    <r>
      <t xml:space="preserve">г. Чита, ул. Журавлева, д. 114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</si>
  <si>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34</t>
    </r>
    <r>
      <rPr>
        <vertAlign val="superscript"/>
        <sz val="11"/>
        <rFont val="Times New Roman"/>
      </rPr>
      <t>(1,2,4)</t>
    </r>
  </si>
  <si>
    <r>
      <t xml:space="preserve">г. Чита, ул. Забайкальского Рабочего, д. 36</t>
    </r>
    <r>
      <rPr>
        <vertAlign val="superscript"/>
        <sz val="11"/>
        <rFont val="Times New Roman"/>
      </rPr>
      <t>(1,2,4)</t>
    </r>
  </si>
  <si>
    <r>
      <t xml:space="preserve">г. Чита, ул. Ингодинская, д. 15</t>
    </r>
    <r>
      <rPr>
        <vertAlign val="superscript"/>
        <sz val="11"/>
        <rFont val="Times New Roman"/>
      </rPr>
      <t>(4)</t>
    </r>
  </si>
  <si>
    <r>
      <t xml:space="preserve">г. Чита, ул. Кенонская, д. 27</t>
    </r>
    <r>
      <rPr>
        <vertAlign val="superscript"/>
        <sz val="11"/>
        <rFont val="Times New Roman"/>
      </rPr>
      <t>(6)</t>
    </r>
  </si>
  <si>
    <r>
      <t xml:space="preserve">г. Чита, ул. Красноармейская, д. 70</t>
    </r>
    <r>
      <rPr>
        <vertAlign val="superscript"/>
        <sz val="11"/>
        <rFont val="Times New Roman"/>
      </rPr>
      <t>(7)</t>
    </r>
  </si>
  <si>
    <r>
      <t xml:space="preserve">г. Чита, ул. Красной Звезды, д. 22</t>
    </r>
    <r>
      <rPr>
        <vertAlign val="superscript"/>
        <sz val="11"/>
        <rFont val="Times New Roman"/>
      </rPr>
      <t>(1)</t>
    </r>
  </si>
  <si>
    <r>
      <t xml:space="preserve">г. Чита, ул. Красноярская, д. 11</t>
    </r>
    <r>
      <rPr>
        <vertAlign val="superscript"/>
        <sz val="11"/>
        <rFont val="Times New Roman"/>
      </rPr>
      <t>(4)</t>
    </r>
  </si>
  <si>
    <r>
      <t xml:space="preserve">г. Чита, ул. Красноярская, д. 37</t>
    </r>
    <r>
      <rPr>
        <vertAlign val="superscript"/>
        <sz val="11"/>
        <rFont val="Times New Roman"/>
      </rPr>
      <t>(2)</t>
    </r>
  </si>
  <si>
    <r>
      <t xml:space="preserve">г. Чита, ул. Ленинградская, д. 45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</si>
  <si>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56</t>
    </r>
    <r>
      <rPr>
        <vertAlign val="superscript"/>
        <sz val="11"/>
        <rFont val="Times New Roman"/>
      </rPr>
      <t>(2)</t>
    </r>
  </si>
  <si>
    <r>
      <t xml:space="preserve">г. Чита, ул. Ленинградская, д. 75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</si>
  <si>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77а</t>
    </r>
    <r>
      <rPr>
        <vertAlign val="superscript"/>
        <sz val="11"/>
        <rFont val="Times New Roman"/>
      </rPr>
      <t>(2)</t>
    </r>
  </si>
  <si>
    <r>
      <t xml:space="preserve">г. Чита, ул. Лермонтова, д. 14</t>
    </r>
    <r>
      <rPr>
        <vertAlign val="superscript"/>
        <sz val="11"/>
        <rFont val="Times New Roman"/>
      </rPr>
      <t>(4)</t>
    </r>
  </si>
  <si>
    <r>
      <t xml:space="preserve">г. Чита, ул. Назара Губина, д. 25</t>
    </r>
    <r>
      <rPr>
        <vertAlign val="superscript"/>
        <sz val="11"/>
        <rFont val="Times New Roman"/>
      </rPr>
      <t>(4)</t>
    </r>
  </si>
  <si>
    <r>
      <t xml:space="preserve">г. Чита, ул. Нечаева, д. 16</t>
    </r>
    <r>
      <rPr>
        <vertAlign val="superscript"/>
        <sz val="11"/>
        <rFont val="Times New Roman"/>
      </rPr>
      <t>(2,3)</t>
    </r>
  </si>
  <si>
    <r>
      <t xml:space="preserve">г. Чита, ул. Нечаева, д. 26</t>
    </r>
    <r>
      <rPr>
        <vertAlign val="superscript"/>
        <sz val="11"/>
        <rFont val="Times New Roman"/>
      </rPr>
      <t>(1)</t>
    </r>
  </si>
  <si>
    <r>
      <t xml:space="preserve">г. Чита, ул. Нечаева, д. 31</t>
    </r>
    <r>
      <rPr>
        <vertAlign val="superscript"/>
        <sz val="11"/>
        <rFont val="Times New Roman"/>
      </rPr>
      <t>(1)</t>
    </r>
  </si>
  <si>
    <t xml:space="preserve">г. Чита, ул. Новобульварная, д. 9</t>
  </si>
  <si>
    <r>
      <t xml:space="preserve">г. Чита, ул. Новобульварная, д. 90</t>
    </r>
    <r>
      <rPr>
        <vertAlign val="superscript"/>
        <sz val="11"/>
        <rFont val="Times New Roman"/>
      </rPr>
      <t>(2,8)</t>
    </r>
  </si>
  <si>
    <r>
      <t xml:space="preserve">г. Чита, ул. Петровско-Заводская, д. 52</t>
    </r>
    <r>
      <rPr>
        <vertAlign val="superscript"/>
        <sz val="11"/>
        <rFont val="Times New Roman"/>
      </rPr>
      <t>(4)</t>
    </r>
  </si>
  <si>
    <r>
      <t xml:space="preserve">г. Чита, ул. Петровско-Заводская, д. 54</t>
    </r>
    <r>
      <rPr>
        <vertAlign val="superscript"/>
        <sz val="11"/>
        <rFont val="Times New Roman"/>
      </rPr>
      <t>(7)</t>
    </r>
  </si>
  <si>
    <r>
      <t xml:space="preserve">г. Чита, ул. Полины Осипенко, д. 38</t>
    </r>
    <r>
      <rPr>
        <vertAlign val="superscript"/>
        <sz val="11"/>
        <rFont val="Times New Roman"/>
      </rPr>
      <t>(6)</t>
    </r>
  </si>
  <si>
    <t xml:space="preserve">г. Чита, ул. Столярова, д. 27а</t>
  </si>
  <si>
    <r>
      <t xml:space="preserve">г. Чита, ул. Столярова, д. 72</t>
    </r>
    <r>
      <rPr>
        <vertAlign val="superscript"/>
        <sz val="11"/>
        <rFont val="Times New Roman"/>
      </rPr>
      <t>(7)</t>
    </r>
  </si>
  <si>
    <r>
      <t xml:space="preserve">г. Чита, ул. Таежная, д. 20</t>
    </r>
    <r>
      <rPr>
        <vertAlign val="superscript"/>
        <sz val="11"/>
        <rFont val="Times New Roman"/>
      </rPr>
      <t>(4)</t>
    </r>
  </si>
  <si>
    <r>
      <t xml:space="preserve">г. Чита, ул. Токмакова, д. 25</t>
    </r>
    <r>
      <rPr>
        <vertAlign val="superscript"/>
        <sz val="11"/>
        <rFont val="Times New Roman"/>
      </rPr>
      <t>(1,2)</t>
    </r>
  </si>
  <si>
    <r>
      <t xml:space="preserve">г. Чита, ул. Угданская, д. 28</t>
    </r>
    <r>
      <rPr>
        <vertAlign val="superscript"/>
        <sz val="11"/>
        <rFont val="Times New Roman"/>
      </rPr>
      <t>(2,8)</t>
    </r>
  </si>
  <si>
    <r>
      <t xml:space="preserve">г. Чита, ул. Шилова, д. 16</t>
    </r>
    <r>
      <rPr>
        <vertAlign val="superscript"/>
        <sz val="11"/>
        <rFont val="Times New Roman"/>
      </rPr>
      <t>(1,4)</t>
    </r>
  </si>
  <si>
    <r>
      <t xml:space="preserve">г. Чита, ул. Шилова, д. 91</t>
    </r>
    <r>
      <rPr>
        <vertAlign val="superscript"/>
        <sz val="11"/>
        <rFont val="Times New Roman"/>
      </rPr>
      <t>(2,4)</t>
    </r>
  </si>
  <si>
    <r>
      <t xml:space="preserve">г. Чита, ул. Энтузиастов, д. 96</t>
    </r>
    <r>
      <rPr>
        <vertAlign val="superscript"/>
        <sz val="11"/>
        <rFont val="Times New Roman"/>
      </rPr>
      <t>(7)</t>
    </r>
  </si>
  <si>
    <r>
      <t xml:space="preserve">г. Чита, ул. Ярославского, д. 40</t>
    </r>
    <r>
      <rPr>
        <vertAlign val="superscript"/>
        <sz val="11"/>
        <rFont val="Times New Roman"/>
      </rPr>
      <t>(6)</t>
    </r>
  </si>
  <si>
    <r>
      <t xml:space="preserve">пгт. Агинское, ул. Ленина, д. 73</t>
    </r>
    <r>
      <rPr>
        <vertAlign val="superscript"/>
        <sz val="11"/>
        <rFont val="Times New Roman"/>
      </rPr>
      <t>(2)</t>
    </r>
  </si>
  <si>
    <r>
      <t xml:space="preserve">г. Балей, ул. Больничная, д. 3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</si>
  <si>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2</t>
    </r>
    <r>
      <rPr>
        <vertAlign val="superscript"/>
        <sz val="11"/>
        <rFont val="Times New Roman"/>
      </rPr>
      <t>(6)</t>
    </r>
  </si>
  <si>
    <r>
      <t xml:space="preserve">пгт. Забайкальск, ул. Комсомольская, д. 21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</si>
  <si>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7</t>
    </r>
    <r>
      <rPr>
        <vertAlign val="superscript"/>
        <sz val="11"/>
        <rFont val="Times New Roman"/>
      </rPr>
      <t>(4)</t>
    </r>
  </si>
  <si>
    <r>
      <t xml:space="preserve">пгт. Забайкальск, ул. Нагорная, д. 7</t>
    </r>
    <r>
      <rPr>
        <vertAlign val="superscript"/>
        <sz val="11"/>
        <rFont val="Times New Roman"/>
      </rPr>
      <t>(1)</t>
    </r>
  </si>
  <si>
    <r>
      <t xml:space="preserve">пгт. Забайкальск, ул. Пограничная, д. 1</t>
    </r>
    <r>
      <rPr>
        <vertAlign val="superscript"/>
        <sz val="11"/>
        <rFont val="Times New Roman"/>
      </rPr>
      <t>(4)</t>
    </r>
  </si>
  <si>
    <r>
      <t xml:space="preserve">пгт. Забайкальск, ул. Пограничная, д. 2</t>
    </r>
    <r>
      <rPr>
        <vertAlign val="superscript"/>
        <sz val="11"/>
        <rFont val="Times New Roman"/>
      </rPr>
      <t>(1)</t>
    </r>
  </si>
  <si>
    <r>
      <t xml:space="preserve">г. Могоча, ул. Высотная,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 xml:space="preserve">18 </t>
    </r>
  </si>
  <si>
    <r>
      <t xml:space="preserve">п/ст. Семиозёрный, ул. Энергетиков, д. 1</t>
    </r>
    <r>
      <rPr>
        <vertAlign val="superscript"/>
        <sz val="11"/>
        <rFont val="Times New Roman"/>
      </rPr>
      <t>(2)</t>
    </r>
  </si>
  <si>
    <r>
      <t xml:space="preserve">г. Петровск-Забайкальский, кв-л. Железнодорожный, д. 5</t>
    </r>
    <r>
      <rPr>
        <vertAlign val="superscript"/>
        <sz val="11"/>
        <rFont val="Times New Roman"/>
      </rPr>
      <t>(1)</t>
    </r>
  </si>
  <si>
    <r>
      <t xml:space="preserve">г. Петровск-Забайкальский, кв-л. Железнодорожный, д. 7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</si>
  <si>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Мысовая, д. 128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</si>
  <si>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Спортивная, д. 16</t>
    </r>
    <r>
      <rPr>
        <vertAlign val="superscript"/>
        <sz val="11"/>
        <rFont val="Times New Roman"/>
      </rPr>
      <t>(1)</t>
    </r>
  </si>
  <si>
    <t xml:space="preserve">пгт. Баляга, ул. Шоссейная, д. 3 б</t>
  </si>
  <si>
    <r>
      <t xml:space="preserve">пгт. Приаргунск, мкр. 1-й, д. 10</t>
    </r>
    <r>
      <rPr>
        <vertAlign val="superscript"/>
        <sz val="11"/>
        <rFont val="Times New Roman"/>
      </rPr>
      <t>(3)</t>
    </r>
  </si>
  <si>
    <r>
      <t xml:space="preserve">пгт. Вершино-Дарасунский, ул. Юбилейная, д. 3</t>
    </r>
    <r>
      <rPr>
        <vertAlign val="superscript"/>
        <sz val="11"/>
        <rFont val="Times New Roman"/>
      </rPr>
      <t>(1)</t>
    </r>
  </si>
  <si>
    <t xml:space="preserve">с. Верх-Усугли, ул. Пролетарская, д.10</t>
  </si>
  <si>
    <t xml:space="preserve">в том числе по городскому поселению "Новоорловск"</t>
  </si>
  <si>
    <r>
      <t xml:space="preserve">г. Борзя, мкр. Борзя-2, д. 38</t>
    </r>
    <r>
      <rPr>
        <vertAlign val="superscript"/>
        <sz val="11"/>
        <rFont val="Times New Roman"/>
      </rPr>
      <t>(1)</t>
    </r>
  </si>
  <si>
    <r>
      <t xml:space="preserve">г. Борзя, ул. Богдана Хмельницкого, д. 2</t>
    </r>
    <r>
      <rPr>
        <vertAlign val="superscript"/>
        <sz val="11"/>
        <rFont val="Times New Roman"/>
      </rPr>
      <t>(8)</t>
    </r>
  </si>
  <si>
    <r>
      <t xml:space="preserve">г. Борзя, ул. Дзержинского, д. 9</t>
    </r>
    <r>
      <rPr>
        <vertAlign val="superscript"/>
        <sz val="11"/>
        <rFont val="Times New Roman"/>
      </rPr>
      <t>(3)</t>
    </r>
  </si>
  <si>
    <r>
      <t xml:space="preserve">г. Борзя, ул. Ломоносова, д. 5</t>
    </r>
    <r>
      <rPr>
        <vertAlign val="superscript"/>
        <sz val="11"/>
        <rFont val="Times New Roman"/>
      </rPr>
      <t>(2,3)</t>
    </r>
  </si>
  <si>
    <r>
      <t xml:space="preserve">г. Борзя, ул. Ломоносова, д. 7</t>
    </r>
    <r>
      <rPr>
        <vertAlign val="superscript"/>
        <sz val="11"/>
        <rFont val="Times New Roman"/>
      </rPr>
      <t>(3)</t>
    </r>
  </si>
  <si>
    <r>
      <t xml:space="preserve">г. Борзя, ул. Ломоносова, д. 9</t>
    </r>
    <r>
      <rPr>
        <vertAlign val="superscript"/>
        <sz val="11"/>
        <rFont val="Times New Roman"/>
      </rPr>
      <t>(3)</t>
    </r>
  </si>
  <si>
    <r>
      <t xml:space="preserve">г. Борзя, ул. Победы, д. 38</t>
    </r>
    <r>
      <rPr>
        <vertAlign val="superscript"/>
        <sz val="11"/>
        <rFont val="Times New Roman"/>
      </rPr>
      <t>(3)</t>
    </r>
  </si>
  <si>
    <r>
      <t xml:space="preserve">г. Борзя, ул. Промышленная, д. 37</t>
    </r>
    <r>
      <rPr>
        <vertAlign val="superscript"/>
        <sz val="11"/>
        <rFont val="Times New Roman"/>
      </rPr>
      <t>(3)</t>
    </r>
  </si>
  <si>
    <r>
      <t xml:space="preserve">г. Борзя, ул. Савватеевская, д. 80</t>
    </r>
    <r>
      <rPr>
        <vertAlign val="superscript"/>
        <sz val="11"/>
        <rFont val="Times New Roman"/>
      </rPr>
      <t>(8)</t>
    </r>
  </si>
  <si>
    <r>
      <t xml:space="preserve">г. Борзя, ул. Чайковского, д. 2</t>
    </r>
    <r>
      <rPr>
        <vertAlign val="superscript"/>
        <sz val="11"/>
        <rFont val="Times New Roman"/>
      </rPr>
      <t>(1,2,3,4)</t>
    </r>
  </si>
  <si>
    <t xml:space="preserve">г. Борзя, ул. Чехова, д. 1а</t>
  </si>
  <si>
    <r>
      <t xml:space="preserve">г. Борзя, ул. Чехова, д. 5а</t>
    </r>
    <r>
      <rPr>
        <vertAlign val="superscript"/>
        <sz val="11"/>
        <rFont val="Times New Roman"/>
      </rPr>
      <t>(3,4)</t>
    </r>
  </si>
  <si>
    <r>
      <t xml:space="preserve">г. Борзя, ул. Чехова, д. 5в</t>
    </r>
    <r>
      <rPr>
        <vertAlign val="superscript"/>
        <sz val="11"/>
        <rFont val="Times New Roman"/>
      </rPr>
      <t>(3,4)</t>
    </r>
  </si>
  <si>
    <r>
      <t xml:space="preserve">пгт. Шерловая Гора, ул. Горького, д. 29</t>
    </r>
    <r>
      <rPr>
        <vertAlign val="superscript"/>
        <sz val="11"/>
        <rFont val="Times New Roman"/>
      </rPr>
      <t>(1,6)</t>
    </r>
  </si>
  <si>
    <r>
      <t xml:space="preserve">пгт. Шерловая Гора, ул. Матросова, д. 6</t>
    </r>
    <r>
      <rPr>
        <vertAlign val="superscript"/>
        <sz val="11"/>
        <rFont val="Times New Roman"/>
      </rPr>
      <t>(8)</t>
    </r>
  </si>
  <si>
    <r>
      <t xml:space="preserve">пгт. Шерловая Гора, ул. Торговая, д. 11 а</t>
    </r>
    <r>
      <rPr>
        <vertAlign val="superscript"/>
        <sz val="11"/>
        <rFont val="Times New Roman"/>
      </rPr>
      <t>(1,6)</t>
    </r>
  </si>
  <si>
    <r>
      <t xml:space="preserve">пгт. Шерловая Гора, ул. Торговая, д. 17</t>
    </r>
    <r>
      <rPr>
        <vertAlign val="superscript"/>
        <sz val="11"/>
        <rFont val="Times New Roman"/>
      </rPr>
      <t>(1)</t>
    </r>
  </si>
  <si>
    <t xml:space="preserve">Итого по муниципальному району "Дульдургинский  район":</t>
  </si>
  <si>
    <r>
      <t xml:space="preserve">с. Дульдурга, ул. Комсомольская, д. 30</t>
    </r>
    <r>
      <rPr>
        <vertAlign val="superscript"/>
        <sz val="11"/>
        <rFont val="Times New Roman"/>
      </rPr>
      <t>(3)</t>
    </r>
  </si>
  <si>
    <r>
      <t xml:space="preserve">пгт. Дарасун, ул. Советская, д. 2</t>
    </r>
    <r>
      <rPr>
        <vertAlign val="superscript"/>
        <sz val="11"/>
        <rFont val="Times New Roman"/>
      </rPr>
      <t>(1,2,3)</t>
    </r>
  </si>
  <si>
    <r>
      <t xml:space="preserve">пгт. Дарасун, ул. Советская, д. 4</t>
    </r>
    <r>
      <rPr>
        <vertAlign val="superscript"/>
        <sz val="11"/>
        <rFont val="Times New Roman"/>
      </rPr>
      <t>(1,2,3)</t>
    </r>
  </si>
  <si>
    <r>
      <t xml:space="preserve">пгт. Карымское, ул. Верхняя, д. 14</t>
    </r>
    <r>
      <rPr>
        <vertAlign val="superscript"/>
        <sz val="11"/>
        <rFont val="Times New Roman"/>
      </rPr>
      <t>(1)</t>
    </r>
  </si>
  <si>
    <r>
      <t xml:space="preserve">пгт. Карымское, ул. Шемелина, д. 1</t>
    </r>
    <r>
      <rPr>
        <vertAlign val="superscript"/>
        <sz val="11"/>
        <rFont val="Times New Roman"/>
      </rPr>
      <t>(1)</t>
    </r>
  </si>
  <si>
    <r>
      <t xml:space="preserve">пгт. Курорт Дарасун, ул. Верхняя, д. 9</t>
    </r>
    <r>
      <rPr>
        <vertAlign val="superscript"/>
        <sz val="11"/>
        <rFont val="Times New Roman"/>
      </rPr>
      <t>(6,9,10)</t>
    </r>
  </si>
  <si>
    <r>
      <t xml:space="preserve">с. Урульга, ул. Нагорная, д. 42</t>
    </r>
    <r>
      <rPr>
        <vertAlign val="superscript"/>
        <sz val="11"/>
        <rFont val="Times New Roman"/>
      </rPr>
      <t>(2)</t>
    </r>
  </si>
  <si>
    <r>
      <t xml:space="preserve">г. Нерчинск, ул. Красноармейская, д. 88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</si>
  <si>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3</t>
    </r>
    <r>
      <rPr>
        <vertAlign val="superscript"/>
        <sz val="11"/>
        <rFont val="Times New Roman"/>
      </rPr>
      <t>(4)</t>
    </r>
  </si>
  <si>
    <r>
      <t xml:space="preserve">пгт. Оловянная, ул. Машиностроительная, д. 5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</si>
  <si>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7а</t>
    </r>
    <r>
      <rPr>
        <vertAlign val="superscript"/>
        <sz val="11"/>
        <rFont val="Times New Roman"/>
      </rPr>
      <t>(1)</t>
    </r>
  </si>
  <si>
    <r>
      <t xml:space="preserve">пгт. Оловянная, ул. Московская, д. 38</t>
    </r>
    <r>
      <rPr>
        <vertAlign val="superscript"/>
        <sz val="11"/>
        <rFont val="Times New Roman"/>
      </rPr>
      <t>(1,2,3)</t>
    </r>
  </si>
  <si>
    <r>
      <t xml:space="preserve">пгт. Ясногорск, ул. Строителей, д. 2</t>
    </r>
    <r>
      <rPr>
        <vertAlign val="superscript"/>
        <sz val="11"/>
        <rFont val="Times New Roman"/>
      </rPr>
      <t>(8)</t>
    </r>
  </si>
  <si>
    <r>
      <t xml:space="preserve">пгт. Ясногорск, ул. Строителей, д. 3</t>
    </r>
    <r>
      <rPr>
        <vertAlign val="superscript"/>
        <sz val="11"/>
        <rFont val="Times New Roman"/>
      </rPr>
      <t>(1)</t>
    </r>
  </si>
  <si>
    <t xml:space="preserve">пгт. Кокуй, ул. Заводская, д. 15</t>
  </si>
  <si>
    <r>
      <t xml:space="preserve">пгт. Кокуй, ул. Заводская, д. 16</t>
    </r>
    <r>
      <rPr>
        <vertAlign val="superscript"/>
        <sz val="11"/>
        <rFont val="Times New Roman"/>
      </rPr>
      <t>(1)</t>
    </r>
  </si>
  <si>
    <t xml:space="preserve">в том числе по городскому поселению "Сретенское":</t>
  </si>
  <si>
    <t xml:space="preserve">в том числе по  городскому поселению "Хилокское":</t>
  </si>
  <si>
    <r>
      <t xml:space="preserve">г. Хилок, ул. Первомайская, д. 10</t>
    </r>
    <r>
      <rPr>
        <vertAlign val="superscript"/>
        <sz val="11"/>
        <rFont val="Times New Roman"/>
      </rPr>
      <t>(3)</t>
    </r>
  </si>
  <si>
    <r>
      <t xml:space="preserve">г. Хилок, ул. Первомайская, д. 14</t>
    </r>
    <r>
      <rPr>
        <vertAlign val="superscript"/>
        <sz val="11"/>
        <rFont val="Times New Roman"/>
      </rPr>
      <t>(2,3)</t>
    </r>
  </si>
  <si>
    <r>
      <t xml:space="preserve">с. Бада, ул. Почтовая, д. 17</t>
    </r>
    <r>
      <rPr>
        <vertAlign val="superscript"/>
        <sz val="11"/>
        <rFont val="Times New Roman"/>
      </rPr>
      <t>(2)</t>
    </r>
  </si>
  <si>
    <r>
      <t xml:space="preserve">п/ст. Жипхеген, ул. Таежная, д. 12</t>
    </r>
    <r>
      <rPr>
        <vertAlign val="superscript"/>
        <sz val="11"/>
        <rFont val="Times New Roman"/>
      </rPr>
      <t>(1,3)</t>
    </r>
  </si>
  <si>
    <r>
      <t xml:space="preserve">пгт. Чернышевск, ул. Комсомольская, д. 30</t>
    </r>
    <r>
      <rPr>
        <vertAlign val="superscript"/>
        <sz val="11"/>
        <rFont val="Times New Roman"/>
      </rPr>
      <t>(1)</t>
    </r>
  </si>
  <si>
    <r>
      <t xml:space="preserve">пгт. Чернышевск, ул. Комсомольская, д. 31</t>
    </r>
    <r>
      <rPr>
        <vertAlign val="superscript"/>
        <sz val="11"/>
        <rFont val="Times New Roman"/>
      </rPr>
      <t>(1)</t>
    </r>
  </si>
  <si>
    <r>
      <t xml:space="preserve">пгт. Атамановка, ул. Матюгина, д. 158 а</t>
    </r>
    <r>
      <rPr>
        <vertAlign val="superscript"/>
        <sz val="11"/>
        <rFont val="Times New Roman"/>
      </rPr>
      <t>(1)</t>
    </r>
  </si>
  <si>
    <r>
      <t xml:space="preserve">пгт. Новокручининский, ул. Российская, д. 3</t>
    </r>
    <r>
      <rPr>
        <vertAlign val="superscript"/>
        <sz val="11"/>
        <rFont val="Times New Roman"/>
      </rPr>
      <t>(1)</t>
    </r>
  </si>
  <si>
    <r>
      <t xml:space="preserve">пгт. Новокручининский, ул. Фабричная, д. 7</t>
    </r>
    <r>
      <rPr>
        <vertAlign val="superscript"/>
        <sz val="11"/>
        <rFont val="Times New Roman"/>
      </rPr>
      <t>(2)</t>
    </r>
  </si>
  <si>
    <r>
      <t xml:space="preserve"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  <r>
      <rPr>
        <vertAlign val="superscript"/>
        <sz val="11"/>
        <rFont val="Times New Roman"/>
      </rPr>
      <t>(2)</t>
    </r>
  </si>
  <si>
    <t xml:space="preserve">с. Новая Кука, мкр. Забайкальская птицефабрика,                           д. 14</t>
  </si>
  <si>
    <r>
      <t xml:space="preserve">пгт. Первомайский, ул. Забайкальская, д. 26</t>
    </r>
    <r>
      <rPr>
        <vertAlign val="superscript"/>
        <sz val="11"/>
        <rFont val="Times New Roman"/>
      </rPr>
      <t>(3)</t>
    </r>
  </si>
  <si>
    <r>
      <t xml:space="preserve">пгт. Первомайский, ул. Забайкальская, д. 3</t>
    </r>
    <r>
      <rPr>
        <vertAlign val="superscript"/>
        <sz val="11"/>
        <rFont val="Times New Roman"/>
      </rPr>
      <t>(1)</t>
    </r>
  </si>
  <si>
    <r>
      <t xml:space="preserve">пгт. Первомайский, ул. Забайкальская, д. 5</t>
    </r>
    <r>
      <rPr>
        <vertAlign val="superscript"/>
        <sz val="11"/>
        <rFont val="Times New Roman"/>
      </rPr>
      <t>(1)</t>
    </r>
  </si>
  <si>
    <r>
      <t xml:space="preserve">пгт. Первомайский, ул. Ленина, д. 27</t>
    </r>
    <r>
      <rPr>
        <vertAlign val="superscript"/>
        <sz val="11"/>
        <rFont val="Times New Roman"/>
      </rPr>
      <t>(1,2)</t>
    </r>
  </si>
  <si>
    <r>
      <t xml:space="preserve">пгт. Первомайский, ул. Строительная, д. 22</t>
    </r>
    <r>
      <rPr>
        <vertAlign val="superscript"/>
        <sz val="11"/>
        <rFont val="Times New Roman"/>
      </rPr>
      <t>(1)</t>
    </r>
  </si>
  <si>
    <r>
      <t xml:space="preserve">пгт. Первомайский, ул. Строительная, д. 8</t>
    </r>
    <r>
      <rPr>
        <vertAlign val="superscript"/>
        <sz val="11"/>
        <rFont val="Times New Roman"/>
      </rPr>
      <t>(1)</t>
    </r>
  </si>
  <si>
    <r>
      <t xml:space="preserve">пгт. Первомайский, ул. Чернышевского д. 23</t>
    </r>
    <r>
      <rPr>
        <vertAlign val="superscript"/>
        <sz val="11"/>
        <rFont val="Times New Roman"/>
      </rPr>
      <t>(1,3)</t>
    </r>
  </si>
  <si>
    <r>
      <t xml:space="preserve">пгт. Холбон, ул. Островского , д. 1</t>
    </r>
    <r>
      <rPr>
        <vertAlign val="superscript"/>
        <sz val="11"/>
        <rFont val="Times New Roman"/>
      </rPr>
      <t>(2,3)</t>
    </r>
  </si>
  <si>
    <r>
      <t xml:space="preserve">пгт. Холбон, ул. Островского, д. 3 a</t>
    </r>
    <r>
      <rPr>
        <vertAlign val="superscript"/>
        <sz val="11"/>
        <rFont val="Times New Roman"/>
      </rPr>
      <t>(4)</t>
    </r>
  </si>
  <si>
    <r>
      <t xml:space="preserve">пгт. Холбон, ул. Партизанская, д. 14</t>
    </r>
    <r>
      <rPr>
        <vertAlign val="superscript"/>
        <sz val="11"/>
        <rFont val="Times New Roman"/>
      </rPr>
      <t>(4)</t>
    </r>
  </si>
  <si>
    <r>
      <t xml:space="preserve">пгт. Холбон, ул. Просвещенская, д. 15</t>
    </r>
    <r>
      <rPr>
        <vertAlign val="superscript"/>
        <sz val="11"/>
        <rFont val="Times New Roman"/>
      </rPr>
      <t>(2)</t>
    </r>
  </si>
  <si>
    <t xml:space="preserve">г. Шилка, мкр. Аргунь, д. 1*</t>
  </si>
  <si>
    <r>
      <t xml:space="preserve">г. Шилка, ул. Балябина, д. 127</t>
    </r>
    <r>
      <rPr>
        <vertAlign val="superscript"/>
        <sz val="11"/>
        <rFont val="Times New Roman"/>
      </rPr>
      <t>(1,4)</t>
    </r>
  </si>
  <si>
    <t xml:space="preserve">г. Шилка, ул. Балябина, д. 133*</t>
  </si>
  <si>
    <t xml:space="preserve">г. Шилка, ул. Балябина, д. 136*</t>
  </si>
  <si>
    <r>
      <t xml:space="preserve">г. Шилка, ул. Балябина, д. 148</t>
    </r>
    <r>
      <rPr>
        <vertAlign val="superscript"/>
        <sz val="11"/>
        <rFont val="Times New Roman"/>
      </rPr>
      <t>(1,4)</t>
    </r>
  </si>
  <si>
    <t xml:space="preserve">г. Шилка, ул. Балябина, д. 77*</t>
  </si>
  <si>
    <r>
      <t xml:space="preserve">г. Шилка, ул. Ленина, д. 118</t>
    </r>
    <r>
      <rPr>
        <vertAlign val="superscript"/>
        <sz val="11"/>
        <rFont val="Times New Roman"/>
      </rPr>
      <t>(2,3)</t>
    </r>
  </si>
  <si>
    <r>
      <t xml:space="preserve">г. Шилка, ул. Ленина, д. 54</t>
    </r>
    <r>
      <rPr>
        <vertAlign val="superscript"/>
        <sz val="11"/>
        <rFont val="Times New Roman"/>
      </rPr>
      <t>(1,3)</t>
    </r>
  </si>
  <si>
    <t xml:space="preserve">г. Шилка, ул. Партизанская, д. 41в*</t>
  </si>
  <si>
    <r>
      <t xml:space="preserve">г. Шилка, ул. Русская, д. 6</t>
    </r>
    <r>
      <rPr>
        <vertAlign val="superscript"/>
        <sz val="11"/>
        <rFont val="Times New Roman"/>
      </rPr>
      <t>(1)</t>
    </r>
  </si>
  <si>
    <r>
      <t xml:space="preserve">с. Размахнино, ул. Луговая, д. 1</t>
    </r>
    <r>
      <rPr>
        <vertAlign val="superscript"/>
        <sz val="11"/>
        <rFont val="Times New Roman"/>
      </rPr>
      <t>(3)</t>
    </r>
  </si>
  <si>
    <r>
      <t xml:space="preserve">г. Чита, б-р Украинский, д. 14</t>
    </r>
    <r>
      <rPr>
        <vertAlign val="superscript"/>
        <sz val="11"/>
        <rFont val="Times New Roman"/>
      </rPr>
      <t>(4)</t>
    </r>
  </si>
  <si>
    <t xml:space="preserve">г. Чита, б-р. Украинский, д. 15</t>
  </si>
  <si>
    <r>
      <t xml:space="preserve">г. Чита, б-р. Украинский, д. 7</t>
    </r>
    <r>
      <rPr>
        <vertAlign val="superscript"/>
        <sz val="11"/>
        <rFont val="Times New Roman"/>
      </rPr>
      <t>(8)</t>
    </r>
  </si>
  <si>
    <r>
      <t xml:space="preserve">г. Чита, мкр. 1-й, д. 11</t>
    </r>
    <r>
      <rPr>
        <vertAlign val="superscript"/>
        <sz val="11"/>
        <rFont val="Times New Roman"/>
      </rPr>
      <t>(2,8)</t>
    </r>
  </si>
  <si>
    <r>
      <t xml:space="preserve">г. Чита, мкр. 1-й, д. 43</t>
    </r>
    <r>
      <rPr>
        <vertAlign val="superscript"/>
        <sz val="11"/>
        <rFont val="Times New Roman"/>
      </rPr>
      <t>(4)</t>
    </r>
  </si>
  <si>
    <r>
      <t xml:space="preserve">г. Чита, мкр. 6-й, д. 1</t>
    </r>
    <r>
      <rPr>
        <vertAlign val="superscript"/>
        <sz val="11"/>
        <rFont val="Times New Roman"/>
      </rPr>
      <t>(7)</t>
    </r>
  </si>
  <si>
    <r>
      <t xml:space="preserve">г. Чита, мкр. Гвардейский, д. 8</t>
    </r>
    <r>
      <rPr>
        <vertAlign val="superscript"/>
        <sz val="11"/>
        <rFont val="Times New Roman"/>
      </rPr>
      <t>(1)</t>
    </r>
  </si>
  <si>
    <r>
      <t xml:space="preserve">г. Чита, пер. Железобетонный, д. 14</t>
    </r>
    <r>
      <rPr>
        <vertAlign val="superscript"/>
        <sz val="11"/>
        <rFont val="Times New Roman"/>
      </rPr>
      <t>(1)</t>
    </r>
  </si>
  <si>
    <r>
      <t xml:space="preserve">г. Чита, пр-кт. Советов, д. 13</t>
    </r>
    <r>
      <rPr>
        <vertAlign val="superscript"/>
        <sz val="11"/>
        <rFont val="Times New Roman"/>
      </rPr>
      <t>(1,8)</t>
    </r>
  </si>
  <si>
    <r>
      <t xml:space="preserve">г. Чита, тр-кт. Молоковский, д. 110</t>
    </r>
    <r>
      <rPr>
        <vertAlign val="superscript"/>
        <sz val="11"/>
        <rFont val="Times New Roman"/>
      </rPr>
      <t>(1)</t>
    </r>
  </si>
  <si>
    <r>
      <t xml:space="preserve">г. Чита, ул. 9 Января, д. 55</t>
    </r>
    <r>
      <rPr>
        <vertAlign val="superscript"/>
        <sz val="11"/>
        <rFont val="Times New Roman"/>
      </rPr>
      <t>(2)</t>
    </r>
  </si>
  <si>
    <r>
      <t xml:space="preserve">г. Чита, ул. 40 лет Октября, д. 1</t>
    </r>
    <r>
      <rPr>
        <vertAlign val="superscript"/>
        <sz val="11"/>
        <rFont val="Times New Roman"/>
      </rPr>
      <t>(2)</t>
    </r>
  </si>
  <si>
    <r>
      <t xml:space="preserve">г. Чита, ул. 40 лет Октября, д. 13</t>
    </r>
    <r>
      <rPr>
        <vertAlign val="superscript"/>
        <sz val="11"/>
        <rFont val="Times New Roman"/>
      </rPr>
      <t>(1,2)</t>
    </r>
  </si>
  <si>
    <r>
      <t xml:space="preserve">г. Чита, ул. Автогенная, д. 5</t>
    </r>
    <r>
      <rPr>
        <vertAlign val="superscript"/>
        <sz val="11"/>
        <rFont val="Times New Roman"/>
      </rPr>
      <t>(1,2)</t>
    </r>
  </si>
  <si>
    <r>
      <t xml:space="preserve">г. Чита, ул. Анохина, д. 43</t>
    </r>
    <r>
      <rPr>
        <vertAlign val="superscript"/>
        <sz val="11"/>
        <rFont val="Times New Roman"/>
      </rPr>
      <t>(6)</t>
    </r>
  </si>
  <si>
    <r>
      <t xml:space="preserve">г. Чита, ул. Аргунская, д. 46</t>
    </r>
    <r>
      <rPr>
        <vertAlign val="superscript"/>
        <sz val="11"/>
        <rFont val="Times New Roman"/>
      </rPr>
      <t>(1,2,6)</t>
    </r>
  </si>
  <si>
    <r>
      <t xml:space="preserve">г. Чита, ул. Балябина, д. 46</t>
    </r>
    <r>
      <rPr>
        <vertAlign val="superscript"/>
        <sz val="11"/>
        <rFont val="Times New Roman"/>
      </rPr>
      <t>(7)</t>
    </r>
  </si>
  <si>
    <r>
      <t xml:space="preserve">г. Чита, ул. Белорусская, д. 44</t>
    </r>
    <r>
      <rPr>
        <vertAlign val="superscript"/>
        <sz val="11"/>
        <rFont val="Times New Roman"/>
      </rPr>
      <t>(1)</t>
    </r>
  </si>
  <si>
    <r>
      <t xml:space="preserve">г. Чита, ул. Гагарина, д. 14</t>
    </r>
    <r>
      <rPr>
        <vertAlign val="superscript"/>
        <sz val="11"/>
        <rFont val="Times New Roman"/>
      </rPr>
      <t>(6)</t>
    </r>
  </si>
  <si>
    <r>
      <t xml:space="preserve">г. Чита, ул. Гагарина, д. 7</t>
    </r>
    <r>
      <rPr>
        <vertAlign val="superscript"/>
        <sz val="11"/>
        <rFont val="Times New Roman"/>
      </rPr>
      <t>(6)</t>
    </r>
  </si>
  <si>
    <r>
      <t xml:space="preserve">г. Чита, ул. Горького, д. 30</t>
    </r>
    <r>
      <rPr>
        <vertAlign val="superscript"/>
        <sz val="11"/>
        <rFont val="Times New Roman"/>
      </rPr>
      <t>(2)</t>
    </r>
  </si>
  <si>
    <r>
      <t xml:space="preserve">г. Чита, ул. Горького, д. 38</t>
    </r>
    <r>
      <rPr>
        <vertAlign val="superscript"/>
        <sz val="11"/>
        <rFont val="Times New Roman"/>
      </rPr>
      <t>(1)</t>
    </r>
  </si>
  <si>
    <r>
      <t xml:space="preserve">г. Чита, ул. Горького, д. 53</t>
    </r>
    <r>
      <rPr>
        <vertAlign val="superscript"/>
        <sz val="11"/>
        <rFont val="Times New Roman"/>
      </rPr>
      <t>(2,4)</t>
    </r>
  </si>
  <si>
    <r>
      <t xml:space="preserve">г. Чита, ул. Горького, д. 65</t>
    </r>
    <r>
      <rPr>
        <vertAlign val="superscript"/>
        <sz val="11"/>
        <rFont val="Times New Roman"/>
      </rPr>
      <t>(1)</t>
    </r>
  </si>
  <si>
    <r>
      <t xml:space="preserve">г. Чита, ул. Дивизионная, д. 4</t>
    </r>
    <r>
      <rPr>
        <vertAlign val="superscript"/>
        <sz val="11"/>
        <rFont val="Times New Roman"/>
      </rPr>
      <t>(4)</t>
    </r>
  </si>
  <si>
    <r>
      <t xml:space="preserve">г. Чита, ул. Журавлева, д. 16</t>
    </r>
    <r>
      <rPr>
        <vertAlign val="superscript"/>
        <sz val="11"/>
        <rFont val="Times New Roman"/>
      </rPr>
      <t>(2,6)</t>
    </r>
  </si>
  <si>
    <r>
      <t xml:space="preserve">г. Чита, ул. Журавлева, д. 47</t>
    </r>
    <r>
      <rPr>
        <vertAlign val="superscript"/>
        <sz val="11"/>
        <rFont val="Times New Roman"/>
      </rPr>
      <t>(2)</t>
    </r>
  </si>
  <si>
    <r>
      <t xml:space="preserve">г. Чита, ул. Журавлева, д. 54</t>
    </r>
    <r>
      <rPr>
        <vertAlign val="superscript"/>
        <sz val="11"/>
        <rFont val="Times New Roman"/>
      </rPr>
      <t>(2)</t>
    </r>
  </si>
  <si>
    <r>
      <t xml:space="preserve">г. Чита, ул. Журавлева, д. 91</t>
    </r>
    <r>
      <rPr>
        <vertAlign val="superscript"/>
        <sz val="11"/>
        <rFont val="Times New Roman"/>
      </rPr>
      <t>(1,8)</t>
    </r>
  </si>
  <si>
    <r>
      <t xml:space="preserve">г. Чита, ул. Забайкальского Рабочего, д. 13</t>
    </r>
    <r>
      <rPr>
        <vertAlign val="superscript"/>
        <sz val="11"/>
        <rFont val="Times New Roman"/>
      </rPr>
      <t>(2)</t>
    </r>
  </si>
  <si>
    <r>
      <t xml:space="preserve">г. Чита, ул. Забайкальского Рабочего, д. 34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</si>
  <si>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36</t>
    </r>
    <r>
      <rPr>
        <vertAlign val="superscript"/>
        <sz val="11"/>
        <rFont val="Times New Roman"/>
      </rPr>
      <t>(1)</t>
    </r>
  </si>
  <si>
    <r>
      <t xml:space="preserve">г. Чита, ул. Казачья, д. 3 г</t>
    </r>
    <r>
      <rPr>
        <vertAlign val="superscript"/>
        <sz val="11"/>
        <rFont val="Times New Roman"/>
      </rPr>
      <t>(1)</t>
    </r>
  </si>
  <si>
    <r>
      <t xml:space="preserve">г. Чита, ул. Красной Звезды, д. 12</t>
    </r>
    <r>
      <rPr>
        <vertAlign val="superscript"/>
        <sz val="11"/>
        <rFont val="Times New Roman"/>
      </rPr>
      <t>(1)</t>
    </r>
  </si>
  <si>
    <r>
      <t xml:space="preserve">г. Чита, ул. Майская, д. 32</t>
    </r>
    <r>
      <rPr>
        <vertAlign val="superscript"/>
        <sz val="11"/>
        <rFont val="Times New Roman"/>
      </rPr>
      <t>(4)</t>
    </r>
  </si>
  <si>
    <r>
      <t xml:space="preserve">г. Чита, ул. Мостовая, д. 21</t>
    </r>
    <r>
      <rPr>
        <vertAlign val="superscript"/>
        <sz val="11"/>
        <rFont val="Times New Roman"/>
      </rPr>
      <t>(2)</t>
    </r>
  </si>
  <si>
    <r>
      <t xml:space="preserve">г. Чита, ул. Нагорная, д. 85 а</t>
    </r>
    <r>
      <rPr>
        <vertAlign val="superscript"/>
        <sz val="11"/>
        <rFont val="Times New Roman"/>
      </rPr>
      <t>(3)</t>
    </r>
  </si>
  <si>
    <r>
      <t xml:space="preserve">г. Чита, ул. Нечаева, д. 58</t>
    </r>
    <r>
      <rPr>
        <vertAlign val="superscript"/>
        <sz val="11"/>
        <rFont val="Times New Roman"/>
      </rPr>
      <t>(4)</t>
    </r>
  </si>
  <si>
    <r>
      <t xml:space="preserve">г. Чита, ул. Николая Островского, д. 61</t>
    </r>
    <r>
      <rPr>
        <vertAlign val="superscript"/>
        <sz val="11"/>
        <rFont val="Times New Roman"/>
      </rPr>
      <t>(7)</t>
    </r>
  </si>
  <si>
    <r>
      <t xml:space="preserve">г. Чита, ул. Подгорбунского, д. 3</t>
    </r>
    <r>
      <rPr>
        <vertAlign val="superscript"/>
        <sz val="11"/>
        <rFont val="Times New Roman"/>
      </rPr>
      <t>(7)</t>
    </r>
  </si>
  <si>
    <r>
      <t xml:space="preserve">г. Чита, ул. Путейская, д. 49</t>
    </r>
    <r>
      <rPr>
        <vertAlign val="superscript"/>
        <sz val="11"/>
        <rFont val="Times New Roman"/>
      </rPr>
      <t>(4)</t>
    </r>
  </si>
  <si>
    <r>
      <t xml:space="preserve">г. Чита, ул. Столярова, д. 38</t>
    </r>
    <r>
      <rPr>
        <vertAlign val="superscript"/>
        <sz val="11"/>
        <rFont val="Times New Roman"/>
      </rPr>
      <t>(7)</t>
    </r>
  </si>
  <si>
    <r>
      <t xml:space="preserve">г. Чита, ул. Таежная, д. 2</t>
    </r>
    <r>
      <rPr>
        <vertAlign val="superscript"/>
        <sz val="11"/>
        <rFont val="Times New Roman"/>
      </rPr>
      <t>(6)</t>
    </r>
  </si>
  <si>
    <r>
      <t xml:space="preserve">г. Чита, ул. Токмакова, д. 17</t>
    </r>
    <r>
      <rPr>
        <vertAlign val="superscript"/>
        <sz val="11"/>
        <rFont val="Times New Roman"/>
      </rPr>
      <t>(2)</t>
    </r>
  </si>
  <si>
    <r>
      <t xml:space="preserve">г. Чита, ул. Токмакова, д. 3</t>
    </r>
    <r>
      <rPr>
        <vertAlign val="superscript"/>
        <sz val="11"/>
        <rFont val="Times New Roman"/>
      </rPr>
      <t>(7)</t>
    </r>
  </si>
  <si>
    <r>
      <t xml:space="preserve">г. Чита, ул. Угданская, д. 10</t>
    </r>
    <r>
      <rPr>
        <vertAlign val="superscript"/>
        <sz val="11"/>
        <rFont val="Times New Roman"/>
      </rPr>
      <t>(2)</t>
    </r>
  </si>
  <si>
    <r>
      <t xml:space="preserve">г. Чита, ул. Федора Гладкова, д. 8</t>
    </r>
    <r>
      <rPr>
        <vertAlign val="superscript"/>
        <sz val="11"/>
        <rFont val="Times New Roman"/>
      </rPr>
      <t>(9)</t>
    </r>
  </si>
  <si>
    <t xml:space="preserve">г. Чита, ул. Чайковского, д. 3</t>
  </si>
  <si>
    <r>
      <t xml:space="preserve">г. Чита, ул. Чайковского, д. 37</t>
    </r>
    <r>
      <rPr>
        <vertAlign val="superscript"/>
        <sz val="11"/>
        <rFont val="Times New Roman"/>
      </rPr>
      <t>(2)</t>
    </r>
  </si>
  <si>
    <r>
      <t xml:space="preserve">г. Чита, ул. Чкалова, д. 18</t>
    </r>
    <r>
      <rPr>
        <vertAlign val="superscript"/>
        <sz val="11"/>
        <rFont val="Times New Roman"/>
      </rPr>
      <t>(2)</t>
    </r>
  </si>
  <si>
    <r>
      <t xml:space="preserve">г. Чита, ул. Чкалова, д. 35</t>
    </r>
    <r>
      <rPr>
        <vertAlign val="superscript"/>
        <sz val="11"/>
        <rFont val="Times New Roman"/>
      </rPr>
      <t>(2,4)</t>
    </r>
  </si>
  <si>
    <r>
      <t xml:space="preserve">г. Чита, ул. Чкалова, д. 46</t>
    </r>
    <r>
      <rPr>
        <vertAlign val="superscript"/>
        <sz val="11"/>
        <rFont val="Times New Roman"/>
      </rPr>
      <t>(2)</t>
    </r>
  </si>
  <si>
    <r>
      <t xml:space="preserve">г. Чита, ул. Шилова, д. 89</t>
    </r>
    <r>
      <rPr>
        <vertAlign val="superscript"/>
        <sz val="11"/>
        <rFont val="Times New Roman"/>
      </rPr>
      <t>(7)</t>
    </r>
  </si>
  <si>
    <t xml:space="preserve">Итого по городскому округу ЗАТО п. Горный:</t>
  </si>
  <si>
    <r>
      <t xml:space="preserve">пгт. Агинское, ул. Калинина, д. 7</t>
    </r>
    <r>
      <rPr>
        <vertAlign val="superscript"/>
        <sz val="11"/>
        <rFont val="Times New Roman"/>
      </rPr>
      <t>(2)</t>
    </r>
  </si>
  <si>
    <t xml:space="preserve">пгт. Новоорловск, д. 31</t>
  </si>
  <si>
    <r>
      <t xml:space="preserve">г. Балей, ул. 8 Марта, д. 1</t>
    </r>
    <r>
      <rPr>
        <vertAlign val="superscript"/>
        <sz val="11"/>
        <rFont val="Times New Roman"/>
      </rPr>
      <t>(1)</t>
    </r>
  </si>
  <si>
    <r>
      <t xml:space="preserve">г. Балей, ул. Больничная, д. 1</t>
    </r>
    <r>
      <rPr>
        <vertAlign val="superscript"/>
        <sz val="11"/>
        <rFont val="Times New Roman"/>
      </rPr>
      <t>(1)</t>
    </r>
  </si>
  <si>
    <r>
      <t xml:space="preserve">г. Балей, ул. Октябрьская, д. 98</t>
    </r>
    <r>
      <rPr>
        <vertAlign val="superscript"/>
        <sz val="11"/>
        <rFont val="Times New Roman"/>
      </rPr>
      <t>(1)</t>
    </r>
  </si>
  <si>
    <r>
      <t xml:space="preserve">г. Балей, ул. Советская, д. 46</t>
    </r>
    <r>
      <rPr>
        <vertAlign val="superscript"/>
        <sz val="11"/>
        <rFont val="Times New Roman"/>
      </rPr>
      <t>(1)</t>
    </r>
  </si>
  <si>
    <r>
      <t xml:space="preserve">г. Балей, ул. Якимова, д. 1</t>
    </r>
    <r>
      <rPr>
        <vertAlign val="superscript"/>
        <sz val="11"/>
        <rFont val="Times New Roman"/>
      </rPr>
      <t>(4)</t>
    </r>
  </si>
  <si>
    <r>
      <t xml:space="preserve">г. Борзя, ул. Богдана Хмельницкого, д. 2</t>
    </r>
    <r>
      <rPr>
        <vertAlign val="superscript"/>
        <sz val="11"/>
        <rFont val="Times New Roman"/>
      </rPr>
      <t>(4)</t>
    </r>
  </si>
  <si>
    <t xml:space="preserve">г. Борзя, ул. Журавлева, д. 2 а*</t>
  </si>
  <si>
    <t xml:space="preserve">г. Борзя, ул. Лазо, д. 18*</t>
  </si>
  <si>
    <t xml:space="preserve">г. Борзя, ул. Лазо, д. 20*</t>
  </si>
  <si>
    <r>
      <t xml:space="preserve">г. Борзя, ул. Лазо, д. 55</t>
    </r>
    <r>
      <rPr>
        <vertAlign val="superscript"/>
        <sz val="11"/>
        <rFont val="Times New Roman"/>
      </rPr>
      <t>(4,2)</t>
    </r>
  </si>
  <si>
    <r>
      <t xml:space="preserve">г. Борзя, ул. Ленина, д. 14</t>
    </r>
    <r>
      <rPr>
        <vertAlign val="superscript"/>
        <sz val="11"/>
        <rFont val="Times New Roman"/>
      </rPr>
      <t>(3)</t>
    </r>
  </si>
  <si>
    <r>
      <t xml:space="preserve">г. Борзя, ул. Промышленная, д. 37</t>
    </r>
    <r>
      <rPr>
        <vertAlign val="superscript"/>
        <sz val="11"/>
        <rFont val="Times New Roman"/>
      </rPr>
      <t>(1)</t>
    </r>
  </si>
  <si>
    <r>
      <t xml:space="preserve">г. Борзя, ул. Савватеевская, д. 2</t>
    </r>
    <r>
      <rPr>
        <vertAlign val="superscript"/>
        <sz val="11"/>
        <rFont val="Times New Roman"/>
      </rPr>
      <t>(2)</t>
    </r>
  </si>
  <si>
    <t xml:space="preserve">г. Борзя, ул. Чайковского, д. 1а</t>
  </si>
  <si>
    <r>
      <t xml:space="preserve">г. Борзя, ул. Чайковского, д. 1 б</t>
    </r>
    <r>
      <rPr>
        <vertAlign val="superscript"/>
        <sz val="11"/>
        <rFont val="Times New Roman"/>
      </rPr>
      <t>(3)</t>
    </r>
  </si>
  <si>
    <r>
      <t xml:space="preserve">г. Борзя, ул. Чайковского, д. 4</t>
    </r>
    <r>
      <rPr>
        <vertAlign val="superscript"/>
        <sz val="11"/>
        <rFont val="Times New Roman"/>
      </rPr>
      <t>(4,2,3)</t>
    </r>
  </si>
  <si>
    <t xml:space="preserve">г. Борзя, ул. Чехова, д. 5а</t>
  </si>
  <si>
    <t xml:space="preserve">г. Борзя, ул. Чехова, д. 5в</t>
  </si>
  <si>
    <r>
      <t xml:space="preserve">пгт. Шерловая Гора, ул. Матросова, д. 8</t>
    </r>
    <r>
      <rPr>
        <vertAlign val="superscript"/>
        <sz val="11"/>
        <rFont val="Times New Roman"/>
      </rPr>
      <t>(2,3)</t>
    </r>
  </si>
  <si>
    <r>
      <t xml:space="preserve">пгт. Шерловая Гора, ул. Торговая, д. 26</t>
    </r>
    <r>
      <rPr>
        <vertAlign val="superscript"/>
        <sz val="11"/>
        <rFont val="Times New Roman"/>
      </rPr>
      <t>(2)</t>
    </r>
  </si>
  <si>
    <r>
      <t xml:space="preserve">пгт. Забайкальск, ул. Комсомольская, д. 19</t>
    </r>
    <r>
      <rPr>
        <vertAlign val="superscript"/>
        <sz val="11"/>
        <rFont val="Times New Roman"/>
      </rPr>
      <t>(1)</t>
    </r>
  </si>
  <si>
    <r>
      <t xml:space="preserve">пгт. Забайкальск, ул. Комсомольская, д. 3</t>
    </r>
    <r>
      <rPr>
        <vertAlign val="superscript"/>
        <sz val="11"/>
        <rFont val="Times New Roman"/>
      </rPr>
      <t>(4)</t>
    </r>
  </si>
  <si>
    <r>
      <t xml:space="preserve">пгт. Новая Чара, ул. Магистральная, д. 28 б </t>
    </r>
    <r>
      <rPr>
        <vertAlign val="superscript"/>
        <sz val="11"/>
        <rFont val="Times New Roman"/>
      </rPr>
      <t>(8)</t>
    </r>
  </si>
  <si>
    <r>
      <t xml:space="preserve">п/ст. Куанда, ул. Советская, д. 10 а</t>
    </r>
    <r>
      <rPr>
        <vertAlign val="superscript"/>
        <sz val="11"/>
        <rFont val="Times New Roman"/>
      </rPr>
      <t>(1,2,6)</t>
    </r>
  </si>
  <si>
    <t xml:space="preserve">п/ст. Куанда, ул. Советская, д. 12 а </t>
  </si>
  <si>
    <r>
      <t xml:space="preserve">пгт. Могойтуй, ул. Зугалайская, д. 16</t>
    </r>
    <r>
      <rPr>
        <vertAlign val="superscript"/>
        <sz val="11"/>
        <rFont val="Times New Roman"/>
      </rPr>
      <t>(1)</t>
    </r>
  </si>
  <si>
    <r>
      <t xml:space="preserve">г. Могоча, ул. Высотная, д. 14</t>
    </r>
    <r>
      <rPr>
        <vertAlign val="superscript"/>
        <sz val="11"/>
        <rFont val="Times New Roman"/>
      </rPr>
      <t xml:space="preserve"> (2,3)</t>
    </r>
  </si>
  <si>
    <r>
      <t xml:space="preserve">г. Могоча, ул. Высотная, д. 18</t>
    </r>
    <r>
      <rPr>
        <vertAlign val="superscript"/>
        <sz val="11"/>
        <rFont val="Times New Roman"/>
      </rPr>
      <t xml:space="preserve"> (2,4)</t>
    </r>
  </si>
  <si>
    <r>
      <t xml:space="preserve">г. Могоча, ул. Дроздова, д. 16</t>
    </r>
    <r>
      <rPr>
        <vertAlign val="superscript"/>
        <sz val="11"/>
        <rFont val="Times New Roman"/>
      </rPr>
      <t xml:space="preserve">(1). </t>
    </r>
  </si>
  <si>
    <r>
      <t xml:space="preserve">г. Могоча, ул. Дроздова, д</t>
    </r>
    <r>
      <rPr>
        <vertAlign val="superscript"/>
        <sz val="11"/>
        <rFont val="Times New Roman"/>
      </rPr>
      <t xml:space="preserve">. </t>
    </r>
    <r>
      <rPr>
        <sz val="11"/>
        <rFont val="Times New Roman"/>
      </rPr>
      <t>25</t>
    </r>
  </si>
  <si>
    <t xml:space="preserve">г. Могоча, ул. Интернациональная, д. 10</t>
  </si>
  <si>
    <r>
      <t xml:space="preserve"> г. Могоча, ул. Интернациональная, д. 11 </t>
    </r>
    <r>
      <rPr>
        <vertAlign val="superscript"/>
        <sz val="11"/>
        <rFont val="Times New Roman"/>
      </rPr>
      <t>(2)</t>
    </r>
  </si>
  <si>
    <r>
      <t xml:space="preserve">г. Могоча, ул. Интернациональная, д. 13</t>
    </r>
    <r>
      <rPr>
        <vertAlign val="superscript"/>
        <sz val="11"/>
        <rFont val="Times New Roman"/>
      </rPr>
      <t>(2)</t>
    </r>
  </si>
  <si>
    <r>
      <t xml:space="preserve">г. Могоча, ул. Кирова, д. 23 а</t>
    </r>
    <r>
      <rPr>
        <vertAlign val="superscript"/>
        <sz val="11"/>
        <rFont val="Times New Roman"/>
      </rPr>
      <t>(1,2)</t>
    </r>
  </si>
  <si>
    <r>
      <t xml:space="preserve">г. Могоча, ул. Малокрестьянская, д. 38 </t>
    </r>
    <r>
      <rPr>
        <vertAlign val="superscript"/>
        <sz val="11"/>
        <rFont val="Times New Roman"/>
      </rPr>
      <t>(1)</t>
    </r>
  </si>
  <si>
    <t xml:space="preserve">г. Могоча, ул. Украинская, д. 36</t>
  </si>
  <si>
    <r>
      <t xml:space="preserve">п/ст. Семиозёрный, ул. Энергетиков, д. 1</t>
    </r>
    <r>
      <rPr>
        <vertAlign val="superscript"/>
        <sz val="11"/>
        <rFont val="Times New Roman"/>
      </rPr>
      <t>(1)</t>
    </r>
  </si>
  <si>
    <r>
      <t xml:space="preserve"> г. Нерчинск, ул. Красноармейская, д. 82 а</t>
    </r>
    <r>
      <rPr>
        <vertAlign val="superscript"/>
        <sz val="11"/>
        <rFont val="Times New Roman"/>
      </rPr>
      <t>(4)</t>
    </r>
  </si>
  <si>
    <r>
      <t xml:space="preserve"> г. Нерчинск, ул. Сибирская, д. 8</t>
    </r>
    <r>
      <rPr>
        <vertAlign val="superscript"/>
        <sz val="11"/>
        <rFont val="Times New Roman"/>
      </rPr>
      <t>(1)</t>
    </r>
  </si>
  <si>
    <r>
      <t xml:space="preserve">г. Петровск-Забайкальский, ул. Ленина, д. 2</t>
    </r>
    <r>
      <rPr>
        <vertAlign val="superscript"/>
        <sz val="11"/>
        <rFont val="Times New Roman"/>
      </rPr>
      <t>(1)</t>
    </r>
  </si>
  <si>
    <t xml:space="preserve">г. Петровск-Забайкальский, ул. Спортивная, д. 7а</t>
  </si>
  <si>
    <r>
      <t xml:space="preserve">г. Петровск-Забайкальский, ул. Таежная, д. 3</t>
    </r>
    <r>
      <rPr>
        <vertAlign val="superscript"/>
        <sz val="11"/>
        <rFont val="Times New Roman"/>
      </rPr>
      <t>(4)</t>
    </r>
  </si>
  <si>
    <r>
      <t xml:space="preserve">пгт. Приаргунск, мкр. 1-й, д. 10</t>
    </r>
    <r>
      <rPr>
        <vertAlign val="superscript"/>
        <sz val="11"/>
        <rFont val="Times New Roman"/>
      </rPr>
      <t>(4)</t>
    </r>
  </si>
  <si>
    <r>
      <t xml:space="preserve">пгт. Приаргунск, мкр. 2-й, д. 1</t>
    </r>
    <r>
      <rPr>
        <vertAlign val="superscript"/>
        <sz val="11"/>
        <rFont val="Times New Roman"/>
      </rPr>
      <t>(1,2,3,6)</t>
    </r>
  </si>
  <si>
    <t xml:space="preserve">пгт. Приаргунск, ул. Воинов Интернационалистов,        д. 4</t>
  </si>
  <si>
    <r>
      <t xml:space="preserve">пгт. Дровяная, мкр. 1-й, д. 2</t>
    </r>
    <r>
      <rPr>
        <vertAlign val="superscript"/>
        <sz val="11"/>
        <rFont val="Times New Roman"/>
      </rPr>
      <t>(1)</t>
    </r>
  </si>
  <si>
    <r>
      <t xml:space="preserve">г. Хилок, ул. Октябрьская, д. 19</t>
    </r>
    <r>
      <rPr>
        <vertAlign val="superscript"/>
        <sz val="11"/>
        <rFont val="Times New Roman"/>
      </rPr>
      <t>(3)</t>
    </r>
  </si>
  <si>
    <r>
      <t xml:space="preserve">г. Хилок, ул. Советская, д. 6</t>
    </r>
    <r>
      <rPr>
        <vertAlign val="superscript"/>
        <sz val="11"/>
        <rFont val="Times New Roman"/>
      </rPr>
      <t>(4)</t>
    </r>
  </si>
  <si>
    <r>
      <t xml:space="preserve">п/ст. Жипхеген, ул. Таежная, д. 15</t>
    </r>
    <r>
      <rPr>
        <vertAlign val="superscript"/>
        <sz val="11"/>
        <rFont val="Times New Roman"/>
      </rPr>
      <t>(1)</t>
    </r>
  </si>
  <si>
    <r>
      <t xml:space="preserve">пгт. Атамановка, ул. Связи, д. 42</t>
    </r>
    <r>
      <rPr>
        <vertAlign val="superscript"/>
        <sz val="11"/>
        <rFont val="Times New Roman"/>
      </rPr>
      <t>(1)</t>
    </r>
  </si>
  <si>
    <r>
      <t xml:space="preserve">пгт. Атамановка, ул. Связи, д. 45</t>
    </r>
    <r>
      <rPr>
        <vertAlign val="superscript"/>
        <sz val="11"/>
        <rFont val="Times New Roman"/>
      </rPr>
      <t>(1)</t>
    </r>
  </si>
  <si>
    <r>
      <t xml:space="preserve">пгт. Новокручининский, ул. Фабричная, д. 6</t>
    </r>
    <r>
      <rPr>
        <vertAlign val="superscript"/>
        <sz val="11"/>
        <rFont val="Times New Roman"/>
      </rPr>
      <t>(1,2)</t>
    </r>
  </si>
  <si>
    <r>
      <t xml:space="preserve">пгт. Новокручининский, ул. Фабричная, д.</t>
    </r>
    <r>
      <rPr>
        <vertAlign val="superscript"/>
        <sz val="11"/>
        <rFont val="Times New Roman"/>
      </rPr>
      <t xml:space="preserve"> </t>
    </r>
    <r>
      <rPr>
        <sz val="11"/>
        <rFont val="Times New Roman"/>
      </rPr>
      <t>8</t>
    </r>
  </si>
  <si>
    <r>
      <t xml:space="preserve">п/ст. Ингода, ул. Нагорная, д. 14</t>
    </r>
    <r>
      <rPr>
        <vertAlign val="superscript"/>
        <sz val="11"/>
        <rFont val="Times New Roman"/>
      </rPr>
      <t>(2)</t>
    </r>
  </si>
  <si>
    <r>
      <t xml:space="preserve">п/ст. Лесная, ул. Таежная, д. 8</t>
    </r>
    <r>
      <rPr>
        <vertAlign val="superscript"/>
        <sz val="11"/>
        <rFont val="Times New Roman"/>
      </rPr>
      <t>(4)</t>
    </r>
  </si>
  <si>
    <r>
      <t xml:space="preserve">пгт. Дарасун, ул. Калинина, д. 4</t>
    </r>
    <r>
      <rPr>
        <vertAlign val="superscript"/>
        <sz val="11"/>
        <rFont val="Times New Roman"/>
      </rPr>
      <t>(2,3)</t>
    </r>
  </si>
  <si>
    <r>
      <t xml:space="preserve">пгт. Дарасун, ул. Станционная, д. 6</t>
    </r>
    <r>
      <rPr>
        <vertAlign val="superscript"/>
        <sz val="11"/>
        <rFont val="Times New Roman"/>
      </rPr>
      <t>(4)</t>
    </r>
  </si>
  <si>
    <r>
      <t xml:space="preserve">пгт. Карымское, ул. Братьев Васильевых, д. 17</t>
    </r>
    <r>
      <rPr>
        <vertAlign val="superscript"/>
        <sz val="11"/>
        <rFont val="Times New Roman"/>
      </rPr>
      <t>(4)</t>
    </r>
  </si>
  <si>
    <r>
      <t xml:space="preserve">пгт. Карымское, ул. Верхняя, д. 2</t>
    </r>
    <r>
      <rPr>
        <vertAlign val="superscript"/>
        <sz val="11"/>
        <rFont val="Times New Roman"/>
      </rPr>
      <t>(8)</t>
    </r>
  </si>
  <si>
    <r>
      <t xml:space="preserve">пгт. Карымское, ул. Ленинградская, д. 46</t>
    </r>
    <r>
      <rPr>
        <vertAlign val="superscript"/>
        <sz val="11"/>
        <rFont val="Times New Roman"/>
      </rPr>
      <t>(8)</t>
    </r>
  </si>
  <si>
    <r>
      <t xml:space="preserve">пгт. Карымское, ул. Красноармейская, д. 23</t>
    </r>
    <r>
      <rPr>
        <vertAlign val="superscript"/>
        <sz val="11"/>
        <rFont val="Times New Roman"/>
      </rPr>
      <t>(1)</t>
    </r>
  </si>
  <si>
    <r>
      <t xml:space="preserve">пгт. Карымское, ул. Читинская, д. 11</t>
    </r>
    <r>
      <rPr>
        <vertAlign val="superscript"/>
        <sz val="11"/>
        <rFont val="Times New Roman"/>
      </rPr>
      <t>(4)</t>
    </r>
  </si>
  <si>
    <r>
      <t xml:space="preserve">пгт. Карымское, ул. Читинская, д. 7</t>
    </r>
    <r>
      <rPr>
        <vertAlign val="superscript"/>
        <sz val="11"/>
        <rFont val="Times New Roman"/>
      </rPr>
      <t>(1)</t>
    </r>
  </si>
  <si>
    <r>
      <t xml:space="preserve">пгт. Оловянная, ул. Гагарина, д. 19</t>
    </r>
    <r>
      <rPr>
        <vertAlign val="superscript"/>
        <sz val="11"/>
        <rFont val="Times New Roman"/>
      </rPr>
      <t>(3)</t>
    </r>
  </si>
  <si>
    <r>
      <t xml:space="preserve">пгт. Оловянная, ул. Машиностроительная, д. 7а </t>
    </r>
    <r>
      <rPr>
        <vertAlign val="superscript"/>
        <sz val="11"/>
        <rFont val="Times New Roman"/>
      </rPr>
      <t>(8)</t>
    </r>
  </si>
  <si>
    <r>
      <t xml:space="preserve">пгт. Оловянная, ул. Московская, д. 38</t>
    </r>
    <r>
      <rPr>
        <vertAlign val="superscript"/>
        <sz val="11"/>
        <rFont val="Times New Roman"/>
      </rPr>
      <t/>
    </r>
  </si>
  <si>
    <r>
      <t xml:space="preserve">пгт. Оловянная, ул. Советская, д. 42</t>
    </r>
    <r>
      <rPr>
        <vertAlign val="superscript"/>
        <sz val="11"/>
        <rFont val="Times New Roman"/>
      </rPr>
      <t>(3)</t>
    </r>
  </si>
  <si>
    <r>
      <t xml:space="preserve">пгт. Оловянная, ул. Советская, д. 44</t>
    </r>
    <r>
      <rPr>
        <vertAlign val="superscript"/>
        <sz val="11"/>
        <rFont val="Times New Roman"/>
      </rPr>
      <t>(1)</t>
    </r>
  </si>
  <si>
    <r>
      <t xml:space="preserve">пгт. Ясногорск, мкр. Солнечный, д. 9</t>
    </r>
    <r>
      <rPr>
        <vertAlign val="superscript"/>
        <sz val="11"/>
        <rFont val="Times New Roman"/>
      </rPr>
      <t>(1)</t>
    </r>
  </si>
  <si>
    <r>
      <t xml:space="preserve">пгт. Ясногорск, ул. Энергетиков, д. 7</t>
    </r>
    <r>
      <rPr>
        <vertAlign val="superscript"/>
        <sz val="11"/>
        <rFont val="Times New Roman"/>
      </rPr>
      <t>(6)</t>
    </r>
  </si>
  <si>
    <r>
      <t xml:space="preserve">пгт. Ясногорск, ул. Энергетиков, д. 9</t>
    </r>
    <r>
      <rPr>
        <vertAlign val="superscript"/>
        <sz val="11"/>
        <rFont val="Times New Roman"/>
      </rPr>
      <t>(1)</t>
    </r>
  </si>
  <si>
    <r>
      <t xml:space="preserve">пгт. Кокуй, пер. Школьный, д. 10</t>
    </r>
    <r>
      <rPr>
        <vertAlign val="superscript"/>
        <sz val="11"/>
        <rFont val="Times New Roman"/>
      </rPr>
      <t>(8)</t>
    </r>
  </si>
  <si>
    <t xml:space="preserve">пгт. Кокуй, ул. Заводская, д. 16</t>
  </si>
  <si>
    <r>
      <t xml:space="preserve">пгт. Аксёново-Зиловское, ул. Энергетиков, д. 3</t>
    </r>
    <r>
      <rPr>
        <vertAlign val="superscript"/>
        <sz val="11"/>
        <rFont val="Times New Roman"/>
      </rPr>
      <t>(1,2,6)</t>
    </r>
  </si>
  <si>
    <r>
      <t xml:space="preserve">пгт. Первомайский, нп. Микрорайон, д. 14</t>
    </r>
    <r>
      <rPr>
        <vertAlign val="superscript"/>
        <sz val="11"/>
        <rFont val="Times New Roman"/>
      </rPr>
      <t>(4)</t>
    </r>
  </si>
  <si>
    <r>
      <t xml:space="preserve">пгт. Первомайский, ул. Ленина д. 10</t>
    </r>
    <r>
      <rPr>
        <vertAlign val="superscript"/>
        <sz val="11"/>
        <rFont val="Times New Roman"/>
      </rPr>
      <t>(6)</t>
    </r>
  </si>
  <si>
    <r>
      <t xml:space="preserve">пгт. Первомайский, ул. Чернышевского, д. 9</t>
    </r>
    <r>
      <rPr>
        <vertAlign val="superscript"/>
        <sz val="11"/>
        <rFont val="Times New Roman"/>
      </rPr>
      <t>(6)</t>
    </r>
  </si>
  <si>
    <t xml:space="preserve">г. Шилка, ул. Балябина, д. 156*</t>
  </si>
  <si>
    <t xml:space="preserve">г. Шилка, ул. Балябина, д. 65*</t>
  </si>
  <si>
    <t xml:space="preserve">г. Шилка, ул. Им. Пузырева, д. 4*</t>
  </si>
  <si>
    <r>
      <t xml:space="preserve">г. Шилка, ул. Ленина, д. 118</t>
    </r>
    <r>
      <rPr>
        <vertAlign val="superscript"/>
        <sz val="11"/>
        <rFont val="Times New Roman"/>
      </rPr>
      <t/>
    </r>
  </si>
  <si>
    <t xml:space="preserve">г. Шилка, ул. Партизанская, д. 7*</t>
  </si>
  <si>
    <r>
      <t xml:space="preserve">с. Размахнино, ул. Энергетиков, д. 4</t>
    </r>
    <r>
      <rPr>
        <vertAlign val="superscript"/>
        <sz val="11"/>
        <rFont val="Times New Roman"/>
      </rPr>
      <t>(1)</t>
    </r>
  </si>
  <si>
    <r>
      <t xml:space="preserve">с. Размахнино, ул. Энергетиков, д. 6</t>
    </r>
    <r>
      <rPr>
        <vertAlign val="superscript"/>
        <sz val="11"/>
        <rFont val="Times New Roman"/>
      </rPr>
      <t>(1)</t>
    </r>
  </si>
  <si>
    <r>
      <t xml:space="preserve">г. Чита, мкр. 1-й, д. 14</t>
    </r>
    <r>
      <rPr>
        <vertAlign val="superscript"/>
        <sz val="11"/>
        <rFont val="Times New Roman"/>
      </rPr>
      <t>(2)</t>
    </r>
  </si>
  <si>
    <r>
      <t xml:space="preserve">г. Чита, мкр. 1-й, д. 28</t>
    </r>
    <r>
      <rPr>
        <vertAlign val="superscript"/>
        <sz val="11"/>
        <rFont val="Times New Roman"/>
      </rPr>
      <t>(2)</t>
    </r>
  </si>
  <si>
    <r>
      <t xml:space="preserve">г. Чита, мкр. 1-й, д. 7</t>
    </r>
    <r>
      <rPr>
        <vertAlign val="superscript"/>
        <sz val="11"/>
        <rFont val="Times New Roman"/>
      </rPr>
      <t>(1)</t>
    </r>
  </si>
  <si>
    <r>
      <t xml:space="preserve">г. Чита, мкр. Батарейный, д. 3</t>
    </r>
    <r>
      <rPr>
        <vertAlign val="superscript"/>
        <sz val="11"/>
        <rFont val="Times New Roman"/>
      </rPr>
      <t>(2)</t>
    </r>
  </si>
  <si>
    <r>
      <t xml:space="preserve">г. Чита, мкр. Северный, д. 60</t>
    </r>
    <r>
      <rPr>
        <vertAlign val="superscript"/>
        <sz val="11"/>
        <rFont val="Times New Roman"/>
      </rPr>
      <t>(7)</t>
    </r>
  </si>
  <si>
    <r>
      <rPr>
        <sz val="11"/>
        <rFont val="Times New Roman"/>
      </rPr>
      <t xml:space="preserve">г. Чита, п. Ясный, д. 1</t>
    </r>
    <r>
      <rPr>
        <vertAlign val="superscript"/>
        <sz val="11"/>
        <rFont val="Times New Roman"/>
      </rPr>
      <t>(6)</t>
    </r>
  </si>
  <si>
    <r>
      <t xml:space="preserve">г. Чита, ул. 5-я Малая, д. 3 а</t>
    </r>
    <r>
      <rPr>
        <vertAlign val="superscript"/>
        <sz val="11"/>
        <rFont val="Times New Roman"/>
      </rPr>
      <t>(3)</t>
    </r>
  </si>
  <si>
    <r>
      <rPr>
        <sz val="11"/>
        <rFont val="Times New Roman"/>
      </rPr>
      <t xml:space="preserve">г. Чита, ул. 40 лет Октября, д. 13</t>
    </r>
    <r>
      <rPr>
        <vertAlign val="superscript"/>
        <sz val="11"/>
        <rFont val="Times New Roman"/>
      </rPr>
      <t>(2,6)</t>
    </r>
  </si>
  <si>
    <t xml:space="preserve">г. Чита, ул. Амурская, д. 48</t>
  </si>
  <si>
    <r>
      <t xml:space="preserve">г. Чита, ул. Амурская, д. 82 </t>
    </r>
    <r>
      <rPr>
        <vertAlign val="superscript"/>
        <sz val="11"/>
        <rFont val="Times New Roman"/>
      </rPr>
      <t>(8)</t>
    </r>
  </si>
  <si>
    <r>
      <t xml:space="preserve">г. Чита, ул. Ангарская, д. 46</t>
    </r>
    <r>
      <rPr>
        <vertAlign val="superscript"/>
        <sz val="11"/>
        <rFont val="Times New Roman"/>
      </rPr>
      <t>(7)</t>
    </r>
  </si>
  <si>
    <r>
      <t xml:space="preserve">г. Чита, ул. Ангарская, д. 72</t>
    </r>
    <r>
      <rPr>
        <vertAlign val="superscript"/>
        <sz val="11"/>
        <rFont val="Times New Roman"/>
      </rPr>
      <t>(1,6)</t>
    </r>
  </si>
  <si>
    <r>
      <t xml:space="preserve">г. Чита, ул. Бекетова, д. 38</t>
    </r>
    <r>
      <rPr>
        <vertAlign val="superscript"/>
        <sz val="11"/>
        <rFont val="Times New Roman"/>
      </rPr>
      <t>(1)</t>
    </r>
  </si>
  <si>
    <r>
      <t xml:space="preserve">г. Чита, ул. Белорусская, д. 48</t>
    </r>
    <r>
      <rPr>
        <vertAlign val="superscript"/>
        <sz val="11"/>
        <rFont val="Times New Roman"/>
      </rPr>
      <t>(2)</t>
    </r>
  </si>
  <si>
    <r>
      <t xml:space="preserve">г. Чита, ул. Бориса Кларка, д. 12</t>
    </r>
    <r>
      <rPr>
        <vertAlign val="superscript"/>
        <sz val="11"/>
        <rFont val="Times New Roman"/>
      </rPr>
      <t>(1)</t>
    </r>
  </si>
  <si>
    <r>
      <t xml:space="preserve">г. Чита, ул. Бутина, д. 107</t>
    </r>
    <r>
      <rPr>
        <vertAlign val="superscript"/>
        <sz val="11"/>
        <rFont val="Times New Roman"/>
      </rPr>
      <t>(7)</t>
    </r>
  </si>
  <si>
    <r>
      <t xml:space="preserve">г. Чита, ул. Бутина, д. 73</t>
    </r>
    <r>
      <rPr>
        <vertAlign val="superscript"/>
        <sz val="11"/>
        <rFont val="Times New Roman"/>
      </rPr>
      <t>(6)</t>
    </r>
  </si>
  <si>
    <r>
      <t xml:space="preserve">г. Чита, ул. Гагарина, д. 14</t>
    </r>
    <r>
      <rPr>
        <vertAlign val="superscript"/>
        <sz val="11"/>
        <rFont val="Times New Roman"/>
      </rPr>
      <t>(2)</t>
    </r>
  </si>
  <si>
    <r>
      <t xml:space="preserve">г. Чита, ул. Дивизионная, д. 6 а</t>
    </r>
    <r>
      <rPr>
        <vertAlign val="superscript"/>
        <sz val="11"/>
        <rFont val="Times New Roman"/>
      </rPr>
      <t>(2)</t>
    </r>
  </si>
  <si>
    <r>
      <t xml:space="preserve">г. Чита, ул. Евгения Гаюсана, д. 44</t>
    </r>
    <r>
      <rPr>
        <vertAlign val="superscript"/>
        <sz val="11"/>
        <rFont val="Times New Roman"/>
      </rPr>
      <t>(2)</t>
    </r>
  </si>
  <si>
    <r>
      <t xml:space="preserve">г. Чита, ул. Железобетонная, д. 6 а</t>
    </r>
    <r>
      <rPr>
        <vertAlign val="superscript"/>
        <sz val="11"/>
        <rFont val="Times New Roman"/>
      </rPr>
      <t>(4)</t>
    </r>
  </si>
  <si>
    <r>
      <t xml:space="preserve">г. Чита, ул. Кайдаловская, д. 3</t>
    </r>
    <r>
      <rPr>
        <vertAlign val="superscript"/>
        <sz val="11"/>
        <rFont val="Times New Roman"/>
      </rPr>
      <t>(2)</t>
    </r>
  </si>
  <si>
    <t xml:space="preserve">г. Чита, ул. Карла Маркса, д. 12 </t>
  </si>
  <si>
    <r>
      <t xml:space="preserve">г. Чита, ул. Красной Звезды, д. 24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</si>
  <si>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 xml:space="preserve">г. Чита, ул. Красного Восстания, д. 17</t>
    </r>
    <r>
      <rPr>
        <vertAlign val="superscript"/>
        <sz val="11"/>
        <rFont val="Times New Roman"/>
      </rPr>
      <t>(1)</t>
    </r>
  </si>
  <si>
    <r>
      <t xml:space="preserve">г. Чита, ул. Курнатовского, д. 72</t>
    </r>
    <r>
      <rPr>
        <vertAlign val="superscript"/>
        <sz val="11"/>
        <rFont val="Times New Roman"/>
      </rPr>
      <t>(1)</t>
    </r>
  </si>
  <si>
    <r>
      <t xml:space="preserve">г. Чита, ул. Ленина, д. 125</t>
    </r>
    <r>
      <rPr>
        <vertAlign val="superscript"/>
        <sz val="11"/>
        <rFont val="Times New Roman"/>
      </rPr>
      <t>(8)</t>
    </r>
  </si>
  <si>
    <r>
      <t xml:space="preserve">г. Чита, ул. Ленинградская, д. 47 а</t>
    </r>
    <r>
      <rPr>
        <vertAlign val="superscript"/>
        <sz val="11"/>
        <rFont val="Times New Roman"/>
      </rPr>
      <t>(1,2)</t>
    </r>
  </si>
  <si>
    <r>
      <t xml:space="preserve">г. Чита, ул. Ленинградская, д. 76</t>
    </r>
    <r>
      <rPr>
        <vertAlign val="superscript"/>
        <sz val="11"/>
        <rFont val="Times New Roman"/>
      </rPr>
      <t>(1,2)</t>
    </r>
  </si>
  <si>
    <t xml:space="preserve">г. Чита, ул. Ленинградская, д. 77а</t>
  </si>
  <si>
    <r>
      <t xml:space="preserve">г. Чита, ул. Ленинградская, д. 78</t>
    </r>
    <r>
      <rPr>
        <vertAlign val="superscript"/>
        <sz val="11"/>
        <rFont val="Times New Roman"/>
      </rPr>
      <t>(2)</t>
    </r>
  </si>
  <si>
    <r>
      <t xml:space="preserve">г. Чита, ул. Ленинградская, д. 80</t>
    </r>
    <r>
      <rPr>
        <vertAlign val="superscript"/>
        <sz val="11"/>
        <rFont val="Times New Roman"/>
      </rPr>
      <t>(1,2)</t>
    </r>
  </si>
  <si>
    <r>
      <t xml:space="preserve">г. Чита, ул. Ломоносова, д. 42</t>
    </r>
    <r>
      <rPr>
        <vertAlign val="superscript"/>
        <sz val="11"/>
        <rFont val="Times New Roman"/>
      </rPr>
      <t>(1)</t>
    </r>
  </si>
  <si>
    <r>
      <t xml:space="preserve">г. Чита, ул. Нагорная, д. 19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</si>
  <si>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</si>
  <si>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 а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</si>
  <si>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 xml:space="preserve">г. Чита, ул. Новобульварная, д. 42 б</t>
    </r>
    <r>
      <rPr>
        <vertAlign val="superscript"/>
        <sz val="11"/>
        <rFont val="Times New Roman"/>
      </rPr>
      <t>(2)</t>
    </r>
  </si>
  <si>
    <r>
      <t xml:space="preserve">г. Чита, ул. Новобульварная, д. 42 в</t>
    </r>
    <r>
      <rPr>
        <vertAlign val="superscript"/>
        <sz val="11"/>
        <rFont val="Times New Roman"/>
      </rPr>
      <t>(1,2)</t>
    </r>
  </si>
  <si>
    <r>
      <t xml:space="preserve">г. Чита, ул. Прибрежная, д. 4</t>
    </r>
    <r>
      <rPr>
        <vertAlign val="superscript"/>
        <sz val="11"/>
        <rFont val="Times New Roman"/>
      </rPr>
      <t>(7)</t>
    </r>
  </si>
  <si>
    <r>
      <t xml:space="preserve">г. Чита, ул. Смоленская, д. 29</t>
    </r>
    <r>
      <rPr>
        <vertAlign val="superscript"/>
        <sz val="11"/>
        <rFont val="Times New Roman"/>
      </rPr>
      <t>(2)</t>
    </r>
  </si>
  <si>
    <r>
      <t xml:space="preserve">г. Чита, ул. Столярова, д. 44</t>
    </r>
    <r>
      <rPr>
        <vertAlign val="superscript"/>
        <sz val="11"/>
        <rFont val="Times New Roman"/>
      </rPr>
      <t>(1)</t>
    </r>
  </si>
  <si>
    <r>
      <t xml:space="preserve">г. Чита, ул. Строителей, д. 4</t>
    </r>
    <r>
      <rPr>
        <vertAlign val="superscript"/>
        <sz val="11"/>
        <rFont val="Times New Roman"/>
      </rPr>
      <t>(7)</t>
    </r>
  </si>
  <si>
    <r>
      <t xml:space="preserve">г. Чита, ул. Таежная, д. 2</t>
    </r>
    <r>
      <rPr>
        <vertAlign val="superscript"/>
        <sz val="11"/>
        <rFont val="Times New Roman"/>
      </rPr>
      <t>(1,2)</t>
    </r>
  </si>
  <si>
    <r>
      <t xml:space="preserve">г. Чита, ул. Токмакова, д. 25</t>
    </r>
    <r>
      <rPr>
        <vertAlign val="superscript"/>
        <sz val="11"/>
        <rFont val="Times New Roman"/>
      </rPr>
      <t/>
    </r>
  </si>
  <si>
    <r>
      <t xml:space="preserve">г. Чита, ул. Хабаровская, д. 25</t>
    </r>
    <r>
      <rPr>
        <vertAlign val="superscript"/>
        <sz val="11"/>
        <rFont val="Times New Roman"/>
      </rPr>
      <t>(7)</t>
    </r>
  </si>
  <si>
    <r>
      <t xml:space="preserve">г. Чита, ул. Чайковского, д. 2</t>
    </r>
    <r>
      <rPr>
        <vertAlign val="superscript"/>
        <sz val="11"/>
        <rFont val="Times New Roman"/>
      </rPr>
      <t>(2)</t>
    </r>
  </si>
  <si>
    <r>
      <t xml:space="preserve">г. Чита, ул. Шилова, д. 87</t>
    </r>
    <r>
      <rPr>
        <vertAlign val="superscript"/>
        <sz val="11"/>
        <rFont val="Times New Roman"/>
      </rPr>
      <t>(1,2,6)</t>
    </r>
  </si>
  <si>
    <r>
      <t xml:space="preserve">г. Чита, ул. Юности, д. 23</t>
    </r>
    <r>
      <rPr>
        <vertAlign val="superscript"/>
        <sz val="11"/>
        <rFont val="Times New Roman"/>
      </rPr>
      <t>(1)</t>
    </r>
  </si>
  <si>
    <r>
      <t xml:space="preserve">пгт. Агинское, ул. Калинина, д. 3</t>
    </r>
    <r>
      <rPr>
        <vertAlign val="superscript"/>
        <sz val="11"/>
        <rFont val="Times New Roman"/>
      </rPr>
      <t>(4)</t>
    </r>
  </si>
  <si>
    <r>
      <t xml:space="preserve">пгт. Агинское, ул. Клименко, д. 16</t>
    </r>
    <r>
      <rPr>
        <vertAlign val="superscript"/>
        <sz val="11"/>
        <rFont val="Times New Roman"/>
      </rPr>
      <t>(11)</t>
    </r>
  </si>
  <si>
    <r>
      <t xml:space="preserve">пгт. Новоорловск, д. 20</t>
    </r>
    <r>
      <rPr>
        <vertAlign val="superscript"/>
        <sz val="11"/>
        <rFont val="Times New Roman"/>
      </rPr>
      <t>(8)</t>
    </r>
  </si>
  <si>
    <r>
      <t xml:space="preserve">г. Борзя, ул. Промышленная, д. 39</t>
    </r>
    <r>
      <rPr>
        <vertAlign val="superscript"/>
        <sz val="11"/>
        <rFont val="Times New Roman"/>
      </rPr>
      <t>(1)</t>
    </r>
  </si>
  <si>
    <r>
      <t xml:space="preserve">г. Борзя, ул. Пушкина, д. 5</t>
    </r>
    <r>
      <rPr>
        <vertAlign val="superscript"/>
        <sz val="11"/>
        <rFont val="Times New Roman"/>
      </rPr>
      <t>(1)</t>
    </r>
  </si>
  <si>
    <r>
      <t xml:space="preserve">пгт. Шерловая Гора, ул. Торговая, д. 26</t>
    </r>
    <r>
      <rPr>
        <vertAlign val="superscript"/>
        <sz val="11"/>
        <rFont val="Times New Roman"/>
      </rPr>
      <t>(6)</t>
    </r>
  </si>
  <si>
    <r>
      <t xml:space="preserve">пгт. Шерловая Гора, ул. Шахтерская, д. 2</t>
    </r>
    <r>
      <rPr>
        <vertAlign val="superscript"/>
        <sz val="11"/>
        <rFont val="Times New Roman"/>
      </rPr>
      <t>(8)</t>
    </r>
  </si>
  <si>
    <r>
      <t xml:space="preserve">пгт. Новая Чара, ул. Магистральная, д. 16</t>
    </r>
    <r>
      <rPr>
        <vertAlign val="superscript"/>
        <sz val="11"/>
        <rFont val="Times New Roman"/>
      </rPr>
      <t>(2,8)</t>
    </r>
  </si>
  <si>
    <r>
      <t xml:space="preserve">пгт. Новая Чара, ул. Магистральная, д. 18</t>
    </r>
    <r>
      <rPr>
        <vertAlign val="superscript"/>
        <sz val="11"/>
        <rFont val="Times New Roman"/>
      </rPr>
      <t>(1)</t>
    </r>
  </si>
  <si>
    <r>
      <t xml:space="preserve">пгт. Новая Чара, ул. Магистральная, д. 30</t>
    </r>
    <r>
      <rPr>
        <vertAlign val="superscript"/>
        <sz val="11"/>
        <rFont val="Times New Roman"/>
      </rPr>
      <t>(1)</t>
    </r>
  </si>
  <si>
    <r>
      <t xml:space="preserve">пгт. Дарасун, ул. Сосняк, д. 1</t>
    </r>
    <r>
      <rPr>
        <vertAlign val="superscript"/>
        <sz val="11"/>
        <rFont val="Times New Roman"/>
      </rPr>
      <t>(4)</t>
    </r>
  </si>
  <si>
    <r>
      <t xml:space="preserve">пгт. Курорт Дарасун, ул. Верхняя, д. 14</t>
    </r>
    <r>
      <rPr>
        <vertAlign val="superscript"/>
        <sz val="11"/>
        <rFont val="Times New Roman"/>
      </rPr>
      <t>(1)</t>
    </r>
  </si>
  <si>
    <t xml:space="preserve">г. Могоча, ул. Интернациональная, д. 13</t>
  </si>
  <si>
    <t xml:space="preserve">г. Могоча, ул. Интернациональная, д. 28 а</t>
  </si>
  <si>
    <r>
      <t xml:space="preserve">г. Могоча, ул. Интернациональная, д. 31</t>
    </r>
    <r>
      <rPr>
        <vertAlign val="superscript"/>
        <sz val="11"/>
        <rFont val="Times New Roman"/>
      </rPr>
      <t>(4)</t>
    </r>
  </si>
  <si>
    <t xml:space="preserve">г. Могоча, ул. Высотная, д. 14</t>
  </si>
  <si>
    <t xml:space="preserve">Итого Оловяннинскому муниципальному округу:</t>
  </si>
  <si>
    <r>
      <t xml:space="preserve">пгт. Оловянная, ул. Гагарина, д. 15 а</t>
    </r>
    <r>
      <rPr>
        <vertAlign val="superscript"/>
        <sz val="11"/>
        <rFont val="Times New Roman"/>
      </rPr>
      <t>(1)</t>
    </r>
  </si>
  <si>
    <r>
      <t xml:space="preserve">пгт. Оловянная, ул. Машиностроительная, д. 6</t>
    </r>
    <r>
      <rPr>
        <vertAlign val="superscript"/>
        <sz val="11"/>
        <rFont val="Times New Roman"/>
      </rPr>
      <t>(1)</t>
    </r>
  </si>
  <si>
    <r>
      <t xml:space="preserve">пгт. Ясногорск, ул. Молодежная, д. 4</t>
    </r>
    <r>
      <rPr>
        <vertAlign val="superscript"/>
        <sz val="11"/>
        <rFont val="Times New Roman"/>
      </rPr>
      <t>(1)</t>
    </r>
  </si>
  <si>
    <t xml:space="preserve">г. Петровск-Забайкальский, ул. Островского, д. 32а</t>
  </si>
  <si>
    <t xml:space="preserve">г. Петровск-Забайкальский, ул. Островского, д. 32д</t>
  </si>
  <si>
    <r>
      <t xml:space="preserve">с. Верх-Усугли, ул. Первомайская, д. 6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</si>
  <si>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 xml:space="preserve">г. Хилок, ул. Калинина, д. 27</t>
    </r>
    <r>
      <rPr>
        <vertAlign val="superscript"/>
        <sz val="11"/>
        <rFont val="Times New Roman"/>
      </rPr>
      <t>(2,3)</t>
    </r>
  </si>
  <si>
    <t xml:space="preserve">Итого Чернышевскому муниципальному округу:</t>
  </si>
  <si>
    <r>
      <t xml:space="preserve">пгт. Аксёново-Зиловское, ул. Энергетиков, д. 4</t>
    </r>
    <r>
      <rPr>
        <vertAlign val="superscript"/>
        <sz val="11"/>
        <rFont val="Times New Roman"/>
      </rPr>
      <t>(1)</t>
    </r>
  </si>
  <si>
    <r>
      <t xml:space="preserve">пгт. Чернышевск, ул. Карла Маркса, д. 18</t>
    </r>
    <r>
      <rPr>
        <vertAlign val="superscript"/>
        <sz val="11"/>
        <rFont val="Times New Roman"/>
      </rPr>
      <t>(1)</t>
    </r>
  </si>
  <si>
    <r>
      <t xml:space="preserve">пгт. Чернышевск, ул. Комсомольская, д. 28</t>
    </r>
    <r>
      <rPr>
        <vertAlign val="superscript"/>
        <sz val="11"/>
        <rFont val="Times New Roman"/>
      </rPr>
      <t>(1)</t>
    </r>
  </si>
  <si>
    <r>
      <t xml:space="preserve">пгт. Чернышевск, ул. Северная, д. 2 д</t>
    </r>
    <r>
      <rPr>
        <vertAlign val="superscript"/>
        <sz val="11"/>
        <rFont val="Times New Roman"/>
      </rPr>
      <t>(1)</t>
    </r>
  </si>
  <si>
    <r>
      <t xml:space="preserve">пгт. Атамановка, ул. Заводская, д. 9</t>
    </r>
    <r>
      <rPr>
        <vertAlign val="superscript"/>
        <sz val="11"/>
        <rFont val="Times New Roman"/>
      </rPr>
      <t>(4)</t>
    </r>
  </si>
  <si>
    <r>
      <t xml:space="preserve">пгт. Атамановка, ул. Матюгина, д. 131</t>
    </r>
    <r>
      <rPr>
        <vertAlign val="superscript"/>
        <sz val="11"/>
        <rFont val="Times New Roman"/>
      </rPr>
      <t>(6)</t>
    </r>
  </si>
  <si>
    <t xml:space="preserve">с. Домна, ул. Южная, д. 8</t>
  </si>
  <si>
    <r>
      <t xml:space="preserve">с. Засопка, ул. Пионерская, д. 3</t>
    </r>
    <r>
      <rPr>
        <vertAlign val="superscript"/>
        <sz val="11"/>
        <rFont val="Times New Roman"/>
      </rPr>
      <t>(2)</t>
    </r>
  </si>
  <si>
    <r>
      <t xml:space="preserve">г. Шилка, мкр. Аргунь, д. 3</t>
    </r>
    <r>
      <rPr>
        <vertAlign val="superscript"/>
        <sz val="11"/>
        <rFont val="Times New Roman"/>
      </rPr>
      <t>(2)</t>
    </r>
  </si>
  <si>
    <r>
      <rPr>
        <sz val="11"/>
        <rFont val="Times New Roman"/>
      </rPr>
      <t xml:space="preserve">пгт. Первомайский, нп. Микрорайон, д. 2</t>
    </r>
    <r>
      <rPr>
        <vertAlign val="superscript"/>
        <sz val="11"/>
        <rFont val="Times New Roman"/>
      </rPr>
      <t>(1,6)</t>
    </r>
  </si>
  <si>
    <t xml:space="preserve">г. Чита, ул. Бабушкина, д. 32 а</t>
  </si>
  <si>
    <t xml:space="preserve">г. Чита, ул. Дивизионная, д. 8а</t>
  </si>
  <si>
    <t xml:space="preserve">пгт. Новокручининский, ул. Площадка-2, д. 4</t>
  </si>
  <si>
    <r>
      <rPr>
        <sz val="11"/>
        <rFont val="Times New Roman"/>
      </rPr>
      <t xml:space="preserve">с. Верх-Чита, ул. Центральная, д. 7</t>
    </r>
    <r>
      <rPr>
        <vertAlign val="superscript"/>
        <sz val="11"/>
        <rFont val="Times New Roman"/>
      </rPr>
      <t>(1)</t>
    </r>
  </si>
  <si>
    <r>
      <rPr>
        <sz val="11"/>
        <rFont val="Times New Roman"/>
      </rPr>
      <t xml:space="preserve">с. Верх-Чита, ул. Школьная, д. 8</t>
    </r>
    <r>
      <rPr>
        <vertAlign val="superscript"/>
        <sz val="11"/>
        <rFont val="Times New Roman"/>
      </rPr>
      <t>(1)</t>
    </r>
  </si>
  <si>
    <t xml:space="preserve">Итого по Шилкинскому мунииципальному округу:</t>
  </si>
  <si>
    <t xml:space="preserve">г. Шилка, ул. Партизанская, д. 41а</t>
  </si>
  <si>
    <t>Примечание:</t>
  </si>
  <si>
    <t xml:space="preserve">(1) - разработка проектной документации на ремонт крыши</t>
  </si>
  <si>
    <t xml:space="preserve">(2) - разработка проектной документации на ремонт фасада</t>
  </si>
  <si>
    <t xml:space="preserve">(3) - разработка проектной документации на ремонт фундамента</t>
  </si>
  <si>
    <t xml:space="preserve">(4) - разработка проектной документации на ремонт внутридомовой инженерной системы теплоснабжения</t>
  </si>
  <si>
    <t xml:space="preserve">(5) - разработка проектной документации на ремонт внутридомовой инженерной системы электроснабжения</t>
  </si>
  <si>
    <t xml:space="preserve">(6) - разработка проектной документации на ремонт внутридомовой инженерной системы теплоснабжения и горячего водоснабжения</t>
  </si>
  <si>
    <t xml:space="preserve">(7) - разработка проектной документации на замену и ремонт лифтового оборудования</t>
  </si>
  <si>
    <t xml:space="preserve">(8) - разработка проектной документации на ремонт внутридомовой инженерной системы горячего водоснабжения</t>
  </si>
  <si>
    <t xml:space="preserve">(9) - разработка проектной документации на ремонт внутридомовой инженерной системы холодного водоснабжения</t>
  </si>
  <si>
    <t xml:space="preserve">(10) - разработка проектной документации на ремонт внутридомовой инженерной системы водоотведения</t>
  </si>
  <si>
    <t xml:space="preserve">(11) - разработка проектной документации на ремонт подвального помещения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</si>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</sst>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[$-419]General"/>
    <numFmt numFmtId="161" formatCode="#,##0.00&quot; &quot;[$руб.-419];[Red]&quot;-&quot;#,##0.00&quot; &quot;[$руб.-419]"/>
    <numFmt numFmtId="162" formatCode="_-* #,##0.00\ _₽_-;\-* #,##0.00\ _₽_-;_-* &quot;-&quot;??\ _₽_-;_-@_-"/>
    <numFmt numFmtId="163" formatCode="_-* #,##0.00_р_._-;\-* #,##0.00_р_._-;_-* &quot;-&quot;??_р_._-;_-@_-"/>
    <numFmt numFmtId="164" formatCode="_-* #,##0.00_-;\-* #,##0.00_-;_-* &quot;-&quot;??_-;_-@_-"/>
  </numFmts>
  <fonts count="27">
    <font>
      <sz val="11.000000"/>
      <color theme="1"/>
      <name val="Calibri"/>
      <scheme val="minor"/>
    </font>
    <font>
      <sz val="11.000000"/>
      <name val="Calibri"/>
    </font>
    <font>
      <b/>
      <i/>
      <sz val="16.000000"/>
      <color theme="1"/>
      <name val="Arial"/>
    </font>
    <font>
      <b/>
      <i/>
      <u/>
      <sz val="11.000000"/>
      <color theme="1"/>
      <name val="Arial"/>
    </font>
    <font>
      <sz val="10.000000"/>
      <name val="Arial"/>
    </font>
    <font>
      <sz val="11.000000"/>
      <color theme="1"/>
      <name val="Arial"/>
    </font>
    <font>
      <sz val="11.000000"/>
      <name val="Times New Roman"/>
    </font>
    <font>
      <sz val="11.000000"/>
      <name val="Calibri"/>
      <scheme val="minor"/>
    </font>
    <font>
      <sz val="14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color theme="1"/>
      <name val="Calibri"/>
      <scheme val="minor"/>
    </font>
    <font>
      <b/>
      <sz val="11.000000"/>
      <name val="Times New Roman"/>
    </font>
    <font>
      <b/>
      <sz val="11.000000"/>
      <name val="Calibri"/>
      <scheme val="minor"/>
    </font>
    <font>
      <b/>
      <sz val="10.000000"/>
      <name val="Times New Roman"/>
    </font>
    <font>
      <b/>
      <sz val="12.000000"/>
      <color theme="1"/>
      <name val="Calibri"/>
      <scheme val="minor"/>
    </font>
    <font>
      <b/>
      <sz val="12.000000"/>
      <name val="Calibri"/>
      <scheme val="minor"/>
    </font>
    <font>
      <b/>
      <sz val="11.000000"/>
      <color rgb="FF0070C0"/>
      <name val="Calibri"/>
      <scheme val="minor"/>
    </font>
    <font>
      <sz val="11.000000"/>
      <color rgb="FF0070C0"/>
      <name val="Calibri"/>
      <scheme val="minor"/>
    </font>
    <font>
      <b/>
      <sz val="16.000000"/>
      <name val="Times New Roman"/>
    </font>
    <font>
      <sz val="11.000000"/>
      <color rgb="FF0070C0"/>
      <name val="Times New Roman"/>
    </font>
    <font>
      <b/>
      <sz val="14.000000"/>
      <color theme="1"/>
      <name val="Calibri"/>
      <scheme val="minor"/>
    </font>
    <font>
      <b/>
      <sz val="14.000000"/>
      <name val="Calibri"/>
      <scheme val="minor"/>
    </font>
    <font>
      <sz val="12.000000"/>
      <color theme="1"/>
      <name val="Calibri"/>
      <scheme val="minor"/>
    </font>
    <font>
      <sz val="12.000000"/>
      <name val="Times New Roman"/>
    </font>
    <font>
      <sz val="12.000000"/>
      <name val="Calibri"/>
      <scheme val="minor"/>
    </font>
    <font>
      <sz val="11.000000"/>
      <color indexed="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4260">
    <xf fontId="0" fillId="0" borderId="0" numFmtId="0" applyNumberFormat="1" applyFont="1" applyFill="1" applyBorder="1"/>
    <xf fontId="1" fillId="0" borderId="0" numFmtId="160" applyNumberFormat="1" applyFont="1" applyFill="1" applyBorder="1"/>
    <xf fontId="2" fillId="0" borderId="0" numFmtId="0" applyNumberFormat="1" applyFont="1" applyFill="1" applyBorder="1">
      <alignment horizontal="center"/>
    </xf>
    <xf fontId="2" fillId="0" borderId="0" numFmtId="0" applyNumberFormat="1" applyFont="1" applyFill="1" applyBorder="1">
      <alignment horizontal="center" textRotation="90"/>
    </xf>
    <xf fontId="3" fillId="0" borderId="0" numFmtId="0" applyNumberFormat="1" applyFont="1" applyFill="1" applyBorder="1"/>
    <xf fontId="3" fillId="0" borderId="0" numFmtId="161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0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65">
    <xf fontId="0" fillId="0" borderId="0" numFmtId="0" xfId="0"/>
    <xf fontId="6" fillId="0" borderId="0" numFmtId="0" xfId="0" applyFont="1" applyAlignment="1">
      <alignment wrapText="1"/>
    </xf>
    <xf fontId="6" fillId="0" borderId="0" numFmtId="0" xfId="0" applyFont="1"/>
    <xf fontId="7" fillId="0" borderId="0" numFmtId="0" xfId="0" applyFont="1"/>
    <xf fontId="0" fillId="0" borderId="0" numFmtId="0" xfId="0"/>
    <xf fontId="8" fillId="0" borderId="0" numFmtId="0" xfId="0" applyFont="1" applyAlignment="1">
      <alignment wrapText="1"/>
    </xf>
    <xf fontId="8" fillId="0" borderId="0" numFmtId="0" xfId="0" applyFont="1" applyAlignment="1">
      <alignment horizontal="center" wrapText="1"/>
    </xf>
    <xf fontId="8" fillId="0" borderId="0" numFmtId="0" xfId="0" applyFont="1" applyAlignment="1">
      <alignment horizontal="left" wrapText="1"/>
    </xf>
    <xf fontId="9" fillId="0" borderId="0" numFmtId="0" xfId="0" applyFont="1" applyAlignment="1">
      <alignment horizontal="center" wrapText="1"/>
    </xf>
    <xf fontId="10" fillId="0" borderId="0" numFmtId="0" xfId="0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textRotation="90" vertical="center" wrapText="1"/>
    </xf>
    <xf fontId="6" fillId="0" borderId="1" numFmtId="0" xfId="0" applyFont="1" applyBorder="1" applyAlignment="1">
      <alignment horizontal="center" vertical="center"/>
    </xf>
    <xf fontId="11" fillId="2" borderId="0" numFmtId="0" xfId="0" applyFont="1" applyFill="1"/>
    <xf fontId="10" fillId="2" borderId="1" numFmtId="0" xfId="0" applyFont="1" applyFill="1" applyBorder="1" applyAlignment="1">
      <alignment horizontal="center" wrapText="1"/>
    </xf>
    <xf fontId="12" fillId="2" borderId="1" numFmtId="0" xfId="0" applyFont="1" applyFill="1" applyBorder="1" applyAlignment="1">
      <alignment wrapText="1"/>
    </xf>
    <xf fontId="12" fillId="2" borderId="1" numFmtId="0" xfId="0" applyFont="1" applyFill="1" applyBorder="1"/>
    <xf fontId="13" fillId="2" borderId="0" numFmtId="0" xfId="0" applyFont="1" applyFill="1"/>
    <xf fontId="11" fillId="0" borderId="0" numFmtId="0" xfId="0" applyFont="1"/>
    <xf fontId="12" fillId="0" borderId="1" numFmtId="0" xfId="0" applyFont="1" applyBorder="1" applyAlignment="1">
      <alignment wrapText="1"/>
    </xf>
    <xf fontId="12" fillId="0" borderId="1" numFmtId="0" xfId="0" applyFont="1" applyBorder="1" applyAlignment="1">
      <alignment horizontal="center" wrapText="1"/>
    </xf>
    <xf fontId="12" fillId="0" borderId="1" numFmtId="0" xfId="0" applyFont="1" applyBorder="1" applyAlignment="1">
      <alignment horizontal="center"/>
    </xf>
    <xf fontId="12" fillId="0" borderId="1" numFmtId="4" xfId="0" applyNumberFormat="1" applyFont="1" applyBorder="1"/>
    <xf fontId="12" fillId="0" borderId="1" numFmtId="3" xfId="0" applyNumberFormat="1" applyFont="1" applyBorder="1"/>
    <xf fontId="12" fillId="0" borderId="1" numFmtId="0" xfId="0" applyFont="1" applyBorder="1" applyAlignment="1">
      <alignment horizontal="right"/>
    </xf>
    <xf fontId="13" fillId="0" borderId="0" numFmtId="0" xfId="0" applyFont="1"/>
    <xf fontId="6" fillId="0" borderId="1" numFmtId="0" xfId="0" applyFont="1" applyBorder="1" applyAlignment="1">
      <alignment horizontal="center" wrapText="1"/>
    </xf>
    <xf fontId="6" fillId="0" borderId="1" numFmtId="0" xfId="0" applyFont="1" applyBorder="1" applyAlignment="1">
      <alignment wrapText="1"/>
    </xf>
    <xf fontId="6" fillId="0" borderId="1" numFmtId="0" xfId="0" applyFont="1" applyBorder="1" applyAlignment="1">
      <alignment horizontal="center"/>
    </xf>
    <xf fontId="6" fillId="0" borderId="1" numFmtId="4" xfId="0" applyNumberFormat="1" applyFont="1" applyBorder="1"/>
    <xf fontId="6" fillId="0" borderId="1" numFmtId="3" xfId="0" applyNumberFormat="1" applyFont="1" applyBorder="1"/>
    <xf fontId="6" fillId="0" borderId="1" numFmtId="4" xfId="0" applyNumberFormat="1" applyFont="1" applyBorder="1" applyAlignment="1">
      <alignment horizontal="right"/>
    </xf>
    <xf fontId="6" fillId="0" borderId="1" numFmtId="0" xfId="0" applyFont="1" applyBorder="1" applyAlignment="1">
      <alignment horizontal="right"/>
    </xf>
    <xf fontId="12" fillId="0" borderId="1" numFmtId="4" xfId="0" applyNumberFormat="1" applyFont="1" applyBorder="1" applyAlignment="1">
      <alignment horizontal="right"/>
    </xf>
    <xf fontId="14" fillId="0" borderId="1" numFmtId="0" xfId="0" applyFont="1" applyBorder="1" applyAlignment="1">
      <alignment horizontal="center" wrapText="1"/>
    </xf>
    <xf fontId="13" fillId="0" borderId="0" numFmtId="0" xfId="0" applyFont="1" applyAlignment="1">
      <alignment horizontal="center"/>
    </xf>
    <xf fontId="15" fillId="2" borderId="0" numFmtId="0" xfId="0" applyFont="1" applyFill="1"/>
    <xf fontId="10" fillId="2" borderId="1" numFmtId="0" xfId="0" applyFont="1" applyFill="1" applyBorder="1" applyAlignment="1">
      <alignment horizontal="center"/>
    </xf>
    <xf fontId="10" fillId="2" borderId="1" numFmtId="4" xfId="0" applyNumberFormat="1" applyFont="1" applyFill="1" applyBorder="1"/>
    <xf fontId="10" fillId="2" borderId="1" numFmtId="3" xfId="0" applyNumberFormat="1" applyFont="1" applyFill="1" applyBorder="1"/>
    <xf fontId="10" fillId="2" borderId="1" numFmtId="4" xfId="0" applyNumberFormat="1" applyFont="1" applyFill="1" applyBorder="1" applyAlignment="1">
      <alignment horizontal="right"/>
    </xf>
    <xf fontId="10" fillId="2" borderId="1" numFmtId="0" xfId="0" applyFont="1" applyFill="1" applyBorder="1" applyAlignment="1">
      <alignment horizontal="right"/>
    </xf>
    <xf fontId="16" fillId="2" borderId="0" numFmtId="0" xfId="0" applyFont="1" applyFill="1"/>
    <xf fontId="13" fillId="3" borderId="0" numFmtId="0" xfId="0" applyFont="1" applyFill="1"/>
    <xf fontId="12" fillId="3" borderId="1" numFmtId="0" xfId="0" applyFont="1" applyFill="1" applyBorder="1" applyAlignment="1">
      <alignment wrapText="1"/>
    </xf>
    <xf fontId="12" fillId="3" borderId="1" numFmtId="0" xfId="0" applyFont="1" applyFill="1" applyBorder="1" applyAlignment="1">
      <alignment horizontal="center" wrapText="1"/>
    </xf>
    <xf fontId="12" fillId="3" borderId="1" numFmtId="0" xfId="0" applyFont="1" applyFill="1" applyBorder="1" applyAlignment="1">
      <alignment horizontal="center"/>
    </xf>
    <xf fontId="12" fillId="3" borderId="1" numFmtId="4" xfId="0" applyNumberFormat="1" applyFont="1" applyFill="1" applyBorder="1"/>
    <xf fontId="12" fillId="3" borderId="1" numFmtId="3" xfId="0" applyNumberFormat="1" applyFont="1" applyFill="1" applyBorder="1"/>
    <xf fontId="12" fillId="3" borderId="1" numFmtId="4" xfId="0" applyNumberFormat="1" applyFont="1" applyFill="1" applyBorder="1" applyAlignment="1">
      <alignment horizontal="right"/>
    </xf>
    <xf fontId="12" fillId="3" borderId="1" numFmtId="0" xfId="0" applyFont="1" applyFill="1" applyBorder="1" applyAlignment="1">
      <alignment horizontal="right"/>
    </xf>
    <xf fontId="7" fillId="3" borderId="0" numFmtId="0" xfId="0" applyFont="1" applyFill="1"/>
    <xf fontId="6" fillId="3" borderId="1" numFmtId="0" xfId="0" applyFont="1" applyFill="1" applyBorder="1" applyAlignment="1">
      <alignment horizontal="center" wrapText="1"/>
    </xf>
    <xf fontId="6" fillId="3" borderId="1" numFmtId="0" xfId="0" applyFont="1" applyFill="1" applyBorder="1" applyAlignment="1">
      <alignment wrapText="1"/>
    </xf>
    <xf fontId="6" fillId="3" borderId="1" numFmtId="0" xfId="0" applyFont="1" applyFill="1" applyBorder="1" applyAlignment="1">
      <alignment horizontal="center"/>
    </xf>
    <xf fontId="6" fillId="3" borderId="1" numFmtId="4" xfId="0" applyNumberFormat="1" applyFont="1" applyFill="1" applyBorder="1"/>
    <xf fontId="6" fillId="3" borderId="1" numFmtId="3" xfId="0" applyNumberFormat="1" applyFont="1" applyFill="1" applyBorder="1"/>
    <xf fontId="6" fillId="3" borderId="1" numFmtId="4" xfId="0" applyNumberFormat="1" applyFont="1" applyFill="1" applyBorder="1" applyAlignment="1">
      <alignment horizontal="right"/>
    </xf>
    <xf fontId="6" fillId="3" borderId="0" numFmtId="4" xfId="0" applyNumberFormat="1" applyFont="1" applyFill="1" applyAlignment="1">
      <alignment horizontal="right"/>
    </xf>
    <xf fontId="6" fillId="3" borderId="1" numFmtId="0" xfId="0" applyFont="1" applyFill="1" applyBorder="1" applyAlignment="1">
      <alignment horizontal="right"/>
    </xf>
    <xf fontId="7" fillId="3" borderId="0" numFmtId="4" xfId="0" applyNumberFormat="1" applyFont="1" applyFill="1"/>
    <xf fontId="6" fillId="3" borderId="0" numFmtId="0" xfId="0" applyFont="1" applyFill="1"/>
    <xf fontId="6" fillId="3" borderId="1" numFmtId="0" xfId="0" applyFont="1" applyFill="1" applyBorder="1" applyAlignment="1">
      <alignment horizontal="left"/>
    </xf>
    <xf fontId="6" fillId="3" borderId="1" numFmtId="3" xfId="0" applyNumberFormat="1" applyFont="1" applyFill="1" applyBorder="1" applyAlignment="1">
      <alignment horizontal="right"/>
    </xf>
    <xf fontId="6" fillId="3" borderId="1" numFmtId="49" xfId="0" applyNumberFormat="1" applyFont="1" applyFill="1" applyBorder="1" applyAlignment="1">
      <alignment horizontal="right"/>
    </xf>
    <xf fontId="12" fillId="3" borderId="1" numFmtId="0" xfId="0" applyFont="1" applyFill="1" applyBorder="1" applyAlignment="1">
      <alignment horizontal="left" wrapText="1"/>
    </xf>
    <xf fontId="12" fillId="3" borderId="1" numFmtId="3" xfId="0" applyNumberFormat="1" applyFont="1" applyFill="1" applyBorder="1" applyAlignment="1">
      <alignment horizontal="right"/>
    </xf>
    <xf fontId="12" fillId="3" borderId="1" numFmtId="4" xfId="0" applyNumberFormat="1" applyFont="1" applyFill="1" applyBorder="1" applyAlignment="1" applyProtection="1">
      <alignment horizontal="right"/>
    </xf>
    <xf fontId="6" fillId="3" borderId="1" numFmtId="0" xfId="0" applyFont="1" applyFill="1" applyBorder="1" applyAlignment="1" applyProtection="1">
      <alignment horizontal="left" wrapText="1"/>
    </xf>
    <xf fontId="6" fillId="3" borderId="1" numFmtId="0" xfId="0" applyFont="1" applyFill="1" applyBorder="1" applyAlignment="1" applyProtection="1">
      <alignment horizontal="center"/>
    </xf>
    <xf fontId="6" fillId="3" borderId="1" numFmtId="2" xfId="0" applyNumberFormat="1" applyFont="1" applyFill="1" applyBorder="1" applyAlignment="1">
      <alignment horizontal="center" wrapText="1"/>
    </xf>
    <xf fontId="6" fillId="3" borderId="1" numFmtId="4" xfId="48" applyNumberFormat="1" applyFont="1" applyFill="1" applyBorder="1" applyAlignment="1" applyProtection="1">
      <alignment horizontal="right"/>
    </xf>
    <xf fontId="6" fillId="3" borderId="1" numFmtId="3" xfId="48" applyNumberFormat="1" applyFont="1" applyFill="1" applyBorder="1" applyAlignment="1" applyProtection="1">
      <alignment horizontal="right"/>
    </xf>
    <xf fontId="6" fillId="3" borderId="1" numFmtId="4" xfId="0" applyNumberFormat="1" applyFont="1" applyFill="1" applyBorder="1" applyAlignment="1" applyProtection="1">
      <alignment horizontal="right"/>
    </xf>
    <xf fontId="6" fillId="3" borderId="1" numFmtId="4" xfId="48" applyNumberFormat="1" applyFont="1" applyFill="1" applyBorder="1" applyAlignment="1">
      <alignment horizontal="right" wrapText="1"/>
    </xf>
    <xf fontId="6" fillId="3" borderId="1" numFmtId="49" xfId="0" applyNumberFormat="1" applyFont="1" applyFill="1" applyBorder="1" applyAlignment="1" applyProtection="1">
      <alignment horizontal="right"/>
    </xf>
    <xf fontId="6" fillId="3" borderId="2" numFmtId="0" xfId="0" applyFont="1" applyFill="1" applyBorder="1" applyAlignment="1">
      <alignment horizontal="center" wrapText="1"/>
    </xf>
    <xf fontId="6" fillId="3" borderId="2" numFmtId="0" xfId="0" applyFont="1" applyFill="1" applyBorder="1" applyAlignment="1">
      <alignment horizontal="left" wrapText="1"/>
    </xf>
    <xf fontId="6" fillId="3" borderId="2" numFmtId="0" xfId="0" applyFont="1" applyFill="1" applyBorder="1" applyAlignment="1">
      <alignment horizontal="center"/>
    </xf>
    <xf fontId="6" fillId="3" borderId="2" numFmtId="4" xfId="0" applyNumberFormat="1" applyFont="1" applyFill="1" applyBorder="1" applyAlignment="1">
      <alignment horizontal="right"/>
    </xf>
    <xf fontId="6" fillId="3" borderId="2" numFmtId="3" xfId="0" applyNumberFormat="1" applyFont="1" applyFill="1" applyBorder="1" applyAlignment="1">
      <alignment horizontal="right"/>
    </xf>
    <xf fontId="6" fillId="3" borderId="2" numFmtId="4" xfId="0" applyNumberFormat="1" applyFont="1" applyFill="1" applyBorder="1" applyAlignment="1" applyProtection="1">
      <alignment horizontal="right"/>
    </xf>
    <xf fontId="6" fillId="3" borderId="2" numFmtId="0" xfId="0" applyFont="1" applyFill="1" applyBorder="1" applyAlignment="1">
      <alignment horizontal="right"/>
    </xf>
    <xf fontId="6" fillId="3" borderId="2" numFmtId="49" xfId="0" applyNumberFormat="1" applyFont="1" applyFill="1" applyBorder="1" applyAlignment="1" applyProtection="1">
      <alignment horizontal="right"/>
    </xf>
    <xf fontId="6" fillId="3" borderId="1" numFmtId="0" xfId="0" applyFont="1" applyFill="1" applyBorder="1"/>
    <xf fontId="12" fillId="3" borderId="0" numFmtId="0" xfId="0" applyFont="1" applyFill="1"/>
    <xf fontId="12" fillId="3" borderId="1" numFmtId="0" xfId="48" applyFont="1" applyFill="1" applyBorder="1" applyAlignment="1">
      <alignment horizontal="center" wrapText="1"/>
    </xf>
    <xf fontId="12" fillId="3" borderId="1" numFmtId="0" xfId="0" applyFont="1" applyFill="1" applyBorder="1" applyAlignment="1" applyProtection="1">
      <alignment horizontal="center"/>
    </xf>
    <xf fontId="12" fillId="3" borderId="1" numFmtId="1" xfId="0" applyNumberFormat="1" applyFont="1" applyFill="1" applyBorder="1" applyAlignment="1" applyProtection="1">
      <alignment horizontal="right" wrapText="1"/>
    </xf>
    <xf fontId="6" fillId="3" borderId="1" numFmtId="0" xfId="31" applyFont="1" applyFill="1" applyBorder="1" applyAlignment="1" applyProtection="1">
      <alignment wrapText="1"/>
    </xf>
    <xf fontId="6" fillId="3" borderId="1" numFmtId="0" xfId="48" applyFont="1" applyFill="1" applyBorder="1" applyAlignment="1">
      <alignment horizontal="center" wrapText="1"/>
    </xf>
    <xf fontId="6" fillId="3" borderId="1" numFmtId="1" xfId="0" applyNumberFormat="1" applyFont="1" applyFill="1" applyBorder="1" applyAlignment="1" applyProtection="1">
      <alignment horizontal="center" wrapText="1"/>
    </xf>
    <xf fontId="6" fillId="3" borderId="1" numFmtId="4" xfId="39" applyNumberFormat="1" applyFont="1" applyFill="1" applyBorder="1" applyAlignment="1" applyProtection="1">
      <alignment horizontal="right" wrapText="1"/>
    </xf>
    <xf fontId="6" fillId="3" borderId="1" numFmtId="49" xfId="48" applyNumberFormat="1" applyFont="1" applyFill="1" applyBorder="1" applyAlignment="1" applyProtection="1">
      <alignment horizontal="right" wrapText="1"/>
    </xf>
    <xf fontId="6" fillId="3" borderId="1" numFmtId="17" xfId="0" applyNumberFormat="1" applyFont="1" applyFill="1" applyBorder="1" applyAlignment="1" applyProtection="1">
      <alignment horizontal="right" wrapText="1"/>
    </xf>
    <xf fontId="6" fillId="3" borderId="1" numFmtId="2" xfId="0" applyNumberFormat="1" applyFont="1" applyFill="1" applyBorder="1" applyAlignment="1">
      <alignment horizontal="center"/>
    </xf>
    <xf fontId="6" fillId="3" borderId="1" numFmtId="0" xfId="48" applyFont="1" applyFill="1" applyBorder="1" applyAlignment="1" applyProtection="1">
      <alignment horizontal="center"/>
    </xf>
    <xf fontId="6" fillId="3" borderId="1" numFmtId="0" xfId="0" applyFont="1" applyFill="1" applyBorder="1" applyAlignment="1" applyProtection="1">
      <alignment horizontal="center" wrapText="1"/>
    </xf>
    <xf fontId="6" fillId="3" borderId="1" numFmtId="0" xfId="0" applyFont="1" applyFill="1" applyBorder="1" applyAlignment="1" applyProtection="1">
      <alignment horizontal="right" wrapText="1"/>
    </xf>
    <xf fontId="6" fillId="3" borderId="1" numFmtId="49" xfId="48" applyNumberFormat="1" applyFont="1" applyFill="1" applyBorder="1" applyAlignment="1" applyProtection="1">
      <alignment horizontal="right"/>
    </xf>
    <xf fontId="6" fillId="3" borderId="3" numFmtId="0" xfId="0" applyFont="1" applyFill="1" applyBorder="1" applyAlignment="1">
      <alignment horizontal="center" wrapText="1"/>
    </xf>
    <xf fontId="6" fillId="3" borderId="0" numFmtId="0" xfId="0" applyFont="1" applyFill="1" applyAlignment="1">
      <alignment horizontal="center" wrapText="1"/>
    </xf>
    <xf fontId="6" fillId="3" borderId="3" numFmtId="0" xfId="0" applyFont="1" applyFill="1" applyBorder="1" applyAlignment="1">
      <alignment horizontal="center"/>
    </xf>
    <xf fontId="6" fillId="3" borderId="0" numFmtId="0" xfId="0" applyFont="1" applyFill="1" applyAlignment="1">
      <alignment horizontal="center"/>
    </xf>
    <xf fontId="6" fillId="3" borderId="3" numFmtId="4" xfId="0" applyNumberFormat="1" applyFont="1" applyFill="1" applyBorder="1"/>
    <xf fontId="6" fillId="3" borderId="0" numFmtId="4" xfId="0" applyNumberFormat="1" applyFont="1" applyFill="1"/>
    <xf fontId="6" fillId="3" borderId="0" numFmtId="3" xfId="0" applyNumberFormat="1" applyFont="1" applyFill="1"/>
    <xf fontId="6" fillId="3" borderId="3" numFmtId="4" xfId="0" applyNumberFormat="1" applyFont="1" applyFill="1" applyBorder="1" applyAlignment="1">
      <alignment horizontal="right"/>
    </xf>
    <xf fontId="6" fillId="3" borderId="1" numFmtId="1" xfId="0" applyNumberFormat="1" applyFont="1" applyFill="1" applyBorder="1" applyAlignment="1">
      <alignment horizontal="center"/>
    </xf>
    <xf fontId="17" fillId="3" borderId="0" numFmtId="0" xfId="0" applyFont="1" applyFill="1"/>
    <xf fontId="6" fillId="3" borderId="1" numFmtId="0" xfId="0" applyFont="1" applyFill="1" applyBorder="1" applyAlignment="1">
      <alignment wrapText="1"/>
      <protection locked="0"/>
    </xf>
    <xf fontId="18" fillId="3" borderId="0" numFmtId="4" xfId="0" applyNumberFormat="1" applyFont="1" applyFill="1"/>
    <xf fontId="6" fillId="3" borderId="4" numFmtId="0" xfId="0" applyFont="1" applyFill="1" applyBorder="1" applyAlignment="1">
      <alignment horizontal="center" wrapText="1"/>
    </xf>
    <xf fontId="6" fillId="3" borderId="5" numFmtId="4" xfId="0" applyNumberFormat="1" applyFont="1" applyFill="1" applyBorder="1"/>
    <xf fontId="6" fillId="3" borderId="6" numFmtId="0" xfId="0" applyFont="1" applyFill="1" applyBorder="1" applyAlignment="1">
      <alignment horizontal="center" wrapText="1"/>
    </xf>
    <xf fontId="6" fillId="3" borderId="6" numFmtId="0" xfId="0" applyFont="1" applyFill="1" applyBorder="1" applyAlignment="1">
      <alignment horizontal="center"/>
    </xf>
    <xf fontId="6" fillId="3" borderId="6" numFmtId="4" xfId="0" applyNumberFormat="1" applyFont="1" applyFill="1" applyBorder="1"/>
    <xf fontId="6" fillId="3" borderId="6" numFmtId="3" xfId="0" applyNumberFormat="1" applyFont="1" applyFill="1" applyBorder="1"/>
    <xf fontId="6" fillId="3" borderId="2" numFmtId="0" xfId="0" applyFont="1" applyFill="1" applyBorder="1" applyAlignment="1">
      <alignment wrapText="1"/>
    </xf>
    <xf fontId="6" fillId="3" borderId="2" numFmtId="4" xfId="0" applyNumberFormat="1" applyFont="1" applyFill="1" applyBorder="1"/>
    <xf fontId="6" fillId="3" borderId="2" numFmtId="3" xfId="0" applyNumberFormat="1" applyFont="1" applyFill="1" applyBorder="1"/>
    <xf fontId="6" fillId="3" borderId="6" numFmtId="0" xfId="0" applyFont="1" applyFill="1" applyBorder="1" applyAlignment="1">
      <alignment wrapText="1"/>
    </xf>
    <xf fontId="6" fillId="3" borderId="6" numFmtId="4" xfId="0" applyNumberFormat="1" applyFont="1" applyFill="1" applyBorder="1" applyAlignment="1">
      <alignment horizontal="right"/>
    </xf>
    <xf fontId="6" fillId="3" borderId="6" numFmtId="0" xfId="0" applyFont="1" applyFill="1" applyBorder="1" applyAlignment="1">
      <alignment horizontal="right"/>
    </xf>
    <xf fontId="12" fillId="3" borderId="7" numFmtId="0" xfId="0" applyFont="1" applyFill="1" applyBorder="1" applyAlignment="1">
      <alignment wrapText="1"/>
    </xf>
    <xf fontId="12" fillId="3" borderId="7" numFmtId="0" xfId="0" applyFont="1" applyFill="1" applyBorder="1" applyAlignment="1">
      <alignment horizontal="center" wrapText="1"/>
    </xf>
    <xf fontId="12" fillId="3" borderId="7" numFmtId="0" xfId="0" applyFont="1" applyFill="1" applyBorder="1" applyAlignment="1">
      <alignment horizontal="center"/>
    </xf>
    <xf fontId="12" fillId="3" borderId="7" numFmtId="4" xfId="0" applyNumberFormat="1" applyFont="1" applyFill="1" applyBorder="1"/>
    <xf fontId="12" fillId="3" borderId="7" numFmtId="3" xfId="0" applyNumberFormat="1" applyFont="1" applyFill="1" applyBorder="1"/>
    <xf fontId="12" fillId="3" borderId="7" numFmtId="4" xfId="0" applyNumberFormat="1" applyFont="1" applyFill="1" applyBorder="1" applyAlignment="1">
      <alignment horizontal="right"/>
    </xf>
    <xf fontId="12" fillId="3" borderId="7" numFmtId="0" xfId="0" applyFont="1" applyFill="1" applyBorder="1" applyAlignment="1">
      <alignment horizontal="right"/>
    </xf>
    <xf fontId="6" fillId="3" borderId="7" numFmtId="0" xfId="0" applyFont="1" applyFill="1" applyBorder="1" applyAlignment="1">
      <alignment horizontal="center" wrapText="1"/>
    </xf>
    <xf fontId="6" fillId="3" borderId="7" numFmtId="0" xfId="0" applyFont="1" applyFill="1" applyBorder="1" applyAlignment="1">
      <alignment wrapText="1"/>
    </xf>
    <xf fontId="6" fillId="3" borderId="7" numFmtId="0" xfId="0" applyFont="1" applyFill="1" applyBorder="1" applyAlignment="1">
      <alignment horizontal="center"/>
    </xf>
    <xf fontId="6" fillId="3" borderId="7" numFmtId="4" xfId="0" applyNumberFormat="1" applyFont="1" applyFill="1" applyBorder="1"/>
    <xf fontId="6" fillId="3" borderId="7" numFmtId="3" xfId="0" applyNumberFormat="1" applyFont="1" applyFill="1" applyBorder="1"/>
    <xf fontId="6" fillId="3" borderId="7" numFmtId="4" xfId="0" applyNumberFormat="1" applyFont="1" applyFill="1" applyBorder="1" applyAlignment="1">
      <alignment horizontal="right"/>
    </xf>
    <xf fontId="6" fillId="3" borderId="7" numFmtId="0" xfId="0" applyFont="1" applyFill="1" applyBorder="1" applyAlignment="1">
      <alignment horizontal="right"/>
    </xf>
    <xf fontId="12" fillId="3" borderId="6" numFmtId="0" xfId="0" applyFont="1" applyFill="1" applyBorder="1" applyAlignment="1">
      <alignment wrapText="1"/>
    </xf>
    <xf fontId="12" fillId="3" borderId="6" numFmtId="0" xfId="0" applyFont="1" applyFill="1" applyBorder="1" applyAlignment="1">
      <alignment horizontal="center" wrapText="1"/>
    </xf>
    <xf fontId="12" fillId="3" borderId="6" numFmtId="0" xfId="0" applyFont="1" applyFill="1" applyBorder="1" applyAlignment="1">
      <alignment horizontal="center"/>
    </xf>
    <xf fontId="12" fillId="3" borderId="6" numFmtId="4" xfId="0" applyNumberFormat="1" applyFont="1" applyFill="1" applyBorder="1"/>
    <xf fontId="12" fillId="3" borderId="6" numFmtId="3" xfId="0" applyNumberFormat="1" applyFont="1" applyFill="1" applyBorder="1"/>
    <xf fontId="12" fillId="3" borderId="6" numFmtId="4" xfId="0" applyNumberFormat="1" applyFont="1" applyFill="1" applyBorder="1" applyAlignment="1">
      <alignment horizontal="right"/>
    </xf>
    <xf fontId="12" fillId="3" borderId="6" numFmtId="0" xfId="0" applyFont="1" applyFill="1" applyBorder="1" applyAlignment="1">
      <alignment horizontal="right"/>
    </xf>
    <xf fontId="18" fillId="3" borderId="0" numFmtId="0" xfId="0" applyFont="1" applyFill="1"/>
    <xf fontId="12" fillId="3" borderId="2" numFmtId="4" xfId="0" applyNumberFormat="1" applyFont="1" applyFill="1" applyBorder="1"/>
    <xf fontId="6" fillId="3" borderId="2" numFmtId="49" xfId="0" applyNumberFormat="1" applyFont="1" applyFill="1" applyBorder="1" applyAlignment="1">
      <alignment horizontal="right"/>
    </xf>
    <xf fontId="19" fillId="3" borderId="0" numFmtId="0" xfId="0" applyFont="1" applyFill="1" applyAlignment="1">
      <alignment wrapText="1"/>
    </xf>
    <xf fontId="12" fillId="3" borderId="0" numFmtId="0" xfId="0" applyFont="1" applyFill="1" applyAlignment="1">
      <alignment wrapText="1"/>
    </xf>
    <xf fontId="16" fillId="3" borderId="0" numFmtId="0" xfId="0" applyFont="1" applyFill="1"/>
    <xf fontId="10" fillId="3" borderId="0" numFmtId="0" xfId="0" applyFont="1" applyFill="1"/>
    <xf fontId="12" fillId="3" borderId="1" numFmtId="4" xfId="0" applyNumberFormat="1" applyFont="1" applyFill="1" applyBorder="1" applyAlignment="1">
      <alignment horizontal="right" wrapText="1"/>
    </xf>
    <xf fontId="12" fillId="3" borderId="1" numFmtId="3" xfId="0" applyNumberFormat="1" applyFont="1" applyFill="1" applyBorder="1" applyAlignment="1">
      <alignment horizontal="right" wrapText="1"/>
    </xf>
    <xf fontId="6" fillId="3" borderId="1" numFmtId="4" xfId="0" applyNumberFormat="1" applyFont="1" applyFill="1" applyBorder="1" applyAlignment="1">
      <alignment horizontal="right" wrapText="1"/>
    </xf>
    <xf fontId="6" fillId="3" borderId="1" numFmtId="3" xfId="0" applyNumberFormat="1" applyFont="1" applyFill="1" applyBorder="1" applyAlignment="1">
      <alignment horizontal="right" wrapText="1"/>
    </xf>
    <xf fontId="6" fillId="3" borderId="1" numFmtId="0" xfId="0" applyFont="1" applyFill="1" applyBorder="1" applyAlignment="1">
      <alignment horizontal="right" wrapText="1"/>
    </xf>
    <xf fontId="6" fillId="0" borderId="0" numFmtId="0" xfId="0" applyFont="1" applyAlignment="1">
      <alignment horizontal="center" wrapText="1"/>
    </xf>
    <xf fontId="6" fillId="0" borderId="0" numFmtId="0" xfId="0" applyFont="1" applyAlignment="1">
      <alignment horizontal="center"/>
    </xf>
    <xf fontId="6" fillId="0" borderId="0" numFmtId="4" xfId="0" applyNumberFormat="1" applyFont="1" applyAlignment="1">
      <alignment wrapText="1"/>
    </xf>
    <xf fontId="6" fillId="0" borderId="1" numFmtId="4" xfId="0" applyNumberFormat="1" applyFont="1" applyBorder="1" applyAlignment="1">
      <alignment wrapText="1"/>
    </xf>
    <xf fontId="6" fillId="0" borderId="1" numFmtId="3" xfId="0" applyNumberFormat="1" applyFont="1" applyBorder="1" applyAlignment="1">
      <alignment wrapText="1"/>
    </xf>
    <xf fontId="6" fillId="0" borderId="1" numFmtId="4" xfId="0" applyNumberFormat="1" applyFont="1" applyBorder="1" applyAlignment="1">
      <alignment horizontal="right" wrapText="1"/>
    </xf>
    <xf fontId="6" fillId="0" borderId="0" numFmtId="4" xfId="0" applyNumberFormat="1" applyFont="1" applyAlignment="1">
      <alignment horizontal="right" wrapText="1"/>
    </xf>
    <xf fontId="6" fillId="0" borderId="1" numFmtId="0" xfId="0" applyFont="1" applyBorder="1" applyAlignment="1">
      <alignment horizontal="right" wrapText="1"/>
    </xf>
    <xf fontId="6" fillId="3" borderId="0" numFmtId="4" xfId="0" applyNumberFormat="1" applyFont="1" applyFill="1" applyAlignment="1">
      <alignment horizontal="right" wrapText="1"/>
    </xf>
    <xf fontId="6" fillId="3" borderId="1" numFmtId="3" xfId="0" applyNumberFormat="1" applyFont="1" applyFill="1" applyBorder="1" applyAlignment="1" applyProtection="1">
      <alignment horizontal="right"/>
    </xf>
    <xf fontId="12" fillId="3" borderId="1" numFmtId="0" xfId="0" applyFont="1" applyFill="1" applyBorder="1" applyAlignment="1">
      <alignment horizontal="right" wrapText="1"/>
    </xf>
    <xf fontId="6" fillId="3" borderId="2" numFmtId="4" xfId="0" applyNumberFormat="1" applyFont="1" applyFill="1" applyBorder="1" applyAlignment="1">
      <alignment horizontal="right" wrapText="1"/>
    </xf>
    <xf fontId="6" fillId="3" borderId="2" numFmtId="3" xfId="0" applyNumberFormat="1" applyFont="1" applyFill="1" applyBorder="1" applyAlignment="1">
      <alignment horizontal="right" wrapText="1"/>
    </xf>
    <xf fontId="6" fillId="3" borderId="2" numFmtId="0" xfId="0" applyFont="1" applyFill="1" applyBorder="1" applyAlignment="1">
      <alignment horizontal="right" wrapText="1"/>
    </xf>
    <xf fontId="12" fillId="3" borderId="7" numFmtId="4" xfId="0" applyNumberFormat="1" applyFont="1" applyFill="1" applyBorder="1" applyAlignment="1">
      <alignment horizontal="right" wrapText="1"/>
    </xf>
    <xf fontId="12" fillId="3" borderId="7" numFmtId="3" xfId="0" applyNumberFormat="1" applyFont="1" applyFill="1" applyBorder="1" applyAlignment="1">
      <alignment horizontal="right" wrapText="1"/>
    </xf>
    <xf fontId="12" fillId="3" borderId="7" numFmtId="0" xfId="0" applyFont="1" applyFill="1" applyBorder="1" applyAlignment="1">
      <alignment horizontal="right" wrapText="1"/>
    </xf>
    <xf fontId="6" fillId="3" borderId="6" numFmtId="4" xfId="0" applyNumberFormat="1" applyFont="1" applyFill="1" applyBorder="1" applyAlignment="1">
      <alignment horizontal="right" wrapText="1"/>
    </xf>
    <xf fontId="6" fillId="3" borderId="6" numFmtId="3" xfId="0" applyNumberFormat="1" applyFont="1" applyFill="1" applyBorder="1" applyAlignment="1">
      <alignment horizontal="right" wrapText="1"/>
    </xf>
    <xf fontId="6" fillId="3" borderId="7" numFmtId="4" xfId="0" applyNumberFormat="1" applyFont="1" applyFill="1" applyBorder="1" applyAlignment="1">
      <alignment horizontal="right" wrapText="1"/>
    </xf>
    <xf fontId="6" fillId="3" borderId="8" numFmtId="4" xfId="0" applyNumberFormat="1" applyFont="1" applyFill="1" applyBorder="1" applyAlignment="1">
      <alignment horizontal="right" wrapText="1"/>
    </xf>
    <xf fontId="6" fillId="3" borderId="6" numFmtId="0" xfId="0" applyFont="1" applyFill="1" applyBorder="1" applyAlignment="1">
      <alignment horizontal="right" wrapText="1"/>
    </xf>
    <xf fontId="6" fillId="3" borderId="0" numFmtId="3" xfId="0" applyNumberFormat="1" applyFont="1" applyFill="1" applyAlignment="1">
      <alignment horizontal="right" wrapText="1"/>
    </xf>
    <xf fontId="6" fillId="3" borderId="4" numFmtId="4" xfId="0" applyNumberFormat="1" applyFont="1" applyFill="1" applyBorder="1" applyAlignment="1">
      <alignment horizontal="right" wrapText="1"/>
    </xf>
    <xf fontId="12" fillId="3" borderId="6" numFmtId="4" xfId="0" applyNumberFormat="1" applyFont="1" applyFill="1" applyBorder="1" applyAlignment="1">
      <alignment horizontal="right" wrapText="1"/>
    </xf>
    <xf fontId="12" fillId="3" borderId="1" numFmtId="4" xfId="0" applyNumberFormat="1" applyFont="1" applyFill="1" applyBorder="1" applyAlignment="1">
      <alignment wrapText="1"/>
    </xf>
    <xf fontId="12" fillId="3" borderId="1" numFmtId="3" xfId="0" applyNumberFormat="1" applyFont="1" applyFill="1" applyBorder="1" applyAlignment="1">
      <alignment wrapText="1"/>
    </xf>
    <xf fontId="20" fillId="3" borderId="0" numFmtId="0" xfId="0" applyFont="1" applyFill="1"/>
    <xf fontId="6" fillId="3" borderId="0" numFmtId="0" xfId="48" applyFont="1" applyFill="1" applyAlignment="1">
      <alignment horizontal="center" wrapText="1"/>
    </xf>
    <xf fontId="6" fillId="3" borderId="1" numFmtId="49" xfId="0" applyNumberFormat="1" applyFont="1" applyFill="1" applyBorder="1" applyAlignment="1">
      <alignment horizontal="center" wrapText="1"/>
    </xf>
    <xf fontId="12" fillId="3" borderId="0" numFmtId="0" xfId="0" applyFont="1" applyFill="1" applyAlignment="1">
      <alignment horizontal="center"/>
    </xf>
    <xf fontId="6" fillId="3" borderId="0" numFmtId="3" xfId="0" applyNumberFormat="1" applyFont="1" applyFill="1" applyAlignment="1">
      <alignment horizontal="center" wrapText="1"/>
    </xf>
    <xf fontId="6" fillId="3" borderId="1" numFmtId="3" xfId="0" applyNumberFormat="1" applyFont="1" applyFill="1" applyBorder="1" applyAlignment="1">
      <alignment horizontal="center" wrapText="1"/>
    </xf>
    <xf fontId="6" fillId="3" borderId="0" numFmtId="4" xfId="0" applyNumberFormat="1" applyFont="1" applyFill="1" applyAlignment="1">
      <alignment wrapText="1"/>
    </xf>
    <xf fontId="6" fillId="3" borderId="1" numFmtId="4" xfId="0" applyNumberFormat="1" applyFont="1" applyFill="1" applyBorder="1" applyAlignment="1">
      <alignment wrapText="1"/>
    </xf>
    <xf fontId="6" fillId="3" borderId="1" numFmtId="3" xfId="0" applyNumberFormat="1" applyFont="1" applyFill="1" applyBorder="1" applyAlignment="1">
      <alignment wrapText="1"/>
    </xf>
    <xf fontId="6" fillId="3" borderId="5" numFmtId="0" xfId="48" applyFont="1" applyFill="1" applyBorder="1" applyAlignment="1">
      <alignment horizontal="center" wrapText="1"/>
    </xf>
    <xf fontId="12" fillId="3" borderId="2" numFmtId="0" xfId="0" applyFont="1" applyFill="1" applyBorder="1" applyAlignment="1">
      <alignment horizontal="center" wrapText="1"/>
    </xf>
    <xf fontId="12" fillId="3" borderId="2" numFmtId="0" xfId="0" applyFont="1" applyFill="1" applyBorder="1" applyAlignment="1">
      <alignment horizontal="center"/>
    </xf>
    <xf fontId="12" fillId="3" borderId="2" numFmtId="4" xfId="0" applyNumberFormat="1" applyFont="1" applyFill="1" applyBorder="1" applyAlignment="1">
      <alignment horizontal="right" wrapText="1"/>
    </xf>
    <xf fontId="12" fillId="3" borderId="2" numFmtId="3" xfId="0" applyNumberFormat="1" applyFont="1" applyFill="1" applyBorder="1" applyAlignment="1">
      <alignment horizontal="right" wrapText="1"/>
    </xf>
    <xf fontId="12" fillId="3" borderId="2" numFmtId="0" xfId="0" applyFont="1" applyFill="1" applyBorder="1" applyAlignment="1">
      <alignment horizontal="right" wrapText="1"/>
    </xf>
    <xf fontId="6" fillId="3" borderId="4" numFmtId="0" xfId="0" applyFont="1" applyFill="1" applyBorder="1" applyAlignment="1" applyProtection="1">
      <alignment wrapText="1"/>
      <protection locked="0"/>
    </xf>
    <xf fontId="6" fillId="3" borderId="7" numFmtId="3" xfId="0" applyNumberFormat="1" applyFont="1" applyFill="1" applyBorder="1" applyAlignment="1">
      <alignment horizontal="right" wrapText="1"/>
    </xf>
    <xf fontId="6" fillId="3" borderId="7" numFmtId="0" xfId="0" applyFont="1" applyFill="1" applyBorder="1" applyAlignment="1">
      <alignment horizontal="right" wrapText="1"/>
    </xf>
    <xf fontId="6" fillId="3" borderId="9" numFmtId="0" xfId="0" applyFont="1" applyFill="1" applyBorder="1" applyAlignment="1">
      <alignment wrapText="1"/>
    </xf>
    <xf fontId="6" fillId="3" borderId="9" numFmtId="0" xfId="0" applyFont="1" applyFill="1" applyBorder="1" applyAlignment="1">
      <alignment horizontal="center" wrapText="1"/>
    </xf>
    <xf fontId="6" fillId="3" borderId="9" numFmtId="0" xfId="0" applyFont="1" applyFill="1" applyBorder="1" applyAlignment="1">
      <alignment horizontal="center"/>
    </xf>
    <xf fontId="6" fillId="3" borderId="9" numFmtId="4" xfId="0" applyNumberFormat="1" applyFont="1" applyFill="1" applyBorder="1" applyAlignment="1">
      <alignment horizontal="right" wrapText="1"/>
    </xf>
    <xf fontId="6" fillId="3" borderId="9" numFmtId="3" xfId="0" applyNumberFormat="1" applyFont="1" applyFill="1" applyBorder="1" applyAlignment="1">
      <alignment horizontal="right" wrapText="1"/>
    </xf>
    <xf fontId="6" fillId="3" borderId="9" numFmtId="0" xfId="0" applyFont="1" applyFill="1" applyBorder="1" applyAlignment="1">
      <alignment horizontal="right" wrapText="1"/>
    </xf>
    <xf fontId="6" fillId="3" borderId="10" numFmtId="0" xfId="0" applyFont="1" applyFill="1" applyBorder="1" applyAlignment="1" applyProtection="1">
      <alignment wrapText="1"/>
      <protection locked="0"/>
    </xf>
    <xf fontId="6" fillId="3" borderId="10" numFmtId="0" xfId="0" applyFont="1" applyFill="1" applyBorder="1" applyAlignment="1">
      <alignment horizontal="center" wrapText="1"/>
    </xf>
    <xf fontId="6" fillId="3" borderId="10" numFmtId="0" xfId="0" applyFont="1" applyFill="1" applyBorder="1" applyAlignment="1">
      <alignment horizontal="center"/>
    </xf>
    <xf fontId="6" fillId="3" borderId="10" numFmtId="4" xfId="0" applyNumberFormat="1" applyFont="1" applyFill="1" applyBorder="1" applyAlignment="1">
      <alignment horizontal="right" wrapText="1"/>
    </xf>
    <xf fontId="6" fillId="3" borderId="10" numFmtId="3" xfId="0" applyNumberFormat="1" applyFont="1" applyFill="1" applyBorder="1" applyAlignment="1">
      <alignment horizontal="right" wrapText="1"/>
    </xf>
    <xf fontId="6" fillId="3" borderId="10" numFmtId="0" xfId="0" applyFont="1" applyFill="1" applyBorder="1" applyAlignment="1">
      <alignment horizontal="right" wrapText="1"/>
    </xf>
    <xf fontId="6" fillId="3" borderId="7" numFmtId="0" xfId="0" applyFont="1" applyFill="1" applyBorder="1" applyAlignment="1" applyProtection="1">
      <alignment wrapText="1"/>
      <protection locked="0"/>
    </xf>
    <xf fontId="12" fillId="3" borderId="2" numFmtId="0" xfId="0" applyFont="1" applyFill="1" applyBorder="1" applyAlignment="1">
      <alignment wrapText="1"/>
    </xf>
    <xf fontId="6" fillId="3" borderId="7" numFmtId="4" xfId="0" applyNumberFormat="1" applyFont="1" applyFill="1" applyBorder="1" applyAlignment="1">
      <alignment wrapText="1"/>
    </xf>
    <xf fontId="6" fillId="3" borderId="7" numFmtId="3" xfId="0" applyNumberFormat="1" applyFont="1" applyFill="1" applyBorder="1" applyAlignment="1">
      <alignment wrapText="1"/>
    </xf>
    <xf fontId="0" fillId="2" borderId="0" numFmtId="0" xfId="0" applyFill="1"/>
    <xf fontId="6" fillId="2" borderId="1" numFmtId="0" xfId="0" applyFont="1" applyFill="1" applyBorder="1"/>
    <xf fontId="6" fillId="2" borderId="1" numFmtId="0" xfId="0" applyFont="1" applyFill="1" applyBorder="1" applyAlignment="1">
      <alignment wrapText="1"/>
    </xf>
    <xf fontId="7" fillId="2" borderId="0" numFmtId="0" xfId="0" applyFont="1" applyFill="1"/>
    <xf fontId="12" fillId="0" borderId="1" numFmtId="0" xfId="0" applyFont="1" applyBorder="1"/>
    <xf fontId="12" fillId="0" borderId="1" numFmtId="4" xfId="0" applyNumberFormat="1" applyFont="1" applyBorder="1" applyAlignment="1">
      <alignment wrapText="1"/>
    </xf>
    <xf fontId="12" fillId="0" borderId="1" numFmtId="3" xfId="0" applyNumberFormat="1" applyFont="1" applyBorder="1" applyAlignment="1">
      <alignment wrapText="1"/>
    </xf>
    <xf fontId="10" fillId="2" borderId="1" numFmtId="4" xfId="0" applyNumberFormat="1" applyFont="1" applyFill="1" applyBorder="1" applyAlignment="1">
      <alignment wrapText="1"/>
    </xf>
    <xf fontId="10" fillId="2" borderId="1" numFmtId="3" xfId="0" applyNumberFormat="1" applyFont="1" applyFill="1" applyBorder="1" applyAlignment="1">
      <alignment wrapText="1"/>
    </xf>
    <xf fontId="0" fillId="3" borderId="0" numFmtId="0" xfId="0" applyFill="1"/>
    <xf fontId="11" fillId="3" borderId="0" numFmtId="0" xfId="0" applyFont="1" applyFill="1"/>
    <xf fontId="6" fillId="4" borderId="1" numFmtId="3" xfId="0" applyNumberFormat="1" applyFont="1" applyFill="1" applyBorder="1" applyAlignment="1">
      <alignment wrapText="1"/>
    </xf>
    <xf fontId="6" fillId="3" borderId="0" numFmtId="3" xfId="0" applyNumberFormat="1" applyFont="1" applyFill="1" applyAlignment="1">
      <alignment wrapText="1"/>
    </xf>
    <xf fontId="6" fillId="4" borderId="0" numFmtId="3" xfId="0" applyNumberFormat="1" applyFont="1" applyFill="1" applyAlignment="1">
      <alignment wrapText="1"/>
    </xf>
    <xf fontId="6" fillId="4" borderId="1" numFmtId="3" xfId="0" applyNumberFormat="1" applyFont="1" applyFill="1" applyBorder="1"/>
    <xf fontId="21" fillId="3" borderId="0" numFmtId="0" xfId="0" applyFont="1" applyFill="1"/>
    <xf fontId="9" fillId="3" borderId="0" numFmtId="0" xfId="0" applyFont="1" applyFill="1"/>
    <xf fontId="9" fillId="3" borderId="0" numFmtId="0" xfId="0" applyFont="1" applyFill="1" applyAlignment="1">
      <alignment wrapText="1"/>
    </xf>
    <xf fontId="22" fillId="3" borderId="0" numFmtId="0" xfId="0" applyFont="1" applyFill="1"/>
    <xf fontId="15" fillId="3" borderId="0" numFmtId="0" xfId="0" applyFont="1" applyFill="1"/>
    <xf fontId="10" fillId="3" borderId="0" numFmtId="0" xfId="0" applyFont="1" applyFill="1" applyAlignment="1">
      <alignment wrapText="1"/>
    </xf>
    <xf fontId="12" fillId="3" borderId="1" numFmtId="0" xfId="0" applyFont="1" applyFill="1" applyBorder="1"/>
    <xf fontId="6" fillId="3" borderId="2" numFmtId="3" xfId="0" applyNumberFormat="1" applyFont="1" applyFill="1" applyBorder="1" applyAlignment="1">
      <alignment wrapText="1"/>
    </xf>
    <xf fontId="6" fillId="3" borderId="2" numFmtId="4" xfId="0" applyNumberFormat="1" applyFont="1" applyFill="1" applyBorder="1" applyAlignment="1">
      <alignment wrapText="1"/>
    </xf>
    <xf fontId="6" fillId="3" borderId="6" numFmtId="4" xfId="0" applyNumberFormat="1" applyFont="1" applyFill="1" applyBorder="1" applyAlignment="1">
      <alignment wrapText="1"/>
    </xf>
    <xf fontId="6" fillId="3" borderId="6" numFmtId="3" xfId="0" applyNumberFormat="1" applyFont="1" applyFill="1" applyBorder="1" applyAlignment="1">
      <alignment wrapText="1"/>
    </xf>
    <xf fontId="6" fillId="0" borderId="0" numFmtId="0" xfId="0" applyFont="1" applyAlignment="1" applyProtection="1">
      <alignment wrapText="1"/>
      <protection locked="0"/>
    </xf>
    <xf fontId="7" fillId="0" borderId="0" numFmtId="0" xfId="0" applyFont="1" applyProtection="1">
      <protection locked="0"/>
    </xf>
    <xf fontId="0" fillId="0" borderId="0" numFmtId="0" xfId="0" applyProtection="1">
      <protection locked="0"/>
    </xf>
    <xf fontId="21" fillId="0" borderId="0" numFmtId="0" xfId="0" applyFont="1"/>
    <xf fontId="9" fillId="0" borderId="0" numFmtId="0" xfId="0" applyFont="1" applyAlignment="1" applyProtection="1">
      <alignment horizontal="center" wrapText="1"/>
      <protection locked="0"/>
    </xf>
    <xf fontId="9" fillId="0" borderId="0" numFmtId="0" xfId="0" applyFont="1" applyAlignment="1" applyProtection="1">
      <alignment wrapText="1"/>
      <protection locked="0"/>
    </xf>
    <xf fontId="22" fillId="0" borderId="0" numFmtId="0" xfId="0" applyFont="1" applyProtection="1">
      <protection locked="0"/>
    </xf>
    <xf fontId="21" fillId="0" borderId="0" numFmtId="0" xfId="0" applyFont="1" applyProtection="1">
      <protection locked="0"/>
    </xf>
    <xf fontId="6" fillId="0" borderId="1" numFmtId="0" xfId="0" applyFont="1" applyBorder="1" applyAlignment="1" applyProtection="1">
      <alignment horizontal="center" vertical="center" wrapText="1"/>
      <protection locked="0"/>
    </xf>
    <xf fontId="23" fillId="2" borderId="0" numFmtId="0" xfId="0" applyFont="1" applyFill="1"/>
    <xf fontId="10" fillId="2" borderId="1" numFmtId="0" xfId="0" applyFont="1" applyFill="1" applyBorder="1" applyAlignment="1" applyProtection="1">
      <alignment horizontal="center" wrapText="1"/>
      <protection locked="0"/>
    </xf>
    <xf fontId="24" fillId="2" borderId="1" numFmtId="0" xfId="0" applyFont="1" applyFill="1" applyBorder="1" applyAlignment="1" applyProtection="1">
      <alignment wrapText="1"/>
      <protection locked="0"/>
    </xf>
    <xf fontId="25" fillId="2" borderId="0" numFmtId="0" xfId="0" applyFont="1" applyFill="1" applyProtection="1">
      <protection locked="0"/>
    </xf>
    <xf fontId="23" fillId="2" borderId="0" numFmtId="0" xfId="0" applyFont="1" applyFill="1" applyProtection="1">
      <protection locked="0"/>
    </xf>
    <xf fontId="12" fillId="0" borderId="1" numFmtId="0" xfId="0" applyFont="1" applyBorder="1" applyAlignment="1" applyProtection="1">
      <alignment wrapText="1"/>
      <protection locked="0"/>
    </xf>
    <xf fontId="12" fillId="0" borderId="1" numFmtId="4" xfId="0" applyNumberFormat="1" applyFont="1" applyBorder="1" applyAlignment="1" applyProtection="1">
      <alignment wrapText="1"/>
      <protection locked="0"/>
    </xf>
    <xf fontId="12" fillId="0" borderId="1" numFmtId="3" xfId="0" applyNumberFormat="1" applyFont="1" applyBorder="1" applyAlignment="1" applyProtection="1">
      <alignment wrapText="1"/>
      <protection locked="0"/>
    </xf>
    <xf fontId="13" fillId="0" borderId="0" numFmtId="0" xfId="0" applyFont="1" applyProtection="1">
      <protection locked="0"/>
    </xf>
    <xf fontId="11" fillId="0" borderId="0" numFmtId="0" xfId="0" applyFont="1" applyProtection="1">
      <protection locked="0"/>
    </xf>
    <xf fontId="6" fillId="0" borderId="1" numFmtId="0" xfId="0" applyFont="1" applyBorder="1" applyAlignment="1" applyProtection="1">
      <alignment horizontal="center" wrapText="1"/>
      <protection locked="0"/>
    </xf>
    <xf fontId="6" fillId="0" borderId="1" numFmtId="0" xfId="0" applyFont="1" applyBorder="1" applyAlignment="1" applyProtection="1">
      <alignment wrapText="1"/>
      <protection locked="0"/>
    </xf>
    <xf fontId="6" fillId="0" borderId="1" numFmtId="4" xfId="0" applyNumberFormat="1" applyFont="1" applyBorder="1" applyAlignment="1" applyProtection="1">
      <alignment wrapText="1"/>
      <protection locked="0"/>
    </xf>
    <xf fontId="6" fillId="0" borderId="1" numFmtId="3" xfId="0" applyNumberFormat="1" applyFont="1" applyBorder="1" applyAlignment="1" applyProtection="1">
      <alignment wrapText="1"/>
      <protection locked="0"/>
    </xf>
    <xf fontId="12" fillId="2" borderId="1" numFmtId="4" xfId="0" applyNumberFormat="1" applyFont="1" applyFill="1" applyBorder="1" applyAlignment="1" applyProtection="1">
      <alignment wrapText="1"/>
      <protection locked="0"/>
    </xf>
    <xf fontId="12" fillId="2" borderId="1" numFmtId="3" xfId="0" applyNumberFormat="1" applyFont="1" applyFill="1" applyBorder="1" applyAlignment="1" applyProtection="1">
      <alignment wrapText="1"/>
      <protection locked="0"/>
    </xf>
    <xf fontId="13" fillId="2" borderId="0" numFmtId="0" xfId="0" applyFont="1" applyFill="1" applyProtection="1">
      <protection locked="0"/>
    </xf>
    <xf fontId="11" fillId="2" borderId="0" numFmtId="0" xfId="0" applyFont="1" applyFill="1" applyProtection="1">
      <protection locked="0"/>
    </xf>
    <xf fontId="12" fillId="3" borderId="1" numFmtId="0" xfId="0" applyFont="1" applyFill="1" applyBorder="1" applyAlignment="1" applyProtection="1">
      <alignment wrapText="1"/>
      <protection locked="0"/>
    </xf>
    <xf fontId="12" fillId="3" borderId="1" numFmtId="4" xfId="0" applyNumberFormat="1" applyFont="1" applyFill="1" applyBorder="1" applyAlignment="1" applyProtection="1">
      <alignment wrapText="1"/>
      <protection locked="0"/>
    </xf>
    <xf fontId="12" fillId="3" borderId="1" numFmtId="3" xfId="0" applyNumberFormat="1" applyFont="1" applyFill="1" applyBorder="1" applyAlignment="1" applyProtection="1">
      <alignment wrapText="1"/>
      <protection locked="0"/>
    </xf>
    <xf fontId="13" fillId="3" borderId="0" numFmtId="0" xfId="0" applyFont="1" applyFill="1" applyProtection="1">
      <protection locked="0"/>
    </xf>
    <xf fontId="6" fillId="3" borderId="1" numFmtId="0" xfId="0" applyFont="1" applyFill="1" applyBorder="1" applyAlignment="1" applyProtection="1">
      <alignment horizontal="center" wrapText="1"/>
      <protection locked="0"/>
    </xf>
    <xf fontId="6" fillId="3" borderId="1" numFmtId="0" xfId="0" applyFont="1" applyFill="1" applyBorder="1" applyAlignment="1" applyProtection="1">
      <alignment wrapText="1"/>
      <protection locked="0"/>
    </xf>
    <xf fontId="6" fillId="3" borderId="1" numFmtId="4" xfId="0" applyNumberFormat="1" applyFont="1" applyFill="1" applyBorder="1" applyAlignment="1" applyProtection="1">
      <alignment wrapText="1"/>
      <protection locked="0"/>
    </xf>
    <xf fontId="6" fillId="3" borderId="2" numFmtId="4" xfId="0" applyNumberFormat="1" applyFont="1" applyFill="1" applyBorder="1" applyAlignment="1" applyProtection="1">
      <alignment wrapText="1"/>
      <protection locked="0"/>
    </xf>
    <xf fontId="6" fillId="3" borderId="1" numFmtId="3" xfId="0" applyNumberFormat="1" applyFont="1" applyFill="1" applyBorder="1" applyAlignment="1" applyProtection="1">
      <alignment wrapText="1"/>
      <protection locked="0"/>
    </xf>
    <xf fontId="7" fillId="3" borderId="0" numFmtId="0" xfId="0" applyFont="1" applyFill="1" applyProtection="1">
      <protection locked="0"/>
    </xf>
    <xf fontId="6" fillId="3" borderId="4" numFmtId="4" xfId="0" applyNumberFormat="1" applyFont="1" applyFill="1" applyBorder="1" applyAlignment="1" applyProtection="1">
      <alignment wrapText="1"/>
      <protection locked="0"/>
    </xf>
    <xf fontId="6" fillId="3" borderId="5" numFmtId="4" xfId="0" applyNumberFormat="1" applyFont="1" applyFill="1" applyBorder="1" applyAlignment="1" applyProtection="1">
      <alignment wrapText="1"/>
      <protection locked="0"/>
    </xf>
    <xf fontId="6" fillId="3" borderId="6" numFmtId="4" xfId="0" applyNumberFormat="1" applyFont="1" applyFill="1" applyBorder="1" applyAlignment="1" applyProtection="1">
      <alignment wrapText="1"/>
      <protection locked="0"/>
    </xf>
    <xf fontId="7" fillId="3" borderId="0" numFmtId="0" xfId="0" applyFont="1" applyFill="1" applyAlignment="1" applyProtection="1">
      <alignment vertical="center" wrapText="1"/>
      <protection locked="0"/>
    </xf>
    <xf fontId="7" fillId="3" borderId="0" numFmtId="0" xfId="0" applyFont="1" applyFill="1" applyAlignment="1">
      <alignment vertical="center" wrapText="1"/>
    </xf>
    <xf fontId="6" fillId="3" borderId="2" numFmtId="0" xfId="0" applyFont="1" applyFill="1" applyBorder="1" applyAlignment="1" applyProtection="1">
      <alignment wrapText="1"/>
      <protection locked="0"/>
    </xf>
    <xf fontId="6" fillId="3" borderId="2" numFmtId="3" xfId="0" applyNumberFormat="1" applyFont="1" applyFill="1" applyBorder="1" applyAlignment="1" applyProtection="1">
      <alignment wrapText="1"/>
      <protection locked="0"/>
    </xf>
    <xf fontId="6" fillId="3" borderId="6" numFmtId="0" xfId="0" applyFont="1" applyFill="1" applyBorder="1" applyAlignment="1" applyProtection="1">
      <alignment wrapText="1"/>
      <protection locked="0"/>
    </xf>
    <xf fontId="6" fillId="3" borderId="6" numFmtId="3" xfId="0" applyNumberFormat="1" applyFont="1" applyFill="1" applyBorder="1" applyAlignment="1" applyProtection="1">
      <alignment wrapText="1"/>
      <protection locked="0"/>
    </xf>
    <xf fontId="6" fillId="3" borderId="11" numFmtId="4" xfId="0" applyNumberFormat="1" applyFont="1" applyFill="1" applyBorder="1" applyAlignment="1" applyProtection="1">
      <alignment wrapText="1"/>
      <protection locked="0"/>
    </xf>
    <xf fontId="6" fillId="3" borderId="12" numFmtId="4" xfId="0" applyNumberFormat="1" applyFont="1" applyFill="1" applyBorder="1" applyAlignment="1" applyProtection="1">
      <alignment wrapText="1"/>
      <protection locked="0"/>
    </xf>
    <xf fontId="12" fillId="3" borderId="1" numFmtId="4" xfId="0" applyNumberFormat="1" applyFont="1" applyFill="1" applyBorder="1" applyAlignment="1" applyProtection="1">
      <alignment horizontal="left" wrapText="1"/>
      <protection locked="0"/>
    </xf>
    <xf fontId="12" fillId="3" borderId="1" numFmtId="4" xfId="0" applyNumberFormat="1" applyFont="1" applyFill="1" applyBorder="1" applyProtection="1">
      <protection locked="0"/>
    </xf>
    <xf fontId="12" fillId="3" borderId="1" numFmtId="3" xfId="0" applyNumberFormat="1" applyFont="1" applyFill="1" applyBorder="1" applyProtection="1">
      <protection locked="0"/>
    </xf>
    <xf fontId="6" fillId="3" borderId="1" numFmtId="3" xfId="0" applyNumberFormat="1" applyFont="1" applyFill="1" applyBorder="1" applyAlignment="1" applyProtection="1">
      <alignment horizontal="center" wrapText="1"/>
      <protection locked="0"/>
    </xf>
    <xf fontId="6" fillId="3" borderId="1" numFmtId="4" xfId="0" applyNumberFormat="1" applyFont="1" applyFill="1" applyBorder="1" applyAlignment="1" applyProtection="1">
      <alignment horizontal="left" wrapText="1"/>
      <protection locked="0"/>
    </xf>
    <xf fontId="6" fillId="3" borderId="1" numFmtId="4" xfId="0" applyNumberFormat="1" applyFont="1" applyFill="1" applyBorder="1" applyAlignment="1" applyProtection="1">
      <alignment horizontal="right"/>
      <protection locked="0"/>
    </xf>
    <xf fontId="6" fillId="3" borderId="4" numFmtId="4" xfId="0" applyNumberFormat="1" applyFont="1" applyFill="1" applyBorder="1" applyAlignment="1" applyProtection="1">
      <alignment horizontal="right" wrapText="1"/>
      <protection locked="0"/>
    </xf>
    <xf fontId="6" fillId="3" borderId="1" numFmtId="4" xfId="0" applyNumberFormat="1" applyFont="1" applyFill="1" applyBorder="1" applyAlignment="1" applyProtection="1">
      <alignment horizontal="right" wrapText="1"/>
      <protection locked="0"/>
    </xf>
    <xf fontId="6" fillId="3" borderId="1" numFmtId="3" xfId="0" applyNumberFormat="1" applyFont="1" applyFill="1" applyBorder="1" applyAlignment="1" applyProtection="1">
      <alignment horizontal="right" wrapText="1"/>
      <protection locked="0"/>
    </xf>
    <xf fontId="6" fillId="3" borderId="5" numFmtId="4" xfId="0" applyNumberFormat="1" applyFont="1" applyFill="1" applyBorder="1" applyAlignment="1" applyProtection="1">
      <alignment horizontal="right" wrapText="1"/>
      <protection locked="0"/>
    </xf>
    <xf fontId="6" fillId="3" borderId="1" numFmtId="4" xfId="0" applyNumberFormat="1" applyFont="1" applyFill="1" applyBorder="1" applyProtection="1">
      <protection locked="0"/>
    </xf>
    <xf fontId="6" fillId="3" borderId="4" numFmtId="4" xfId="0" applyNumberFormat="1" applyFont="1" applyFill="1" applyBorder="1" applyProtection="1">
      <protection locked="0"/>
    </xf>
    <xf fontId="6" fillId="3" borderId="1" numFmtId="3" xfId="0" applyNumberFormat="1" applyFont="1" applyFill="1" applyBorder="1" applyProtection="1">
      <protection locked="0"/>
    </xf>
    <xf fontId="12" fillId="3" borderId="1" numFmtId="0" xfId="0" applyFont="1" applyFill="1" applyBorder="1" applyAlignment="1" applyProtection="1">
      <alignment horizontal="left" wrapText="1"/>
      <protection locked="0"/>
    </xf>
    <xf fontId="12" fillId="3" borderId="1" numFmtId="4" xfId="0" applyNumberFormat="1" applyFont="1" applyFill="1" applyBorder="1" applyAlignment="1" applyProtection="1">
      <alignment horizontal="right"/>
      <protection locked="0"/>
    </xf>
    <xf fontId="12" fillId="3" borderId="1" numFmtId="3" xfId="0" applyNumberFormat="1" applyFont="1" applyFill="1" applyBorder="1" applyAlignment="1" applyProtection="1">
      <alignment horizontal="right"/>
      <protection locked="0"/>
    </xf>
    <xf fontId="12" fillId="3" borderId="0" numFmtId="0" xfId="33" applyFont="1" applyFill="1" applyProtection="1">
      <protection locked="0"/>
    </xf>
    <xf fontId="12" fillId="3" borderId="0" numFmtId="0" xfId="33" applyFont="1" applyFill="1"/>
    <xf fontId="6" fillId="3" borderId="1" numFmtId="0" xfId="31" applyFont="1" applyFill="1" applyBorder="1" applyAlignment="1" applyProtection="1">
      <alignment horizontal="left" wrapText="1"/>
      <protection locked="0"/>
    </xf>
    <xf fontId="6" fillId="3" borderId="0" numFmtId="0" xfId="33" applyFont="1" applyFill="1" applyProtection="1">
      <protection locked="0"/>
    </xf>
    <xf fontId="6" fillId="3" borderId="0" numFmtId="0" xfId="33" applyFont="1" applyFill="1"/>
    <xf fontId="10" fillId="2" borderId="1" numFmtId="4" xfId="0" applyNumberFormat="1" applyFont="1" applyFill="1" applyBorder="1" applyAlignment="1" applyProtection="1">
      <alignment wrapText="1"/>
      <protection locked="0"/>
    </xf>
    <xf fontId="10" fillId="2" borderId="1" numFmtId="3" xfId="0" applyNumberFormat="1" applyFont="1" applyFill="1" applyBorder="1" applyAlignment="1" applyProtection="1">
      <alignment wrapText="1"/>
      <protection locked="0"/>
    </xf>
    <xf fontId="16" fillId="2" borderId="0" numFmtId="0" xfId="0" applyFont="1" applyFill="1" applyProtection="1">
      <protection locked="0"/>
    </xf>
    <xf fontId="15" fillId="2" borderId="0" numFmtId="0" xfId="0" applyFont="1" applyFill="1" applyProtection="1">
      <protection locked="0"/>
    </xf>
    <xf fontId="6" fillId="3" borderId="0" numFmtId="4" xfId="0" applyNumberFormat="1" applyFont="1" applyFill="1" applyAlignment="1" applyProtection="1">
      <alignment wrapText="1"/>
      <protection locked="0"/>
    </xf>
    <xf fontId="6" fillId="3" borderId="0" numFmtId="0" xfId="0" applyFont="1" applyFill="1" applyProtection="1">
      <protection locked="0"/>
    </xf>
    <xf fontId="6" fillId="3" borderId="3" numFmtId="4" xfId="0" applyNumberFormat="1" applyFont="1" applyFill="1" applyBorder="1" applyAlignment="1" applyProtection="1">
      <alignment wrapText="1"/>
      <protection locked="0"/>
    </xf>
    <xf fontId="6" fillId="3" borderId="0" numFmtId="3" xfId="0" applyNumberFormat="1" applyFont="1" applyFill="1" applyAlignment="1" applyProtection="1">
      <alignment wrapText="1"/>
      <protection locked="0"/>
    </xf>
    <xf fontId="26" fillId="3" borderId="0" numFmtId="0" xfId="0" applyFont="1" applyFill="1" applyProtection="1">
      <protection locked="0"/>
    </xf>
    <xf fontId="7" fillId="3" borderId="0" numFmtId="0" xfId="0" applyFont="1" applyFill="1">
      <protection locked="0"/>
    </xf>
    <xf fontId="6" fillId="3" borderId="0" numFmtId="4" xfId="0" applyNumberFormat="1" applyFont="1" applyFill="1" applyAlignment="1" applyProtection="1">
      <alignment wrapText="1"/>
    </xf>
    <xf fontId="6" fillId="3" borderId="1" numFmtId="4" xfId="0" applyNumberFormat="1" applyFont="1" applyFill="1" applyBorder="1" applyAlignment="1" applyProtection="1">
      <alignment wrapText="1"/>
    </xf>
    <xf fontId="18" fillId="3" borderId="0" numFmtId="0" xfId="0" applyFont="1" applyFill="1" applyProtection="1">
      <protection locked="0"/>
    </xf>
    <xf fontId="17" fillId="3" borderId="0" numFmtId="0" xfId="0" applyFont="1" applyFill="1" applyProtection="1">
      <protection locked="0"/>
    </xf>
    <xf fontId="6" fillId="3" borderId="2" numFmtId="0" xfId="0" applyFont="1" applyFill="1" applyBorder="1" applyAlignment="1" applyProtection="1">
      <alignment horizontal="center" wrapText="1"/>
      <protection locked="0"/>
    </xf>
    <xf fontId="6" fillId="4" borderId="1" numFmtId="0" xfId="0" applyFont="1" applyFill="1" applyBorder="1" applyAlignment="1" applyProtection="1">
      <alignment wrapText="1"/>
      <protection locked="0"/>
    </xf>
    <xf fontId="12" fillId="3" borderId="7" numFmtId="0" xfId="0" applyFont="1" applyFill="1" applyBorder="1" applyAlignment="1" applyProtection="1">
      <alignment wrapText="1"/>
      <protection locked="0"/>
    </xf>
    <xf fontId="12" fillId="3" borderId="7" numFmtId="4" xfId="0" applyNumberFormat="1" applyFont="1" applyFill="1" applyBorder="1" applyAlignment="1" applyProtection="1">
      <alignment wrapText="1"/>
      <protection locked="0"/>
    </xf>
    <xf fontId="12" fillId="3" borderId="7" numFmtId="3" xfId="0" applyNumberFormat="1" applyFont="1" applyFill="1" applyBorder="1" applyAlignment="1" applyProtection="1">
      <alignment wrapText="1"/>
      <protection locked="0"/>
    </xf>
    <xf fontId="6" fillId="3" borderId="7" numFmtId="0" xfId="0" applyFont="1" applyFill="1" applyBorder="1" applyAlignment="1" applyProtection="1">
      <alignment horizontal="center" wrapText="1"/>
      <protection locked="0"/>
    </xf>
    <xf fontId="6" fillId="3" borderId="7" numFmtId="4" xfId="0" applyNumberFormat="1" applyFont="1" applyFill="1" applyBorder="1" applyAlignment="1" applyProtection="1">
      <alignment wrapText="1"/>
      <protection locked="0"/>
    </xf>
    <xf fontId="6" fillId="3" borderId="7" numFmtId="3" xfId="0" applyNumberFormat="1" applyFont="1" applyFill="1" applyBorder="1" applyAlignment="1" applyProtection="1">
      <alignment wrapText="1"/>
      <protection locked="0"/>
    </xf>
    <xf fontId="12" fillId="3" borderId="6" numFmtId="0" xfId="0" applyFont="1" applyFill="1" applyBorder="1" applyAlignment="1" applyProtection="1">
      <alignment wrapText="1"/>
      <protection locked="0"/>
    </xf>
    <xf fontId="12" fillId="3" borderId="6" numFmtId="4" xfId="0" applyNumberFormat="1" applyFont="1" applyFill="1" applyBorder="1" applyAlignment="1" applyProtection="1">
      <alignment wrapText="1"/>
      <protection locked="0"/>
    </xf>
    <xf fontId="12" fillId="3" borderId="6" numFmtId="3" xfId="0" applyNumberFormat="1" applyFont="1" applyFill="1" applyBorder="1" applyAlignment="1" applyProtection="1">
      <alignment wrapText="1"/>
      <protection locked="0"/>
    </xf>
    <xf fontId="6" fillId="3" borderId="7" numFmtId="2" xfId="0" applyNumberFormat="1" applyFont="1" applyFill="1" applyBorder="1"/>
    <xf fontId="12" fillId="3" borderId="2" numFmtId="0" xfId="0" applyFont="1" applyFill="1" applyBorder="1" applyAlignment="1" applyProtection="1">
      <alignment wrapText="1"/>
      <protection locked="0"/>
    </xf>
    <xf fontId="12" fillId="3" borderId="2" numFmtId="4" xfId="0" applyNumberFormat="1" applyFont="1" applyFill="1" applyBorder="1" applyAlignment="1" applyProtection="1">
      <alignment wrapText="1"/>
      <protection locked="0"/>
    </xf>
    <xf fontId="12" fillId="3" borderId="2" numFmtId="3" xfId="0" applyNumberFormat="1" applyFont="1" applyFill="1" applyBorder="1" applyAlignment="1" applyProtection="1">
      <alignment wrapText="1"/>
      <protection locked="0"/>
    </xf>
    <xf fontId="6" fillId="4" borderId="7" numFmtId="4" xfId="0" applyNumberFormat="1" applyFont="1" applyFill="1" applyBorder="1" applyAlignment="1" applyProtection="1">
      <alignment horizontal="right" wrapText="1"/>
    </xf>
    <xf fontId="19" fillId="3" borderId="0" numFmtId="0" xfId="0" applyFont="1" applyFill="1" applyAlignment="1" applyProtection="1">
      <alignment wrapText="1"/>
      <protection locked="0"/>
    </xf>
    <xf fontId="12" fillId="3" borderId="0" numFmtId="0" xfId="0" applyFont="1" applyFill="1" applyAlignment="1" applyProtection="1">
      <alignment wrapText="1"/>
      <protection locked="0"/>
    </xf>
    <xf fontId="9" fillId="3" borderId="0" numFmtId="0" xfId="0" applyFont="1" applyFill="1" applyAlignment="1" applyProtection="1">
      <alignment wrapText="1"/>
      <protection locked="0"/>
    </xf>
    <xf fontId="6" fillId="3" borderId="1" numFmtId="4" xfId="0" applyNumberFormat="1" applyFont="1" applyFill="1" applyBorder="1" applyAlignment="1" applyProtection="1">
      <alignment horizontal="left"/>
      <protection locked="0"/>
    </xf>
    <xf fontId="6" fillId="3" borderId="1" numFmtId="4" xfId="54" applyNumberFormat="1" applyFont="1" applyFill="1" applyBorder="1" applyAlignment="1" applyProtection="1">
      <alignment horizontal="right"/>
      <protection locked="0"/>
    </xf>
    <xf fontId="6" fillId="3" borderId="1" numFmtId="3" xfId="0" applyNumberFormat="1" applyFont="1" applyFill="1" applyBorder="1" applyAlignment="1" applyProtection="1">
      <alignment horizontal="right"/>
      <protection locked="0"/>
    </xf>
    <xf fontId="6" fillId="3" borderId="4" numFmtId="4" xfId="0" applyNumberFormat="1" applyFont="1" applyFill="1" applyBorder="1" applyAlignment="1" applyProtection="1">
      <alignment horizontal="right"/>
      <protection locked="0"/>
    </xf>
    <xf fontId="6" fillId="3" borderId="2" numFmtId="4" xfId="0" applyNumberFormat="1" applyFont="1" applyFill="1" applyBorder="1" applyAlignment="1" applyProtection="1">
      <alignment horizontal="left" wrapText="1"/>
      <protection locked="0"/>
    </xf>
    <xf fontId="6" fillId="3" borderId="2" numFmtId="4" xfId="0" applyNumberFormat="1" applyFont="1" applyFill="1" applyBorder="1" applyAlignment="1" applyProtection="1">
      <alignment horizontal="right" wrapText="1"/>
      <protection locked="0"/>
    </xf>
    <xf fontId="6" fillId="3" borderId="2" numFmtId="3" xfId="0" applyNumberFormat="1" applyFont="1" applyFill="1" applyBorder="1" applyAlignment="1" applyProtection="1">
      <alignment horizontal="right" wrapText="1"/>
      <protection locked="0"/>
    </xf>
    <xf fontId="6" fillId="3" borderId="2" numFmtId="4" xfId="0" applyNumberFormat="1" applyFont="1" applyFill="1" applyBorder="1" applyAlignment="1" applyProtection="1">
      <alignment horizontal="right"/>
      <protection locked="0"/>
    </xf>
    <xf fontId="6" fillId="3" borderId="12" numFmtId="4" xfId="0" applyNumberFormat="1" applyFont="1" applyFill="1" applyBorder="1" applyAlignment="1" applyProtection="1">
      <alignment horizontal="right" wrapText="1"/>
      <protection locked="0"/>
    </xf>
    <xf fontId="12" fillId="3" borderId="1" numFmtId="4" xfId="0" applyNumberFormat="1" applyFont="1" applyFill="1" applyBorder="1" applyAlignment="1" applyProtection="1">
      <alignment horizontal="right" wrapText="1"/>
      <protection locked="0"/>
    </xf>
    <xf fontId="12" fillId="3" borderId="1" numFmtId="3" xfId="0" applyNumberFormat="1" applyFont="1" applyFill="1" applyBorder="1" applyAlignment="1" applyProtection="1">
      <alignment horizontal="right" wrapText="1"/>
      <protection locked="0"/>
    </xf>
    <xf fontId="6" fillId="3" borderId="1" numFmtId="3" xfId="0" applyNumberFormat="1" applyFont="1" applyFill="1" applyBorder="1" applyAlignment="1" applyProtection="1">
      <alignment horizontal="center"/>
      <protection locked="0"/>
    </xf>
    <xf fontId="6" fillId="3" borderId="1" numFmtId="0" xfId="0" applyFont="1" applyFill="1" applyBorder="1" applyAlignment="1" applyProtection="1">
      <alignment horizontal="left" wrapText="1"/>
      <protection locked="0"/>
    </xf>
    <xf fontId="6" fillId="3" borderId="1" numFmtId="4" xfId="48" applyNumberFormat="1" applyFont="1" applyFill="1" applyBorder="1" applyAlignment="1" applyProtection="1">
      <alignment horizontal="right" wrapText="1"/>
      <protection locked="0"/>
    </xf>
    <xf fontId="6" fillId="3" borderId="3" numFmtId="3" xfId="0" applyNumberFormat="1" applyFont="1" applyFill="1" applyBorder="1" applyAlignment="1" applyProtection="1">
      <alignment wrapText="1"/>
      <protection locked="0"/>
    </xf>
    <xf fontId="6" fillId="3" borderId="1" numFmtId="0" xfId="0" applyFont="1" applyFill="1" applyBorder="1" applyAlignment="1" applyProtection="1">
      <alignment horizontal="center"/>
      <protection locked="0"/>
    </xf>
    <xf fontId="6" fillId="3" borderId="10" numFmtId="4" xfId="0" applyNumberFormat="1" applyFont="1" applyFill="1" applyBorder="1" applyAlignment="1" applyProtection="1">
      <alignment wrapText="1"/>
      <protection locked="0"/>
    </xf>
    <xf fontId="6" fillId="3" borderId="10" numFmtId="3" xfId="0" applyNumberFormat="1" applyFont="1" applyFill="1" applyBorder="1" applyAlignment="1" applyProtection="1">
      <alignment wrapText="1"/>
      <protection locked="0"/>
    </xf>
    <xf fontId="6" fillId="0" borderId="13" numFmtId="0" xfId="0" applyFont="1" applyBorder="1" applyAlignment="1" applyProtection="1">
      <alignment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132" zoomScale="85" workbookViewId="0">
      <selection activeCell="R8" activeCellId="0" sqref="R8:V8"/>
    </sheetView>
  </sheetViews>
  <sheetFormatPr defaultRowHeight="14.25"/>
  <cols>
    <col customWidth="1" min="1" max="1" style="1" width="7.140625"/>
    <col customWidth="1" min="2" max="2" style="1" width="52.42578125"/>
    <col customWidth="1" min="3" max="3" style="1" width="17.140625"/>
    <col customWidth="1" min="4" max="5" style="1" width="9.140625"/>
    <col customWidth="1" min="6" max="6" style="1" width="14.5703125"/>
    <col customWidth="1" min="7" max="7" style="2" width="9.28515625"/>
    <col customWidth="1" min="8" max="8" style="2" width="9.140625"/>
    <col customWidth="1" min="9" max="9" style="2" width="13.7109375"/>
    <col customWidth="1" min="10" max="10" style="2" width="14"/>
    <col customWidth="1" min="11" max="11" style="2" width="13"/>
    <col customWidth="1" min="12" max="12" style="2" width="10.85546875"/>
    <col bestFit="1" customWidth="1" min="13" max="13" style="2" width="16.85546875"/>
    <col customWidth="1" min="14" max="14" style="2" width="13.5703125"/>
    <col customWidth="1" min="15" max="15" style="2" width="11.140625"/>
    <col customWidth="1" min="16" max="16" style="2" width="12.42578125"/>
    <col customWidth="1" min="17" max="17" style="2" width="17.42578125"/>
    <col customWidth="1" min="18" max="18" style="2" width="17"/>
    <col customWidth="1" min="19" max="19" style="2" width="10.28515625"/>
    <col customWidth="1" min="20" max="20" style="2" width="15"/>
    <col customWidth="1" min="21" max="21" style="2" width="14.140625"/>
    <col customWidth="1" min="22" max="22" style="2" width="12"/>
    <col min="23" max="24" style="3" width="9.140625"/>
  </cols>
  <sheetData>
    <row r="1" s="4" customFormat="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6" t="s">
        <v>0</v>
      </c>
      <c r="S1" s="6"/>
      <c r="T1" s="6"/>
      <c r="U1" s="6"/>
      <c r="V1" s="6"/>
      <c r="W1" s="3"/>
      <c r="X1" s="3"/>
    </row>
    <row r="2" s="4" customFormat="1" ht="10.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  <c r="S2" s="6"/>
      <c r="T2" s="6"/>
      <c r="U2" s="6"/>
      <c r="V2" s="6"/>
      <c r="W2" s="3"/>
      <c r="X2" s="3"/>
    </row>
    <row r="3" s="4" customFormat="1" ht="21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6" t="s">
        <v>1</v>
      </c>
      <c r="S3" s="6"/>
      <c r="T3" s="6"/>
      <c r="U3" s="6"/>
      <c r="V3" s="6"/>
      <c r="W3" s="3"/>
      <c r="X3" s="3"/>
    </row>
    <row r="4" s="4" customFormat="1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6" t="s">
        <v>2</v>
      </c>
      <c r="S4" s="6"/>
      <c r="T4" s="6"/>
      <c r="U4" s="6"/>
      <c r="V4" s="6"/>
      <c r="W4" s="3"/>
      <c r="X4" s="3"/>
    </row>
    <row r="5" s="4" customFormat="1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6" t="s">
        <v>3</v>
      </c>
      <c r="S5" s="6"/>
      <c r="T5" s="6"/>
      <c r="U5" s="6"/>
      <c r="V5" s="6"/>
      <c r="W5" s="3"/>
      <c r="X5" s="3"/>
    </row>
    <row r="6" s="4" customFormat="1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6" t="s">
        <v>4</v>
      </c>
      <c r="S6" s="6"/>
      <c r="T6" s="6"/>
      <c r="U6" s="6"/>
      <c r="V6" s="6"/>
      <c r="W6" s="3"/>
      <c r="X6" s="3"/>
    </row>
    <row r="7" s="4" customFormat="1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6" t="s">
        <v>2</v>
      </c>
      <c r="S7" s="6"/>
      <c r="T7" s="6"/>
      <c r="U7" s="6"/>
      <c r="V7" s="6"/>
      <c r="W7" s="3"/>
      <c r="X7" s="3"/>
    </row>
    <row r="8" s="4" customFormat="1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 t="s">
        <v>5</v>
      </c>
      <c r="S8" s="7"/>
      <c r="T8" s="7"/>
      <c r="U8" s="7"/>
      <c r="V8" s="7"/>
      <c r="W8" s="3"/>
      <c r="X8" s="3"/>
    </row>
    <row r="9" ht="1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25.899999999999999" customHeight="1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5.4500000000000002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22.5" customHeight="1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ht="29.449999999999999" customHeight="1">
      <c r="A13" s="10" t="s">
        <v>8</v>
      </c>
      <c r="B13" s="10" t="s">
        <v>9</v>
      </c>
      <c r="C13" s="10" t="s">
        <v>10</v>
      </c>
      <c r="D13" s="10" t="s">
        <v>11</v>
      </c>
      <c r="E13" s="10"/>
      <c r="F13" s="11" t="s">
        <v>12</v>
      </c>
      <c r="G13" s="11" t="s">
        <v>13</v>
      </c>
      <c r="H13" s="11" t="s">
        <v>14</v>
      </c>
      <c r="I13" s="11" t="s">
        <v>15</v>
      </c>
      <c r="J13" s="10" t="s">
        <v>16</v>
      </c>
      <c r="K13" s="10"/>
      <c r="L13" s="11" t="s">
        <v>17</v>
      </c>
      <c r="M13" s="10" t="s">
        <v>18</v>
      </c>
      <c r="N13" s="10"/>
      <c r="O13" s="10"/>
      <c r="P13" s="10"/>
      <c r="Q13" s="10"/>
      <c r="R13" s="10"/>
      <c r="S13" s="10"/>
      <c r="T13" s="11" t="s">
        <v>19</v>
      </c>
      <c r="U13" s="11" t="s">
        <v>20</v>
      </c>
      <c r="V13" s="11" t="s">
        <v>21</v>
      </c>
    </row>
    <row r="14" ht="12" customHeight="1">
      <c r="A14" s="10"/>
      <c r="B14" s="10"/>
      <c r="C14" s="10"/>
      <c r="D14" s="11" t="s">
        <v>22</v>
      </c>
      <c r="E14" s="11" t="s">
        <v>23</v>
      </c>
      <c r="F14" s="11"/>
      <c r="G14" s="11"/>
      <c r="H14" s="11"/>
      <c r="I14" s="11"/>
      <c r="J14" s="11" t="s">
        <v>24</v>
      </c>
      <c r="K14" s="11" t="s">
        <v>25</v>
      </c>
      <c r="L14" s="11"/>
      <c r="M14" s="11" t="s">
        <v>24</v>
      </c>
      <c r="N14" s="10" t="s">
        <v>26</v>
      </c>
      <c r="O14" s="10"/>
      <c r="P14" s="10"/>
      <c r="Q14" s="10"/>
      <c r="R14" s="10"/>
      <c r="S14" s="10"/>
      <c r="T14" s="11"/>
      <c r="U14" s="11"/>
      <c r="V14" s="11"/>
    </row>
    <row r="15" ht="189.59999999999999" customHeight="1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 t="s">
        <v>27</v>
      </c>
      <c r="O15" s="11" t="s">
        <v>28</v>
      </c>
      <c r="P15" s="11" t="s">
        <v>29</v>
      </c>
      <c r="Q15" s="11" t="s">
        <v>30</v>
      </c>
      <c r="R15" s="11" t="s">
        <v>31</v>
      </c>
      <c r="S15" s="11" t="s">
        <v>32</v>
      </c>
      <c r="T15" s="11"/>
      <c r="U15" s="11"/>
      <c r="V15" s="11"/>
    </row>
    <row r="16" ht="19.149999999999999" customHeight="1">
      <c r="A16" s="10"/>
      <c r="B16" s="10"/>
      <c r="C16" s="10"/>
      <c r="D16" s="11"/>
      <c r="E16" s="11"/>
      <c r="F16" s="11"/>
      <c r="G16" s="11"/>
      <c r="H16" s="11"/>
      <c r="I16" s="10" t="s">
        <v>33</v>
      </c>
      <c r="J16" s="10" t="s">
        <v>33</v>
      </c>
      <c r="K16" s="10" t="s">
        <v>33</v>
      </c>
      <c r="L16" s="10" t="s">
        <v>34</v>
      </c>
      <c r="M16" s="10" t="s">
        <v>35</v>
      </c>
      <c r="N16" s="10" t="s">
        <v>35</v>
      </c>
      <c r="O16" s="10" t="s">
        <v>35</v>
      </c>
      <c r="P16" s="10" t="s">
        <v>35</v>
      </c>
      <c r="Q16" s="10" t="s">
        <v>35</v>
      </c>
      <c r="R16" s="10" t="s">
        <v>35</v>
      </c>
      <c r="S16" s="10" t="s">
        <v>35</v>
      </c>
      <c r="T16" s="10" t="s">
        <v>36</v>
      </c>
      <c r="U16" s="10" t="s">
        <v>36</v>
      </c>
      <c r="V16" s="11"/>
    </row>
    <row r="17" ht="21" customHeight="1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2">
        <v>7</v>
      </c>
      <c r="H17" s="12">
        <v>8</v>
      </c>
      <c r="I17" s="12">
        <v>9</v>
      </c>
      <c r="J17" s="12">
        <v>10</v>
      </c>
      <c r="K17" s="12">
        <v>11</v>
      </c>
      <c r="L17" s="12">
        <v>12</v>
      </c>
      <c r="M17" s="12">
        <v>13</v>
      </c>
      <c r="N17" s="12">
        <v>14</v>
      </c>
      <c r="O17" s="12">
        <v>15</v>
      </c>
      <c r="P17" s="12">
        <v>16</v>
      </c>
      <c r="Q17" s="12">
        <v>17</v>
      </c>
      <c r="R17" s="12">
        <v>18</v>
      </c>
      <c r="S17" s="12">
        <v>19</v>
      </c>
      <c r="T17" s="12">
        <v>20</v>
      </c>
      <c r="U17" s="12">
        <v>21</v>
      </c>
      <c r="V17" s="12">
        <v>22</v>
      </c>
    </row>
    <row r="18" s="13" customFormat="1" ht="21" customHeight="1">
      <c r="A18" s="14" t="s">
        <v>37</v>
      </c>
      <c r="B18" s="14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  <c r="X18" s="17"/>
    </row>
    <row r="19" s="18" customFormat="1" ht="24" customHeight="1">
      <c r="A19" s="19" t="s">
        <v>38</v>
      </c>
      <c r="B19" s="19"/>
      <c r="C19" s="20" t="s">
        <v>39</v>
      </c>
      <c r="D19" s="20" t="s">
        <v>39</v>
      </c>
      <c r="E19" s="20" t="s">
        <v>39</v>
      </c>
      <c r="F19" s="20" t="s">
        <v>39</v>
      </c>
      <c r="G19" s="21" t="s">
        <v>39</v>
      </c>
      <c r="H19" s="21" t="s">
        <v>39</v>
      </c>
      <c r="I19" s="22">
        <f t="shared" ref="I19:S19" si="0">I20+I177+I179+I181+I183+I191+I237+I242+I251+I253+I256+I258+I262+I291+I294+I307+I310+I314+I317+I323+I333+I348+I360+I364+I378</f>
        <v>1667444.5000000005</v>
      </c>
      <c r="J19" s="22">
        <f t="shared" si="0"/>
        <v>1235099.9900000002</v>
      </c>
      <c r="K19" s="22">
        <f t="shared" si="0"/>
        <v>1154962.98</v>
      </c>
      <c r="L19" s="23">
        <f t="shared" si="0"/>
        <v>49430</v>
      </c>
      <c r="M19" s="22">
        <f t="shared" si="0"/>
        <v>945442250.80000019</v>
      </c>
      <c r="N19" s="22">
        <f t="shared" si="0"/>
        <v>0</v>
      </c>
      <c r="O19" s="22">
        <f t="shared" si="0"/>
        <v>0</v>
      </c>
      <c r="P19" s="22">
        <f t="shared" si="0"/>
        <v>0</v>
      </c>
      <c r="Q19" s="22">
        <f t="shared" si="0"/>
        <v>945442250.80000019</v>
      </c>
      <c r="R19" s="22">
        <f t="shared" si="0"/>
        <v>945442250.80000019</v>
      </c>
      <c r="S19" s="22">
        <f t="shared" si="0"/>
        <v>0</v>
      </c>
      <c r="T19" s="24" t="s">
        <v>40</v>
      </c>
      <c r="U19" s="24" t="s">
        <v>40</v>
      </c>
      <c r="V19" s="24" t="s">
        <v>40</v>
      </c>
      <c r="W19" s="25"/>
      <c r="X19" s="25"/>
    </row>
    <row r="20" s="18" customFormat="1" ht="22.149999999999999" customHeight="1">
      <c r="A20" s="19" t="s">
        <v>41</v>
      </c>
      <c r="B20" s="19"/>
      <c r="C20" s="20" t="s">
        <v>39</v>
      </c>
      <c r="D20" s="20" t="s">
        <v>39</v>
      </c>
      <c r="E20" s="20" t="s">
        <v>39</v>
      </c>
      <c r="F20" s="20" t="s">
        <v>39</v>
      </c>
      <c r="G20" s="21" t="s">
        <v>39</v>
      </c>
      <c r="H20" s="21" t="s">
        <v>39</v>
      </c>
      <c r="I20" s="22">
        <f t="shared" ref="I20:S20" si="1">SUM(I21:I176)</f>
        <v>751086.66999999993</v>
      </c>
      <c r="J20" s="22">
        <f t="shared" si="1"/>
        <v>616606.41000000015</v>
      </c>
      <c r="K20" s="22">
        <f t="shared" si="1"/>
        <v>563451.50999999989</v>
      </c>
      <c r="L20" s="23">
        <f t="shared" si="1"/>
        <v>23332</v>
      </c>
      <c r="M20" s="22">
        <f t="shared" si="1"/>
        <v>515938613.40000015</v>
      </c>
      <c r="N20" s="22">
        <f t="shared" si="1"/>
        <v>0</v>
      </c>
      <c r="O20" s="22">
        <f t="shared" si="1"/>
        <v>0</v>
      </c>
      <c r="P20" s="22">
        <f t="shared" si="1"/>
        <v>0</v>
      </c>
      <c r="Q20" s="22">
        <f t="shared" si="1"/>
        <v>515938613.40000015</v>
      </c>
      <c r="R20" s="22">
        <f t="shared" si="1"/>
        <v>515938613.40000015</v>
      </c>
      <c r="S20" s="22">
        <f t="shared" si="1"/>
        <v>0</v>
      </c>
      <c r="T20" s="24" t="s">
        <v>40</v>
      </c>
      <c r="U20" s="24" t="s">
        <v>40</v>
      </c>
      <c r="V20" s="24" t="s">
        <v>40</v>
      </c>
      <c r="W20" s="25"/>
      <c r="X20" s="25"/>
    </row>
    <row r="21" ht="42.75">
      <c r="A21" s="26">
        <v>1</v>
      </c>
      <c r="B21" s="27" t="s">
        <v>42</v>
      </c>
      <c r="C21" s="26" t="s">
        <v>43</v>
      </c>
      <c r="D21" s="26">
        <v>1974</v>
      </c>
      <c r="E21" s="26" t="s">
        <v>40</v>
      </c>
      <c r="F21" s="26" t="s">
        <v>44</v>
      </c>
      <c r="G21" s="28">
        <v>5</v>
      </c>
      <c r="H21" s="28">
        <v>4</v>
      </c>
      <c r="I21" s="29">
        <v>3397.5999999999999</v>
      </c>
      <c r="J21" s="29">
        <v>3312.6999999999998</v>
      </c>
      <c r="K21" s="29">
        <v>2830.8000000000002</v>
      </c>
      <c r="L21" s="30">
        <v>113</v>
      </c>
      <c r="M21" s="29">
        <f t="shared" ref="M21:M84" si="2">SUM(N21:Q21)</f>
        <v>3343362</v>
      </c>
      <c r="N21" s="29">
        <v>0</v>
      </c>
      <c r="O21" s="29">
        <v>0</v>
      </c>
      <c r="P21" s="29">
        <v>0</v>
      </c>
      <c r="Q21" s="29">
        <f>'Таблица 3 '!C12</f>
        <v>3343362</v>
      </c>
      <c r="R21" s="29">
        <f t="shared" ref="R21:R84" si="3">Q21</f>
        <v>3343362</v>
      </c>
      <c r="S21" s="29">
        <v>0</v>
      </c>
      <c r="T21" s="31">
        <f t="shared" ref="T21:T84" si="4">M21/J21</f>
        <v>1009.2558939837595</v>
      </c>
      <c r="U21" s="31">
        <v>1009.2558939837595</v>
      </c>
      <c r="V21" s="32" t="s">
        <v>45</v>
      </c>
    </row>
    <row r="22" ht="42.75">
      <c r="A22" s="26">
        <v>2</v>
      </c>
      <c r="B22" s="27" t="s">
        <v>46</v>
      </c>
      <c r="C22" s="26" t="s">
        <v>43</v>
      </c>
      <c r="D22" s="26">
        <v>1961</v>
      </c>
      <c r="E22" s="26" t="s">
        <v>40</v>
      </c>
      <c r="F22" s="26" t="s">
        <v>44</v>
      </c>
      <c r="G22" s="28">
        <v>2</v>
      </c>
      <c r="H22" s="28">
        <v>1</v>
      </c>
      <c r="I22" s="29">
        <v>293.60000000000002</v>
      </c>
      <c r="J22" s="29">
        <v>291.39999999999998</v>
      </c>
      <c r="K22" s="29">
        <v>291.39999999999998</v>
      </c>
      <c r="L22" s="30">
        <v>22</v>
      </c>
      <c r="M22" s="29">
        <f t="shared" si="2"/>
        <v>895117.25</v>
      </c>
      <c r="N22" s="29">
        <v>0</v>
      </c>
      <c r="O22" s="29">
        <v>0</v>
      </c>
      <c r="P22" s="29">
        <v>0</v>
      </c>
      <c r="Q22" s="29">
        <f>'Таблица 3 '!C13</f>
        <v>895117.25</v>
      </c>
      <c r="R22" s="29">
        <f t="shared" si="3"/>
        <v>895117.25</v>
      </c>
      <c r="S22" s="29">
        <v>0</v>
      </c>
      <c r="T22" s="31">
        <f t="shared" si="4"/>
        <v>3071.7819148936173</v>
      </c>
      <c r="U22" s="31">
        <v>3071.7819148936173</v>
      </c>
      <c r="V22" s="32" t="s">
        <v>45</v>
      </c>
    </row>
    <row r="23" ht="42.75">
      <c r="A23" s="26">
        <v>3</v>
      </c>
      <c r="B23" s="27" t="s">
        <v>47</v>
      </c>
      <c r="C23" s="26" t="s">
        <v>43</v>
      </c>
      <c r="D23" s="26">
        <v>1970</v>
      </c>
      <c r="E23" s="26" t="s">
        <v>40</v>
      </c>
      <c r="F23" s="26" t="s">
        <v>44</v>
      </c>
      <c r="G23" s="28">
        <v>5</v>
      </c>
      <c r="H23" s="28">
        <v>4</v>
      </c>
      <c r="I23" s="29">
        <v>4551.8999999999996</v>
      </c>
      <c r="J23" s="29">
        <v>3341.6999999999998</v>
      </c>
      <c r="K23" s="29">
        <v>3341.6999999999998</v>
      </c>
      <c r="L23" s="30">
        <v>157</v>
      </c>
      <c r="M23" s="29">
        <f t="shared" si="2"/>
        <v>5450061.5999999996</v>
      </c>
      <c r="N23" s="29">
        <v>0</v>
      </c>
      <c r="O23" s="29">
        <v>0</v>
      </c>
      <c r="P23" s="29">
        <v>0</v>
      </c>
      <c r="Q23" s="29">
        <f>'Таблица 3 '!C14</f>
        <v>5450061.5999999996</v>
      </c>
      <c r="R23" s="29">
        <f t="shared" si="3"/>
        <v>5450061.5999999996</v>
      </c>
      <c r="S23" s="29">
        <v>0</v>
      </c>
      <c r="T23" s="31">
        <f t="shared" si="4"/>
        <v>1630.9248586049016</v>
      </c>
      <c r="U23" s="31">
        <v>1630.9248586049016</v>
      </c>
      <c r="V23" s="32" t="s">
        <v>45</v>
      </c>
    </row>
    <row r="24" ht="42.75">
      <c r="A24" s="26">
        <v>4</v>
      </c>
      <c r="B24" s="27" t="s">
        <v>48</v>
      </c>
      <c r="C24" s="26" t="s">
        <v>43</v>
      </c>
      <c r="D24" s="26" t="s">
        <v>49</v>
      </c>
      <c r="E24" s="26">
        <v>2021</v>
      </c>
      <c r="F24" s="26" t="s">
        <v>50</v>
      </c>
      <c r="G24" s="28">
        <v>5</v>
      </c>
      <c r="H24" s="28">
        <v>4</v>
      </c>
      <c r="I24" s="29">
        <v>2959.4000000000001</v>
      </c>
      <c r="J24" s="29">
        <v>2951.9000000000001</v>
      </c>
      <c r="K24" s="29">
        <v>2821.6999999999998</v>
      </c>
      <c r="L24" s="30">
        <v>140</v>
      </c>
      <c r="M24" s="29">
        <f t="shared" si="2"/>
        <v>4340240.25</v>
      </c>
      <c r="N24" s="29">
        <v>0</v>
      </c>
      <c r="O24" s="29">
        <v>0</v>
      </c>
      <c r="P24" s="29">
        <v>0</v>
      </c>
      <c r="Q24" s="29">
        <f>'Таблица 3 '!C15</f>
        <v>4340240.25</v>
      </c>
      <c r="R24" s="29">
        <f t="shared" si="3"/>
        <v>4340240.25</v>
      </c>
      <c r="S24" s="29">
        <v>0</v>
      </c>
      <c r="T24" s="31">
        <f t="shared" si="4"/>
        <v>1470.3208950167689</v>
      </c>
      <c r="U24" s="31">
        <v>1470.3208950167689</v>
      </c>
      <c r="V24" s="32" t="s">
        <v>45</v>
      </c>
    </row>
    <row r="25" ht="47.25" customHeight="1">
      <c r="A25" s="26">
        <v>5</v>
      </c>
      <c r="B25" s="27" t="s">
        <v>51</v>
      </c>
      <c r="C25" s="26" t="s">
        <v>52</v>
      </c>
      <c r="D25" s="26">
        <v>1986</v>
      </c>
      <c r="E25" s="26" t="s">
        <v>39</v>
      </c>
      <c r="F25" s="26" t="s">
        <v>50</v>
      </c>
      <c r="G25" s="28">
        <v>5</v>
      </c>
      <c r="H25" s="28">
        <v>3</v>
      </c>
      <c r="I25" s="29">
        <v>2237.5</v>
      </c>
      <c r="J25" s="29">
        <v>2227.5</v>
      </c>
      <c r="K25" s="29">
        <v>2227.5</v>
      </c>
      <c r="L25" s="30">
        <v>93</v>
      </c>
      <c r="M25" s="29">
        <f t="shared" si="2"/>
        <v>1710215.1200000001</v>
      </c>
      <c r="N25" s="29">
        <v>0</v>
      </c>
      <c r="O25" s="29">
        <v>0</v>
      </c>
      <c r="P25" s="29">
        <v>0</v>
      </c>
      <c r="Q25" s="29">
        <f>'Таблица 3 '!C16</f>
        <v>1710215.1200000001</v>
      </c>
      <c r="R25" s="29">
        <f t="shared" si="3"/>
        <v>1710215.1200000001</v>
      </c>
      <c r="S25" s="29">
        <v>0</v>
      </c>
      <c r="T25" s="31">
        <f t="shared" si="4"/>
        <v>767.77334231200905</v>
      </c>
      <c r="U25" s="31">
        <v>767.77334231200905</v>
      </c>
      <c r="V25" s="32" t="s">
        <v>45</v>
      </c>
    </row>
    <row r="26" ht="42.75">
      <c r="A26" s="26">
        <v>6</v>
      </c>
      <c r="B26" s="27" t="s">
        <v>53</v>
      </c>
      <c r="C26" s="26" t="s">
        <v>43</v>
      </c>
      <c r="D26" s="26">
        <v>1986</v>
      </c>
      <c r="E26" s="26" t="s">
        <v>40</v>
      </c>
      <c r="F26" s="26" t="s">
        <v>54</v>
      </c>
      <c r="G26" s="28">
        <v>5</v>
      </c>
      <c r="H26" s="28">
        <v>4</v>
      </c>
      <c r="I26" s="29">
        <v>2953.5999999999999</v>
      </c>
      <c r="J26" s="29">
        <v>2934.0999999999999</v>
      </c>
      <c r="K26" s="29">
        <v>2934.0999999999999</v>
      </c>
      <c r="L26" s="30">
        <v>107</v>
      </c>
      <c r="M26" s="29">
        <f t="shared" si="2"/>
        <v>1763458.8</v>
      </c>
      <c r="N26" s="29">
        <v>0</v>
      </c>
      <c r="O26" s="29">
        <v>0</v>
      </c>
      <c r="P26" s="29">
        <v>0</v>
      </c>
      <c r="Q26" s="29">
        <f>'Таблица 3 '!C17</f>
        <v>1763458.8</v>
      </c>
      <c r="R26" s="29">
        <f t="shared" si="3"/>
        <v>1763458.8</v>
      </c>
      <c r="S26" s="29">
        <v>0</v>
      </c>
      <c r="T26" s="31">
        <f t="shared" si="4"/>
        <v>601.02205105483802</v>
      </c>
      <c r="U26" s="31">
        <v>601.02205105483802</v>
      </c>
      <c r="V26" s="32" t="s">
        <v>45</v>
      </c>
    </row>
    <row r="27" ht="42.75">
      <c r="A27" s="26">
        <v>7</v>
      </c>
      <c r="B27" s="27" t="s">
        <v>55</v>
      </c>
      <c r="C27" s="26" t="s">
        <v>43</v>
      </c>
      <c r="D27" s="26" t="s">
        <v>49</v>
      </c>
      <c r="E27" s="26" t="s">
        <v>40</v>
      </c>
      <c r="F27" s="26" t="s">
        <v>50</v>
      </c>
      <c r="G27" s="28">
        <v>5</v>
      </c>
      <c r="H27" s="28">
        <v>8</v>
      </c>
      <c r="I27" s="29">
        <v>9638.2000000000007</v>
      </c>
      <c r="J27" s="29">
        <v>5921.8999999999996</v>
      </c>
      <c r="K27" s="29">
        <v>5769.1999999999998</v>
      </c>
      <c r="L27" s="30">
        <v>275</v>
      </c>
      <c r="M27" s="29">
        <f t="shared" si="2"/>
        <v>8127420.0199999996</v>
      </c>
      <c r="N27" s="29">
        <v>0</v>
      </c>
      <c r="O27" s="29">
        <v>0</v>
      </c>
      <c r="P27" s="29">
        <v>0</v>
      </c>
      <c r="Q27" s="29">
        <f>'Таблица 3 '!C18</f>
        <v>8127420.0199999996</v>
      </c>
      <c r="R27" s="29">
        <f t="shared" si="3"/>
        <v>8127420.0199999996</v>
      </c>
      <c r="S27" s="29">
        <v>0</v>
      </c>
      <c r="T27" s="31">
        <f t="shared" si="4"/>
        <v>1372.4345260811565</v>
      </c>
      <c r="U27" s="31">
        <v>1372.4345260811565</v>
      </c>
      <c r="V27" s="32" t="s">
        <v>45</v>
      </c>
    </row>
    <row r="28" ht="42.75">
      <c r="A28" s="26">
        <v>8</v>
      </c>
      <c r="B28" s="27" t="s">
        <v>56</v>
      </c>
      <c r="C28" s="26" t="s">
        <v>43</v>
      </c>
      <c r="D28" s="26" t="s">
        <v>57</v>
      </c>
      <c r="E28" s="26">
        <v>2021</v>
      </c>
      <c r="F28" s="26" t="s">
        <v>50</v>
      </c>
      <c r="G28" s="28">
        <v>5</v>
      </c>
      <c r="H28" s="28">
        <v>4</v>
      </c>
      <c r="I28" s="29">
        <v>6081.8000000000002</v>
      </c>
      <c r="J28" s="29">
        <v>4607.6000000000004</v>
      </c>
      <c r="K28" s="29">
        <v>4270.3000000000002</v>
      </c>
      <c r="L28" s="30">
        <v>165</v>
      </c>
      <c r="M28" s="29">
        <f t="shared" si="2"/>
        <v>8560079.0700000003</v>
      </c>
      <c r="N28" s="29">
        <v>0</v>
      </c>
      <c r="O28" s="29">
        <v>0</v>
      </c>
      <c r="P28" s="29">
        <v>0</v>
      </c>
      <c r="Q28" s="29">
        <f>'Таблица 3 '!C19</f>
        <v>8560079.0700000003</v>
      </c>
      <c r="R28" s="29">
        <f t="shared" si="3"/>
        <v>8560079.0700000003</v>
      </c>
      <c r="S28" s="29">
        <v>0</v>
      </c>
      <c r="T28" s="31">
        <f t="shared" si="4"/>
        <v>1857.8173170414098</v>
      </c>
      <c r="U28" s="31">
        <v>4749.4161667679482</v>
      </c>
      <c r="V28" s="32" t="s">
        <v>45</v>
      </c>
    </row>
    <row r="29" ht="44.450000000000003" customHeight="1">
      <c r="A29" s="26">
        <v>9</v>
      </c>
      <c r="B29" s="27" t="s">
        <v>58</v>
      </c>
      <c r="C29" s="26" t="s">
        <v>52</v>
      </c>
      <c r="D29" s="26">
        <v>2007</v>
      </c>
      <c r="E29" s="26">
        <v>2022</v>
      </c>
      <c r="F29" s="26" t="s">
        <v>44</v>
      </c>
      <c r="G29" s="28">
        <v>5</v>
      </c>
      <c r="H29" s="28">
        <v>4</v>
      </c>
      <c r="I29" s="29">
        <v>8403.2999999999993</v>
      </c>
      <c r="J29" s="29">
        <v>4917.3999999999996</v>
      </c>
      <c r="K29" s="29">
        <v>4917.3999999999996</v>
      </c>
      <c r="L29" s="30">
        <v>190</v>
      </c>
      <c r="M29" s="29">
        <f t="shared" si="2"/>
        <v>291190.34999999998</v>
      </c>
      <c r="N29" s="29">
        <v>0</v>
      </c>
      <c r="O29" s="29">
        <v>0</v>
      </c>
      <c r="P29" s="29">
        <v>0</v>
      </c>
      <c r="Q29" s="29">
        <f>'Таблица 3 '!C20</f>
        <v>291190.34999999998</v>
      </c>
      <c r="R29" s="29">
        <f t="shared" si="3"/>
        <v>291190.34999999998</v>
      </c>
      <c r="S29" s="29">
        <v>0</v>
      </c>
      <c r="T29" s="31">
        <f t="shared" si="4"/>
        <v>59.216323666978482</v>
      </c>
      <c r="U29" s="31">
        <v>59.216323666978482</v>
      </c>
      <c r="V29" s="32" t="s">
        <v>45</v>
      </c>
    </row>
    <row r="30" ht="43.149999999999999" customHeight="1">
      <c r="A30" s="26">
        <v>10</v>
      </c>
      <c r="B30" s="27" t="s">
        <v>59</v>
      </c>
      <c r="C30" s="26" t="s">
        <v>52</v>
      </c>
      <c r="D30" s="26">
        <v>1985</v>
      </c>
      <c r="E30" s="26">
        <v>2019</v>
      </c>
      <c r="F30" s="26" t="s">
        <v>50</v>
      </c>
      <c r="G30" s="28">
        <v>5</v>
      </c>
      <c r="H30" s="28">
        <v>4</v>
      </c>
      <c r="I30" s="29">
        <v>3967.1999999999998</v>
      </c>
      <c r="J30" s="29">
        <v>2876.9000000000001</v>
      </c>
      <c r="K30" s="29">
        <v>2876.9000000000001</v>
      </c>
      <c r="L30" s="30">
        <v>152</v>
      </c>
      <c r="M30" s="29">
        <f t="shared" si="2"/>
        <v>1943354.9299999999</v>
      </c>
      <c r="N30" s="29">
        <v>0</v>
      </c>
      <c r="O30" s="29">
        <v>0</v>
      </c>
      <c r="P30" s="29">
        <v>0</v>
      </c>
      <c r="Q30" s="29">
        <f>'Таблица 3 '!C21</f>
        <v>1943354.9299999999</v>
      </c>
      <c r="R30" s="29">
        <f t="shared" si="3"/>
        <v>1943354.9299999999</v>
      </c>
      <c r="S30" s="29">
        <v>0</v>
      </c>
      <c r="T30" s="31">
        <f t="shared" si="4"/>
        <v>675.50312141541235</v>
      </c>
      <c r="U30" s="31">
        <v>675.50312141541235</v>
      </c>
      <c r="V30" s="32" t="s">
        <v>45</v>
      </c>
    </row>
    <row r="31" ht="42.75">
      <c r="A31" s="26">
        <v>11</v>
      </c>
      <c r="B31" s="27" t="s">
        <v>60</v>
      </c>
      <c r="C31" s="26" t="s">
        <v>43</v>
      </c>
      <c r="D31" s="26" t="s">
        <v>61</v>
      </c>
      <c r="E31" s="26" t="s">
        <v>40</v>
      </c>
      <c r="F31" s="26" t="s">
        <v>50</v>
      </c>
      <c r="G31" s="28">
        <v>5</v>
      </c>
      <c r="H31" s="28">
        <v>3</v>
      </c>
      <c r="I31" s="29">
        <v>4469.6000000000004</v>
      </c>
      <c r="J31" s="29">
        <v>3258.8000000000002</v>
      </c>
      <c r="K31" s="29">
        <v>2602.6999999999998</v>
      </c>
      <c r="L31" s="30">
        <v>175</v>
      </c>
      <c r="M31" s="29">
        <f t="shared" si="2"/>
        <v>8453282.9299999997</v>
      </c>
      <c r="N31" s="29">
        <v>0</v>
      </c>
      <c r="O31" s="29">
        <v>0</v>
      </c>
      <c r="P31" s="29">
        <v>0</v>
      </c>
      <c r="Q31" s="29">
        <f>'Таблица 3 '!C22</f>
        <v>8453282.9299999997</v>
      </c>
      <c r="R31" s="29">
        <f t="shared" si="3"/>
        <v>8453282.9299999997</v>
      </c>
      <c r="S31" s="29">
        <v>0</v>
      </c>
      <c r="T31" s="31">
        <f t="shared" si="4"/>
        <v>2593.9864152448754</v>
      </c>
      <c r="U31" s="31">
        <v>2593.9864152448754</v>
      </c>
      <c r="V31" s="32" t="s">
        <v>45</v>
      </c>
    </row>
    <row r="32" ht="43.899999999999999" customHeight="1">
      <c r="A32" s="26">
        <v>12</v>
      </c>
      <c r="B32" s="27" t="s">
        <v>62</v>
      </c>
      <c r="C32" s="26" t="s">
        <v>52</v>
      </c>
      <c r="D32" s="26">
        <v>1976</v>
      </c>
      <c r="E32" s="26" t="s">
        <v>39</v>
      </c>
      <c r="F32" s="26" t="s">
        <v>50</v>
      </c>
      <c r="G32" s="28">
        <v>9</v>
      </c>
      <c r="H32" s="28">
        <v>1</v>
      </c>
      <c r="I32" s="29">
        <v>2379.5</v>
      </c>
      <c r="J32" s="29">
        <v>2377.5</v>
      </c>
      <c r="K32" s="29">
        <v>2377.5</v>
      </c>
      <c r="L32" s="30">
        <v>113</v>
      </c>
      <c r="M32" s="29">
        <f t="shared" si="2"/>
        <v>1505187.6899999999</v>
      </c>
      <c r="N32" s="29">
        <v>0</v>
      </c>
      <c r="O32" s="29">
        <v>0</v>
      </c>
      <c r="P32" s="29">
        <v>0</v>
      </c>
      <c r="Q32" s="29">
        <f>'Таблица 3 '!C23</f>
        <v>1505187.6899999999</v>
      </c>
      <c r="R32" s="29">
        <f t="shared" si="3"/>
        <v>1505187.6899999999</v>
      </c>
      <c r="S32" s="29">
        <v>0</v>
      </c>
      <c r="T32" s="31">
        <f t="shared" si="4"/>
        <v>633.09682018927447</v>
      </c>
      <c r="U32" s="31">
        <v>633.09682018927447</v>
      </c>
      <c r="V32" s="32" t="s">
        <v>45</v>
      </c>
    </row>
    <row r="33" ht="42.75">
      <c r="A33" s="26">
        <v>13</v>
      </c>
      <c r="B33" s="27" t="s">
        <v>63</v>
      </c>
      <c r="C33" s="26" t="s">
        <v>43</v>
      </c>
      <c r="D33" s="26" t="s">
        <v>64</v>
      </c>
      <c r="E33" s="26" t="s">
        <v>40</v>
      </c>
      <c r="F33" s="26" t="s">
        <v>65</v>
      </c>
      <c r="G33" s="28">
        <v>9</v>
      </c>
      <c r="H33" s="28">
        <v>1</v>
      </c>
      <c r="I33" s="29">
        <v>3123.5</v>
      </c>
      <c r="J33" s="29">
        <v>2382.9000000000001</v>
      </c>
      <c r="K33" s="29">
        <v>2237.9000000000001</v>
      </c>
      <c r="L33" s="30">
        <v>101</v>
      </c>
      <c r="M33" s="29">
        <f t="shared" si="2"/>
        <v>2406698.4900000002</v>
      </c>
      <c r="N33" s="29">
        <v>0</v>
      </c>
      <c r="O33" s="29">
        <v>0</v>
      </c>
      <c r="P33" s="29">
        <v>0</v>
      </c>
      <c r="Q33" s="29">
        <f>'Таблица 3 '!C24</f>
        <v>2406698.4900000002</v>
      </c>
      <c r="R33" s="29">
        <f t="shared" si="3"/>
        <v>2406698.4900000002</v>
      </c>
      <c r="S33" s="29">
        <v>0</v>
      </c>
      <c r="T33" s="31">
        <f t="shared" si="4"/>
        <v>1009.9871962734484</v>
      </c>
      <c r="U33" s="31">
        <v>1009.9871962734484</v>
      </c>
      <c r="V33" s="32" t="s">
        <v>45</v>
      </c>
    </row>
    <row r="34" ht="44.450000000000003" customHeight="1">
      <c r="A34" s="26">
        <v>14</v>
      </c>
      <c r="B34" s="27" t="s">
        <v>66</v>
      </c>
      <c r="C34" s="26" t="s">
        <v>52</v>
      </c>
      <c r="D34" s="26">
        <v>1982</v>
      </c>
      <c r="E34" s="26" t="s">
        <v>39</v>
      </c>
      <c r="F34" s="26" t="s">
        <v>50</v>
      </c>
      <c r="G34" s="28">
        <v>5</v>
      </c>
      <c r="H34" s="28">
        <v>5</v>
      </c>
      <c r="I34" s="29">
        <v>5056.8999999999996</v>
      </c>
      <c r="J34" s="29">
        <v>3651.0999999999999</v>
      </c>
      <c r="K34" s="29">
        <v>3606.6999999999998</v>
      </c>
      <c r="L34" s="30">
        <v>153</v>
      </c>
      <c r="M34" s="29">
        <f t="shared" si="2"/>
        <v>2225010.6000000001</v>
      </c>
      <c r="N34" s="29">
        <v>0</v>
      </c>
      <c r="O34" s="29">
        <v>0</v>
      </c>
      <c r="P34" s="29">
        <v>0</v>
      </c>
      <c r="Q34" s="29">
        <f>'Таблица 3 '!C25</f>
        <v>2225010.6000000001</v>
      </c>
      <c r="R34" s="29">
        <f t="shared" si="3"/>
        <v>2225010.6000000001</v>
      </c>
      <c r="S34" s="29">
        <v>0</v>
      </c>
      <c r="T34" s="31">
        <f t="shared" si="4"/>
        <v>609.40828791323167</v>
      </c>
      <c r="U34" s="31">
        <v>609.40828791323167</v>
      </c>
      <c r="V34" s="32" t="s">
        <v>45</v>
      </c>
    </row>
    <row r="35" ht="44.450000000000003" customHeight="1">
      <c r="A35" s="26">
        <v>15</v>
      </c>
      <c r="B35" s="27" t="s">
        <v>67</v>
      </c>
      <c r="C35" s="26" t="s">
        <v>52</v>
      </c>
      <c r="D35" s="26">
        <v>1985</v>
      </c>
      <c r="E35" s="26" t="s">
        <v>39</v>
      </c>
      <c r="F35" s="26" t="s">
        <v>50</v>
      </c>
      <c r="G35" s="28">
        <v>5</v>
      </c>
      <c r="H35" s="28">
        <v>7</v>
      </c>
      <c r="I35" s="29">
        <v>6705.6000000000004</v>
      </c>
      <c r="J35" s="29">
        <v>5262.8999999999996</v>
      </c>
      <c r="K35" s="29">
        <v>5262.8999999999996</v>
      </c>
      <c r="L35" s="30">
        <v>217</v>
      </c>
      <c r="M35" s="29">
        <f t="shared" si="2"/>
        <v>3513649.8300000001</v>
      </c>
      <c r="N35" s="29">
        <v>0</v>
      </c>
      <c r="O35" s="29">
        <v>0</v>
      </c>
      <c r="P35" s="29">
        <v>0</v>
      </c>
      <c r="Q35" s="29">
        <f>'Таблица 3 '!C26</f>
        <v>3513649.8300000001</v>
      </c>
      <c r="R35" s="29">
        <f t="shared" si="3"/>
        <v>3513649.8300000001</v>
      </c>
      <c r="S35" s="29">
        <v>0</v>
      </c>
      <c r="T35" s="31">
        <f t="shared" si="4"/>
        <v>667.62618138288781</v>
      </c>
      <c r="U35" s="31">
        <v>667.62618138288781</v>
      </c>
      <c r="V35" s="32" t="s">
        <v>45</v>
      </c>
    </row>
    <row r="36" ht="42.75">
      <c r="A36" s="26">
        <v>16</v>
      </c>
      <c r="B36" s="27" t="s">
        <v>68</v>
      </c>
      <c r="C36" s="26" t="s">
        <v>43</v>
      </c>
      <c r="D36" s="26" t="s">
        <v>69</v>
      </c>
      <c r="E36" s="26">
        <v>2021</v>
      </c>
      <c r="F36" s="26" t="s">
        <v>50</v>
      </c>
      <c r="G36" s="28">
        <v>5</v>
      </c>
      <c r="H36" s="28">
        <v>6</v>
      </c>
      <c r="I36" s="29">
        <v>6094.9399999999996</v>
      </c>
      <c r="J36" s="29">
        <v>4472.3999999999996</v>
      </c>
      <c r="K36" s="29">
        <v>4403.8999999999996</v>
      </c>
      <c r="L36" s="30">
        <v>201</v>
      </c>
      <c r="M36" s="29">
        <f t="shared" si="2"/>
        <v>5335695.7700000005</v>
      </c>
      <c r="N36" s="29">
        <v>0</v>
      </c>
      <c r="O36" s="29">
        <v>0</v>
      </c>
      <c r="P36" s="29">
        <v>0</v>
      </c>
      <c r="Q36" s="29">
        <f>'Таблица 3 '!C27</f>
        <v>5335695.7700000005</v>
      </c>
      <c r="R36" s="29">
        <f t="shared" si="3"/>
        <v>5335695.7700000005</v>
      </c>
      <c r="S36" s="29">
        <v>0</v>
      </c>
      <c r="T36" s="31">
        <f t="shared" si="4"/>
        <v>1193.0274058670961</v>
      </c>
      <c r="U36" s="31">
        <v>1193.0274058670961</v>
      </c>
      <c r="V36" s="32" t="s">
        <v>45</v>
      </c>
    </row>
    <row r="37" ht="42.75">
      <c r="A37" s="26">
        <v>17</v>
      </c>
      <c r="B37" s="27" t="s">
        <v>70</v>
      </c>
      <c r="C37" s="26" t="s">
        <v>43</v>
      </c>
      <c r="D37" s="26" t="s">
        <v>71</v>
      </c>
      <c r="E37" s="26">
        <v>2021</v>
      </c>
      <c r="F37" s="26" t="s">
        <v>65</v>
      </c>
      <c r="G37" s="28">
        <v>2</v>
      </c>
      <c r="H37" s="28">
        <v>1</v>
      </c>
      <c r="I37" s="29">
        <v>575.79999999999995</v>
      </c>
      <c r="J37" s="29">
        <v>516.39999999999998</v>
      </c>
      <c r="K37" s="29">
        <v>516.39999999999998</v>
      </c>
      <c r="L37" s="30">
        <v>25</v>
      </c>
      <c r="M37" s="29">
        <f t="shared" si="2"/>
        <v>399080.52000000002</v>
      </c>
      <c r="N37" s="29">
        <v>0</v>
      </c>
      <c r="O37" s="29">
        <v>0</v>
      </c>
      <c r="P37" s="29">
        <v>0</v>
      </c>
      <c r="Q37" s="29">
        <f>'Таблица 3 '!C28</f>
        <v>399080.52000000002</v>
      </c>
      <c r="R37" s="29">
        <f t="shared" si="3"/>
        <v>399080.52000000002</v>
      </c>
      <c r="S37" s="29">
        <v>0</v>
      </c>
      <c r="T37" s="31">
        <f t="shared" si="4"/>
        <v>772.8127807900853</v>
      </c>
      <c r="U37" s="31">
        <v>772.8127807900853</v>
      </c>
      <c r="V37" s="32" t="s">
        <v>45</v>
      </c>
    </row>
    <row r="38" ht="42.75">
      <c r="A38" s="26">
        <v>18</v>
      </c>
      <c r="B38" s="27" t="s">
        <v>72</v>
      </c>
      <c r="C38" s="26" t="s">
        <v>43</v>
      </c>
      <c r="D38" s="26" t="s">
        <v>73</v>
      </c>
      <c r="E38" s="26">
        <v>2018</v>
      </c>
      <c r="F38" s="26" t="s">
        <v>65</v>
      </c>
      <c r="G38" s="28">
        <v>2</v>
      </c>
      <c r="H38" s="28">
        <v>2</v>
      </c>
      <c r="I38" s="29">
        <v>854.89999999999998</v>
      </c>
      <c r="J38" s="29">
        <v>637.10000000000002</v>
      </c>
      <c r="K38" s="29">
        <v>564</v>
      </c>
      <c r="L38" s="30">
        <v>35</v>
      </c>
      <c r="M38" s="29">
        <f t="shared" si="2"/>
        <v>5540872.7999999998</v>
      </c>
      <c r="N38" s="29">
        <v>0</v>
      </c>
      <c r="O38" s="29">
        <v>0</v>
      </c>
      <c r="P38" s="29">
        <v>0</v>
      </c>
      <c r="Q38" s="29">
        <f>'Таблица 3 '!C29</f>
        <v>5540872.7999999998</v>
      </c>
      <c r="R38" s="29">
        <f t="shared" si="3"/>
        <v>5540872.7999999998</v>
      </c>
      <c r="S38" s="29">
        <v>0</v>
      </c>
      <c r="T38" s="31">
        <f t="shared" si="4"/>
        <v>8697.0221315335111</v>
      </c>
      <c r="U38" s="31">
        <v>8697.0221315335111</v>
      </c>
      <c r="V38" s="32" t="s">
        <v>45</v>
      </c>
    </row>
    <row r="39" ht="45" customHeight="1">
      <c r="A39" s="26">
        <v>19</v>
      </c>
      <c r="B39" s="27" t="s">
        <v>74</v>
      </c>
      <c r="C39" s="26" t="s">
        <v>52</v>
      </c>
      <c r="D39" s="26">
        <v>1973</v>
      </c>
      <c r="E39" s="26">
        <v>2021</v>
      </c>
      <c r="F39" s="26" t="s">
        <v>50</v>
      </c>
      <c r="G39" s="28">
        <v>5</v>
      </c>
      <c r="H39" s="28">
        <v>4</v>
      </c>
      <c r="I39" s="29">
        <v>4279.6000000000004</v>
      </c>
      <c r="J39" s="29">
        <v>3172.8000000000002</v>
      </c>
      <c r="K39" s="29">
        <v>2961.3000000000002</v>
      </c>
      <c r="L39" s="30">
        <v>140</v>
      </c>
      <c r="M39" s="29">
        <f t="shared" si="2"/>
        <v>481510.08000000002</v>
      </c>
      <c r="N39" s="29">
        <v>0</v>
      </c>
      <c r="O39" s="29">
        <v>0</v>
      </c>
      <c r="P39" s="29">
        <v>0</v>
      </c>
      <c r="Q39" s="29">
        <f>'Таблица 3 '!C30</f>
        <v>481510.08000000002</v>
      </c>
      <c r="R39" s="29">
        <f t="shared" si="3"/>
        <v>481510.08000000002</v>
      </c>
      <c r="S39" s="29">
        <v>0</v>
      </c>
      <c r="T39" s="31">
        <f t="shared" si="4"/>
        <v>151.76187594553707</v>
      </c>
      <c r="U39" s="31">
        <v>151.76187594553707</v>
      </c>
      <c r="V39" s="32" t="s">
        <v>45</v>
      </c>
    </row>
    <row r="40" ht="45" customHeight="1">
      <c r="A40" s="26">
        <v>20</v>
      </c>
      <c r="B40" s="27" t="s">
        <v>75</v>
      </c>
      <c r="C40" s="26" t="s">
        <v>52</v>
      </c>
      <c r="D40" s="26">
        <v>1974</v>
      </c>
      <c r="E40" s="26">
        <v>2022</v>
      </c>
      <c r="F40" s="26" t="s">
        <v>76</v>
      </c>
      <c r="G40" s="28">
        <v>5</v>
      </c>
      <c r="H40" s="28">
        <v>4</v>
      </c>
      <c r="I40" s="29">
        <v>3715.9000000000001</v>
      </c>
      <c r="J40" s="29">
        <v>3529.5</v>
      </c>
      <c r="K40" s="29">
        <v>3105.4000000000001</v>
      </c>
      <c r="L40" s="30">
        <v>118</v>
      </c>
      <c r="M40" s="29">
        <f t="shared" si="2"/>
        <v>489640.28000000003</v>
      </c>
      <c r="N40" s="29">
        <v>0</v>
      </c>
      <c r="O40" s="29">
        <v>0</v>
      </c>
      <c r="P40" s="29">
        <v>0</v>
      </c>
      <c r="Q40" s="29">
        <f>'Таблица 3 '!C31</f>
        <v>489640.28000000003</v>
      </c>
      <c r="R40" s="29">
        <f t="shared" si="3"/>
        <v>489640.28000000003</v>
      </c>
      <c r="S40" s="29">
        <v>0</v>
      </c>
      <c r="T40" s="31">
        <f t="shared" si="4"/>
        <v>138.72794446805497</v>
      </c>
      <c r="U40" s="31">
        <v>138.72794446805497</v>
      </c>
      <c r="V40" s="32" t="s">
        <v>45</v>
      </c>
    </row>
    <row r="41" ht="45" customHeight="1">
      <c r="A41" s="26">
        <v>21</v>
      </c>
      <c r="B41" s="27" t="s">
        <v>77</v>
      </c>
      <c r="C41" s="26" t="s">
        <v>52</v>
      </c>
      <c r="D41" s="26">
        <v>1988</v>
      </c>
      <c r="E41" s="26" t="s">
        <v>39</v>
      </c>
      <c r="F41" s="26" t="s">
        <v>50</v>
      </c>
      <c r="G41" s="28">
        <v>9</v>
      </c>
      <c r="H41" s="28">
        <v>1</v>
      </c>
      <c r="I41" s="29">
        <v>5862.3000000000002</v>
      </c>
      <c r="J41" s="29">
        <v>4924.1999999999998</v>
      </c>
      <c r="K41" s="29">
        <v>4836.6999999999998</v>
      </c>
      <c r="L41" s="30">
        <v>128</v>
      </c>
      <c r="M41" s="29">
        <f t="shared" si="2"/>
        <v>1437993.73</v>
      </c>
      <c r="N41" s="29">
        <v>0</v>
      </c>
      <c r="O41" s="29">
        <v>0</v>
      </c>
      <c r="P41" s="29">
        <v>0</v>
      </c>
      <c r="Q41" s="29">
        <f>'Таблица 3 '!C32</f>
        <v>1437993.73</v>
      </c>
      <c r="R41" s="29">
        <f t="shared" si="3"/>
        <v>1437993.73</v>
      </c>
      <c r="S41" s="29">
        <v>0</v>
      </c>
      <c r="T41" s="31">
        <f t="shared" si="4"/>
        <v>292.02585800739206</v>
      </c>
      <c r="U41" s="31">
        <v>292.02585800739206</v>
      </c>
      <c r="V41" s="32" t="s">
        <v>45</v>
      </c>
    </row>
    <row r="42" ht="45" customHeight="1">
      <c r="A42" s="26">
        <v>22</v>
      </c>
      <c r="B42" s="27" t="s">
        <v>78</v>
      </c>
      <c r="C42" s="26" t="s">
        <v>52</v>
      </c>
      <c r="D42" s="26">
        <v>1971</v>
      </c>
      <c r="E42" s="26">
        <v>2021</v>
      </c>
      <c r="F42" s="26" t="s">
        <v>50</v>
      </c>
      <c r="G42" s="28">
        <v>5</v>
      </c>
      <c r="H42" s="28">
        <v>4</v>
      </c>
      <c r="I42" s="29">
        <v>4253.1000000000004</v>
      </c>
      <c r="J42" s="29">
        <v>3282.0999999999999</v>
      </c>
      <c r="K42" s="29">
        <v>2703.8000000000002</v>
      </c>
      <c r="L42" s="30">
        <v>154</v>
      </c>
      <c r="M42" s="29">
        <f t="shared" si="2"/>
        <v>1090157.1799999999</v>
      </c>
      <c r="N42" s="29">
        <v>0</v>
      </c>
      <c r="O42" s="29">
        <v>0</v>
      </c>
      <c r="P42" s="29">
        <v>0</v>
      </c>
      <c r="Q42" s="29">
        <f>'Таблица 3 '!C33</f>
        <v>1090157.1799999999</v>
      </c>
      <c r="R42" s="29">
        <f t="shared" si="3"/>
        <v>1090157.1799999999</v>
      </c>
      <c r="S42" s="29">
        <v>0</v>
      </c>
      <c r="T42" s="31">
        <f t="shared" si="4"/>
        <v>332.15233539502145</v>
      </c>
      <c r="U42" s="31">
        <v>332.15233539502145</v>
      </c>
      <c r="V42" s="32" t="s">
        <v>45</v>
      </c>
    </row>
    <row r="43" ht="42.75">
      <c r="A43" s="26">
        <v>23</v>
      </c>
      <c r="B43" s="27" t="s">
        <v>79</v>
      </c>
      <c r="C43" s="26" t="s">
        <v>43</v>
      </c>
      <c r="D43" s="26">
        <v>2009</v>
      </c>
      <c r="E43" s="26" t="s">
        <v>40</v>
      </c>
      <c r="F43" s="26" t="s">
        <v>50</v>
      </c>
      <c r="G43" s="28">
        <v>9</v>
      </c>
      <c r="H43" s="28">
        <v>2</v>
      </c>
      <c r="I43" s="29">
        <v>4785.6999999999998</v>
      </c>
      <c r="J43" s="29">
        <v>4707.8000000000002</v>
      </c>
      <c r="K43" s="29">
        <v>3470.3000000000002</v>
      </c>
      <c r="L43" s="30">
        <v>124</v>
      </c>
      <c r="M43" s="29">
        <f t="shared" si="2"/>
        <v>6048601.8400000008</v>
      </c>
      <c r="N43" s="29">
        <v>0</v>
      </c>
      <c r="O43" s="29">
        <v>0</v>
      </c>
      <c r="P43" s="29">
        <v>0</v>
      </c>
      <c r="Q43" s="29">
        <f>'Таблица 3 '!C34</f>
        <v>6048601.8400000008</v>
      </c>
      <c r="R43" s="29">
        <f t="shared" si="3"/>
        <v>6048601.8400000008</v>
      </c>
      <c r="S43" s="29">
        <v>0</v>
      </c>
      <c r="T43" s="31">
        <f t="shared" si="4"/>
        <v>1284.8043332342072</v>
      </c>
      <c r="U43" s="31">
        <v>1284.8043332342072</v>
      </c>
      <c r="V43" s="32" t="s">
        <v>45</v>
      </c>
    </row>
    <row r="44" ht="42.75">
      <c r="A44" s="26">
        <v>24</v>
      </c>
      <c r="B44" s="27" t="s">
        <v>80</v>
      </c>
      <c r="C44" s="26" t="s">
        <v>43</v>
      </c>
      <c r="D44" s="26">
        <v>1973</v>
      </c>
      <c r="E44" s="26">
        <v>2021</v>
      </c>
      <c r="F44" s="26" t="s">
        <v>65</v>
      </c>
      <c r="G44" s="28">
        <v>2</v>
      </c>
      <c r="H44" s="28">
        <v>2</v>
      </c>
      <c r="I44" s="29">
        <v>736</v>
      </c>
      <c r="J44" s="29">
        <v>732</v>
      </c>
      <c r="K44" s="29">
        <v>700.5</v>
      </c>
      <c r="L44" s="30">
        <v>37</v>
      </c>
      <c r="M44" s="29">
        <f t="shared" si="2"/>
        <v>1164526.8300000001</v>
      </c>
      <c r="N44" s="29">
        <v>0</v>
      </c>
      <c r="O44" s="29">
        <v>0</v>
      </c>
      <c r="P44" s="29">
        <v>0</v>
      </c>
      <c r="Q44" s="29">
        <f>'Таблица 3 '!C35</f>
        <v>1164526.8300000001</v>
      </c>
      <c r="R44" s="29">
        <f t="shared" si="3"/>
        <v>1164526.8300000001</v>
      </c>
      <c r="S44" s="29">
        <v>0</v>
      </c>
      <c r="T44" s="31">
        <f t="shared" si="4"/>
        <v>1590.8836475409837</v>
      </c>
      <c r="U44" s="31">
        <v>1590.8836475409837</v>
      </c>
      <c r="V44" s="32" t="s">
        <v>45</v>
      </c>
    </row>
    <row r="45" ht="42.75">
      <c r="A45" s="26">
        <v>25</v>
      </c>
      <c r="B45" s="27" t="s">
        <v>81</v>
      </c>
      <c r="C45" s="26" t="s">
        <v>43</v>
      </c>
      <c r="D45" s="26" t="s">
        <v>82</v>
      </c>
      <c r="E45" s="26">
        <v>2022</v>
      </c>
      <c r="F45" s="26" t="s">
        <v>65</v>
      </c>
      <c r="G45" s="28">
        <v>2</v>
      </c>
      <c r="H45" s="28">
        <v>2</v>
      </c>
      <c r="I45" s="29">
        <v>726.89999999999998</v>
      </c>
      <c r="J45" s="29">
        <v>725.29999999999995</v>
      </c>
      <c r="K45" s="29">
        <v>561.10000000000002</v>
      </c>
      <c r="L45" s="30">
        <v>33</v>
      </c>
      <c r="M45" s="29">
        <f t="shared" si="2"/>
        <v>910520.40000000002</v>
      </c>
      <c r="N45" s="29">
        <v>0</v>
      </c>
      <c r="O45" s="29">
        <v>0</v>
      </c>
      <c r="P45" s="29">
        <v>0</v>
      </c>
      <c r="Q45" s="29">
        <f>'Таблица 3 '!C36</f>
        <v>910520.40000000002</v>
      </c>
      <c r="R45" s="29">
        <f t="shared" si="3"/>
        <v>910520.40000000002</v>
      </c>
      <c r="S45" s="29">
        <v>0</v>
      </c>
      <c r="T45" s="31">
        <f t="shared" si="4"/>
        <v>1255.3707431407695</v>
      </c>
      <c r="U45" s="31">
        <v>1255.3707431407695</v>
      </c>
      <c r="V45" s="32" t="s">
        <v>45</v>
      </c>
    </row>
    <row r="46" ht="42.75">
      <c r="A46" s="26">
        <v>26</v>
      </c>
      <c r="B46" s="27" t="s">
        <v>83</v>
      </c>
      <c r="C46" s="26" t="s">
        <v>43</v>
      </c>
      <c r="D46" s="26">
        <v>1996</v>
      </c>
      <c r="E46" s="26" t="s">
        <v>40</v>
      </c>
      <c r="F46" s="26" t="s">
        <v>50</v>
      </c>
      <c r="G46" s="28">
        <v>0</v>
      </c>
      <c r="H46" s="28">
        <v>0</v>
      </c>
      <c r="I46" s="29">
        <v>1000</v>
      </c>
      <c r="J46" s="29">
        <v>568.10000000000002</v>
      </c>
      <c r="K46" s="29">
        <v>0</v>
      </c>
      <c r="L46" s="30">
        <v>12</v>
      </c>
      <c r="M46" s="29">
        <f t="shared" si="2"/>
        <v>523116.39000000001</v>
      </c>
      <c r="N46" s="29">
        <v>0</v>
      </c>
      <c r="O46" s="29">
        <v>0</v>
      </c>
      <c r="P46" s="29">
        <v>0</v>
      </c>
      <c r="Q46" s="29">
        <f>'Таблица 3 '!C37</f>
        <v>523116.39000000001</v>
      </c>
      <c r="R46" s="29">
        <f t="shared" si="3"/>
        <v>523116.39000000001</v>
      </c>
      <c r="S46" s="29">
        <v>0</v>
      </c>
      <c r="T46" s="31">
        <f t="shared" si="4"/>
        <v>920.81744411195211</v>
      </c>
      <c r="U46" s="31">
        <v>920.81744411195211</v>
      </c>
      <c r="V46" s="32" t="s">
        <v>45</v>
      </c>
    </row>
    <row r="47" ht="45.75" customHeight="1">
      <c r="A47" s="26">
        <v>27</v>
      </c>
      <c r="B47" s="27" t="s">
        <v>84</v>
      </c>
      <c r="C47" s="26" t="s">
        <v>52</v>
      </c>
      <c r="D47" s="26">
        <v>1965</v>
      </c>
      <c r="E47" s="26" t="s">
        <v>39</v>
      </c>
      <c r="F47" s="26" t="s">
        <v>76</v>
      </c>
      <c r="G47" s="28">
        <v>3</v>
      </c>
      <c r="H47" s="28">
        <v>1</v>
      </c>
      <c r="I47" s="29">
        <v>1859.0999999999999</v>
      </c>
      <c r="J47" s="29">
        <v>1098.5999999999999</v>
      </c>
      <c r="K47" s="29">
        <v>717</v>
      </c>
      <c r="L47" s="30">
        <v>86</v>
      </c>
      <c r="M47" s="29">
        <f t="shared" si="2"/>
        <v>498200</v>
      </c>
      <c r="N47" s="29">
        <v>0</v>
      </c>
      <c r="O47" s="29">
        <v>0</v>
      </c>
      <c r="P47" s="29">
        <v>0</v>
      </c>
      <c r="Q47" s="29">
        <f>'Таблица 3 '!C38</f>
        <v>498200</v>
      </c>
      <c r="R47" s="29">
        <f t="shared" si="3"/>
        <v>498200</v>
      </c>
      <c r="S47" s="29">
        <v>0</v>
      </c>
      <c r="T47" s="31">
        <f t="shared" si="4"/>
        <v>453.48625523393412</v>
      </c>
      <c r="U47" s="31">
        <v>453.48625523393412</v>
      </c>
      <c r="V47" s="32" t="s">
        <v>45</v>
      </c>
    </row>
    <row r="48" ht="45.600000000000001" customHeight="1">
      <c r="A48" s="26">
        <v>28</v>
      </c>
      <c r="B48" s="27" t="s">
        <v>85</v>
      </c>
      <c r="C48" s="26" t="s">
        <v>52</v>
      </c>
      <c r="D48" s="26">
        <v>1962</v>
      </c>
      <c r="E48" s="26" t="s">
        <v>39</v>
      </c>
      <c r="F48" s="26" t="s">
        <v>76</v>
      </c>
      <c r="G48" s="28">
        <v>4</v>
      </c>
      <c r="H48" s="28">
        <v>1</v>
      </c>
      <c r="I48" s="29">
        <v>2623.0999999999999</v>
      </c>
      <c r="J48" s="29">
        <v>1954.8</v>
      </c>
      <c r="K48" s="29">
        <v>1750.3</v>
      </c>
      <c r="L48" s="30">
        <v>93</v>
      </c>
      <c r="M48" s="29">
        <f t="shared" si="2"/>
        <v>950265.92000000004</v>
      </c>
      <c r="N48" s="29">
        <v>0</v>
      </c>
      <c r="O48" s="29">
        <v>0</v>
      </c>
      <c r="P48" s="29">
        <v>0</v>
      </c>
      <c r="Q48" s="29">
        <f>'Таблица 3 '!C39</f>
        <v>950265.92000000004</v>
      </c>
      <c r="R48" s="29">
        <f t="shared" si="3"/>
        <v>950265.92000000004</v>
      </c>
      <c r="S48" s="29">
        <v>0</v>
      </c>
      <c r="T48" s="31">
        <f t="shared" si="4"/>
        <v>486.11925516676899</v>
      </c>
      <c r="U48" s="31">
        <v>486.11925516676899</v>
      </c>
      <c r="V48" s="32" t="s">
        <v>45</v>
      </c>
    </row>
    <row r="49" ht="42.75">
      <c r="A49" s="26">
        <v>29</v>
      </c>
      <c r="B49" s="27" t="s">
        <v>86</v>
      </c>
      <c r="C49" s="26" t="s">
        <v>43</v>
      </c>
      <c r="D49" s="26">
        <v>1958</v>
      </c>
      <c r="E49" s="26" t="s">
        <v>40</v>
      </c>
      <c r="F49" s="26" t="s">
        <v>65</v>
      </c>
      <c r="G49" s="28">
        <v>2</v>
      </c>
      <c r="H49" s="28">
        <v>1</v>
      </c>
      <c r="I49" s="29">
        <v>279.39999999999998</v>
      </c>
      <c r="J49" s="29">
        <v>279.39999999999998</v>
      </c>
      <c r="K49" s="29">
        <v>172.40000000000001</v>
      </c>
      <c r="L49" s="30">
        <v>18</v>
      </c>
      <c r="M49" s="29">
        <f t="shared" si="2"/>
        <v>104605.03999999999</v>
      </c>
      <c r="N49" s="29">
        <v>0</v>
      </c>
      <c r="O49" s="29">
        <v>0</v>
      </c>
      <c r="P49" s="29">
        <v>0</v>
      </c>
      <c r="Q49" s="29">
        <f>'Таблица 3 '!C40</f>
        <v>104605.03999999999</v>
      </c>
      <c r="R49" s="29">
        <f t="shared" si="3"/>
        <v>104605.03999999999</v>
      </c>
      <c r="S49" s="29">
        <v>0</v>
      </c>
      <c r="T49" s="31">
        <f t="shared" si="4"/>
        <v>374.3916964924839</v>
      </c>
      <c r="U49" s="31">
        <v>374.3916964924839</v>
      </c>
      <c r="V49" s="32" t="s">
        <v>45</v>
      </c>
    </row>
    <row r="50" ht="42.75">
      <c r="A50" s="26">
        <v>30</v>
      </c>
      <c r="B50" s="27" t="s">
        <v>87</v>
      </c>
      <c r="C50" s="26" t="s">
        <v>43</v>
      </c>
      <c r="D50" s="26" t="s">
        <v>88</v>
      </c>
      <c r="E50" s="26">
        <v>2021</v>
      </c>
      <c r="F50" s="26" t="s">
        <v>65</v>
      </c>
      <c r="G50" s="28">
        <v>5</v>
      </c>
      <c r="H50" s="28">
        <v>3</v>
      </c>
      <c r="I50" s="29">
        <v>3734.5999999999999</v>
      </c>
      <c r="J50" s="29">
        <v>2713.8000000000002</v>
      </c>
      <c r="K50" s="29">
        <v>2713.8000000000002</v>
      </c>
      <c r="L50" s="30">
        <v>72</v>
      </c>
      <c r="M50" s="29">
        <f t="shared" si="2"/>
        <v>5258368.2800000003</v>
      </c>
      <c r="N50" s="29">
        <v>0</v>
      </c>
      <c r="O50" s="29">
        <v>0</v>
      </c>
      <c r="P50" s="29">
        <v>0</v>
      </c>
      <c r="Q50" s="29">
        <f>'Таблица 3 '!C41</f>
        <v>5258368.2800000003</v>
      </c>
      <c r="R50" s="29">
        <f t="shared" si="3"/>
        <v>5258368.2800000003</v>
      </c>
      <c r="S50" s="29">
        <v>0</v>
      </c>
      <c r="T50" s="31">
        <f t="shared" si="4"/>
        <v>1937.6403124769695</v>
      </c>
      <c r="U50" s="31">
        <v>1937.6403124769695</v>
      </c>
      <c r="V50" s="32" t="s">
        <v>45</v>
      </c>
    </row>
    <row r="51" ht="42.75">
      <c r="A51" s="26">
        <v>31</v>
      </c>
      <c r="B51" s="27" t="s">
        <v>89</v>
      </c>
      <c r="C51" s="26" t="s">
        <v>43</v>
      </c>
      <c r="D51" s="26" t="s">
        <v>90</v>
      </c>
      <c r="E51" s="26">
        <v>2019</v>
      </c>
      <c r="F51" s="26" t="s">
        <v>65</v>
      </c>
      <c r="G51" s="28">
        <v>3</v>
      </c>
      <c r="H51" s="28">
        <v>2</v>
      </c>
      <c r="I51" s="29">
        <v>682</v>
      </c>
      <c r="J51" s="29">
        <v>619.89999999999998</v>
      </c>
      <c r="K51" s="29">
        <v>619.89999999999998</v>
      </c>
      <c r="L51" s="30">
        <v>22</v>
      </c>
      <c r="M51" s="29">
        <f t="shared" si="2"/>
        <v>63048.610000000001</v>
      </c>
      <c r="N51" s="29">
        <v>0</v>
      </c>
      <c r="O51" s="29">
        <v>0</v>
      </c>
      <c r="P51" s="29">
        <v>0</v>
      </c>
      <c r="Q51" s="29">
        <f>'Таблица 3 '!C42</f>
        <v>63048.610000000001</v>
      </c>
      <c r="R51" s="29">
        <f t="shared" si="3"/>
        <v>63048.610000000001</v>
      </c>
      <c r="S51" s="29">
        <v>0</v>
      </c>
      <c r="T51" s="31">
        <f t="shared" si="4"/>
        <v>101.70771092111632</v>
      </c>
      <c r="U51" s="31">
        <v>101.70771092111632</v>
      </c>
      <c r="V51" s="32" t="s">
        <v>45</v>
      </c>
    </row>
    <row r="52" ht="45.600000000000001" customHeight="1">
      <c r="A52" s="26">
        <v>32</v>
      </c>
      <c r="B52" s="27" t="s">
        <v>91</v>
      </c>
      <c r="C52" s="26" t="s">
        <v>52</v>
      </c>
      <c r="D52" s="26">
        <v>1991</v>
      </c>
      <c r="E52" s="26">
        <v>2021</v>
      </c>
      <c r="F52" s="26" t="s">
        <v>50</v>
      </c>
      <c r="G52" s="28">
        <v>5</v>
      </c>
      <c r="H52" s="28">
        <v>2</v>
      </c>
      <c r="I52" s="29">
        <v>3236.5</v>
      </c>
      <c r="J52" s="29">
        <v>2401.8000000000002</v>
      </c>
      <c r="K52" s="29">
        <v>2297.8000000000002</v>
      </c>
      <c r="L52" s="30">
        <v>83</v>
      </c>
      <c r="M52" s="29">
        <f t="shared" si="2"/>
        <v>1465343.8899999999</v>
      </c>
      <c r="N52" s="29">
        <v>0</v>
      </c>
      <c r="O52" s="29">
        <v>0</v>
      </c>
      <c r="P52" s="29">
        <v>0</v>
      </c>
      <c r="Q52" s="29">
        <f>'Таблица 3 '!C43</f>
        <v>1465343.8899999999</v>
      </c>
      <c r="R52" s="29">
        <f t="shared" si="3"/>
        <v>1465343.8899999999</v>
      </c>
      <c r="S52" s="29">
        <v>0</v>
      </c>
      <c r="T52" s="31">
        <f t="shared" si="4"/>
        <v>610.10237738362889</v>
      </c>
      <c r="U52" s="31">
        <v>610.10237738362889</v>
      </c>
      <c r="V52" s="32" t="s">
        <v>45</v>
      </c>
    </row>
    <row r="53" ht="45.600000000000001" customHeight="1">
      <c r="A53" s="26">
        <v>33</v>
      </c>
      <c r="B53" s="27" t="s">
        <v>92</v>
      </c>
      <c r="C53" s="26" t="s">
        <v>52</v>
      </c>
      <c r="D53" s="26">
        <v>1988</v>
      </c>
      <c r="E53" s="26" t="s">
        <v>39</v>
      </c>
      <c r="F53" s="26" t="s">
        <v>50</v>
      </c>
      <c r="G53" s="28">
        <v>5</v>
      </c>
      <c r="H53" s="28">
        <v>6</v>
      </c>
      <c r="I53" s="29">
        <v>4252.6000000000004</v>
      </c>
      <c r="J53" s="29">
        <v>4228.8000000000002</v>
      </c>
      <c r="K53" s="29">
        <v>3761.0999999999999</v>
      </c>
      <c r="L53" s="30">
        <v>113</v>
      </c>
      <c r="M53" s="29">
        <f t="shared" si="2"/>
        <v>3987833.1699999999</v>
      </c>
      <c r="N53" s="29">
        <v>0</v>
      </c>
      <c r="O53" s="29">
        <v>0</v>
      </c>
      <c r="P53" s="29">
        <v>0</v>
      </c>
      <c r="Q53" s="29">
        <f>'Таблица 3 '!C44</f>
        <v>3987833.1699999999</v>
      </c>
      <c r="R53" s="29">
        <f t="shared" si="3"/>
        <v>3987833.1699999999</v>
      </c>
      <c r="S53" s="29">
        <v>0</v>
      </c>
      <c r="T53" s="31">
        <f t="shared" si="4"/>
        <v>943.01768113885726</v>
      </c>
      <c r="U53" s="31">
        <v>943.01768113885726</v>
      </c>
      <c r="V53" s="32" t="s">
        <v>45</v>
      </c>
    </row>
    <row r="54" ht="42.75">
      <c r="A54" s="26">
        <v>34</v>
      </c>
      <c r="B54" s="27" t="s">
        <v>93</v>
      </c>
      <c r="C54" s="26" t="s">
        <v>43</v>
      </c>
      <c r="D54" s="26">
        <v>1964</v>
      </c>
      <c r="E54" s="26" t="s">
        <v>40</v>
      </c>
      <c r="F54" s="26" t="s">
        <v>65</v>
      </c>
      <c r="G54" s="28">
        <v>4</v>
      </c>
      <c r="H54" s="28">
        <v>3</v>
      </c>
      <c r="I54" s="29">
        <v>2901.2399999999998</v>
      </c>
      <c r="J54" s="29">
        <v>2082</v>
      </c>
      <c r="K54" s="29">
        <v>2037.5</v>
      </c>
      <c r="L54" s="30">
        <v>76</v>
      </c>
      <c r="M54" s="29">
        <f t="shared" si="2"/>
        <v>5437179</v>
      </c>
      <c r="N54" s="29">
        <v>0</v>
      </c>
      <c r="O54" s="29">
        <v>0</v>
      </c>
      <c r="P54" s="29">
        <v>0</v>
      </c>
      <c r="Q54" s="29">
        <f>'Таблица 3 '!C45</f>
        <v>5437179</v>
      </c>
      <c r="R54" s="29">
        <f t="shared" si="3"/>
        <v>5437179</v>
      </c>
      <c r="S54" s="29">
        <v>0</v>
      </c>
      <c r="T54" s="31">
        <f t="shared" si="4"/>
        <v>2611.5172910662823</v>
      </c>
      <c r="U54" s="31">
        <v>2611.5172910662823</v>
      </c>
      <c r="V54" s="32" t="s">
        <v>45</v>
      </c>
    </row>
    <row r="55" ht="42.75">
      <c r="A55" s="26">
        <v>35</v>
      </c>
      <c r="B55" s="27" t="s">
        <v>94</v>
      </c>
      <c r="C55" s="26" t="s">
        <v>43</v>
      </c>
      <c r="D55" s="26">
        <v>1938</v>
      </c>
      <c r="E55" s="26" t="s">
        <v>40</v>
      </c>
      <c r="F55" s="26" t="s">
        <v>44</v>
      </c>
      <c r="G55" s="28">
        <v>4</v>
      </c>
      <c r="H55" s="28">
        <v>3</v>
      </c>
      <c r="I55" s="29">
        <v>2984.3000000000002</v>
      </c>
      <c r="J55" s="29">
        <v>2172.5999999999999</v>
      </c>
      <c r="K55" s="29">
        <v>2172.5999999999999</v>
      </c>
      <c r="L55" s="30">
        <v>72</v>
      </c>
      <c r="M55" s="29">
        <f t="shared" si="2"/>
        <v>5190075.1100000003</v>
      </c>
      <c r="N55" s="29">
        <v>0</v>
      </c>
      <c r="O55" s="29">
        <v>0</v>
      </c>
      <c r="P55" s="29">
        <v>0</v>
      </c>
      <c r="Q55" s="29">
        <f>'Таблица 3 '!C46</f>
        <v>5190075.1100000003</v>
      </c>
      <c r="R55" s="29">
        <f t="shared" si="3"/>
        <v>5190075.1100000003</v>
      </c>
      <c r="S55" s="29">
        <v>0</v>
      </c>
      <c r="T55" s="31">
        <f t="shared" si="4"/>
        <v>2388.8774325692721</v>
      </c>
      <c r="U55" s="31">
        <v>2388.8774325692721</v>
      </c>
      <c r="V55" s="32" t="s">
        <v>45</v>
      </c>
    </row>
    <row r="56" ht="42.75">
      <c r="A56" s="26">
        <v>36</v>
      </c>
      <c r="B56" s="27" t="s">
        <v>95</v>
      </c>
      <c r="C56" s="26" t="s">
        <v>43</v>
      </c>
      <c r="D56" s="26" t="s">
        <v>96</v>
      </c>
      <c r="E56" s="26">
        <v>2021</v>
      </c>
      <c r="F56" s="26" t="s">
        <v>65</v>
      </c>
      <c r="G56" s="28">
        <v>5</v>
      </c>
      <c r="H56" s="28">
        <v>4</v>
      </c>
      <c r="I56" s="29">
        <v>4415.1999999999998</v>
      </c>
      <c r="J56" s="29">
        <v>3767.9000000000001</v>
      </c>
      <c r="K56" s="29">
        <v>3460.4000000000001</v>
      </c>
      <c r="L56" s="30">
        <v>137</v>
      </c>
      <c r="M56" s="29">
        <f t="shared" si="2"/>
        <v>2893035.2999999998</v>
      </c>
      <c r="N56" s="29">
        <v>0</v>
      </c>
      <c r="O56" s="29">
        <v>0</v>
      </c>
      <c r="P56" s="29">
        <v>0</v>
      </c>
      <c r="Q56" s="29">
        <f>'Таблица 3 '!C47</f>
        <v>2893035.2999999998</v>
      </c>
      <c r="R56" s="29">
        <f t="shared" si="3"/>
        <v>2893035.2999999998</v>
      </c>
      <c r="S56" s="29">
        <v>0</v>
      </c>
      <c r="T56" s="31">
        <f t="shared" si="4"/>
        <v>767.81106186469913</v>
      </c>
      <c r="U56" s="31">
        <v>767.81106186469913</v>
      </c>
      <c r="V56" s="32" t="s">
        <v>45</v>
      </c>
    </row>
    <row r="57" ht="42.75">
      <c r="A57" s="26">
        <v>37</v>
      </c>
      <c r="B57" s="27" t="s">
        <v>97</v>
      </c>
      <c r="C57" s="26" t="s">
        <v>43</v>
      </c>
      <c r="D57" s="26">
        <v>1988</v>
      </c>
      <c r="E57" s="26">
        <v>2021</v>
      </c>
      <c r="F57" s="26" t="s">
        <v>65</v>
      </c>
      <c r="G57" s="28">
        <v>5</v>
      </c>
      <c r="H57" s="28">
        <v>8</v>
      </c>
      <c r="I57" s="29">
        <v>7256.8000000000002</v>
      </c>
      <c r="J57" s="29">
        <v>5241.6000000000004</v>
      </c>
      <c r="K57" s="29">
        <v>4987.8000000000002</v>
      </c>
      <c r="L57" s="30">
        <v>235</v>
      </c>
      <c r="M57" s="29">
        <f t="shared" si="2"/>
        <v>2970008.04</v>
      </c>
      <c r="N57" s="29">
        <v>0</v>
      </c>
      <c r="O57" s="29">
        <v>0</v>
      </c>
      <c r="P57" s="29">
        <v>0</v>
      </c>
      <c r="Q57" s="29">
        <f>'Таблица 3 '!C48</f>
        <v>2970008.04</v>
      </c>
      <c r="R57" s="29">
        <f t="shared" si="3"/>
        <v>2970008.04</v>
      </c>
      <c r="S57" s="29">
        <v>0</v>
      </c>
      <c r="T57" s="31">
        <f t="shared" si="4"/>
        <v>566.62241300366293</v>
      </c>
      <c r="U57" s="31">
        <v>566.62241300366293</v>
      </c>
      <c r="V57" s="32" t="s">
        <v>45</v>
      </c>
    </row>
    <row r="58" ht="42.75">
      <c r="A58" s="26">
        <v>38</v>
      </c>
      <c r="B58" s="27" t="s">
        <v>98</v>
      </c>
      <c r="C58" s="26" t="s">
        <v>43</v>
      </c>
      <c r="D58" s="26" t="s">
        <v>99</v>
      </c>
      <c r="E58" s="26">
        <v>2018</v>
      </c>
      <c r="F58" s="26" t="s">
        <v>65</v>
      </c>
      <c r="G58" s="28">
        <v>5</v>
      </c>
      <c r="H58" s="28">
        <v>4</v>
      </c>
      <c r="I58" s="29">
        <v>4506.8999999999996</v>
      </c>
      <c r="J58" s="29">
        <v>4026.8000000000002</v>
      </c>
      <c r="K58" s="29">
        <v>3073.8000000000002</v>
      </c>
      <c r="L58" s="30">
        <v>123</v>
      </c>
      <c r="M58" s="29">
        <f t="shared" si="2"/>
        <v>6150096.3900000006</v>
      </c>
      <c r="N58" s="29">
        <v>0</v>
      </c>
      <c r="O58" s="29">
        <v>0</v>
      </c>
      <c r="P58" s="29">
        <v>0</v>
      </c>
      <c r="Q58" s="29">
        <f>'Таблица 3 '!C49</f>
        <v>6150096.3900000006</v>
      </c>
      <c r="R58" s="29">
        <f t="shared" si="3"/>
        <v>6150096.3900000006</v>
      </c>
      <c r="S58" s="29">
        <v>0</v>
      </c>
      <c r="T58" s="31">
        <f t="shared" si="4"/>
        <v>1527.2912461507897</v>
      </c>
      <c r="U58" s="31">
        <v>1527.2912461507897</v>
      </c>
      <c r="V58" s="32" t="s">
        <v>45</v>
      </c>
    </row>
    <row r="59" ht="42.75">
      <c r="A59" s="26">
        <v>39</v>
      </c>
      <c r="B59" s="27" t="s">
        <v>100</v>
      </c>
      <c r="C59" s="26" t="s">
        <v>43</v>
      </c>
      <c r="D59" s="26">
        <v>1991</v>
      </c>
      <c r="E59" s="26" t="s">
        <v>40</v>
      </c>
      <c r="F59" s="26" t="s">
        <v>65</v>
      </c>
      <c r="G59" s="28">
        <v>5</v>
      </c>
      <c r="H59" s="28">
        <v>4</v>
      </c>
      <c r="I59" s="29">
        <v>4046.1999999999998</v>
      </c>
      <c r="J59" s="29">
        <v>2839.5999999999999</v>
      </c>
      <c r="K59" s="29">
        <v>2839.5999999999999</v>
      </c>
      <c r="L59" s="30">
        <v>113</v>
      </c>
      <c r="M59" s="29">
        <f t="shared" si="2"/>
        <v>251803.16</v>
      </c>
      <c r="N59" s="29">
        <v>0</v>
      </c>
      <c r="O59" s="29">
        <v>0</v>
      </c>
      <c r="P59" s="29">
        <v>0</v>
      </c>
      <c r="Q59" s="29">
        <f>'Таблица 3 '!C50</f>
        <v>251803.16</v>
      </c>
      <c r="R59" s="29">
        <f t="shared" si="3"/>
        <v>251803.16</v>
      </c>
      <c r="S59" s="29">
        <v>0</v>
      </c>
      <c r="T59" s="31">
        <f t="shared" si="4"/>
        <v>88.675574024510496</v>
      </c>
      <c r="U59" s="31">
        <v>88.675574024510496</v>
      </c>
      <c r="V59" s="32" t="s">
        <v>45</v>
      </c>
    </row>
    <row r="60" ht="46.899999999999999" customHeight="1">
      <c r="A60" s="26">
        <v>40</v>
      </c>
      <c r="B60" s="27" t="s">
        <v>101</v>
      </c>
      <c r="C60" s="26" t="s">
        <v>52</v>
      </c>
      <c r="D60" s="26">
        <v>2003</v>
      </c>
      <c r="E60" s="26" t="s">
        <v>39</v>
      </c>
      <c r="F60" s="26" t="s">
        <v>76</v>
      </c>
      <c r="G60" s="28">
        <v>5</v>
      </c>
      <c r="H60" s="28">
        <v>3</v>
      </c>
      <c r="I60" s="29">
        <v>5189.8999999999996</v>
      </c>
      <c r="J60" s="29">
        <v>3546.3000000000002</v>
      </c>
      <c r="K60" s="29">
        <v>3168.4000000000001</v>
      </c>
      <c r="L60" s="30">
        <v>138</v>
      </c>
      <c r="M60" s="29">
        <f t="shared" si="2"/>
        <v>1972515.6100000001</v>
      </c>
      <c r="N60" s="29">
        <v>0</v>
      </c>
      <c r="O60" s="29">
        <v>0</v>
      </c>
      <c r="P60" s="29">
        <v>0</v>
      </c>
      <c r="Q60" s="29">
        <f>'Таблица 3 '!C51</f>
        <v>1972515.6100000001</v>
      </c>
      <c r="R60" s="29">
        <f t="shared" si="3"/>
        <v>1972515.6100000001</v>
      </c>
      <c r="S60" s="29">
        <v>0</v>
      </c>
      <c r="T60" s="31">
        <f t="shared" si="4"/>
        <v>556.21792008572311</v>
      </c>
      <c r="U60" s="31">
        <v>556.21792008572311</v>
      </c>
      <c r="V60" s="32" t="s">
        <v>45</v>
      </c>
    </row>
    <row r="61" ht="46.899999999999999" customHeight="1">
      <c r="A61" s="26">
        <v>41</v>
      </c>
      <c r="B61" s="27" t="s">
        <v>102</v>
      </c>
      <c r="C61" s="26" t="s">
        <v>52</v>
      </c>
      <c r="D61" s="26">
        <v>1981</v>
      </c>
      <c r="E61" s="26" t="s">
        <v>39</v>
      </c>
      <c r="F61" s="26" t="s">
        <v>76</v>
      </c>
      <c r="G61" s="28">
        <v>5</v>
      </c>
      <c r="H61" s="28">
        <v>5</v>
      </c>
      <c r="I61" s="29">
        <v>4454.6000000000004</v>
      </c>
      <c r="J61" s="29">
        <v>3491.8000000000002</v>
      </c>
      <c r="K61" s="29">
        <v>3182.9000000000001</v>
      </c>
      <c r="L61" s="30">
        <v>151</v>
      </c>
      <c r="M61" s="29">
        <f t="shared" si="2"/>
        <v>1928143.7499999998</v>
      </c>
      <c r="N61" s="29">
        <v>0</v>
      </c>
      <c r="O61" s="29">
        <v>0</v>
      </c>
      <c r="P61" s="29">
        <v>0</v>
      </c>
      <c r="Q61" s="29">
        <f>'Таблица 3 '!C52</f>
        <v>1928143.7499999998</v>
      </c>
      <c r="R61" s="29">
        <f t="shared" si="3"/>
        <v>1928143.7499999998</v>
      </c>
      <c r="S61" s="29">
        <v>0</v>
      </c>
      <c r="T61" s="31">
        <f t="shared" si="4"/>
        <v>552.19192107222625</v>
      </c>
      <c r="U61" s="31">
        <v>552.19192107222625</v>
      </c>
      <c r="V61" s="32" t="s">
        <v>45</v>
      </c>
    </row>
    <row r="62" ht="42.75">
      <c r="A62" s="26">
        <v>42</v>
      </c>
      <c r="B62" s="27" t="s">
        <v>103</v>
      </c>
      <c r="C62" s="26" t="s">
        <v>43</v>
      </c>
      <c r="D62" s="26" t="s">
        <v>104</v>
      </c>
      <c r="E62" s="26" t="s">
        <v>40</v>
      </c>
      <c r="F62" s="26" t="s">
        <v>65</v>
      </c>
      <c r="G62" s="28">
        <v>5</v>
      </c>
      <c r="H62" s="28">
        <v>4</v>
      </c>
      <c r="I62" s="29">
        <v>3051.1999999999998</v>
      </c>
      <c r="J62" s="29">
        <v>2762.3000000000002</v>
      </c>
      <c r="K62" s="29">
        <v>2550.5999999999999</v>
      </c>
      <c r="L62" s="30">
        <v>111</v>
      </c>
      <c r="M62" s="29">
        <f t="shared" si="2"/>
        <v>4075378.1400000001</v>
      </c>
      <c r="N62" s="29">
        <v>0</v>
      </c>
      <c r="O62" s="29">
        <v>0</v>
      </c>
      <c r="P62" s="29">
        <v>0</v>
      </c>
      <c r="Q62" s="29">
        <f>'Таблица 3 '!C53</f>
        <v>4075378.1400000001</v>
      </c>
      <c r="R62" s="29">
        <f t="shared" si="3"/>
        <v>4075378.1400000001</v>
      </c>
      <c r="S62" s="29">
        <v>0</v>
      </c>
      <c r="T62" s="31">
        <f t="shared" si="4"/>
        <v>1475.3568185932013</v>
      </c>
      <c r="U62" s="31">
        <v>1475.3568185932013</v>
      </c>
      <c r="V62" s="32" t="s">
        <v>45</v>
      </c>
    </row>
    <row r="63" ht="45.600000000000001" customHeight="1">
      <c r="A63" s="26">
        <v>43</v>
      </c>
      <c r="B63" s="27" t="s">
        <v>105</v>
      </c>
      <c r="C63" s="26" t="s">
        <v>52</v>
      </c>
      <c r="D63" s="26">
        <v>2002</v>
      </c>
      <c r="E63" s="26" t="s">
        <v>39</v>
      </c>
      <c r="F63" s="26" t="s">
        <v>76</v>
      </c>
      <c r="G63" s="28">
        <v>9</v>
      </c>
      <c r="H63" s="28">
        <v>5</v>
      </c>
      <c r="I63" s="29">
        <v>14793</v>
      </c>
      <c r="J63" s="29">
        <v>12696.6</v>
      </c>
      <c r="K63" s="29">
        <v>11822.4</v>
      </c>
      <c r="L63" s="30">
        <v>228</v>
      </c>
      <c r="M63" s="29">
        <f t="shared" si="2"/>
        <v>650000</v>
      </c>
      <c r="N63" s="29">
        <v>0</v>
      </c>
      <c r="O63" s="29">
        <v>0</v>
      </c>
      <c r="P63" s="29">
        <v>0</v>
      </c>
      <c r="Q63" s="29">
        <f>'Таблица 3 '!C54</f>
        <v>650000</v>
      </c>
      <c r="R63" s="29">
        <f t="shared" si="3"/>
        <v>650000</v>
      </c>
      <c r="S63" s="29">
        <v>0</v>
      </c>
      <c r="T63" s="31">
        <f t="shared" si="4"/>
        <v>51.194808058850398</v>
      </c>
      <c r="U63" s="31">
        <v>51.194808058850398</v>
      </c>
      <c r="V63" s="32" t="s">
        <v>45</v>
      </c>
    </row>
    <row r="64" ht="42.75">
      <c r="A64" s="26">
        <v>44</v>
      </c>
      <c r="B64" s="27" t="s">
        <v>106</v>
      </c>
      <c r="C64" s="26" t="s">
        <v>43</v>
      </c>
      <c r="D64" s="26" t="s">
        <v>73</v>
      </c>
      <c r="E64" s="26">
        <v>2018</v>
      </c>
      <c r="F64" s="26" t="s">
        <v>65</v>
      </c>
      <c r="G64" s="28">
        <v>5</v>
      </c>
      <c r="H64" s="28">
        <v>4</v>
      </c>
      <c r="I64" s="29">
        <v>4377.8999999999996</v>
      </c>
      <c r="J64" s="29">
        <v>3150.5999999999999</v>
      </c>
      <c r="K64" s="29">
        <v>3120.1999999999998</v>
      </c>
      <c r="L64" s="30">
        <v>109</v>
      </c>
      <c r="M64" s="29">
        <f t="shared" si="2"/>
        <v>8705682.040000001</v>
      </c>
      <c r="N64" s="29">
        <v>0</v>
      </c>
      <c r="O64" s="29">
        <v>0</v>
      </c>
      <c r="P64" s="29">
        <v>0</v>
      </c>
      <c r="Q64" s="29">
        <f>'Таблица 3 '!C55</f>
        <v>8705682.040000001</v>
      </c>
      <c r="R64" s="29">
        <f t="shared" si="3"/>
        <v>8705682.040000001</v>
      </c>
      <c r="S64" s="29">
        <v>0</v>
      </c>
      <c r="T64" s="31">
        <f t="shared" si="4"/>
        <v>2763.1822636958045</v>
      </c>
      <c r="U64" s="31">
        <v>2763.1822636958045</v>
      </c>
      <c r="V64" s="32" t="s">
        <v>45</v>
      </c>
    </row>
    <row r="65" ht="45">
      <c r="A65" s="26">
        <v>45</v>
      </c>
      <c r="B65" s="27" t="s">
        <v>107</v>
      </c>
      <c r="C65" s="26" t="s">
        <v>43</v>
      </c>
      <c r="D65" s="26" t="s">
        <v>57</v>
      </c>
      <c r="E65" s="26">
        <v>2019</v>
      </c>
      <c r="F65" s="26" t="s">
        <v>65</v>
      </c>
      <c r="G65" s="28">
        <v>5</v>
      </c>
      <c r="H65" s="28">
        <v>3</v>
      </c>
      <c r="I65" s="29">
        <v>3303.5999999999999</v>
      </c>
      <c r="J65" s="29">
        <v>3303.5999999999999</v>
      </c>
      <c r="K65" s="29">
        <v>2921.6999999999998</v>
      </c>
      <c r="L65" s="30">
        <v>61</v>
      </c>
      <c r="M65" s="29">
        <f t="shared" si="2"/>
        <v>2747023.3500000001</v>
      </c>
      <c r="N65" s="29">
        <v>0</v>
      </c>
      <c r="O65" s="29">
        <v>0</v>
      </c>
      <c r="P65" s="29">
        <v>0</v>
      </c>
      <c r="Q65" s="29">
        <f>'Таблица 3 '!C56</f>
        <v>2747023.3500000001</v>
      </c>
      <c r="R65" s="29">
        <f t="shared" si="3"/>
        <v>2747023.3500000001</v>
      </c>
      <c r="S65" s="29">
        <v>0</v>
      </c>
      <c r="T65" s="31">
        <f t="shared" si="4"/>
        <v>831.52420087177632</v>
      </c>
      <c r="U65" s="31">
        <v>831.52420087177632</v>
      </c>
      <c r="V65" s="32" t="s">
        <v>45</v>
      </c>
    </row>
    <row r="66" ht="45">
      <c r="A66" s="26">
        <v>46</v>
      </c>
      <c r="B66" s="27" t="s">
        <v>108</v>
      </c>
      <c r="C66" s="26" t="s">
        <v>43</v>
      </c>
      <c r="D66" s="26">
        <v>1972</v>
      </c>
      <c r="E66" s="26" t="s">
        <v>40</v>
      </c>
      <c r="F66" s="26" t="s">
        <v>50</v>
      </c>
      <c r="G66" s="28">
        <v>5</v>
      </c>
      <c r="H66" s="28">
        <v>4</v>
      </c>
      <c r="I66" s="29">
        <v>3869.3000000000002</v>
      </c>
      <c r="J66" s="29">
        <v>3872.5999999999999</v>
      </c>
      <c r="K66" s="29">
        <v>3774.4000000000001</v>
      </c>
      <c r="L66" s="30">
        <v>175</v>
      </c>
      <c r="M66" s="29">
        <f t="shared" si="2"/>
        <v>1260481.46</v>
      </c>
      <c r="N66" s="29">
        <v>0</v>
      </c>
      <c r="O66" s="29">
        <v>0</v>
      </c>
      <c r="P66" s="29">
        <v>0</v>
      </c>
      <c r="Q66" s="29">
        <f>'Таблица 3 '!C57</f>
        <v>1260481.46</v>
      </c>
      <c r="R66" s="29">
        <f t="shared" si="3"/>
        <v>1260481.46</v>
      </c>
      <c r="S66" s="29">
        <v>0</v>
      </c>
      <c r="T66" s="31">
        <f t="shared" si="4"/>
        <v>325.48713009347728</v>
      </c>
      <c r="U66" s="31">
        <v>325.48713009347728</v>
      </c>
      <c r="V66" s="32" t="s">
        <v>45</v>
      </c>
    </row>
    <row r="67" ht="45">
      <c r="A67" s="26">
        <v>47</v>
      </c>
      <c r="B67" s="27" t="s">
        <v>109</v>
      </c>
      <c r="C67" s="26" t="s">
        <v>43</v>
      </c>
      <c r="D67" s="26">
        <v>1979</v>
      </c>
      <c r="E67" s="26" t="s">
        <v>40</v>
      </c>
      <c r="F67" s="26" t="s">
        <v>54</v>
      </c>
      <c r="G67" s="28">
        <v>5</v>
      </c>
      <c r="H67" s="28">
        <v>5</v>
      </c>
      <c r="I67" s="29">
        <v>5140.6000000000004</v>
      </c>
      <c r="J67" s="29">
        <v>4626.6000000000004</v>
      </c>
      <c r="K67" s="29">
        <v>4626.6000000000004</v>
      </c>
      <c r="L67" s="30">
        <v>205</v>
      </c>
      <c r="M67" s="29">
        <f t="shared" si="2"/>
        <v>6317203.2000000002</v>
      </c>
      <c r="N67" s="29">
        <v>0</v>
      </c>
      <c r="O67" s="29">
        <v>0</v>
      </c>
      <c r="P67" s="29">
        <v>0</v>
      </c>
      <c r="Q67" s="29">
        <f>'Таблица 3 '!C58</f>
        <v>6317203.2000000002</v>
      </c>
      <c r="R67" s="29">
        <f t="shared" si="3"/>
        <v>6317203.2000000002</v>
      </c>
      <c r="S67" s="29">
        <v>0</v>
      </c>
      <c r="T67" s="31">
        <f t="shared" si="4"/>
        <v>1365.4094151212553</v>
      </c>
      <c r="U67" s="31">
        <v>1365.4094151212553</v>
      </c>
      <c r="V67" s="32" t="s">
        <v>45</v>
      </c>
    </row>
    <row r="68" ht="46.149999999999999" customHeight="1">
      <c r="A68" s="26">
        <v>48</v>
      </c>
      <c r="B68" s="27" t="s">
        <v>110</v>
      </c>
      <c r="C68" s="26" t="s">
        <v>52</v>
      </c>
      <c r="D68" s="26">
        <v>1966</v>
      </c>
      <c r="E68" s="26">
        <v>2021</v>
      </c>
      <c r="F68" s="26" t="s">
        <v>50</v>
      </c>
      <c r="G68" s="28">
        <v>5</v>
      </c>
      <c r="H68" s="28">
        <v>6</v>
      </c>
      <c r="I68" s="29">
        <v>5723.3999999999996</v>
      </c>
      <c r="J68" s="29">
        <v>5722.5</v>
      </c>
      <c r="K68" s="29">
        <v>5306.8000000000002</v>
      </c>
      <c r="L68" s="30">
        <v>264</v>
      </c>
      <c r="M68" s="29">
        <f t="shared" si="2"/>
        <v>2279826.6499999999</v>
      </c>
      <c r="N68" s="29">
        <v>0</v>
      </c>
      <c r="O68" s="29">
        <v>0</v>
      </c>
      <c r="P68" s="29">
        <v>0</v>
      </c>
      <c r="Q68" s="29">
        <f>'Таблица 3 '!C59</f>
        <v>2279826.6499999999</v>
      </c>
      <c r="R68" s="29">
        <f t="shared" si="3"/>
        <v>2279826.6499999999</v>
      </c>
      <c r="S68" s="29">
        <v>0</v>
      </c>
      <c r="T68" s="31">
        <f t="shared" si="4"/>
        <v>398.39696810834425</v>
      </c>
      <c r="U68" s="31">
        <v>398.39696810834425</v>
      </c>
      <c r="V68" s="32" t="s">
        <v>45</v>
      </c>
    </row>
    <row r="69" ht="45">
      <c r="A69" s="26">
        <v>49</v>
      </c>
      <c r="B69" s="27" t="s">
        <v>111</v>
      </c>
      <c r="C69" s="26" t="s">
        <v>43</v>
      </c>
      <c r="D69" s="26" t="s">
        <v>73</v>
      </c>
      <c r="E69" s="26">
        <v>2020</v>
      </c>
      <c r="F69" s="26" t="s">
        <v>65</v>
      </c>
      <c r="G69" s="28">
        <v>5</v>
      </c>
      <c r="H69" s="28">
        <v>6</v>
      </c>
      <c r="I69" s="29">
        <v>6826.3000000000002</v>
      </c>
      <c r="J69" s="29">
        <v>5080.8999999999996</v>
      </c>
      <c r="K69" s="29">
        <v>4919.3999999999996</v>
      </c>
      <c r="L69" s="30">
        <v>167</v>
      </c>
      <c r="M69" s="29">
        <f t="shared" si="2"/>
        <v>2506024.7999999998</v>
      </c>
      <c r="N69" s="29">
        <v>0</v>
      </c>
      <c r="O69" s="29">
        <v>0</v>
      </c>
      <c r="P69" s="29">
        <v>0</v>
      </c>
      <c r="Q69" s="29">
        <f>'Таблица 3 '!C60</f>
        <v>2506024.7999999998</v>
      </c>
      <c r="R69" s="29">
        <f t="shared" si="3"/>
        <v>2506024.7999999998</v>
      </c>
      <c r="S69" s="29">
        <v>0</v>
      </c>
      <c r="T69" s="31">
        <f t="shared" si="4"/>
        <v>493.22458619535911</v>
      </c>
      <c r="U69" s="31">
        <v>493.22458619535911</v>
      </c>
      <c r="V69" s="32" t="s">
        <v>45</v>
      </c>
    </row>
    <row r="70" ht="45" customHeight="1">
      <c r="A70" s="26">
        <v>50</v>
      </c>
      <c r="B70" s="27" t="s">
        <v>112</v>
      </c>
      <c r="C70" s="26" t="s">
        <v>113</v>
      </c>
      <c r="D70" s="26">
        <v>1992</v>
      </c>
      <c r="E70" s="26">
        <v>2022</v>
      </c>
      <c r="F70" s="26" t="s">
        <v>76</v>
      </c>
      <c r="G70" s="28">
        <v>9</v>
      </c>
      <c r="H70" s="28">
        <v>4</v>
      </c>
      <c r="I70" s="29">
        <v>11358.9</v>
      </c>
      <c r="J70" s="29">
        <v>10098.200000000001</v>
      </c>
      <c r="K70" s="29">
        <v>8068</v>
      </c>
      <c r="L70" s="30">
        <v>274</v>
      </c>
      <c r="M70" s="29">
        <f t="shared" si="2"/>
        <v>906148</v>
      </c>
      <c r="N70" s="29">
        <v>0</v>
      </c>
      <c r="O70" s="29">
        <v>0</v>
      </c>
      <c r="P70" s="29">
        <v>0</v>
      </c>
      <c r="Q70" s="29">
        <f>'Таблица 3 '!C61</f>
        <v>906148</v>
      </c>
      <c r="R70" s="29">
        <f t="shared" si="3"/>
        <v>906148</v>
      </c>
      <c r="S70" s="29">
        <v>0</v>
      </c>
      <c r="T70" s="31">
        <f t="shared" si="4"/>
        <v>89.733615891941128</v>
      </c>
      <c r="U70" s="31">
        <v>89.733615891941128</v>
      </c>
      <c r="V70" s="32" t="s">
        <v>45</v>
      </c>
    </row>
    <row r="71" ht="45">
      <c r="A71" s="26">
        <v>51</v>
      </c>
      <c r="B71" s="27" t="s">
        <v>114</v>
      </c>
      <c r="C71" s="26" t="s">
        <v>43</v>
      </c>
      <c r="D71" s="26" t="s">
        <v>115</v>
      </c>
      <c r="E71" s="26">
        <v>2021</v>
      </c>
      <c r="F71" s="26" t="s">
        <v>65</v>
      </c>
      <c r="G71" s="28">
        <v>2</v>
      </c>
      <c r="H71" s="28">
        <v>2</v>
      </c>
      <c r="I71" s="29">
        <v>899.29999999999995</v>
      </c>
      <c r="J71" s="29">
        <v>861.70000000000005</v>
      </c>
      <c r="K71" s="29">
        <v>805.79999999999995</v>
      </c>
      <c r="L71" s="30">
        <v>24</v>
      </c>
      <c r="M71" s="29">
        <f t="shared" si="2"/>
        <v>126683.84</v>
      </c>
      <c r="N71" s="29">
        <v>0</v>
      </c>
      <c r="O71" s="29">
        <v>0</v>
      </c>
      <c r="P71" s="29">
        <v>0</v>
      </c>
      <c r="Q71" s="29">
        <f>'Таблица 3 '!C62</f>
        <v>126683.84</v>
      </c>
      <c r="R71" s="29">
        <f t="shared" si="3"/>
        <v>126683.84</v>
      </c>
      <c r="S71" s="29">
        <v>0</v>
      </c>
      <c r="T71" s="31">
        <f t="shared" si="4"/>
        <v>147.01617732389462</v>
      </c>
      <c r="U71" s="31">
        <v>147.01617732389462</v>
      </c>
      <c r="V71" s="32" t="s">
        <v>45</v>
      </c>
    </row>
    <row r="72" ht="45">
      <c r="A72" s="26">
        <v>52</v>
      </c>
      <c r="B72" s="27" t="s">
        <v>116</v>
      </c>
      <c r="C72" s="26" t="s">
        <v>43</v>
      </c>
      <c r="D72" s="26">
        <v>1965</v>
      </c>
      <c r="E72" s="26" t="s">
        <v>40</v>
      </c>
      <c r="F72" s="26" t="s">
        <v>44</v>
      </c>
      <c r="G72" s="28">
        <v>5</v>
      </c>
      <c r="H72" s="28">
        <v>4</v>
      </c>
      <c r="I72" s="29">
        <v>2865.9000000000001</v>
      </c>
      <c r="J72" s="29">
        <v>1555</v>
      </c>
      <c r="K72" s="29">
        <v>975.5</v>
      </c>
      <c r="L72" s="30">
        <v>59</v>
      </c>
      <c r="M72" s="29">
        <f t="shared" si="2"/>
        <v>4138117.1499999999</v>
      </c>
      <c r="N72" s="29">
        <v>0</v>
      </c>
      <c r="O72" s="29">
        <v>0</v>
      </c>
      <c r="P72" s="29">
        <v>0</v>
      </c>
      <c r="Q72" s="29">
        <f>'Таблица 3 '!C63</f>
        <v>4138117.1499999999</v>
      </c>
      <c r="R72" s="29">
        <f t="shared" si="3"/>
        <v>4138117.1499999999</v>
      </c>
      <c r="S72" s="29">
        <v>0</v>
      </c>
      <c r="T72" s="31">
        <f t="shared" si="4"/>
        <v>2661.1685852090031</v>
      </c>
      <c r="U72" s="31">
        <v>2661.1685852090031</v>
      </c>
      <c r="V72" s="32" t="s">
        <v>45</v>
      </c>
    </row>
    <row r="73" ht="45.600000000000001" customHeight="1">
      <c r="A73" s="26">
        <v>53</v>
      </c>
      <c r="B73" s="27" t="s">
        <v>117</v>
      </c>
      <c r="C73" s="26" t="s">
        <v>52</v>
      </c>
      <c r="D73" s="26">
        <v>1980</v>
      </c>
      <c r="E73" s="26" t="s">
        <v>39</v>
      </c>
      <c r="F73" s="26" t="s">
        <v>76</v>
      </c>
      <c r="G73" s="28">
        <v>5</v>
      </c>
      <c r="H73" s="28">
        <v>19</v>
      </c>
      <c r="I73" s="29">
        <v>18344.5</v>
      </c>
      <c r="J73" s="29">
        <v>12822.299999999999</v>
      </c>
      <c r="K73" s="29">
        <v>11361.5</v>
      </c>
      <c r="L73" s="30">
        <v>598</v>
      </c>
      <c r="M73" s="29">
        <f t="shared" si="2"/>
        <v>10845795.110000001</v>
      </c>
      <c r="N73" s="29">
        <v>0</v>
      </c>
      <c r="O73" s="29">
        <v>0</v>
      </c>
      <c r="P73" s="29">
        <v>0</v>
      </c>
      <c r="Q73" s="29">
        <f>'Таблица 3 '!C64</f>
        <v>10845795.110000001</v>
      </c>
      <c r="R73" s="29">
        <f t="shared" si="3"/>
        <v>10845795.110000001</v>
      </c>
      <c r="S73" s="29">
        <v>0</v>
      </c>
      <c r="T73" s="31">
        <f t="shared" si="4"/>
        <v>845.8541065175516</v>
      </c>
      <c r="U73" s="31">
        <v>845.8541065175516</v>
      </c>
      <c r="V73" s="32" t="s">
        <v>45</v>
      </c>
    </row>
    <row r="74" ht="45">
      <c r="A74" s="26">
        <v>54</v>
      </c>
      <c r="B74" s="27" t="s">
        <v>118</v>
      </c>
      <c r="C74" s="26" t="s">
        <v>43</v>
      </c>
      <c r="D74" s="26" t="s">
        <v>119</v>
      </c>
      <c r="E74" s="26" t="s">
        <v>40</v>
      </c>
      <c r="F74" s="26" t="s">
        <v>50</v>
      </c>
      <c r="G74" s="28">
        <v>10</v>
      </c>
      <c r="H74" s="28">
        <v>4</v>
      </c>
      <c r="I74" s="29">
        <v>11683.6</v>
      </c>
      <c r="J74" s="29">
        <v>9475.5</v>
      </c>
      <c r="K74" s="29">
        <v>9279.7000000000007</v>
      </c>
      <c r="L74" s="30">
        <v>311</v>
      </c>
      <c r="M74" s="29">
        <f t="shared" si="2"/>
        <v>8182817</v>
      </c>
      <c r="N74" s="29">
        <v>0</v>
      </c>
      <c r="O74" s="29">
        <v>0</v>
      </c>
      <c r="P74" s="29">
        <v>0</v>
      </c>
      <c r="Q74" s="29">
        <f>'Таблица 3 '!C65</f>
        <v>8182817</v>
      </c>
      <c r="R74" s="29">
        <f t="shared" si="3"/>
        <v>8182817</v>
      </c>
      <c r="S74" s="29">
        <v>0</v>
      </c>
      <c r="T74" s="31">
        <f t="shared" si="4"/>
        <v>863.57627565827659</v>
      </c>
      <c r="U74" s="31">
        <v>863.57627565827659</v>
      </c>
      <c r="V74" s="32" t="s">
        <v>45</v>
      </c>
    </row>
    <row r="75" ht="45">
      <c r="A75" s="26">
        <v>55</v>
      </c>
      <c r="B75" s="27" t="s">
        <v>120</v>
      </c>
      <c r="C75" s="26" t="s">
        <v>43</v>
      </c>
      <c r="D75" s="26" t="s">
        <v>121</v>
      </c>
      <c r="E75" s="26">
        <v>2021</v>
      </c>
      <c r="F75" s="26" t="s">
        <v>65</v>
      </c>
      <c r="G75" s="28">
        <v>5</v>
      </c>
      <c r="H75" s="28">
        <v>2</v>
      </c>
      <c r="I75" s="29">
        <v>3676.6999999999998</v>
      </c>
      <c r="J75" s="29">
        <v>3255</v>
      </c>
      <c r="K75" s="29">
        <v>2246.3000000000002</v>
      </c>
      <c r="L75" s="30">
        <v>132</v>
      </c>
      <c r="M75" s="29">
        <f t="shared" si="2"/>
        <v>4291105.75</v>
      </c>
      <c r="N75" s="29">
        <v>0</v>
      </c>
      <c r="O75" s="29">
        <v>0</v>
      </c>
      <c r="P75" s="29">
        <v>0</v>
      </c>
      <c r="Q75" s="29">
        <f>'Таблица 3 '!C66</f>
        <v>4291105.75</v>
      </c>
      <c r="R75" s="29">
        <f t="shared" si="3"/>
        <v>4291105.75</v>
      </c>
      <c r="S75" s="29">
        <v>0</v>
      </c>
      <c r="T75" s="31">
        <f t="shared" si="4"/>
        <v>1318.3120583717357</v>
      </c>
      <c r="U75" s="31">
        <v>1318.3120583717357</v>
      </c>
      <c r="V75" s="32" t="s">
        <v>45</v>
      </c>
    </row>
    <row r="76" ht="45">
      <c r="A76" s="26">
        <v>56</v>
      </c>
      <c r="B76" s="27" t="s">
        <v>122</v>
      </c>
      <c r="C76" s="26" t="s">
        <v>43</v>
      </c>
      <c r="D76" s="26">
        <v>1980</v>
      </c>
      <c r="E76" s="26" t="s">
        <v>40</v>
      </c>
      <c r="F76" s="26" t="s">
        <v>50</v>
      </c>
      <c r="G76" s="28">
        <v>5</v>
      </c>
      <c r="H76" s="28">
        <v>6</v>
      </c>
      <c r="I76" s="29">
        <v>5911.46</v>
      </c>
      <c r="J76" s="29">
        <v>4240.6000000000004</v>
      </c>
      <c r="K76" s="29">
        <v>3826.5999999999999</v>
      </c>
      <c r="L76" s="30">
        <v>120</v>
      </c>
      <c r="M76" s="29">
        <f t="shared" si="2"/>
        <v>7348472.1699999999</v>
      </c>
      <c r="N76" s="29">
        <v>0</v>
      </c>
      <c r="O76" s="29">
        <v>0</v>
      </c>
      <c r="P76" s="29">
        <v>0</v>
      </c>
      <c r="Q76" s="29">
        <f>'Таблица 3 '!C67</f>
        <v>7348472.1699999999</v>
      </c>
      <c r="R76" s="29">
        <f t="shared" si="3"/>
        <v>7348472.1699999999</v>
      </c>
      <c r="S76" s="29">
        <v>0</v>
      </c>
      <c r="T76" s="31">
        <f t="shared" si="4"/>
        <v>1732.8850091968116</v>
      </c>
      <c r="U76" s="31">
        <v>1732.8850091968116</v>
      </c>
      <c r="V76" s="32" t="s">
        <v>45</v>
      </c>
    </row>
    <row r="77" ht="45">
      <c r="A77" s="26">
        <v>57</v>
      </c>
      <c r="B77" s="27" t="s">
        <v>123</v>
      </c>
      <c r="C77" s="26" t="s">
        <v>43</v>
      </c>
      <c r="D77" s="26" t="s">
        <v>124</v>
      </c>
      <c r="E77" s="26">
        <v>2018</v>
      </c>
      <c r="F77" s="26" t="s">
        <v>50</v>
      </c>
      <c r="G77" s="28">
        <v>5</v>
      </c>
      <c r="H77" s="28">
        <v>2</v>
      </c>
      <c r="I77" s="29">
        <v>2219.4000000000001</v>
      </c>
      <c r="J77" s="29">
        <v>1662.8</v>
      </c>
      <c r="K77" s="29">
        <v>1620.5</v>
      </c>
      <c r="L77" s="30">
        <v>67</v>
      </c>
      <c r="M77" s="29">
        <f t="shared" si="2"/>
        <v>58137.910000000003</v>
      </c>
      <c r="N77" s="29">
        <v>0</v>
      </c>
      <c r="O77" s="29">
        <v>0</v>
      </c>
      <c r="P77" s="29">
        <v>0</v>
      </c>
      <c r="Q77" s="29">
        <f>'Таблица 3 '!C68</f>
        <v>58137.910000000003</v>
      </c>
      <c r="R77" s="29">
        <f t="shared" si="3"/>
        <v>58137.910000000003</v>
      </c>
      <c r="S77" s="29">
        <v>0</v>
      </c>
      <c r="T77" s="31">
        <f t="shared" si="4"/>
        <v>34.963862160211697</v>
      </c>
      <c r="U77" s="31">
        <v>34.963862160211697</v>
      </c>
      <c r="V77" s="32" t="s">
        <v>45</v>
      </c>
    </row>
    <row r="78" ht="44.450000000000003" customHeight="1">
      <c r="A78" s="26">
        <v>58</v>
      </c>
      <c r="B78" s="27" t="s">
        <v>125</v>
      </c>
      <c r="C78" s="26" t="s">
        <v>52</v>
      </c>
      <c r="D78" s="26">
        <v>1972</v>
      </c>
      <c r="E78" s="26">
        <v>2021</v>
      </c>
      <c r="F78" s="26" t="s">
        <v>76</v>
      </c>
      <c r="G78" s="28">
        <v>5</v>
      </c>
      <c r="H78" s="28">
        <v>4</v>
      </c>
      <c r="I78" s="29">
        <v>3366.3000000000002</v>
      </c>
      <c r="J78" s="29">
        <v>3361.0999999999999</v>
      </c>
      <c r="K78" s="29">
        <v>3238.1999999999998</v>
      </c>
      <c r="L78" s="30">
        <v>143</v>
      </c>
      <c r="M78" s="29">
        <f t="shared" si="2"/>
        <v>1949598.78</v>
      </c>
      <c r="N78" s="29">
        <v>0</v>
      </c>
      <c r="O78" s="29">
        <v>0</v>
      </c>
      <c r="P78" s="29">
        <v>0</v>
      </c>
      <c r="Q78" s="29">
        <f>'Таблица 3 '!C69</f>
        <v>1949598.78</v>
      </c>
      <c r="R78" s="29">
        <f t="shared" si="3"/>
        <v>1949598.78</v>
      </c>
      <c r="S78" s="29">
        <v>0</v>
      </c>
      <c r="T78" s="31">
        <f t="shared" si="4"/>
        <v>580.04783553003483</v>
      </c>
      <c r="U78" s="31">
        <v>580.04783553003483</v>
      </c>
      <c r="V78" s="32" t="s">
        <v>45</v>
      </c>
    </row>
    <row r="79" ht="45">
      <c r="A79" s="26">
        <v>59</v>
      </c>
      <c r="B79" s="27" t="s">
        <v>126</v>
      </c>
      <c r="C79" s="26" t="s">
        <v>43</v>
      </c>
      <c r="D79" s="26">
        <v>1990</v>
      </c>
      <c r="E79" s="26" t="s">
        <v>40</v>
      </c>
      <c r="F79" s="26" t="s">
        <v>54</v>
      </c>
      <c r="G79" s="28">
        <v>5</v>
      </c>
      <c r="H79" s="28">
        <v>3</v>
      </c>
      <c r="I79" s="29">
        <v>3034.1999999999998</v>
      </c>
      <c r="J79" s="29">
        <v>2199.4000000000001</v>
      </c>
      <c r="K79" s="29">
        <v>2199.4000000000001</v>
      </c>
      <c r="L79" s="30">
        <v>73</v>
      </c>
      <c r="M79" s="29">
        <f t="shared" si="2"/>
        <v>1843159.2</v>
      </c>
      <c r="N79" s="29">
        <v>0</v>
      </c>
      <c r="O79" s="29">
        <v>0</v>
      </c>
      <c r="P79" s="29">
        <v>0</v>
      </c>
      <c r="Q79" s="29">
        <f>'Таблица 3 '!C70</f>
        <v>1843159.2</v>
      </c>
      <c r="R79" s="29">
        <f t="shared" si="3"/>
        <v>1843159.2</v>
      </c>
      <c r="S79" s="29">
        <v>0</v>
      </c>
      <c r="T79" s="31">
        <f t="shared" si="4"/>
        <v>838.02818950622895</v>
      </c>
      <c r="U79" s="31">
        <v>838.02818950622895</v>
      </c>
      <c r="V79" s="32" t="s">
        <v>45</v>
      </c>
    </row>
    <row r="80" ht="45">
      <c r="A80" s="26">
        <v>60</v>
      </c>
      <c r="B80" s="27" t="s">
        <v>127</v>
      </c>
      <c r="C80" s="26" t="s">
        <v>43</v>
      </c>
      <c r="D80" s="26" t="s">
        <v>57</v>
      </c>
      <c r="E80" s="26">
        <v>2021</v>
      </c>
      <c r="F80" s="26" t="s">
        <v>50</v>
      </c>
      <c r="G80" s="28">
        <v>5</v>
      </c>
      <c r="H80" s="28">
        <v>2</v>
      </c>
      <c r="I80" s="29">
        <v>2738.1999999999998</v>
      </c>
      <c r="J80" s="29">
        <v>2401.6999999999998</v>
      </c>
      <c r="K80" s="29">
        <v>2035.7</v>
      </c>
      <c r="L80" s="30">
        <v>101</v>
      </c>
      <c r="M80" s="29">
        <f t="shared" si="2"/>
        <v>1543732.4400000002</v>
      </c>
      <c r="N80" s="29">
        <v>0</v>
      </c>
      <c r="O80" s="29">
        <v>0</v>
      </c>
      <c r="P80" s="29">
        <v>0</v>
      </c>
      <c r="Q80" s="29">
        <f>'Таблица 3 '!C71</f>
        <v>1543732.4400000002</v>
      </c>
      <c r="R80" s="29">
        <f t="shared" si="3"/>
        <v>1543732.4400000002</v>
      </c>
      <c r="S80" s="29">
        <v>0</v>
      </c>
      <c r="T80" s="31">
        <f t="shared" si="4"/>
        <v>642.76655702210951</v>
      </c>
      <c r="U80" s="31">
        <v>642.76655702210951</v>
      </c>
      <c r="V80" s="32" t="s">
        <v>45</v>
      </c>
    </row>
    <row r="81" ht="45">
      <c r="A81" s="26">
        <v>61</v>
      </c>
      <c r="B81" s="27" t="s">
        <v>128</v>
      </c>
      <c r="C81" s="26" t="s">
        <v>43</v>
      </c>
      <c r="D81" s="26">
        <v>1971</v>
      </c>
      <c r="E81" s="26" t="s">
        <v>40</v>
      </c>
      <c r="F81" s="26" t="s">
        <v>54</v>
      </c>
      <c r="G81" s="28">
        <v>5</v>
      </c>
      <c r="H81" s="28">
        <v>4</v>
      </c>
      <c r="I81" s="29">
        <v>3553.0999999999999</v>
      </c>
      <c r="J81" s="29">
        <v>3286.0999999999999</v>
      </c>
      <c r="K81" s="29">
        <v>3286.0999999999999</v>
      </c>
      <c r="L81" s="30">
        <v>155</v>
      </c>
      <c r="M81" s="29">
        <f t="shared" si="2"/>
        <v>1947291.79</v>
      </c>
      <c r="N81" s="29">
        <v>0</v>
      </c>
      <c r="O81" s="29">
        <v>0</v>
      </c>
      <c r="P81" s="29">
        <v>0</v>
      </c>
      <c r="Q81" s="29">
        <f>'Таблица 3 '!C72</f>
        <v>1947291.79</v>
      </c>
      <c r="R81" s="29">
        <f t="shared" si="3"/>
        <v>1947291.79</v>
      </c>
      <c r="S81" s="29">
        <v>0</v>
      </c>
      <c r="T81" s="31">
        <f t="shared" si="4"/>
        <v>592.58445878092573</v>
      </c>
      <c r="U81" s="31">
        <v>592.58445878092573</v>
      </c>
      <c r="V81" s="32" t="s">
        <v>45</v>
      </c>
    </row>
    <row r="82" ht="45">
      <c r="A82" s="26">
        <v>62</v>
      </c>
      <c r="B82" s="27" t="s">
        <v>129</v>
      </c>
      <c r="C82" s="26" t="s">
        <v>43</v>
      </c>
      <c r="D82" s="26" t="s">
        <v>130</v>
      </c>
      <c r="E82" s="26" t="s">
        <v>40</v>
      </c>
      <c r="F82" s="26" t="s">
        <v>65</v>
      </c>
      <c r="G82" s="28">
        <v>6</v>
      </c>
      <c r="H82" s="28">
        <v>6</v>
      </c>
      <c r="I82" s="29">
        <v>6691.6000000000004</v>
      </c>
      <c r="J82" s="29">
        <v>4461.3000000000002</v>
      </c>
      <c r="K82" s="29">
        <v>3710.5</v>
      </c>
      <c r="L82" s="30">
        <v>150</v>
      </c>
      <c r="M82" s="29">
        <f t="shared" si="2"/>
        <v>4362697.2599999998</v>
      </c>
      <c r="N82" s="29">
        <v>0</v>
      </c>
      <c r="O82" s="29">
        <v>0</v>
      </c>
      <c r="P82" s="29">
        <v>0</v>
      </c>
      <c r="Q82" s="29">
        <f>'Таблица 3 '!C73</f>
        <v>4362697.2599999998</v>
      </c>
      <c r="R82" s="29">
        <f t="shared" si="3"/>
        <v>4362697.2599999998</v>
      </c>
      <c r="S82" s="29">
        <v>0</v>
      </c>
      <c r="T82" s="31">
        <f t="shared" si="4"/>
        <v>977.89820455920915</v>
      </c>
      <c r="U82" s="31">
        <v>977.89820455920915</v>
      </c>
      <c r="V82" s="32" t="s">
        <v>45</v>
      </c>
    </row>
    <row r="83" ht="45">
      <c r="A83" s="26">
        <v>63</v>
      </c>
      <c r="B83" s="27" t="s">
        <v>131</v>
      </c>
      <c r="C83" s="26" t="s">
        <v>43</v>
      </c>
      <c r="D83" s="26">
        <v>1960</v>
      </c>
      <c r="E83" s="26" t="s">
        <v>40</v>
      </c>
      <c r="F83" s="26" t="s">
        <v>65</v>
      </c>
      <c r="G83" s="28">
        <v>4</v>
      </c>
      <c r="H83" s="28">
        <v>2</v>
      </c>
      <c r="I83" s="29">
        <v>1896.7</v>
      </c>
      <c r="J83" s="29">
        <v>1371.9000000000001</v>
      </c>
      <c r="K83" s="29">
        <v>1308.3</v>
      </c>
      <c r="L83" s="30">
        <v>43</v>
      </c>
      <c r="M83" s="29">
        <f t="shared" si="2"/>
        <v>2751196.7999999998</v>
      </c>
      <c r="N83" s="29">
        <v>0</v>
      </c>
      <c r="O83" s="29">
        <v>0</v>
      </c>
      <c r="P83" s="29">
        <v>0</v>
      </c>
      <c r="Q83" s="29">
        <f>'Таблица 3 '!C74</f>
        <v>2751196.7999999998</v>
      </c>
      <c r="R83" s="29">
        <f t="shared" si="3"/>
        <v>2751196.7999999998</v>
      </c>
      <c r="S83" s="29">
        <v>0</v>
      </c>
      <c r="T83" s="31">
        <f t="shared" si="4"/>
        <v>2005.3916466214737</v>
      </c>
      <c r="U83" s="31">
        <v>2005.3916466214737</v>
      </c>
      <c r="V83" s="32" t="s">
        <v>45</v>
      </c>
    </row>
    <row r="84" s="4" customFormat="1" ht="27" customHeight="1">
      <c r="A84" s="26">
        <v>64</v>
      </c>
      <c r="B84" s="27" t="s">
        <v>132</v>
      </c>
      <c r="C84" s="26" t="s">
        <v>133</v>
      </c>
      <c r="D84" s="26">
        <v>1994</v>
      </c>
      <c r="E84" s="26" t="s">
        <v>39</v>
      </c>
      <c r="F84" s="26" t="s">
        <v>65</v>
      </c>
      <c r="G84" s="28">
        <v>9</v>
      </c>
      <c r="H84" s="28">
        <v>5</v>
      </c>
      <c r="I84" s="29">
        <v>16738.75</v>
      </c>
      <c r="J84" s="29">
        <v>13391</v>
      </c>
      <c r="K84" s="29">
        <v>13391</v>
      </c>
      <c r="L84" s="30">
        <v>446</v>
      </c>
      <c r="M84" s="29">
        <f t="shared" si="2"/>
        <v>3890400</v>
      </c>
      <c r="N84" s="29">
        <v>0</v>
      </c>
      <c r="O84" s="29">
        <v>0</v>
      </c>
      <c r="P84" s="29">
        <v>0</v>
      </c>
      <c r="Q84" s="29">
        <f>'Таблица 3 '!C75</f>
        <v>3890400</v>
      </c>
      <c r="R84" s="29">
        <f t="shared" si="3"/>
        <v>3890400</v>
      </c>
      <c r="S84" s="29">
        <v>0</v>
      </c>
      <c r="T84" s="31">
        <f t="shared" si="4"/>
        <v>290.52348592338137</v>
      </c>
      <c r="U84" s="31">
        <v>698.37000744416878</v>
      </c>
      <c r="V84" s="32" t="s">
        <v>45</v>
      </c>
      <c r="W84" s="3"/>
      <c r="X84" s="3"/>
    </row>
    <row r="85" ht="45">
      <c r="A85" s="26">
        <v>65</v>
      </c>
      <c r="B85" s="27" t="s">
        <v>134</v>
      </c>
      <c r="C85" s="26" t="s">
        <v>43</v>
      </c>
      <c r="D85" s="26">
        <v>1990</v>
      </c>
      <c r="E85" s="26" t="s">
        <v>40</v>
      </c>
      <c r="F85" s="26" t="s">
        <v>44</v>
      </c>
      <c r="G85" s="28">
        <v>5</v>
      </c>
      <c r="H85" s="28">
        <v>6</v>
      </c>
      <c r="I85" s="29">
        <v>6403.3000000000002</v>
      </c>
      <c r="J85" s="29">
        <v>4930.8999999999996</v>
      </c>
      <c r="K85" s="29">
        <v>4071.0999999999999</v>
      </c>
      <c r="L85" s="30">
        <v>213</v>
      </c>
      <c r="M85" s="29">
        <f t="shared" ref="M85:M148" si="5">SUM(N85:Q85)</f>
        <v>4969404.1200000001</v>
      </c>
      <c r="N85" s="29">
        <v>0</v>
      </c>
      <c r="O85" s="29">
        <v>0</v>
      </c>
      <c r="P85" s="29">
        <v>0</v>
      </c>
      <c r="Q85" s="29">
        <f>'Таблица 3 '!C76</f>
        <v>4969404.1200000001</v>
      </c>
      <c r="R85" s="29">
        <f t="shared" ref="R85:R148" si="6">Q85</f>
        <v>4969404.1200000001</v>
      </c>
      <c r="S85" s="29">
        <v>0</v>
      </c>
      <c r="T85" s="31">
        <f t="shared" ref="T85:T110" si="7">M85/J85</f>
        <v>1007.8087407978261</v>
      </c>
      <c r="U85" s="31">
        <v>1007.8087407978261</v>
      </c>
      <c r="V85" s="32" t="s">
        <v>45</v>
      </c>
    </row>
    <row r="86" ht="45">
      <c r="A86" s="26">
        <v>66</v>
      </c>
      <c r="B86" s="27" t="s">
        <v>135</v>
      </c>
      <c r="C86" s="26" t="s">
        <v>43</v>
      </c>
      <c r="D86" s="26" t="s">
        <v>57</v>
      </c>
      <c r="E86" s="26" t="s">
        <v>40</v>
      </c>
      <c r="F86" s="26" t="s">
        <v>50</v>
      </c>
      <c r="G86" s="28">
        <v>7</v>
      </c>
      <c r="H86" s="28">
        <v>2</v>
      </c>
      <c r="I86" s="29">
        <v>3265.3000000000002</v>
      </c>
      <c r="J86" s="29">
        <v>2601.6999999999998</v>
      </c>
      <c r="K86" s="29">
        <v>2543.6999999999998</v>
      </c>
      <c r="L86" s="30">
        <v>68</v>
      </c>
      <c r="M86" s="29">
        <f t="shared" si="5"/>
        <v>3581463.8100000001</v>
      </c>
      <c r="N86" s="29">
        <v>0</v>
      </c>
      <c r="O86" s="29">
        <v>0</v>
      </c>
      <c r="P86" s="29">
        <v>0</v>
      </c>
      <c r="Q86" s="29">
        <f>'Таблица 3 '!C77</f>
        <v>3581463.8100000001</v>
      </c>
      <c r="R86" s="29">
        <f t="shared" si="6"/>
        <v>3581463.8100000001</v>
      </c>
      <c r="S86" s="29">
        <v>0</v>
      </c>
      <c r="T86" s="31">
        <f t="shared" si="7"/>
        <v>1376.5860053042243</v>
      </c>
      <c r="U86" s="31">
        <v>1376.5860053042243</v>
      </c>
      <c r="V86" s="32" t="s">
        <v>45</v>
      </c>
    </row>
    <row r="87" ht="45">
      <c r="A87" s="26">
        <v>67</v>
      </c>
      <c r="B87" s="27" t="s">
        <v>136</v>
      </c>
      <c r="C87" s="26" t="s">
        <v>43</v>
      </c>
      <c r="D87" s="26" t="s">
        <v>119</v>
      </c>
      <c r="E87" s="26">
        <v>2019</v>
      </c>
      <c r="F87" s="26" t="s">
        <v>50</v>
      </c>
      <c r="G87" s="28">
        <v>10</v>
      </c>
      <c r="H87" s="28">
        <v>1</v>
      </c>
      <c r="I87" s="29">
        <v>2419</v>
      </c>
      <c r="J87" s="29">
        <v>2361.8000000000002</v>
      </c>
      <c r="K87" s="29">
        <v>2361.8000000000002</v>
      </c>
      <c r="L87" s="30">
        <v>95</v>
      </c>
      <c r="M87" s="29">
        <f t="shared" si="5"/>
        <v>1903847.02</v>
      </c>
      <c r="N87" s="29">
        <v>0</v>
      </c>
      <c r="O87" s="29">
        <v>0</v>
      </c>
      <c r="P87" s="29">
        <v>0</v>
      </c>
      <c r="Q87" s="29">
        <f>'Таблица 3 '!C78</f>
        <v>1903847.02</v>
      </c>
      <c r="R87" s="29">
        <f t="shared" si="6"/>
        <v>1903847.02</v>
      </c>
      <c r="S87" s="29">
        <v>0</v>
      </c>
      <c r="T87" s="31">
        <f t="shared" si="7"/>
        <v>806.10001693623497</v>
      </c>
      <c r="U87" s="31">
        <v>806.10001693623497</v>
      </c>
      <c r="V87" s="32" t="s">
        <v>45</v>
      </c>
    </row>
    <row r="88" ht="45">
      <c r="A88" s="26">
        <v>68</v>
      </c>
      <c r="B88" s="27" t="s">
        <v>137</v>
      </c>
      <c r="C88" s="26" t="s">
        <v>43</v>
      </c>
      <c r="D88" s="26">
        <v>1984</v>
      </c>
      <c r="E88" s="26" t="s">
        <v>40</v>
      </c>
      <c r="F88" s="26" t="s">
        <v>65</v>
      </c>
      <c r="G88" s="28">
        <v>5</v>
      </c>
      <c r="H88" s="28">
        <v>6</v>
      </c>
      <c r="I88" s="29">
        <v>4791.3000000000002</v>
      </c>
      <c r="J88" s="29">
        <v>3748.6999999999998</v>
      </c>
      <c r="K88" s="29">
        <v>3748.6999999999998</v>
      </c>
      <c r="L88" s="30">
        <v>205</v>
      </c>
      <c r="M88" s="29">
        <f t="shared" si="5"/>
        <v>4168381.2000000002</v>
      </c>
      <c r="N88" s="29">
        <v>0</v>
      </c>
      <c r="O88" s="29">
        <v>0</v>
      </c>
      <c r="P88" s="29">
        <v>0</v>
      </c>
      <c r="Q88" s="29">
        <f>'Таблица 3 '!C79</f>
        <v>4168381.2000000002</v>
      </c>
      <c r="R88" s="29">
        <f t="shared" si="6"/>
        <v>4168381.2000000002</v>
      </c>
      <c r="S88" s="29">
        <v>0</v>
      </c>
      <c r="T88" s="31">
        <f t="shared" si="7"/>
        <v>1111.9537973164031</v>
      </c>
      <c r="U88" s="31">
        <v>1111.9537973164031</v>
      </c>
      <c r="V88" s="32" t="s">
        <v>45</v>
      </c>
    </row>
    <row r="89" ht="44.450000000000003" customHeight="1">
      <c r="A89" s="26">
        <v>69</v>
      </c>
      <c r="B89" s="27" t="s">
        <v>138</v>
      </c>
      <c r="C89" s="26" t="s">
        <v>52</v>
      </c>
      <c r="D89" s="26">
        <v>1980</v>
      </c>
      <c r="E89" s="26" t="s">
        <v>39</v>
      </c>
      <c r="F89" s="26" t="s">
        <v>76</v>
      </c>
      <c r="G89" s="28">
        <v>5</v>
      </c>
      <c r="H89" s="28">
        <v>7</v>
      </c>
      <c r="I89" s="29">
        <v>6535.25</v>
      </c>
      <c r="J89" s="29">
        <v>5213.8000000000002</v>
      </c>
      <c r="K89" s="29">
        <v>4889.3000000000002</v>
      </c>
      <c r="L89" s="30">
        <v>174</v>
      </c>
      <c r="M89" s="29">
        <f t="shared" si="5"/>
        <v>2929460</v>
      </c>
      <c r="N89" s="29">
        <v>0</v>
      </c>
      <c r="O89" s="29">
        <v>0</v>
      </c>
      <c r="P89" s="29">
        <v>0</v>
      </c>
      <c r="Q89" s="29">
        <f>'Таблица 3 '!C80</f>
        <v>2929460</v>
      </c>
      <c r="R89" s="29">
        <f t="shared" si="6"/>
        <v>2929460</v>
      </c>
      <c r="S89" s="29">
        <v>0</v>
      </c>
      <c r="T89" s="31">
        <f t="shared" si="7"/>
        <v>561.86658483255974</v>
      </c>
      <c r="U89" s="31">
        <v>561.86658483255974</v>
      </c>
      <c r="V89" s="32" t="s">
        <v>45</v>
      </c>
    </row>
    <row r="90" ht="45">
      <c r="A90" s="26">
        <v>70</v>
      </c>
      <c r="B90" s="27" t="s">
        <v>139</v>
      </c>
      <c r="C90" s="26" t="s">
        <v>43</v>
      </c>
      <c r="D90" s="26" t="s">
        <v>104</v>
      </c>
      <c r="E90" s="26">
        <v>2020</v>
      </c>
      <c r="F90" s="26" t="s">
        <v>65</v>
      </c>
      <c r="G90" s="28">
        <v>5</v>
      </c>
      <c r="H90" s="28">
        <v>3</v>
      </c>
      <c r="I90" s="29">
        <v>1949.4000000000001</v>
      </c>
      <c r="J90" s="29">
        <v>1755</v>
      </c>
      <c r="K90" s="29">
        <v>1755</v>
      </c>
      <c r="L90" s="30">
        <v>92</v>
      </c>
      <c r="M90" s="29">
        <f t="shared" si="5"/>
        <v>2502535.0800000001</v>
      </c>
      <c r="N90" s="29">
        <v>0</v>
      </c>
      <c r="O90" s="29">
        <v>0</v>
      </c>
      <c r="P90" s="29">
        <v>0</v>
      </c>
      <c r="Q90" s="29">
        <f>'Таблица 3 '!C81</f>
        <v>2502535.0800000001</v>
      </c>
      <c r="R90" s="29">
        <f t="shared" si="6"/>
        <v>2502535.0800000001</v>
      </c>
      <c r="S90" s="29">
        <v>0</v>
      </c>
      <c r="T90" s="31">
        <f t="shared" si="7"/>
        <v>1425.9459145299145</v>
      </c>
      <c r="U90" s="31">
        <v>1425.9459145299145</v>
      </c>
      <c r="V90" s="32" t="s">
        <v>45</v>
      </c>
    </row>
    <row r="91" ht="46.899999999999999" customHeight="1">
      <c r="A91" s="26">
        <v>71</v>
      </c>
      <c r="B91" s="27" t="s">
        <v>140</v>
      </c>
      <c r="C91" s="26" t="s">
        <v>52</v>
      </c>
      <c r="D91" s="26">
        <v>1982</v>
      </c>
      <c r="E91" s="26" t="s">
        <v>39</v>
      </c>
      <c r="F91" s="26" t="s">
        <v>50</v>
      </c>
      <c r="G91" s="28">
        <v>5</v>
      </c>
      <c r="H91" s="28">
        <v>2</v>
      </c>
      <c r="I91" s="29">
        <v>6580</v>
      </c>
      <c r="J91" s="29">
        <v>4322.6999999999998</v>
      </c>
      <c r="K91" s="29">
        <v>4253.8999999999996</v>
      </c>
      <c r="L91" s="30">
        <v>190</v>
      </c>
      <c r="M91" s="29">
        <f t="shared" si="5"/>
        <v>1940858.6800000002</v>
      </c>
      <c r="N91" s="29">
        <v>0</v>
      </c>
      <c r="O91" s="29">
        <v>0</v>
      </c>
      <c r="P91" s="29">
        <v>0</v>
      </c>
      <c r="Q91" s="29">
        <f>'Таблица 3 '!C82</f>
        <v>1940858.6800000002</v>
      </c>
      <c r="R91" s="29">
        <f t="shared" si="6"/>
        <v>1940858.6800000002</v>
      </c>
      <c r="S91" s="29">
        <v>0</v>
      </c>
      <c r="T91" s="31">
        <f t="shared" si="7"/>
        <v>448.99222245355918</v>
      </c>
      <c r="U91" s="31">
        <v>448.99222245355918</v>
      </c>
      <c r="V91" s="32" t="s">
        <v>45</v>
      </c>
    </row>
    <row r="92" ht="45">
      <c r="A92" s="26">
        <v>72</v>
      </c>
      <c r="B92" s="27" t="s">
        <v>141</v>
      </c>
      <c r="C92" s="26" t="s">
        <v>43</v>
      </c>
      <c r="D92" s="26">
        <v>1966</v>
      </c>
      <c r="E92" s="26" t="s">
        <v>40</v>
      </c>
      <c r="F92" s="26" t="s">
        <v>44</v>
      </c>
      <c r="G92" s="28">
        <v>5</v>
      </c>
      <c r="H92" s="28">
        <v>6</v>
      </c>
      <c r="I92" s="29">
        <v>6587.8000000000002</v>
      </c>
      <c r="J92" s="29">
        <v>4866.8000000000002</v>
      </c>
      <c r="K92" s="29">
        <v>4866.8000000000002</v>
      </c>
      <c r="L92" s="30">
        <v>208</v>
      </c>
      <c r="M92" s="29">
        <f t="shared" si="5"/>
        <v>9795746.4000000004</v>
      </c>
      <c r="N92" s="29">
        <v>0</v>
      </c>
      <c r="O92" s="29">
        <v>0</v>
      </c>
      <c r="P92" s="29">
        <v>0</v>
      </c>
      <c r="Q92" s="29">
        <f>'Таблица 3 '!C83</f>
        <v>9795746.4000000004</v>
      </c>
      <c r="R92" s="29">
        <f t="shared" si="6"/>
        <v>9795746.4000000004</v>
      </c>
      <c r="S92" s="29">
        <v>0</v>
      </c>
      <c r="T92" s="31">
        <f t="shared" si="7"/>
        <v>2012.7694583710036</v>
      </c>
      <c r="U92" s="31">
        <v>2012.7694583710036</v>
      </c>
      <c r="V92" s="32" t="s">
        <v>45</v>
      </c>
    </row>
    <row r="93" ht="45.600000000000001" customHeight="1">
      <c r="A93" s="26">
        <v>73</v>
      </c>
      <c r="B93" s="27" t="s">
        <v>142</v>
      </c>
      <c r="C93" s="26" t="s">
        <v>52</v>
      </c>
      <c r="D93" s="26">
        <v>1984</v>
      </c>
      <c r="E93" s="26">
        <v>2022</v>
      </c>
      <c r="F93" s="26" t="s">
        <v>76</v>
      </c>
      <c r="G93" s="28">
        <v>5</v>
      </c>
      <c r="H93" s="28">
        <v>3</v>
      </c>
      <c r="I93" s="29">
        <v>5668.8999999999996</v>
      </c>
      <c r="J93" s="29">
        <v>3358.5</v>
      </c>
      <c r="K93" s="29">
        <v>2758.9000000000001</v>
      </c>
      <c r="L93" s="30">
        <v>314</v>
      </c>
      <c r="M93" s="29">
        <f t="shared" si="5"/>
        <v>1751259</v>
      </c>
      <c r="N93" s="29">
        <v>0</v>
      </c>
      <c r="O93" s="29">
        <v>0</v>
      </c>
      <c r="P93" s="29">
        <v>0</v>
      </c>
      <c r="Q93" s="29">
        <f>'Таблица 3 '!C84</f>
        <v>1751259</v>
      </c>
      <c r="R93" s="29">
        <f t="shared" si="6"/>
        <v>1751259</v>
      </c>
      <c r="S93" s="29">
        <v>0</v>
      </c>
      <c r="T93" s="31">
        <f t="shared" si="7"/>
        <v>521.44082179544444</v>
      </c>
      <c r="U93" s="31">
        <v>521.44082179544444</v>
      </c>
      <c r="V93" s="32" t="s">
        <v>45</v>
      </c>
    </row>
    <row r="94" ht="45.600000000000001" customHeight="1">
      <c r="A94" s="26">
        <v>74</v>
      </c>
      <c r="B94" s="27" t="s">
        <v>143</v>
      </c>
      <c r="C94" s="26" t="s">
        <v>52</v>
      </c>
      <c r="D94" s="26">
        <v>1970</v>
      </c>
      <c r="E94" s="26" t="s">
        <v>39</v>
      </c>
      <c r="F94" s="26" t="s">
        <v>76</v>
      </c>
      <c r="G94" s="28">
        <v>5</v>
      </c>
      <c r="H94" s="28">
        <v>4</v>
      </c>
      <c r="I94" s="29">
        <v>4130.6999999999998</v>
      </c>
      <c r="J94" s="29">
        <v>3400.4000000000001</v>
      </c>
      <c r="K94" s="29">
        <v>2956.4000000000001</v>
      </c>
      <c r="L94" s="30">
        <v>134</v>
      </c>
      <c r="M94" s="29">
        <f t="shared" si="5"/>
        <v>1750610.26</v>
      </c>
      <c r="N94" s="29">
        <v>0</v>
      </c>
      <c r="O94" s="29">
        <v>0</v>
      </c>
      <c r="P94" s="29">
        <v>0</v>
      </c>
      <c r="Q94" s="29">
        <f>'Таблица 3 '!C85</f>
        <v>1750610.26</v>
      </c>
      <c r="R94" s="29">
        <f t="shared" si="6"/>
        <v>1750610.26</v>
      </c>
      <c r="S94" s="29">
        <v>0</v>
      </c>
      <c r="T94" s="31">
        <f t="shared" si="7"/>
        <v>514.8248029643571</v>
      </c>
      <c r="U94" s="31">
        <v>514.8248029643571</v>
      </c>
      <c r="V94" s="32" t="s">
        <v>45</v>
      </c>
    </row>
    <row r="95" ht="45">
      <c r="A95" s="26">
        <v>75</v>
      </c>
      <c r="B95" s="27" t="s">
        <v>144</v>
      </c>
      <c r="C95" s="26" t="s">
        <v>43</v>
      </c>
      <c r="D95" s="26" t="s">
        <v>57</v>
      </c>
      <c r="E95" s="26" t="s">
        <v>40</v>
      </c>
      <c r="F95" s="26" t="s">
        <v>65</v>
      </c>
      <c r="G95" s="28">
        <v>5</v>
      </c>
      <c r="H95" s="28">
        <v>8</v>
      </c>
      <c r="I95" s="29">
        <v>6302.3999999999996</v>
      </c>
      <c r="J95" s="29">
        <v>5596.6000000000004</v>
      </c>
      <c r="K95" s="29">
        <v>4409.1999999999998</v>
      </c>
      <c r="L95" s="30">
        <v>243</v>
      </c>
      <c r="M95" s="29">
        <f t="shared" si="5"/>
        <v>6334670.9800000004</v>
      </c>
      <c r="N95" s="29">
        <v>0</v>
      </c>
      <c r="O95" s="29">
        <v>0</v>
      </c>
      <c r="P95" s="29">
        <v>0</v>
      </c>
      <c r="Q95" s="29">
        <f>'Таблица 3 '!C86</f>
        <v>6334670.9800000004</v>
      </c>
      <c r="R95" s="29">
        <f t="shared" si="6"/>
        <v>6334670.9800000004</v>
      </c>
      <c r="S95" s="29">
        <v>0</v>
      </c>
      <c r="T95" s="31">
        <f t="shared" si="7"/>
        <v>1131.8784583497122</v>
      </c>
      <c r="U95" s="31">
        <v>1131.8784583497122</v>
      </c>
      <c r="V95" s="32" t="s">
        <v>45</v>
      </c>
    </row>
    <row r="96" ht="43.149999999999999" customHeight="1">
      <c r="A96" s="26">
        <v>76</v>
      </c>
      <c r="B96" s="27" t="s">
        <v>145</v>
      </c>
      <c r="C96" s="26" t="s">
        <v>52</v>
      </c>
      <c r="D96" s="26">
        <v>2012</v>
      </c>
      <c r="E96" s="26" t="s">
        <v>39</v>
      </c>
      <c r="F96" s="26" t="s">
        <v>76</v>
      </c>
      <c r="G96" s="28">
        <v>12</v>
      </c>
      <c r="H96" s="28">
        <v>4</v>
      </c>
      <c r="I96" s="29">
        <v>13313.200000000001</v>
      </c>
      <c r="J96" s="29">
        <v>12705.299999999999</v>
      </c>
      <c r="K96" s="29">
        <v>12705.299999999999</v>
      </c>
      <c r="L96" s="30">
        <v>419</v>
      </c>
      <c r="M96" s="29">
        <f t="shared" si="5"/>
        <v>5413586.5099999998</v>
      </c>
      <c r="N96" s="29">
        <v>0</v>
      </c>
      <c r="O96" s="29">
        <v>0</v>
      </c>
      <c r="P96" s="29">
        <v>0</v>
      </c>
      <c r="Q96" s="29">
        <f>'Таблица 3 '!C87</f>
        <v>5413586.5099999998</v>
      </c>
      <c r="R96" s="29">
        <f t="shared" si="6"/>
        <v>5413586.5099999998</v>
      </c>
      <c r="S96" s="29">
        <v>0</v>
      </c>
      <c r="T96" s="31">
        <f t="shared" si="7"/>
        <v>426.08883772913669</v>
      </c>
      <c r="U96" s="31">
        <v>426.08883772913669</v>
      </c>
      <c r="V96" s="32" t="s">
        <v>45</v>
      </c>
    </row>
    <row r="97" ht="43.149999999999999" customHeight="1">
      <c r="A97" s="26">
        <v>77</v>
      </c>
      <c r="B97" s="27" t="s">
        <v>146</v>
      </c>
      <c r="C97" s="26" t="s">
        <v>52</v>
      </c>
      <c r="D97" s="26">
        <v>1968</v>
      </c>
      <c r="E97" s="26">
        <v>2021</v>
      </c>
      <c r="F97" s="26" t="s">
        <v>76</v>
      </c>
      <c r="G97" s="28">
        <v>5</v>
      </c>
      <c r="H97" s="28">
        <v>5</v>
      </c>
      <c r="I97" s="29">
        <v>3727.1999999999998</v>
      </c>
      <c r="J97" s="29">
        <v>2735.3000000000002</v>
      </c>
      <c r="K97" s="29">
        <v>2437</v>
      </c>
      <c r="L97" s="30">
        <v>135</v>
      </c>
      <c r="M97" s="29">
        <f t="shared" si="5"/>
        <v>824387.70999999996</v>
      </c>
      <c r="N97" s="29">
        <v>0</v>
      </c>
      <c r="O97" s="29">
        <v>0</v>
      </c>
      <c r="P97" s="29">
        <v>0</v>
      </c>
      <c r="Q97" s="29">
        <f>'Таблица 3 '!C88</f>
        <v>824387.70999999996</v>
      </c>
      <c r="R97" s="29">
        <f t="shared" si="6"/>
        <v>824387.70999999996</v>
      </c>
      <c r="S97" s="29">
        <v>0</v>
      </c>
      <c r="T97" s="31">
        <f t="shared" si="7"/>
        <v>301.38840712170509</v>
      </c>
      <c r="U97" s="31">
        <v>301.38840712170509</v>
      </c>
      <c r="V97" s="32" t="s">
        <v>45</v>
      </c>
    </row>
    <row r="98" ht="43.149999999999999" customHeight="1">
      <c r="A98" s="26">
        <v>78</v>
      </c>
      <c r="B98" s="27" t="s">
        <v>147</v>
      </c>
      <c r="C98" s="26" t="s">
        <v>52</v>
      </c>
      <c r="D98" s="26">
        <v>1983</v>
      </c>
      <c r="E98" s="26">
        <v>2020</v>
      </c>
      <c r="F98" s="26" t="s">
        <v>50</v>
      </c>
      <c r="G98" s="28">
        <v>5</v>
      </c>
      <c r="H98" s="28">
        <v>6</v>
      </c>
      <c r="I98" s="29">
        <v>4722</v>
      </c>
      <c r="J98" s="29">
        <v>4590.1000000000004</v>
      </c>
      <c r="K98" s="29">
        <v>4432.6000000000004</v>
      </c>
      <c r="L98" s="30">
        <v>191</v>
      </c>
      <c r="M98" s="29">
        <f t="shared" si="5"/>
        <v>2377661.3200000003</v>
      </c>
      <c r="N98" s="29">
        <v>0</v>
      </c>
      <c r="O98" s="29">
        <v>0</v>
      </c>
      <c r="P98" s="29">
        <v>0</v>
      </c>
      <c r="Q98" s="29">
        <f>'Таблица 3 '!C89</f>
        <v>2377661.3200000003</v>
      </c>
      <c r="R98" s="29">
        <f t="shared" si="6"/>
        <v>2377661.3200000003</v>
      </c>
      <c r="S98" s="29">
        <v>0</v>
      </c>
      <c r="T98" s="31">
        <f t="shared" si="7"/>
        <v>517.99771682534151</v>
      </c>
      <c r="U98" s="31">
        <v>517.99771682534151</v>
      </c>
      <c r="V98" s="32" t="s">
        <v>45</v>
      </c>
    </row>
    <row r="99" ht="43.149999999999999" customHeight="1">
      <c r="A99" s="26">
        <v>79</v>
      </c>
      <c r="B99" s="27" t="s">
        <v>148</v>
      </c>
      <c r="C99" s="26" t="s">
        <v>52</v>
      </c>
      <c r="D99" s="26">
        <v>1969</v>
      </c>
      <c r="E99" s="26" t="s">
        <v>39</v>
      </c>
      <c r="F99" s="26" t="s">
        <v>76</v>
      </c>
      <c r="G99" s="28">
        <v>5</v>
      </c>
      <c r="H99" s="28">
        <v>6</v>
      </c>
      <c r="I99" s="29">
        <v>6169.6999999999998</v>
      </c>
      <c r="J99" s="29">
        <v>4506.8999999999996</v>
      </c>
      <c r="K99" s="29">
        <v>4309.6999999999998</v>
      </c>
      <c r="L99" s="30">
        <v>195</v>
      </c>
      <c r="M99" s="29">
        <f t="shared" si="5"/>
        <v>2956534.8600000003</v>
      </c>
      <c r="N99" s="29">
        <v>0</v>
      </c>
      <c r="O99" s="29">
        <v>0</v>
      </c>
      <c r="P99" s="29">
        <v>0</v>
      </c>
      <c r="Q99" s="29">
        <f>'Таблица 3 '!C90</f>
        <v>2956534.8600000003</v>
      </c>
      <c r="R99" s="29">
        <f t="shared" si="6"/>
        <v>2956534.8600000003</v>
      </c>
      <c r="S99" s="29">
        <v>0</v>
      </c>
      <c r="T99" s="31">
        <f t="shared" si="7"/>
        <v>656.00187712174682</v>
      </c>
      <c r="U99" s="31">
        <v>656.00187712174682</v>
      </c>
      <c r="V99" s="32" t="s">
        <v>45</v>
      </c>
    </row>
    <row r="100" ht="45">
      <c r="A100" s="26">
        <v>80</v>
      </c>
      <c r="B100" s="27" t="s">
        <v>149</v>
      </c>
      <c r="C100" s="26" t="s">
        <v>43</v>
      </c>
      <c r="D100" s="26" t="s">
        <v>61</v>
      </c>
      <c r="E100" s="26" t="s">
        <v>40</v>
      </c>
      <c r="F100" s="26" t="s">
        <v>50</v>
      </c>
      <c r="G100" s="28">
        <v>10</v>
      </c>
      <c r="H100" s="28">
        <v>1</v>
      </c>
      <c r="I100" s="29">
        <v>3610.4000000000001</v>
      </c>
      <c r="J100" s="29">
        <v>2866.9000000000001</v>
      </c>
      <c r="K100" s="29">
        <v>2678.5</v>
      </c>
      <c r="L100" s="30">
        <v>101</v>
      </c>
      <c r="M100" s="29">
        <f t="shared" si="5"/>
        <v>2787387.3300000001</v>
      </c>
      <c r="N100" s="29">
        <v>0</v>
      </c>
      <c r="O100" s="29">
        <v>0</v>
      </c>
      <c r="P100" s="29">
        <v>0</v>
      </c>
      <c r="Q100" s="29">
        <f>'Таблица 3 '!C91</f>
        <v>2787387.3300000001</v>
      </c>
      <c r="R100" s="29">
        <f t="shared" si="6"/>
        <v>2787387.3300000001</v>
      </c>
      <c r="S100" s="29">
        <v>0</v>
      </c>
      <c r="T100" s="31">
        <f t="shared" si="7"/>
        <v>972.26527957026758</v>
      </c>
      <c r="U100" s="31">
        <v>972.26527957026758</v>
      </c>
      <c r="V100" s="32" t="s">
        <v>45</v>
      </c>
    </row>
    <row r="101" ht="45">
      <c r="A101" s="26">
        <v>81</v>
      </c>
      <c r="B101" s="27" t="s">
        <v>150</v>
      </c>
      <c r="C101" s="26" t="s">
        <v>43</v>
      </c>
      <c r="D101" s="26" t="s">
        <v>88</v>
      </c>
      <c r="E101" s="26" t="s">
        <v>40</v>
      </c>
      <c r="F101" s="26" t="s">
        <v>65</v>
      </c>
      <c r="G101" s="28">
        <v>9</v>
      </c>
      <c r="H101" s="28">
        <v>1</v>
      </c>
      <c r="I101" s="29">
        <v>2577.9000000000001</v>
      </c>
      <c r="J101" s="29">
        <v>2577.9000000000001</v>
      </c>
      <c r="K101" s="29">
        <v>1962.7</v>
      </c>
      <c r="L101" s="30">
        <v>90</v>
      </c>
      <c r="M101" s="29">
        <f t="shared" si="5"/>
        <v>199585.87</v>
      </c>
      <c r="N101" s="29">
        <v>0</v>
      </c>
      <c r="O101" s="29">
        <v>0</v>
      </c>
      <c r="P101" s="29">
        <v>0</v>
      </c>
      <c r="Q101" s="29">
        <f>'Таблица 3 '!C92</f>
        <v>199585.87</v>
      </c>
      <c r="R101" s="29">
        <f t="shared" si="6"/>
        <v>199585.87</v>
      </c>
      <c r="S101" s="29">
        <v>0</v>
      </c>
      <c r="T101" s="31">
        <f t="shared" si="7"/>
        <v>77.421882152139332</v>
      </c>
      <c r="U101" s="31">
        <v>77.421882152139332</v>
      </c>
      <c r="V101" s="32" t="s">
        <v>45</v>
      </c>
    </row>
    <row r="102" ht="45.600000000000001" customHeight="1">
      <c r="A102" s="26">
        <v>82</v>
      </c>
      <c r="B102" s="27" t="s">
        <v>151</v>
      </c>
      <c r="C102" s="26" t="s">
        <v>52</v>
      </c>
      <c r="D102" s="26">
        <v>1979</v>
      </c>
      <c r="E102" s="26" t="s">
        <v>39</v>
      </c>
      <c r="F102" s="26" t="s">
        <v>50</v>
      </c>
      <c r="G102" s="28">
        <v>5</v>
      </c>
      <c r="H102" s="28">
        <v>5</v>
      </c>
      <c r="I102" s="29">
        <v>3804</v>
      </c>
      <c r="J102" s="29">
        <v>3800.9899999999998</v>
      </c>
      <c r="K102" s="29">
        <v>3746.3899999999999</v>
      </c>
      <c r="L102" s="30">
        <v>138</v>
      </c>
      <c r="M102" s="29">
        <f t="shared" si="5"/>
        <v>2848299.7799999998</v>
      </c>
      <c r="N102" s="29">
        <v>0</v>
      </c>
      <c r="O102" s="29">
        <v>0</v>
      </c>
      <c r="P102" s="29">
        <v>0</v>
      </c>
      <c r="Q102" s="29">
        <f>'Таблица 3 '!C93</f>
        <v>2848299.7799999998</v>
      </c>
      <c r="R102" s="29">
        <f t="shared" si="6"/>
        <v>2848299.7799999998</v>
      </c>
      <c r="S102" s="29">
        <v>0</v>
      </c>
      <c r="T102" s="31">
        <f t="shared" si="7"/>
        <v>749.35734637554947</v>
      </c>
      <c r="U102" s="31">
        <v>749.35734637554947</v>
      </c>
      <c r="V102" s="32" t="s">
        <v>45</v>
      </c>
    </row>
    <row r="103" ht="45">
      <c r="A103" s="26">
        <v>83</v>
      </c>
      <c r="B103" s="27" t="s">
        <v>152</v>
      </c>
      <c r="C103" s="26" t="s">
        <v>43</v>
      </c>
      <c r="D103" s="26">
        <v>1978</v>
      </c>
      <c r="E103" s="26">
        <v>2019</v>
      </c>
      <c r="F103" s="26" t="s">
        <v>65</v>
      </c>
      <c r="G103" s="28">
        <v>5</v>
      </c>
      <c r="H103" s="28">
        <v>6</v>
      </c>
      <c r="I103" s="29">
        <v>5770.5</v>
      </c>
      <c r="J103" s="29">
        <v>4274.8999999999996</v>
      </c>
      <c r="K103" s="29">
        <v>4187.6000000000004</v>
      </c>
      <c r="L103" s="30">
        <v>238</v>
      </c>
      <c r="M103" s="29">
        <f t="shared" si="5"/>
        <v>236824.57000000001</v>
      </c>
      <c r="N103" s="29">
        <v>0</v>
      </c>
      <c r="O103" s="29">
        <v>0</v>
      </c>
      <c r="P103" s="29">
        <v>0</v>
      </c>
      <c r="Q103" s="29">
        <f>'Таблица 3 '!C94</f>
        <v>236824.57000000001</v>
      </c>
      <c r="R103" s="29">
        <f t="shared" si="6"/>
        <v>236824.57000000001</v>
      </c>
      <c r="S103" s="29">
        <v>0</v>
      </c>
      <c r="T103" s="31">
        <f t="shared" si="7"/>
        <v>55.398856113593304</v>
      </c>
      <c r="U103" s="31">
        <v>55.398856113593304</v>
      </c>
      <c r="V103" s="32" t="s">
        <v>45</v>
      </c>
    </row>
    <row r="104" ht="45">
      <c r="A104" s="26">
        <v>84</v>
      </c>
      <c r="B104" s="27" t="s">
        <v>153</v>
      </c>
      <c r="C104" s="26" t="s">
        <v>43</v>
      </c>
      <c r="D104" s="26" t="s">
        <v>121</v>
      </c>
      <c r="E104" s="26" t="s">
        <v>40</v>
      </c>
      <c r="F104" s="26" t="s">
        <v>50</v>
      </c>
      <c r="G104" s="28">
        <v>5</v>
      </c>
      <c r="H104" s="28">
        <v>5</v>
      </c>
      <c r="I104" s="29">
        <v>3701.0999999999999</v>
      </c>
      <c r="J104" s="29">
        <v>3686.5</v>
      </c>
      <c r="K104" s="29">
        <v>3686.5</v>
      </c>
      <c r="L104" s="30">
        <v>153</v>
      </c>
      <c r="M104" s="29">
        <f t="shared" si="5"/>
        <v>12958955.9</v>
      </c>
      <c r="N104" s="29">
        <v>0</v>
      </c>
      <c r="O104" s="29">
        <v>0</v>
      </c>
      <c r="P104" s="29">
        <v>0</v>
      </c>
      <c r="Q104" s="29">
        <f>'Таблица 3 '!C95</f>
        <v>12958955.9</v>
      </c>
      <c r="R104" s="29">
        <f t="shared" si="6"/>
        <v>12958955.9</v>
      </c>
      <c r="S104" s="29">
        <v>0</v>
      </c>
      <c r="T104" s="31">
        <f t="shared" si="7"/>
        <v>3515.2464125864644</v>
      </c>
      <c r="U104" s="31">
        <v>3515.2464125864644</v>
      </c>
      <c r="V104" s="32" t="s">
        <v>45</v>
      </c>
    </row>
    <row r="105" ht="60">
      <c r="A105" s="26">
        <v>85</v>
      </c>
      <c r="B105" s="27" t="s">
        <v>154</v>
      </c>
      <c r="C105" s="26" t="s">
        <v>155</v>
      </c>
      <c r="D105" s="26">
        <v>1973</v>
      </c>
      <c r="E105" s="26">
        <v>2020</v>
      </c>
      <c r="F105" s="26" t="s">
        <v>76</v>
      </c>
      <c r="G105" s="28">
        <v>5</v>
      </c>
      <c r="H105" s="28">
        <v>6</v>
      </c>
      <c r="I105" s="29">
        <v>4799.1999999999998</v>
      </c>
      <c r="J105" s="29">
        <v>4434.6999999999998</v>
      </c>
      <c r="K105" s="29">
        <v>3504.8000000000002</v>
      </c>
      <c r="L105" s="30">
        <v>178</v>
      </c>
      <c r="M105" s="29">
        <f t="shared" si="5"/>
        <v>1872420.4299999999</v>
      </c>
      <c r="N105" s="29">
        <v>0</v>
      </c>
      <c r="O105" s="29">
        <v>0</v>
      </c>
      <c r="P105" s="29">
        <v>0</v>
      </c>
      <c r="Q105" s="29">
        <f>'Таблица 3 '!C96</f>
        <v>1872420.4299999999</v>
      </c>
      <c r="R105" s="29">
        <f t="shared" si="6"/>
        <v>1872420.4299999999</v>
      </c>
      <c r="S105" s="29">
        <v>0</v>
      </c>
      <c r="T105" s="31">
        <f t="shared" si="7"/>
        <v>422.22031479017744</v>
      </c>
      <c r="U105" s="31">
        <v>422.22031479017744</v>
      </c>
      <c r="V105" s="32" t="s">
        <v>45</v>
      </c>
    </row>
    <row r="106" ht="45">
      <c r="A106" s="26">
        <v>86</v>
      </c>
      <c r="B106" s="27" t="s">
        <v>156</v>
      </c>
      <c r="C106" s="26" t="s">
        <v>43</v>
      </c>
      <c r="D106" s="26">
        <v>1952</v>
      </c>
      <c r="E106" s="26" t="s">
        <v>40</v>
      </c>
      <c r="F106" s="26" t="s">
        <v>65</v>
      </c>
      <c r="G106" s="28">
        <v>4</v>
      </c>
      <c r="H106" s="28">
        <v>3</v>
      </c>
      <c r="I106" s="29">
        <v>2633.7399999999998</v>
      </c>
      <c r="J106" s="29">
        <v>1935.4000000000001</v>
      </c>
      <c r="K106" s="29">
        <v>1349.3</v>
      </c>
      <c r="L106" s="30">
        <v>37</v>
      </c>
      <c r="M106" s="29">
        <f t="shared" si="5"/>
        <v>5473917.5999999996</v>
      </c>
      <c r="N106" s="29">
        <v>0</v>
      </c>
      <c r="O106" s="29">
        <v>0</v>
      </c>
      <c r="P106" s="29">
        <v>0</v>
      </c>
      <c r="Q106" s="29">
        <f>'Таблица 3 '!C97</f>
        <v>5473917.5999999996</v>
      </c>
      <c r="R106" s="29">
        <f t="shared" si="6"/>
        <v>5473917.5999999996</v>
      </c>
      <c r="S106" s="29">
        <v>0</v>
      </c>
      <c r="T106" s="31">
        <f t="shared" si="7"/>
        <v>2828.3133202438771</v>
      </c>
      <c r="U106" s="31">
        <v>2828.3133202438771</v>
      </c>
      <c r="V106" s="32" t="s">
        <v>45</v>
      </c>
    </row>
    <row r="107" ht="45">
      <c r="A107" s="26">
        <v>87</v>
      </c>
      <c r="B107" s="27" t="s">
        <v>157</v>
      </c>
      <c r="C107" s="26" t="s">
        <v>43</v>
      </c>
      <c r="D107" s="26">
        <v>1964</v>
      </c>
      <c r="E107" s="26" t="s">
        <v>40</v>
      </c>
      <c r="F107" s="26" t="s">
        <v>44</v>
      </c>
      <c r="G107" s="28">
        <v>4</v>
      </c>
      <c r="H107" s="28">
        <v>4</v>
      </c>
      <c r="I107" s="29">
        <v>4118.5</v>
      </c>
      <c r="J107" s="29">
        <v>3066.8000000000002</v>
      </c>
      <c r="K107" s="29">
        <v>2429</v>
      </c>
      <c r="L107" s="30">
        <v>76</v>
      </c>
      <c r="M107" s="29">
        <f t="shared" si="5"/>
        <v>1046097.6</v>
      </c>
      <c r="N107" s="29">
        <v>0</v>
      </c>
      <c r="O107" s="29">
        <v>0</v>
      </c>
      <c r="P107" s="29">
        <v>0</v>
      </c>
      <c r="Q107" s="29">
        <f>'Таблица 3 '!C98</f>
        <v>1046097.6</v>
      </c>
      <c r="R107" s="29">
        <f t="shared" si="6"/>
        <v>1046097.6</v>
      </c>
      <c r="S107" s="29">
        <v>0</v>
      </c>
      <c r="T107" s="31">
        <f t="shared" si="7"/>
        <v>341.10395200208683</v>
      </c>
      <c r="U107" s="31">
        <v>341.10395200208683</v>
      </c>
      <c r="V107" s="32" t="s">
        <v>45</v>
      </c>
    </row>
    <row r="108" ht="45">
      <c r="A108" s="26">
        <v>88</v>
      </c>
      <c r="B108" s="27" t="s">
        <v>158</v>
      </c>
      <c r="C108" s="26" t="s">
        <v>43</v>
      </c>
      <c r="D108" s="26" t="s">
        <v>159</v>
      </c>
      <c r="E108" s="26" t="s">
        <v>40</v>
      </c>
      <c r="F108" s="26" t="s">
        <v>65</v>
      </c>
      <c r="G108" s="28">
        <v>4</v>
      </c>
      <c r="H108" s="28">
        <v>9</v>
      </c>
      <c r="I108" s="29">
        <v>7379.8000000000002</v>
      </c>
      <c r="J108" s="29">
        <v>7379.8000000000002</v>
      </c>
      <c r="K108" s="29">
        <v>4293.1999999999998</v>
      </c>
      <c r="L108" s="30">
        <v>124</v>
      </c>
      <c r="M108" s="29">
        <f t="shared" si="5"/>
        <v>14219807.6</v>
      </c>
      <c r="N108" s="29">
        <v>0</v>
      </c>
      <c r="O108" s="29">
        <v>0</v>
      </c>
      <c r="P108" s="29">
        <v>0</v>
      </c>
      <c r="Q108" s="29">
        <f>'Таблица 3 '!C99</f>
        <v>14219807.6</v>
      </c>
      <c r="R108" s="29">
        <f t="shared" si="6"/>
        <v>14219807.6</v>
      </c>
      <c r="S108" s="29">
        <v>0</v>
      </c>
      <c r="T108" s="31">
        <f t="shared" si="7"/>
        <v>1926.8554161359386</v>
      </c>
      <c r="U108" s="31">
        <v>1926.8554161359386</v>
      </c>
      <c r="V108" s="32" t="s">
        <v>45</v>
      </c>
    </row>
    <row r="109" ht="45">
      <c r="A109" s="26">
        <v>89</v>
      </c>
      <c r="B109" s="27" t="s">
        <v>160</v>
      </c>
      <c r="C109" s="26" t="s">
        <v>43</v>
      </c>
      <c r="D109" s="26">
        <v>1968</v>
      </c>
      <c r="E109" s="26" t="s">
        <v>40</v>
      </c>
      <c r="F109" s="26" t="s">
        <v>65</v>
      </c>
      <c r="G109" s="28">
        <v>5</v>
      </c>
      <c r="H109" s="28">
        <v>2</v>
      </c>
      <c r="I109" s="29">
        <v>2370.8000000000002</v>
      </c>
      <c r="J109" s="29">
        <v>1961.4000000000001</v>
      </c>
      <c r="K109" s="29">
        <v>1482.3</v>
      </c>
      <c r="L109" s="30">
        <v>67</v>
      </c>
      <c r="M109" s="29">
        <f t="shared" si="5"/>
        <v>4205890.7999999998</v>
      </c>
      <c r="N109" s="29">
        <v>0</v>
      </c>
      <c r="O109" s="29">
        <v>0</v>
      </c>
      <c r="P109" s="29">
        <v>0</v>
      </c>
      <c r="Q109" s="29">
        <f>'Таблица 3 '!C100</f>
        <v>4205890.7999999998</v>
      </c>
      <c r="R109" s="29">
        <f t="shared" si="6"/>
        <v>4205890.7999999998</v>
      </c>
      <c r="S109" s="29">
        <v>0</v>
      </c>
      <c r="T109" s="31">
        <f t="shared" si="7"/>
        <v>2144.3309880697461</v>
      </c>
      <c r="U109" s="31">
        <v>2144.3309880697461</v>
      </c>
      <c r="V109" s="32" t="s">
        <v>45</v>
      </c>
    </row>
    <row r="110" ht="45">
      <c r="A110" s="26">
        <v>90</v>
      </c>
      <c r="B110" s="27" t="s">
        <v>161</v>
      </c>
      <c r="C110" s="26" t="s">
        <v>43</v>
      </c>
      <c r="D110" s="26" t="s">
        <v>162</v>
      </c>
      <c r="E110" s="26">
        <v>2015</v>
      </c>
      <c r="F110" s="26" t="s">
        <v>65</v>
      </c>
      <c r="G110" s="28">
        <v>3</v>
      </c>
      <c r="H110" s="28">
        <v>6</v>
      </c>
      <c r="I110" s="29">
        <v>2973.9000000000001</v>
      </c>
      <c r="J110" s="29">
        <v>2639.9000000000001</v>
      </c>
      <c r="K110" s="29">
        <v>2639.9000000000001</v>
      </c>
      <c r="L110" s="30">
        <v>78</v>
      </c>
      <c r="M110" s="29">
        <f t="shared" si="5"/>
        <v>567552.67000000004</v>
      </c>
      <c r="N110" s="29">
        <v>0</v>
      </c>
      <c r="O110" s="29">
        <v>0</v>
      </c>
      <c r="P110" s="29">
        <v>0</v>
      </c>
      <c r="Q110" s="29">
        <f>'Таблица 3 '!C101</f>
        <v>567552.67000000004</v>
      </c>
      <c r="R110" s="29">
        <f t="shared" si="6"/>
        <v>567552.67000000004</v>
      </c>
      <c r="S110" s="29">
        <v>0</v>
      </c>
      <c r="T110" s="31">
        <f t="shared" si="7"/>
        <v>214.99021553846737</v>
      </c>
      <c r="U110" s="31">
        <v>214.99021553846737</v>
      </c>
      <c r="V110" s="32" t="s">
        <v>45</v>
      </c>
    </row>
    <row r="111" ht="45">
      <c r="A111" s="26">
        <v>91</v>
      </c>
      <c r="B111" s="27" t="s">
        <v>163</v>
      </c>
      <c r="C111" s="26" t="s">
        <v>43</v>
      </c>
      <c r="D111" s="26">
        <v>1968</v>
      </c>
      <c r="E111" s="26" t="s">
        <v>40</v>
      </c>
      <c r="F111" s="26" t="s">
        <v>44</v>
      </c>
      <c r="G111" s="28">
        <v>5</v>
      </c>
      <c r="H111" s="28">
        <v>3</v>
      </c>
      <c r="I111" s="29">
        <v>2089.8000000000002</v>
      </c>
      <c r="J111" s="29">
        <v>2089.8000000000002</v>
      </c>
      <c r="K111" s="29">
        <v>1831.5999999999999</v>
      </c>
      <c r="L111" s="30">
        <v>72</v>
      </c>
      <c r="M111" s="29">
        <f t="shared" si="5"/>
        <v>1482117.28</v>
      </c>
      <c r="N111" s="29">
        <v>0</v>
      </c>
      <c r="O111" s="29">
        <v>0</v>
      </c>
      <c r="P111" s="29">
        <v>0</v>
      </c>
      <c r="Q111" s="29">
        <f>'Таблица 3 '!C102</f>
        <v>1482117.28</v>
      </c>
      <c r="R111" s="29">
        <f t="shared" si="6"/>
        <v>1482117.28</v>
      </c>
      <c r="S111" s="29">
        <v>0</v>
      </c>
      <c r="T111" s="31">
        <f t="shared" ref="T111:T174" si="8">M111/J111</f>
        <v>709.21489137716526</v>
      </c>
      <c r="U111" s="31">
        <v>709.21489137716526</v>
      </c>
      <c r="V111" s="32" t="s">
        <v>45</v>
      </c>
    </row>
    <row r="112" ht="45">
      <c r="A112" s="26">
        <v>92</v>
      </c>
      <c r="B112" s="27" t="s">
        <v>164</v>
      </c>
      <c r="C112" s="26" t="s">
        <v>43</v>
      </c>
      <c r="D112" s="26" t="s">
        <v>165</v>
      </c>
      <c r="E112" s="26">
        <v>2018</v>
      </c>
      <c r="F112" s="26" t="s">
        <v>65</v>
      </c>
      <c r="G112" s="28">
        <v>5</v>
      </c>
      <c r="H112" s="28">
        <v>4</v>
      </c>
      <c r="I112" s="29">
        <v>4498.3999999999996</v>
      </c>
      <c r="J112" s="29">
        <v>3274.5</v>
      </c>
      <c r="K112" s="29">
        <v>3274.5</v>
      </c>
      <c r="L112" s="30">
        <v>115</v>
      </c>
      <c r="M112" s="29">
        <f t="shared" si="5"/>
        <v>275587.90999999997</v>
      </c>
      <c r="N112" s="29">
        <v>0</v>
      </c>
      <c r="O112" s="29">
        <v>0</v>
      </c>
      <c r="P112" s="29">
        <v>0</v>
      </c>
      <c r="Q112" s="29">
        <f>'Таблица 3 '!C103</f>
        <v>275587.90999999997</v>
      </c>
      <c r="R112" s="29">
        <f t="shared" si="6"/>
        <v>275587.90999999997</v>
      </c>
      <c r="S112" s="29">
        <v>0</v>
      </c>
      <c r="T112" s="31">
        <f t="shared" si="8"/>
        <v>84.161829286914028</v>
      </c>
      <c r="U112" s="31">
        <v>84.161829286914028</v>
      </c>
      <c r="V112" s="32" t="s">
        <v>45</v>
      </c>
    </row>
    <row r="113" ht="45">
      <c r="A113" s="26">
        <v>93</v>
      </c>
      <c r="B113" s="27" t="s">
        <v>166</v>
      </c>
      <c r="C113" s="26" t="s">
        <v>43</v>
      </c>
      <c r="D113" s="26" t="s">
        <v>167</v>
      </c>
      <c r="E113" s="26">
        <v>2019</v>
      </c>
      <c r="F113" s="26" t="s">
        <v>65</v>
      </c>
      <c r="G113" s="28">
        <v>2</v>
      </c>
      <c r="H113" s="28">
        <v>3</v>
      </c>
      <c r="I113" s="29">
        <v>1484.3</v>
      </c>
      <c r="J113" s="29">
        <v>1089</v>
      </c>
      <c r="K113" s="29">
        <v>1089</v>
      </c>
      <c r="L113" s="30">
        <v>36</v>
      </c>
      <c r="M113" s="29">
        <f t="shared" si="5"/>
        <v>3919730.4700000002</v>
      </c>
      <c r="N113" s="29">
        <v>0</v>
      </c>
      <c r="O113" s="29">
        <v>0</v>
      </c>
      <c r="P113" s="29">
        <v>0</v>
      </c>
      <c r="Q113" s="29">
        <f>'Таблица 3 '!C104</f>
        <v>3919730.4700000002</v>
      </c>
      <c r="R113" s="29">
        <f t="shared" si="6"/>
        <v>3919730.4700000002</v>
      </c>
      <c r="S113" s="29">
        <v>0</v>
      </c>
      <c r="T113" s="31">
        <f t="shared" si="8"/>
        <v>3599.3851882460976</v>
      </c>
      <c r="U113" s="31">
        <v>3599.3851882460976</v>
      </c>
      <c r="V113" s="32" t="s">
        <v>45</v>
      </c>
    </row>
    <row r="114" ht="45">
      <c r="A114" s="26">
        <v>94</v>
      </c>
      <c r="B114" s="27" t="s">
        <v>168</v>
      </c>
      <c r="C114" s="26" t="s">
        <v>43</v>
      </c>
      <c r="D114" s="26" t="s">
        <v>165</v>
      </c>
      <c r="E114" s="26" t="s">
        <v>40</v>
      </c>
      <c r="F114" s="26" t="s">
        <v>65</v>
      </c>
      <c r="G114" s="28">
        <v>2</v>
      </c>
      <c r="H114" s="28">
        <v>1</v>
      </c>
      <c r="I114" s="29">
        <v>476.94999999999999</v>
      </c>
      <c r="J114" s="29">
        <v>260.39999999999998</v>
      </c>
      <c r="K114" s="29">
        <v>224.90000000000001</v>
      </c>
      <c r="L114" s="30">
        <v>8</v>
      </c>
      <c r="M114" s="29">
        <f t="shared" si="5"/>
        <v>269385.91999999998</v>
      </c>
      <c r="N114" s="29">
        <v>0</v>
      </c>
      <c r="O114" s="29">
        <v>0</v>
      </c>
      <c r="P114" s="29">
        <v>0</v>
      </c>
      <c r="Q114" s="29">
        <f>'Таблица 3 '!C105</f>
        <v>269385.91999999998</v>
      </c>
      <c r="R114" s="29">
        <f t="shared" si="6"/>
        <v>269385.91999999998</v>
      </c>
      <c r="S114" s="29">
        <v>0</v>
      </c>
      <c r="T114" s="31">
        <f t="shared" si="8"/>
        <v>1034.5081413210446</v>
      </c>
      <c r="U114" s="31">
        <v>1034.5081413210446</v>
      </c>
      <c r="V114" s="32" t="s">
        <v>45</v>
      </c>
    </row>
    <row r="115" ht="45">
      <c r="A115" s="26">
        <v>95</v>
      </c>
      <c r="B115" s="27" t="s">
        <v>169</v>
      </c>
      <c r="C115" s="26" t="s">
        <v>43</v>
      </c>
      <c r="D115" s="26" t="s">
        <v>165</v>
      </c>
      <c r="E115" s="26">
        <v>2021</v>
      </c>
      <c r="F115" s="26" t="s">
        <v>65</v>
      </c>
      <c r="G115" s="28">
        <v>4</v>
      </c>
      <c r="H115" s="28">
        <v>1</v>
      </c>
      <c r="I115" s="29">
        <v>2195.9000000000001</v>
      </c>
      <c r="J115" s="29">
        <v>1554.8</v>
      </c>
      <c r="K115" s="29">
        <v>651.89999999999998</v>
      </c>
      <c r="L115" s="30">
        <v>24</v>
      </c>
      <c r="M115" s="29">
        <f t="shared" si="5"/>
        <v>661879.46999999997</v>
      </c>
      <c r="N115" s="29">
        <v>0</v>
      </c>
      <c r="O115" s="29">
        <v>0</v>
      </c>
      <c r="P115" s="29">
        <v>0</v>
      </c>
      <c r="Q115" s="29">
        <f>'Таблица 3 '!C106</f>
        <v>661879.46999999997</v>
      </c>
      <c r="R115" s="29">
        <f t="shared" si="6"/>
        <v>661879.46999999997</v>
      </c>
      <c r="S115" s="29">
        <v>0</v>
      </c>
      <c r="T115" s="31">
        <f t="shared" si="8"/>
        <v>425.70071391818885</v>
      </c>
      <c r="U115" s="31">
        <v>425.70071391818885</v>
      </c>
      <c r="V115" s="32" t="s">
        <v>45</v>
      </c>
    </row>
    <row r="116" ht="45">
      <c r="A116" s="26">
        <v>96</v>
      </c>
      <c r="B116" s="27" t="s">
        <v>170</v>
      </c>
      <c r="C116" s="26" t="s">
        <v>43</v>
      </c>
      <c r="D116" s="26">
        <v>1977</v>
      </c>
      <c r="E116" s="26" t="s">
        <v>40</v>
      </c>
      <c r="F116" s="26" t="s">
        <v>44</v>
      </c>
      <c r="G116" s="28">
        <v>5</v>
      </c>
      <c r="H116" s="28">
        <v>6</v>
      </c>
      <c r="I116" s="29">
        <v>4325.1000000000004</v>
      </c>
      <c r="J116" s="29">
        <v>3913.1999999999998</v>
      </c>
      <c r="K116" s="29">
        <v>3913.1999999999998</v>
      </c>
      <c r="L116" s="30">
        <v>96</v>
      </c>
      <c r="M116" s="29">
        <f t="shared" si="5"/>
        <v>3707041.3599999999</v>
      </c>
      <c r="N116" s="29">
        <v>0</v>
      </c>
      <c r="O116" s="29">
        <v>0</v>
      </c>
      <c r="P116" s="29">
        <v>0</v>
      </c>
      <c r="Q116" s="29">
        <f>'Таблица 3 '!C107</f>
        <v>3707041.3599999999</v>
      </c>
      <c r="R116" s="29">
        <f t="shared" si="6"/>
        <v>3707041.3599999999</v>
      </c>
      <c r="S116" s="29">
        <v>0</v>
      </c>
      <c r="T116" s="31">
        <f t="shared" si="8"/>
        <v>947.31712153736078</v>
      </c>
      <c r="U116" s="31">
        <v>947.31712153736078</v>
      </c>
      <c r="V116" s="32" t="s">
        <v>45</v>
      </c>
    </row>
    <row r="117" ht="45">
      <c r="A117" s="26">
        <v>97</v>
      </c>
      <c r="B117" s="27" t="s">
        <v>171</v>
      </c>
      <c r="C117" s="26" t="s">
        <v>43</v>
      </c>
      <c r="D117" s="26">
        <v>1958</v>
      </c>
      <c r="E117" s="26" t="s">
        <v>40</v>
      </c>
      <c r="F117" s="26" t="s">
        <v>44</v>
      </c>
      <c r="G117" s="28">
        <v>2</v>
      </c>
      <c r="H117" s="28">
        <v>2</v>
      </c>
      <c r="I117" s="29">
        <v>761</v>
      </c>
      <c r="J117" s="29">
        <v>634</v>
      </c>
      <c r="K117" s="29">
        <v>634</v>
      </c>
      <c r="L117" s="30">
        <v>32</v>
      </c>
      <c r="M117" s="29">
        <f t="shared" si="5"/>
        <v>96839.369999999995</v>
      </c>
      <c r="N117" s="29">
        <v>0</v>
      </c>
      <c r="O117" s="29">
        <v>0</v>
      </c>
      <c r="P117" s="29">
        <v>0</v>
      </c>
      <c r="Q117" s="29">
        <f>'Таблица 3 '!C108</f>
        <v>96839.369999999995</v>
      </c>
      <c r="R117" s="29">
        <f t="shared" si="6"/>
        <v>96839.369999999995</v>
      </c>
      <c r="S117" s="29">
        <v>0</v>
      </c>
      <c r="T117" s="31">
        <f t="shared" si="8"/>
        <v>152.74348580441639</v>
      </c>
      <c r="U117" s="31">
        <v>152.74348580441639</v>
      </c>
      <c r="V117" s="32" t="s">
        <v>45</v>
      </c>
    </row>
    <row r="118" ht="45">
      <c r="A118" s="26">
        <v>98</v>
      </c>
      <c r="B118" s="27" t="s">
        <v>172</v>
      </c>
      <c r="C118" s="26" t="s">
        <v>43</v>
      </c>
      <c r="D118" s="26">
        <v>1986</v>
      </c>
      <c r="E118" s="26" t="s">
        <v>40</v>
      </c>
      <c r="F118" s="26" t="s">
        <v>54</v>
      </c>
      <c r="G118" s="28">
        <v>5</v>
      </c>
      <c r="H118" s="28">
        <v>5</v>
      </c>
      <c r="I118" s="29">
        <v>3545</v>
      </c>
      <c r="J118" s="29">
        <v>3090.1999999999998</v>
      </c>
      <c r="K118" s="29">
        <v>3090.1999999999998</v>
      </c>
      <c r="L118" s="30">
        <v>148</v>
      </c>
      <c r="M118" s="29">
        <f t="shared" si="5"/>
        <v>5802392.0900000008</v>
      </c>
      <c r="N118" s="29">
        <v>0</v>
      </c>
      <c r="O118" s="29">
        <v>0</v>
      </c>
      <c r="P118" s="29">
        <v>0</v>
      </c>
      <c r="Q118" s="29">
        <f>'Таблица 3 '!C109</f>
        <v>5802392.0900000008</v>
      </c>
      <c r="R118" s="29">
        <f t="shared" si="6"/>
        <v>5802392.0900000008</v>
      </c>
      <c r="S118" s="29">
        <v>0</v>
      </c>
      <c r="T118" s="31">
        <f t="shared" si="8"/>
        <v>1877.6752605009387</v>
      </c>
      <c r="U118" s="31">
        <v>1877.6752605009387</v>
      </c>
      <c r="V118" s="32" t="s">
        <v>45</v>
      </c>
    </row>
    <row r="119" ht="45">
      <c r="A119" s="26">
        <v>99</v>
      </c>
      <c r="B119" s="27" t="s">
        <v>173</v>
      </c>
      <c r="C119" s="26" t="s">
        <v>43</v>
      </c>
      <c r="D119" s="26">
        <v>1985</v>
      </c>
      <c r="E119" s="26" t="s">
        <v>40</v>
      </c>
      <c r="F119" s="26" t="s">
        <v>54</v>
      </c>
      <c r="G119" s="28">
        <v>5</v>
      </c>
      <c r="H119" s="28">
        <v>5</v>
      </c>
      <c r="I119" s="29">
        <v>3590.4000000000001</v>
      </c>
      <c r="J119" s="29">
        <v>3029.4000000000001</v>
      </c>
      <c r="K119" s="29">
        <v>3029.4000000000001</v>
      </c>
      <c r="L119" s="30">
        <v>177</v>
      </c>
      <c r="M119" s="29">
        <f t="shared" si="5"/>
        <v>5567218.2400000002</v>
      </c>
      <c r="N119" s="29">
        <v>0</v>
      </c>
      <c r="O119" s="29">
        <v>0</v>
      </c>
      <c r="P119" s="29">
        <v>0</v>
      </c>
      <c r="Q119" s="29">
        <f>'Таблица 3 '!C110</f>
        <v>5567218.2400000002</v>
      </c>
      <c r="R119" s="29">
        <f t="shared" si="6"/>
        <v>5567218.2400000002</v>
      </c>
      <c r="S119" s="29">
        <v>0</v>
      </c>
      <c r="T119" s="31">
        <f t="shared" si="8"/>
        <v>1837.7296626394666</v>
      </c>
      <c r="U119" s="31">
        <v>1837.7296626394666</v>
      </c>
      <c r="V119" s="32" t="s">
        <v>45</v>
      </c>
    </row>
    <row r="120" ht="43.899999999999999" customHeight="1">
      <c r="A120" s="26">
        <v>100</v>
      </c>
      <c r="B120" s="27" t="s">
        <v>174</v>
      </c>
      <c r="C120" s="26" t="s">
        <v>52</v>
      </c>
      <c r="D120" s="26">
        <v>1972</v>
      </c>
      <c r="E120" s="26">
        <v>2015</v>
      </c>
      <c r="F120" s="26" t="s">
        <v>76</v>
      </c>
      <c r="G120" s="28">
        <v>5</v>
      </c>
      <c r="H120" s="28">
        <v>4</v>
      </c>
      <c r="I120" s="29">
        <v>4793.3000000000002</v>
      </c>
      <c r="J120" s="29">
        <v>3666.9000000000001</v>
      </c>
      <c r="K120" s="29">
        <v>3326.6999999999998</v>
      </c>
      <c r="L120" s="30">
        <v>143</v>
      </c>
      <c r="M120" s="29">
        <f t="shared" si="5"/>
        <v>2685005.4100000001</v>
      </c>
      <c r="N120" s="29">
        <v>0</v>
      </c>
      <c r="O120" s="29">
        <v>0</v>
      </c>
      <c r="P120" s="29">
        <v>0</v>
      </c>
      <c r="Q120" s="29">
        <f>'Таблица 3 '!C111</f>
        <v>2685005.4100000001</v>
      </c>
      <c r="R120" s="29">
        <f t="shared" si="6"/>
        <v>2685005.4100000001</v>
      </c>
      <c r="S120" s="29">
        <v>0</v>
      </c>
      <c r="T120" s="31">
        <f t="shared" si="8"/>
        <v>732.22760642504568</v>
      </c>
      <c r="U120" s="31">
        <v>732.22760642504568</v>
      </c>
      <c r="V120" s="32" t="s">
        <v>45</v>
      </c>
    </row>
    <row r="121" ht="45">
      <c r="A121" s="26">
        <v>101</v>
      </c>
      <c r="B121" s="27" t="s">
        <v>175</v>
      </c>
      <c r="C121" s="26" t="s">
        <v>43</v>
      </c>
      <c r="D121" s="26" t="s">
        <v>167</v>
      </c>
      <c r="E121" s="26">
        <v>2021</v>
      </c>
      <c r="F121" s="26" t="s">
        <v>65</v>
      </c>
      <c r="G121" s="28">
        <v>2</v>
      </c>
      <c r="H121" s="28">
        <v>1</v>
      </c>
      <c r="I121" s="29">
        <v>937.60000000000002</v>
      </c>
      <c r="J121" s="29">
        <v>520</v>
      </c>
      <c r="K121" s="29">
        <v>459.19999999999999</v>
      </c>
      <c r="L121" s="30">
        <v>22</v>
      </c>
      <c r="M121" s="29">
        <f t="shared" si="5"/>
        <v>57200.400000000001</v>
      </c>
      <c r="N121" s="29">
        <v>0</v>
      </c>
      <c r="O121" s="29">
        <v>0</v>
      </c>
      <c r="P121" s="29">
        <v>0</v>
      </c>
      <c r="Q121" s="29">
        <f>'Таблица 3 '!C112</f>
        <v>57200.400000000001</v>
      </c>
      <c r="R121" s="29">
        <f t="shared" si="6"/>
        <v>57200.400000000001</v>
      </c>
      <c r="S121" s="29">
        <v>0</v>
      </c>
      <c r="T121" s="31">
        <f t="shared" si="8"/>
        <v>110.00076923076924</v>
      </c>
      <c r="U121" s="31">
        <v>110.00076923076924</v>
      </c>
      <c r="V121" s="32" t="s">
        <v>45</v>
      </c>
    </row>
    <row r="122" ht="45" customHeight="1">
      <c r="A122" s="26">
        <v>102</v>
      </c>
      <c r="B122" s="27" t="s">
        <v>176</v>
      </c>
      <c r="C122" s="26" t="s">
        <v>52</v>
      </c>
      <c r="D122" s="26">
        <v>1976</v>
      </c>
      <c r="E122" s="26">
        <v>2022</v>
      </c>
      <c r="F122" s="26" t="s">
        <v>50</v>
      </c>
      <c r="G122" s="28">
        <v>5</v>
      </c>
      <c r="H122" s="28">
        <v>5</v>
      </c>
      <c r="I122" s="29">
        <v>5151.1000000000004</v>
      </c>
      <c r="J122" s="29">
        <v>4557.1000000000004</v>
      </c>
      <c r="K122" s="29">
        <v>4314.3000000000002</v>
      </c>
      <c r="L122" s="30">
        <v>183</v>
      </c>
      <c r="M122" s="29">
        <f t="shared" si="5"/>
        <v>854944</v>
      </c>
      <c r="N122" s="29">
        <v>0</v>
      </c>
      <c r="O122" s="29">
        <v>0</v>
      </c>
      <c r="P122" s="29">
        <v>0</v>
      </c>
      <c r="Q122" s="29">
        <f>'Таблица 3 '!C113</f>
        <v>854944</v>
      </c>
      <c r="R122" s="29">
        <f t="shared" si="6"/>
        <v>854944</v>
      </c>
      <c r="S122" s="29">
        <v>0</v>
      </c>
      <c r="T122" s="31">
        <f t="shared" si="8"/>
        <v>187.60703078712336</v>
      </c>
      <c r="U122" s="31">
        <v>187.60703078712336</v>
      </c>
      <c r="V122" s="32" t="s">
        <v>45</v>
      </c>
    </row>
    <row r="123" ht="45">
      <c r="A123" s="26">
        <v>103</v>
      </c>
      <c r="B123" s="27" t="s">
        <v>177</v>
      </c>
      <c r="C123" s="26" t="s">
        <v>43</v>
      </c>
      <c r="D123" s="26" t="s">
        <v>178</v>
      </c>
      <c r="E123" s="26">
        <v>2017</v>
      </c>
      <c r="F123" s="26" t="s">
        <v>65</v>
      </c>
      <c r="G123" s="28">
        <v>2</v>
      </c>
      <c r="H123" s="28">
        <v>1</v>
      </c>
      <c r="I123" s="29">
        <v>357.10000000000002</v>
      </c>
      <c r="J123" s="29">
        <v>307.10000000000002</v>
      </c>
      <c r="K123" s="29">
        <v>262.39999999999998</v>
      </c>
      <c r="L123" s="30">
        <v>12</v>
      </c>
      <c r="M123" s="29">
        <f t="shared" si="5"/>
        <v>100510.75999999999</v>
      </c>
      <c r="N123" s="29">
        <v>0</v>
      </c>
      <c r="O123" s="29">
        <v>0</v>
      </c>
      <c r="P123" s="29">
        <v>0</v>
      </c>
      <c r="Q123" s="29">
        <f>'Таблица 3 '!C114</f>
        <v>100510.75999999999</v>
      </c>
      <c r="R123" s="29">
        <f t="shared" si="6"/>
        <v>100510.75999999999</v>
      </c>
      <c r="S123" s="29">
        <v>0</v>
      </c>
      <c r="T123" s="31">
        <f t="shared" si="8"/>
        <v>327.29000325626828</v>
      </c>
      <c r="U123" s="31">
        <v>327.29000325626828</v>
      </c>
      <c r="V123" s="32" t="s">
        <v>45</v>
      </c>
    </row>
    <row r="124" ht="45.600000000000001" customHeight="1">
      <c r="A124" s="26">
        <v>104</v>
      </c>
      <c r="B124" s="27" t="s">
        <v>179</v>
      </c>
      <c r="C124" s="26" t="s">
        <v>52</v>
      </c>
      <c r="D124" s="26">
        <v>1978</v>
      </c>
      <c r="E124" s="26">
        <v>2020</v>
      </c>
      <c r="F124" s="26" t="s">
        <v>76</v>
      </c>
      <c r="G124" s="28">
        <v>5</v>
      </c>
      <c r="H124" s="28">
        <v>8</v>
      </c>
      <c r="I124" s="29">
        <v>6561.3000000000002</v>
      </c>
      <c r="J124" s="29">
        <v>6561.3000000000002</v>
      </c>
      <c r="K124" s="29">
        <v>6230.8000000000002</v>
      </c>
      <c r="L124" s="30">
        <v>305</v>
      </c>
      <c r="M124" s="29">
        <f t="shared" si="5"/>
        <v>1590000</v>
      </c>
      <c r="N124" s="29">
        <v>0</v>
      </c>
      <c r="O124" s="29">
        <v>0</v>
      </c>
      <c r="P124" s="29">
        <v>0</v>
      </c>
      <c r="Q124" s="29">
        <f>'Таблица 3 '!C115</f>
        <v>1590000</v>
      </c>
      <c r="R124" s="29">
        <f t="shared" si="6"/>
        <v>1590000</v>
      </c>
      <c r="S124" s="29">
        <v>0</v>
      </c>
      <c r="T124" s="31">
        <f t="shared" si="8"/>
        <v>242.33002606190846</v>
      </c>
      <c r="U124" s="31">
        <v>242.33002606190846</v>
      </c>
      <c r="V124" s="32" t="s">
        <v>45</v>
      </c>
    </row>
    <row r="125" ht="45">
      <c r="A125" s="26">
        <v>105</v>
      </c>
      <c r="B125" s="27" t="s">
        <v>180</v>
      </c>
      <c r="C125" s="26" t="s">
        <v>43</v>
      </c>
      <c r="D125" s="26">
        <v>1957</v>
      </c>
      <c r="E125" s="26" t="s">
        <v>39</v>
      </c>
      <c r="F125" s="26" t="s">
        <v>65</v>
      </c>
      <c r="G125" s="28" t="s">
        <v>181</v>
      </c>
      <c r="H125" s="28" t="s">
        <v>181</v>
      </c>
      <c r="I125" s="29">
        <v>857.10000000000002</v>
      </c>
      <c r="J125" s="29">
        <v>767.89999999999998</v>
      </c>
      <c r="K125" s="29">
        <v>767.89999999999998</v>
      </c>
      <c r="L125" s="30">
        <v>35</v>
      </c>
      <c r="M125" s="29">
        <f t="shared" si="5"/>
        <v>1381798.8</v>
      </c>
      <c r="N125" s="29">
        <v>0</v>
      </c>
      <c r="O125" s="29">
        <v>0</v>
      </c>
      <c r="P125" s="29">
        <v>0</v>
      </c>
      <c r="Q125" s="29">
        <f>'Таблица 3 '!C116</f>
        <v>1381798.8</v>
      </c>
      <c r="R125" s="29">
        <f t="shared" si="6"/>
        <v>1381798.8</v>
      </c>
      <c r="S125" s="29">
        <v>0</v>
      </c>
      <c r="T125" s="31">
        <f t="shared" si="8"/>
        <v>1799.4514910795679</v>
      </c>
      <c r="U125" s="31">
        <v>1799.4514910795679</v>
      </c>
      <c r="V125" s="32" t="s">
        <v>45</v>
      </c>
    </row>
    <row r="126" ht="48" customHeight="1">
      <c r="A126" s="26">
        <v>106</v>
      </c>
      <c r="B126" s="27" t="s">
        <v>182</v>
      </c>
      <c r="C126" s="26" t="s">
        <v>52</v>
      </c>
      <c r="D126" s="26">
        <v>1978</v>
      </c>
      <c r="E126" s="26" t="s">
        <v>39</v>
      </c>
      <c r="F126" s="26" t="s">
        <v>76</v>
      </c>
      <c r="G126" s="28">
        <v>5</v>
      </c>
      <c r="H126" s="28">
        <v>6</v>
      </c>
      <c r="I126" s="29">
        <v>5160</v>
      </c>
      <c r="J126" s="29">
        <v>4537.3000000000002</v>
      </c>
      <c r="K126" s="29">
        <v>3531.9000000000001</v>
      </c>
      <c r="L126" s="30">
        <v>158</v>
      </c>
      <c r="M126" s="29">
        <f t="shared" si="5"/>
        <v>2580769.2800000003</v>
      </c>
      <c r="N126" s="29">
        <v>0</v>
      </c>
      <c r="O126" s="29">
        <v>0</v>
      </c>
      <c r="P126" s="29">
        <v>0</v>
      </c>
      <c r="Q126" s="29">
        <f>'Таблица 3 '!C117</f>
        <v>2580769.2800000003</v>
      </c>
      <c r="R126" s="29">
        <f t="shared" si="6"/>
        <v>2580769.2800000003</v>
      </c>
      <c r="S126" s="29">
        <v>0</v>
      </c>
      <c r="T126" s="31">
        <f t="shared" si="8"/>
        <v>568.78965023251715</v>
      </c>
      <c r="U126" s="31">
        <v>568.78965023251715</v>
      </c>
      <c r="V126" s="32" t="s">
        <v>45</v>
      </c>
    </row>
    <row r="127" ht="45">
      <c r="A127" s="26">
        <v>107</v>
      </c>
      <c r="B127" s="27" t="s">
        <v>183</v>
      </c>
      <c r="C127" s="26" t="s">
        <v>43</v>
      </c>
      <c r="D127" s="26" t="s">
        <v>184</v>
      </c>
      <c r="E127" s="26" t="s">
        <v>40</v>
      </c>
      <c r="F127" s="26" t="s">
        <v>65</v>
      </c>
      <c r="G127" s="28">
        <v>3</v>
      </c>
      <c r="H127" s="28">
        <v>2</v>
      </c>
      <c r="I127" s="29">
        <v>1252</v>
      </c>
      <c r="J127" s="29">
        <v>921.79999999999995</v>
      </c>
      <c r="K127" s="29">
        <v>882.79999999999995</v>
      </c>
      <c r="L127" s="30">
        <v>32</v>
      </c>
      <c r="M127" s="29">
        <f t="shared" si="5"/>
        <v>3364687.96</v>
      </c>
      <c r="N127" s="29">
        <v>0</v>
      </c>
      <c r="O127" s="29">
        <v>0</v>
      </c>
      <c r="P127" s="29">
        <v>0</v>
      </c>
      <c r="Q127" s="29">
        <f>'Таблица 3 '!C118</f>
        <v>3364687.96</v>
      </c>
      <c r="R127" s="29">
        <f t="shared" si="6"/>
        <v>3364687.96</v>
      </c>
      <c r="S127" s="29">
        <v>0</v>
      </c>
      <c r="T127" s="31">
        <f t="shared" si="8"/>
        <v>3650.1279670210461</v>
      </c>
      <c r="U127" s="31">
        <v>3650.1279670210461</v>
      </c>
      <c r="V127" s="32" t="s">
        <v>45</v>
      </c>
    </row>
    <row r="128" ht="45">
      <c r="A128" s="26">
        <v>108</v>
      </c>
      <c r="B128" s="27" t="s">
        <v>185</v>
      </c>
      <c r="C128" s="26" t="s">
        <v>43</v>
      </c>
      <c r="D128" s="26" t="s">
        <v>186</v>
      </c>
      <c r="E128" s="26" t="s">
        <v>40</v>
      </c>
      <c r="F128" s="26" t="s">
        <v>50</v>
      </c>
      <c r="G128" s="28">
        <v>5</v>
      </c>
      <c r="H128" s="28">
        <v>4</v>
      </c>
      <c r="I128" s="29">
        <v>5068.6000000000004</v>
      </c>
      <c r="J128" s="29">
        <v>3071.1999999999998</v>
      </c>
      <c r="K128" s="29">
        <v>2900.3000000000002</v>
      </c>
      <c r="L128" s="30">
        <v>142</v>
      </c>
      <c r="M128" s="29">
        <f t="shared" si="5"/>
        <v>5976181.0099999998</v>
      </c>
      <c r="N128" s="29">
        <v>0</v>
      </c>
      <c r="O128" s="29">
        <v>0</v>
      </c>
      <c r="P128" s="29">
        <v>0</v>
      </c>
      <c r="Q128" s="29">
        <f>'Таблица 3 '!C119</f>
        <v>5976181.0099999998</v>
      </c>
      <c r="R128" s="29">
        <f t="shared" si="6"/>
        <v>5976181.0099999998</v>
      </c>
      <c r="S128" s="29">
        <v>0</v>
      </c>
      <c r="T128" s="31">
        <f t="shared" si="8"/>
        <v>1945.878161630633</v>
      </c>
      <c r="U128" s="31">
        <v>1945.878161630633</v>
      </c>
      <c r="V128" s="32" t="s">
        <v>45</v>
      </c>
    </row>
    <row r="129" ht="45">
      <c r="A129" s="26">
        <v>109</v>
      </c>
      <c r="B129" s="27" t="s">
        <v>187</v>
      </c>
      <c r="C129" s="26" t="s">
        <v>43</v>
      </c>
      <c r="D129" s="26" t="s">
        <v>73</v>
      </c>
      <c r="E129" s="26" t="s">
        <v>40</v>
      </c>
      <c r="F129" s="26" t="s">
        <v>50</v>
      </c>
      <c r="G129" s="28">
        <v>4</v>
      </c>
      <c r="H129" s="28">
        <v>2</v>
      </c>
      <c r="I129" s="29">
        <v>1403.3</v>
      </c>
      <c r="J129" s="29">
        <v>1330.7</v>
      </c>
      <c r="K129" s="29">
        <v>1330.7</v>
      </c>
      <c r="L129" s="30">
        <v>72</v>
      </c>
      <c r="M129" s="29">
        <f t="shared" si="5"/>
        <v>100963.25999999999</v>
      </c>
      <c r="N129" s="29">
        <v>0</v>
      </c>
      <c r="O129" s="29">
        <v>0</v>
      </c>
      <c r="P129" s="29">
        <v>0</v>
      </c>
      <c r="Q129" s="29">
        <f>'Таблица 3 '!C120</f>
        <v>100963.25999999999</v>
      </c>
      <c r="R129" s="29">
        <f t="shared" si="6"/>
        <v>100963.25999999999</v>
      </c>
      <c r="S129" s="29">
        <v>0</v>
      </c>
      <c r="T129" s="31">
        <f t="shared" si="8"/>
        <v>75.872292778237011</v>
      </c>
      <c r="U129" s="31">
        <v>75.872292778237011</v>
      </c>
      <c r="V129" s="32" t="s">
        <v>45</v>
      </c>
    </row>
    <row r="130" ht="44.25" customHeight="1">
      <c r="A130" s="26">
        <v>110</v>
      </c>
      <c r="B130" s="27" t="s">
        <v>188</v>
      </c>
      <c r="C130" s="26" t="s">
        <v>52</v>
      </c>
      <c r="D130" s="26">
        <v>1963</v>
      </c>
      <c r="E130" s="26">
        <v>2017</v>
      </c>
      <c r="F130" s="26" t="s">
        <v>76</v>
      </c>
      <c r="G130" s="28">
        <v>5</v>
      </c>
      <c r="H130" s="28">
        <v>4</v>
      </c>
      <c r="I130" s="29">
        <v>5291.25</v>
      </c>
      <c r="J130" s="29">
        <v>3256.0999999999999</v>
      </c>
      <c r="K130" s="29">
        <v>2556.0999999999999</v>
      </c>
      <c r="L130" s="30">
        <v>185</v>
      </c>
      <c r="M130" s="29">
        <f t="shared" si="5"/>
        <v>2685005.4100000001</v>
      </c>
      <c r="N130" s="29">
        <v>0</v>
      </c>
      <c r="O130" s="29">
        <v>0</v>
      </c>
      <c r="P130" s="29">
        <v>0</v>
      </c>
      <c r="Q130" s="29">
        <f>'Таблица 3 '!C121</f>
        <v>2685005.4100000001</v>
      </c>
      <c r="R130" s="29">
        <f t="shared" si="6"/>
        <v>2685005.4100000001</v>
      </c>
      <c r="S130" s="29">
        <v>0</v>
      </c>
      <c r="T130" s="31">
        <f t="shared" si="8"/>
        <v>824.6077853874267</v>
      </c>
      <c r="U130" s="31">
        <v>824.6077853874267</v>
      </c>
      <c r="V130" s="32" t="s">
        <v>45</v>
      </c>
    </row>
    <row r="131" ht="44.25" customHeight="1">
      <c r="A131" s="26">
        <v>111</v>
      </c>
      <c r="B131" s="27" t="s">
        <v>189</v>
      </c>
      <c r="C131" s="26" t="s">
        <v>52</v>
      </c>
      <c r="D131" s="26">
        <v>1962</v>
      </c>
      <c r="E131" s="26" t="s">
        <v>39</v>
      </c>
      <c r="F131" s="26" t="s">
        <v>76</v>
      </c>
      <c r="G131" s="28">
        <v>4</v>
      </c>
      <c r="H131" s="28">
        <v>4</v>
      </c>
      <c r="I131" s="29">
        <v>3314.4000000000001</v>
      </c>
      <c r="J131" s="29">
        <v>2625.5</v>
      </c>
      <c r="K131" s="29">
        <v>2580.5</v>
      </c>
      <c r="L131" s="30">
        <v>113</v>
      </c>
      <c r="M131" s="29">
        <f t="shared" si="5"/>
        <v>1564928.96</v>
      </c>
      <c r="N131" s="29">
        <v>0</v>
      </c>
      <c r="O131" s="29">
        <v>0</v>
      </c>
      <c r="P131" s="29">
        <v>0</v>
      </c>
      <c r="Q131" s="29">
        <f>'Таблица 3 '!C122</f>
        <v>1564928.96</v>
      </c>
      <c r="R131" s="29">
        <f t="shared" si="6"/>
        <v>1564928.96</v>
      </c>
      <c r="S131" s="29">
        <v>0</v>
      </c>
      <c r="T131" s="31">
        <f t="shared" si="8"/>
        <v>596.04988002285279</v>
      </c>
      <c r="U131" s="31">
        <v>596.04988002285279</v>
      </c>
      <c r="V131" s="32" t="s">
        <v>45</v>
      </c>
    </row>
    <row r="132" ht="45">
      <c r="A132" s="26">
        <v>112</v>
      </c>
      <c r="B132" s="27" t="s">
        <v>190</v>
      </c>
      <c r="C132" s="26" t="s">
        <v>43</v>
      </c>
      <c r="D132" s="26">
        <v>1963</v>
      </c>
      <c r="E132" s="26" t="s">
        <v>40</v>
      </c>
      <c r="F132" s="26" t="s">
        <v>65</v>
      </c>
      <c r="G132" s="28">
        <v>4</v>
      </c>
      <c r="H132" s="28">
        <v>7</v>
      </c>
      <c r="I132" s="29">
        <v>6440.8599999999997</v>
      </c>
      <c r="J132" s="29">
        <v>4225.8999999999996</v>
      </c>
      <c r="K132" s="29">
        <v>4173.3999999999996</v>
      </c>
      <c r="L132" s="30">
        <v>164</v>
      </c>
      <c r="M132" s="29">
        <f t="shared" si="5"/>
        <v>3791240.8500000001</v>
      </c>
      <c r="N132" s="29">
        <v>0</v>
      </c>
      <c r="O132" s="29">
        <v>0</v>
      </c>
      <c r="P132" s="29">
        <v>0</v>
      </c>
      <c r="Q132" s="29">
        <f>'Таблица 3 '!C123</f>
        <v>3791240.8500000001</v>
      </c>
      <c r="R132" s="29">
        <f t="shared" si="6"/>
        <v>3791240.8500000001</v>
      </c>
      <c r="S132" s="29">
        <v>0</v>
      </c>
      <c r="T132" s="31">
        <f t="shared" si="8"/>
        <v>897.14400482737415</v>
      </c>
      <c r="U132" s="31">
        <v>897.14400482737415</v>
      </c>
      <c r="V132" s="32" t="s">
        <v>45</v>
      </c>
    </row>
    <row r="133" ht="45">
      <c r="A133" s="26">
        <v>113</v>
      </c>
      <c r="B133" s="27" t="s">
        <v>191</v>
      </c>
      <c r="C133" s="26" t="s">
        <v>43</v>
      </c>
      <c r="D133" s="26" t="s">
        <v>192</v>
      </c>
      <c r="E133" s="26">
        <v>2021</v>
      </c>
      <c r="F133" s="26" t="s">
        <v>50</v>
      </c>
      <c r="G133" s="28">
        <v>10</v>
      </c>
      <c r="H133" s="28">
        <v>3</v>
      </c>
      <c r="I133" s="29">
        <v>7546.5</v>
      </c>
      <c r="J133" s="29">
        <v>7180.3999999999996</v>
      </c>
      <c r="K133" s="29">
        <v>7097.3999999999996</v>
      </c>
      <c r="L133" s="30">
        <v>283</v>
      </c>
      <c r="M133" s="29">
        <f t="shared" si="5"/>
        <v>981848.31000000006</v>
      </c>
      <c r="N133" s="29">
        <v>0</v>
      </c>
      <c r="O133" s="29">
        <v>0</v>
      </c>
      <c r="P133" s="29">
        <v>0</v>
      </c>
      <c r="Q133" s="29">
        <f>'Таблица 3 '!C124</f>
        <v>981848.31000000006</v>
      </c>
      <c r="R133" s="29">
        <f t="shared" si="6"/>
        <v>981848.31000000006</v>
      </c>
      <c r="S133" s="29">
        <v>0</v>
      </c>
      <c r="T133" s="31">
        <f t="shared" si="8"/>
        <v>136.74005765695506</v>
      </c>
      <c r="U133" s="31">
        <v>136.74005765695506</v>
      </c>
      <c r="V133" s="32" t="s">
        <v>45</v>
      </c>
    </row>
    <row r="134" ht="48" customHeight="1">
      <c r="A134" s="26">
        <v>114</v>
      </c>
      <c r="B134" s="27" t="s">
        <v>193</v>
      </c>
      <c r="C134" s="26" t="s">
        <v>52</v>
      </c>
      <c r="D134" s="26">
        <v>1968</v>
      </c>
      <c r="E134" s="26" t="s">
        <v>39</v>
      </c>
      <c r="F134" s="26" t="s">
        <v>76</v>
      </c>
      <c r="G134" s="28">
        <v>5</v>
      </c>
      <c r="H134" s="28">
        <v>4</v>
      </c>
      <c r="I134" s="29">
        <v>3415</v>
      </c>
      <c r="J134" s="29">
        <v>3201.6999999999998</v>
      </c>
      <c r="K134" s="29">
        <v>2956.5</v>
      </c>
      <c r="L134" s="30">
        <v>152</v>
      </c>
      <c r="M134" s="29">
        <f t="shared" si="5"/>
        <v>1876430</v>
      </c>
      <c r="N134" s="29">
        <v>0</v>
      </c>
      <c r="O134" s="29">
        <v>0</v>
      </c>
      <c r="P134" s="29">
        <v>0</v>
      </c>
      <c r="Q134" s="29">
        <f>'Таблица 3 '!C125</f>
        <v>1876430</v>
      </c>
      <c r="R134" s="29">
        <f t="shared" si="6"/>
        <v>1876430</v>
      </c>
      <c r="S134" s="29">
        <v>0</v>
      </c>
      <c r="T134" s="31">
        <f t="shared" si="8"/>
        <v>586.07302370615616</v>
      </c>
      <c r="U134" s="31">
        <v>586.07302370615616</v>
      </c>
      <c r="V134" s="32" t="s">
        <v>45</v>
      </c>
    </row>
    <row r="135" ht="48" customHeight="1">
      <c r="A135" s="26">
        <v>115</v>
      </c>
      <c r="B135" s="27" t="s">
        <v>194</v>
      </c>
      <c r="C135" s="26" t="s">
        <v>52</v>
      </c>
      <c r="D135" s="26">
        <v>1971</v>
      </c>
      <c r="E135" s="26">
        <v>2022</v>
      </c>
      <c r="F135" s="26" t="s">
        <v>76</v>
      </c>
      <c r="G135" s="28">
        <v>5</v>
      </c>
      <c r="H135" s="28">
        <v>5</v>
      </c>
      <c r="I135" s="29">
        <v>3967.5999999999999</v>
      </c>
      <c r="J135" s="29">
        <v>3179.0999999999999</v>
      </c>
      <c r="K135" s="29">
        <v>2927.8000000000002</v>
      </c>
      <c r="L135" s="30">
        <v>130</v>
      </c>
      <c r="M135" s="29">
        <f t="shared" si="5"/>
        <v>485520</v>
      </c>
      <c r="N135" s="29">
        <v>0</v>
      </c>
      <c r="O135" s="29">
        <v>0</v>
      </c>
      <c r="P135" s="29">
        <v>0</v>
      </c>
      <c r="Q135" s="29">
        <f>'Таблица 3 '!C126</f>
        <v>485520</v>
      </c>
      <c r="R135" s="29">
        <f t="shared" si="6"/>
        <v>485520</v>
      </c>
      <c r="S135" s="29">
        <v>0</v>
      </c>
      <c r="T135" s="31">
        <f t="shared" si="8"/>
        <v>152.72246862319525</v>
      </c>
      <c r="U135" s="31">
        <v>152.72246862319525</v>
      </c>
      <c r="V135" s="32" t="s">
        <v>45</v>
      </c>
    </row>
    <row r="136" ht="45">
      <c r="A136" s="26">
        <v>116</v>
      </c>
      <c r="B136" s="27" t="s">
        <v>195</v>
      </c>
      <c r="C136" s="26" t="s">
        <v>43</v>
      </c>
      <c r="D136" s="26">
        <v>1971</v>
      </c>
      <c r="E136" s="26" t="s">
        <v>40</v>
      </c>
      <c r="F136" s="26" t="s">
        <v>65</v>
      </c>
      <c r="G136" s="28">
        <v>5</v>
      </c>
      <c r="H136" s="28">
        <v>4</v>
      </c>
      <c r="I136" s="29">
        <v>2352</v>
      </c>
      <c r="J136" s="29">
        <v>2352</v>
      </c>
      <c r="K136" s="29">
        <v>1853.5999999999999</v>
      </c>
      <c r="L136" s="30">
        <v>80</v>
      </c>
      <c r="M136" s="29">
        <f t="shared" si="5"/>
        <v>1256269.2</v>
      </c>
      <c r="N136" s="29">
        <v>0</v>
      </c>
      <c r="O136" s="29">
        <v>0</v>
      </c>
      <c r="P136" s="29">
        <v>0</v>
      </c>
      <c r="Q136" s="29">
        <f>'Таблица 3 '!C127</f>
        <v>1256269.2</v>
      </c>
      <c r="R136" s="29">
        <f t="shared" si="6"/>
        <v>1256269.2</v>
      </c>
      <c r="S136" s="29">
        <v>0</v>
      </c>
      <c r="T136" s="31">
        <f t="shared" si="8"/>
        <v>534.12806122448978</v>
      </c>
      <c r="U136" s="31">
        <v>534.12806122448978</v>
      </c>
      <c r="V136" s="32" t="s">
        <v>45</v>
      </c>
    </row>
    <row r="137" ht="47.25" customHeight="1">
      <c r="A137" s="26">
        <v>117</v>
      </c>
      <c r="B137" s="27" t="s">
        <v>196</v>
      </c>
      <c r="C137" s="26" t="s">
        <v>52</v>
      </c>
      <c r="D137" s="26">
        <v>1981</v>
      </c>
      <c r="E137" s="26" t="s">
        <v>39</v>
      </c>
      <c r="F137" s="26" t="s">
        <v>76</v>
      </c>
      <c r="G137" s="28">
        <v>5</v>
      </c>
      <c r="H137" s="28">
        <v>10</v>
      </c>
      <c r="I137" s="29">
        <v>9767.8600000000006</v>
      </c>
      <c r="J137" s="29">
        <v>9467.8600000000006</v>
      </c>
      <c r="K137" s="29">
        <v>8577.0599999999995</v>
      </c>
      <c r="L137" s="30">
        <v>235</v>
      </c>
      <c r="M137" s="29">
        <f t="shared" si="5"/>
        <v>1525666</v>
      </c>
      <c r="N137" s="29">
        <v>0</v>
      </c>
      <c r="O137" s="29">
        <v>0</v>
      </c>
      <c r="P137" s="29">
        <v>0</v>
      </c>
      <c r="Q137" s="29">
        <f>'Таблица 3 '!C128</f>
        <v>1525666</v>
      </c>
      <c r="R137" s="29">
        <f t="shared" si="6"/>
        <v>1525666</v>
      </c>
      <c r="S137" s="29">
        <v>0</v>
      </c>
      <c r="T137" s="31">
        <f t="shared" si="8"/>
        <v>161.14158848990161</v>
      </c>
      <c r="U137" s="31">
        <v>161.13999999999999</v>
      </c>
      <c r="V137" s="32" t="s">
        <v>45</v>
      </c>
    </row>
    <row r="138" ht="45">
      <c r="A138" s="26">
        <v>118</v>
      </c>
      <c r="B138" s="27" t="s">
        <v>197</v>
      </c>
      <c r="C138" s="26" t="s">
        <v>43</v>
      </c>
      <c r="D138" s="26" t="s">
        <v>198</v>
      </c>
      <c r="E138" s="26" t="s">
        <v>40</v>
      </c>
      <c r="F138" s="26" t="s">
        <v>50</v>
      </c>
      <c r="G138" s="28">
        <v>9</v>
      </c>
      <c r="H138" s="28">
        <v>3</v>
      </c>
      <c r="I138" s="29">
        <v>7868</v>
      </c>
      <c r="J138" s="29">
        <v>7786</v>
      </c>
      <c r="K138" s="29">
        <v>7371</v>
      </c>
      <c r="L138" s="30">
        <v>362</v>
      </c>
      <c r="M138" s="29">
        <f t="shared" si="5"/>
        <v>6575094.3899999997</v>
      </c>
      <c r="N138" s="29">
        <v>0</v>
      </c>
      <c r="O138" s="29">
        <v>0</v>
      </c>
      <c r="P138" s="29">
        <v>0</v>
      </c>
      <c r="Q138" s="29">
        <f>'Таблица 3 '!C129</f>
        <v>6575094.3899999997</v>
      </c>
      <c r="R138" s="29">
        <f t="shared" si="6"/>
        <v>6575094.3899999997</v>
      </c>
      <c r="S138" s="29">
        <v>0</v>
      </c>
      <c r="T138" s="31">
        <f t="shared" si="8"/>
        <v>844.47654636527091</v>
      </c>
      <c r="U138" s="31">
        <v>844.47654636527091</v>
      </c>
      <c r="V138" s="32" t="s">
        <v>45</v>
      </c>
    </row>
    <row r="139" ht="45">
      <c r="A139" s="26">
        <v>119</v>
      </c>
      <c r="B139" s="27" t="s">
        <v>199</v>
      </c>
      <c r="C139" s="26" t="s">
        <v>43</v>
      </c>
      <c r="D139" s="26">
        <v>1996</v>
      </c>
      <c r="E139" s="26" t="s">
        <v>40</v>
      </c>
      <c r="F139" s="26" t="s">
        <v>50</v>
      </c>
      <c r="G139" s="28">
        <v>9</v>
      </c>
      <c r="H139" s="28">
        <v>9</v>
      </c>
      <c r="I139" s="29">
        <v>9061</v>
      </c>
      <c r="J139" s="29">
        <v>9061.1000000000004</v>
      </c>
      <c r="K139" s="29">
        <v>9061.1000000000004</v>
      </c>
      <c r="L139" s="30">
        <v>325</v>
      </c>
      <c r="M139" s="29">
        <f t="shared" si="5"/>
        <v>195021.44</v>
      </c>
      <c r="N139" s="29">
        <v>0</v>
      </c>
      <c r="O139" s="29">
        <v>0</v>
      </c>
      <c r="P139" s="29">
        <v>0</v>
      </c>
      <c r="Q139" s="29">
        <f>'Таблица 3 '!C130</f>
        <v>195021.44</v>
      </c>
      <c r="R139" s="29">
        <f t="shared" si="6"/>
        <v>195021.44</v>
      </c>
      <c r="S139" s="29">
        <v>0</v>
      </c>
      <c r="T139" s="31">
        <f t="shared" si="8"/>
        <v>21.522932094337332</v>
      </c>
      <c r="U139" s="31">
        <v>21.522932094337332</v>
      </c>
      <c r="V139" s="32" t="s">
        <v>45</v>
      </c>
    </row>
    <row r="140" ht="49.5" customHeight="1">
      <c r="A140" s="26">
        <v>120</v>
      </c>
      <c r="B140" s="27" t="s">
        <v>200</v>
      </c>
      <c r="C140" s="26" t="s">
        <v>52</v>
      </c>
      <c r="D140" s="26">
        <v>1982</v>
      </c>
      <c r="E140" s="26">
        <v>2021</v>
      </c>
      <c r="F140" s="26" t="s">
        <v>50</v>
      </c>
      <c r="G140" s="28">
        <v>5</v>
      </c>
      <c r="H140" s="28">
        <v>4</v>
      </c>
      <c r="I140" s="29">
        <v>3174.0999999999999</v>
      </c>
      <c r="J140" s="29">
        <v>2821.6999999999998</v>
      </c>
      <c r="K140" s="29">
        <v>2465.6999999999998</v>
      </c>
      <c r="L140" s="30">
        <v>131</v>
      </c>
      <c r="M140" s="29">
        <f t="shared" si="5"/>
        <v>548612.81000000006</v>
      </c>
      <c r="N140" s="29">
        <v>0</v>
      </c>
      <c r="O140" s="29">
        <v>0</v>
      </c>
      <c r="P140" s="29">
        <v>0</v>
      </c>
      <c r="Q140" s="29">
        <f>'Таблица 3 '!C131</f>
        <v>548612.81000000006</v>
      </c>
      <c r="R140" s="29">
        <f t="shared" si="6"/>
        <v>548612.81000000006</v>
      </c>
      <c r="S140" s="29">
        <v>0</v>
      </c>
      <c r="T140" s="31">
        <f t="shared" si="8"/>
        <v>194.42634227593297</v>
      </c>
      <c r="U140" s="31">
        <v>194.42634227593297</v>
      </c>
      <c r="V140" s="32" t="s">
        <v>45</v>
      </c>
    </row>
    <row r="141" ht="45">
      <c r="A141" s="26">
        <v>121</v>
      </c>
      <c r="B141" s="27" t="s">
        <v>201</v>
      </c>
      <c r="C141" s="26" t="s">
        <v>43</v>
      </c>
      <c r="D141" s="26">
        <v>1971</v>
      </c>
      <c r="E141" s="26" t="s">
        <v>40</v>
      </c>
      <c r="F141" s="26" t="s">
        <v>54</v>
      </c>
      <c r="G141" s="28">
        <v>5</v>
      </c>
      <c r="H141" s="28">
        <v>5</v>
      </c>
      <c r="I141" s="29">
        <v>5943.3999999999996</v>
      </c>
      <c r="J141" s="29">
        <v>4453.8000000000002</v>
      </c>
      <c r="K141" s="29">
        <v>4408</v>
      </c>
      <c r="L141" s="30">
        <v>185</v>
      </c>
      <c r="M141" s="29">
        <f t="shared" si="5"/>
        <v>7401997.2000000002</v>
      </c>
      <c r="N141" s="29">
        <v>0</v>
      </c>
      <c r="O141" s="29">
        <v>0</v>
      </c>
      <c r="P141" s="29">
        <v>0</v>
      </c>
      <c r="Q141" s="29">
        <f>'Таблица 3 '!C132</f>
        <v>7401997.2000000002</v>
      </c>
      <c r="R141" s="29">
        <f t="shared" si="6"/>
        <v>7401997.2000000002</v>
      </c>
      <c r="S141" s="29">
        <v>0</v>
      </c>
      <c r="T141" s="31">
        <f t="shared" si="8"/>
        <v>1661.9509632224167</v>
      </c>
      <c r="U141" s="31">
        <v>1661.9509632224167</v>
      </c>
      <c r="V141" s="32" t="s">
        <v>45</v>
      </c>
    </row>
    <row r="142" ht="45">
      <c r="A142" s="26">
        <v>122</v>
      </c>
      <c r="B142" s="27" t="s">
        <v>202</v>
      </c>
      <c r="C142" s="26" t="s">
        <v>43</v>
      </c>
      <c r="D142" s="26">
        <v>1991</v>
      </c>
      <c r="E142" s="26" t="s">
        <v>40</v>
      </c>
      <c r="F142" s="26" t="s">
        <v>54</v>
      </c>
      <c r="G142" s="28">
        <v>10</v>
      </c>
      <c r="H142" s="28">
        <v>4</v>
      </c>
      <c r="I142" s="29">
        <v>10545.059999999999</v>
      </c>
      <c r="J142" s="29">
        <v>8316.3500000000004</v>
      </c>
      <c r="K142" s="29">
        <v>8316.3500000000004</v>
      </c>
      <c r="L142" s="30">
        <v>305</v>
      </c>
      <c r="M142" s="29">
        <f t="shared" si="5"/>
        <v>10371668.4</v>
      </c>
      <c r="N142" s="29">
        <v>0</v>
      </c>
      <c r="O142" s="29">
        <v>0</v>
      </c>
      <c r="P142" s="29">
        <v>0</v>
      </c>
      <c r="Q142" s="29">
        <f>'Таблица 3 '!C133</f>
        <v>10371668.4</v>
      </c>
      <c r="R142" s="29">
        <f t="shared" si="6"/>
        <v>10371668.4</v>
      </c>
      <c r="S142" s="29">
        <v>0</v>
      </c>
      <c r="T142" s="31">
        <f t="shared" si="8"/>
        <v>1247.1418831578758</v>
      </c>
      <c r="U142" s="31">
        <v>1247.1418831578758</v>
      </c>
      <c r="V142" s="32" t="s">
        <v>45</v>
      </c>
    </row>
    <row r="143" ht="44.25" customHeight="1">
      <c r="A143" s="26">
        <v>123</v>
      </c>
      <c r="B143" s="27" t="s">
        <v>203</v>
      </c>
      <c r="C143" s="26" t="s">
        <v>52</v>
      </c>
      <c r="D143" s="26">
        <v>1975</v>
      </c>
      <c r="E143" s="26" t="s">
        <v>39</v>
      </c>
      <c r="F143" s="26" t="s">
        <v>76</v>
      </c>
      <c r="G143" s="28">
        <v>5</v>
      </c>
      <c r="H143" s="28">
        <v>6</v>
      </c>
      <c r="I143" s="29">
        <v>5848.5</v>
      </c>
      <c r="J143" s="29">
        <v>4848.1999999999998</v>
      </c>
      <c r="K143" s="29">
        <v>3931.8000000000002</v>
      </c>
      <c r="L143" s="30">
        <v>210</v>
      </c>
      <c r="M143" s="29">
        <f t="shared" si="5"/>
        <v>2903566</v>
      </c>
      <c r="N143" s="29">
        <v>0</v>
      </c>
      <c r="O143" s="29">
        <v>0</v>
      </c>
      <c r="P143" s="29">
        <v>0</v>
      </c>
      <c r="Q143" s="29">
        <f>'Таблица 3 '!C134</f>
        <v>2903566</v>
      </c>
      <c r="R143" s="29">
        <f t="shared" si="6"/>
        <v>2903566</v>
      </c>
      <c r="S143" s="29">
        <v>0</v>
      </c>
      <c r="T143" s="31">
        <f t="shared" si="8"/>
        <v>598.8956726207665</v>
      </c>
      <c r="U143" s="31">
        <v>598.8956726207665</v>
      </c>
      <c r="V143" s="32" t="s">
        <v>45</v>
      </c>
    </row>
    <row r="144" ht="45">
      <c r="A144" s="26">
        <v>124</v>
      </c>
      <c r="B144" s="27" t="s">
        <v>204</v>
      </c>
      <c r="C144" s="26" t="s">
        <v>43</v>
      </c>
      <c r="D144" s="26">
        <v>1945</v>
      </c>
      <c r="E144" s="26" t="s">
        <v>40</v>
      </c>
      <c r="F144" s="26" t="s">
        <v>44</v>
      </c>
      <c r="G144" s="28">
        <v>4</v>
      </c>
      <c r="H144" s="28">
        <v>4</v>
      </c>
      <c r="I144" s="29">
        <v>3103.0999999999999</v>
      </c>
      <c r="J144" s="29">
        <v>2708.6999999999998</v>
      </c>
      <c r="K144" s="29">
        <v>2708.6999999999998</v>
      </c>
      <c r="L144" s="30">
        <v>62</v>
      </c>
      <c r="M144" s="29">
        <f t="shared" si="5"/>
        <v>854170.67000000004</v>
      </c>
      <c r="N144" s="29">
        <v>0</v>
      </c>
      <c r="O144" s="29">
        <v>0</v>
      </c>
      <c r="P144" s="29">
        <v>0</v>
      </c>
      <c r="Q144" s="29">
        <f>'Таблица 3 '!C135</f>
        <v>854170.67000000004</v>
      </c>
      <c r="R144" s="29">
        <f t="shared" si="6"/>
        <v>854170.67000000004</v>
      </c>
      <c r="S144" s="29">
        <v>0</v>
      </c>
      <c r="T144" s="31">
        <f t="shared" si="8"/>
        <v>315.34340089341754</v>
      </c>
      <c r="U144" s="31">
        <v>315.34340089341754</v>
      </c>
      <c r="V144" s="32" t="s">
        <v>45</v>
      </c>
    </row>
    <row r="145" ht="45" customHeight="1">
      <c r="A145" s="26">
        <v>125</v>
      </c>
      <c r="B145" s="27" t="s">
        <v>205</v>
      </c>
      <c r="C145" s="26" t="s">
        <v>52</v>
      </c>
      <c r="D145" s="26">
        <v>1992</v>
      </c>
      <c r="E145" s="26">
        <v>2018</v>
      </c>
      <c r="F145" s="26" t="s">
        <v>50</v>
      </c>
      <c r="G145" s="28">
        <v>10</v>
      </c>
      <c r="H145" s="28">
        <v>6</v>
      </c>
      <c r="I145" s="29">
        <v>12951.1</v>
      </c>
      <c r="J145" s="29">
        <v>12946.9</v>
      </c>
      <c r="K145" s="29">
        <v>12057.299999999999</v>
      </c>
      <c r="L145" s="30">
        <v>471</v>
      </c>
      <c r="M145" s="29">
        <f t="shared" si="5"/>
        <v>549206.63</v>
      </c>
      <c r="N145" s="29">
        <v>0</v>
      </c>
      <c r="O145" s="29">
        <v>0</v>
      </c>
      <c r="P145" s="29">
        <v>0</v>
      </c>
      <c r="Q145" s="29">
        <f>'Таблица 3 '!C136</f>
        <v>549206.63</v>
      </c>
      <c r="R145" s="29">
        <f t="shared" si="6"/>
        <v>549206.63</v>
      </c>
      <c r="S145" s="29">
        <v>0</v>
      </c>
      <c r="T145" s="31">
        <f t="shared" si="8"/>
        <v>42.41993295692405</v>
      </c>
      <c r="U145" s="31">
        <v>42.41993295692405</v>
      </c>
      <c r="V145" s="32" t="s">
        <v>45</v>
      </c>
    </row>
    <row r="146" ht="45" customHeight="1">
      <c r="A146" s="26">
        <v>126</v>
      </c>
      <c r="B146" s="27" t="s">
        <v>206</v>
      </c>
      <c r="C146" s="26" t="s">
        <v>52</v>
      </c>
      <c r="D146" s="26">
        <v>2011</v>
      </c>
      <c r="E146" s="26" t="s">
        <v>39</v>
      </c>
      <c r="F146" s="26" t="s">
        <v>76</v>
      </c>
      <c r="G146" s="28">
        <v>9</v>
      </c>
      <c r="H146" s="28">
        <v>4</v>
      </c>
      <c r="I146" s="29">
        <v>10276.200000000001</v>
      </c>
      <c r="J146" s="29">
        <v>7490.3000000000002</v>
      </c>
      <c r="K146" s="29">
        <v>2323.5999999999999</v>
      </c>
      <c r="L146" s="30">
        <v>346</v>
      </c>
      <c r="M146" s="29">
        <f t="shared" si="5"/>
        <v>4100708.0300000003</v>
      </c>
      <c r="N146" s="29">
        <v>0</v>
      </c>
      <c r="O146" s="29">
        <v>0</v>
      </c>
      <c r="P146" s="29">
        <v>0</v>
      </c>
      <c r="Q146" s="29">
        <f>'Таблица 3 '!C137</f>
        <v>4100708.0300000003</v>
      </c>
      <c r="R146" s="29">
        <f t="shared" si="6"/>
        <v>4100708.0300000003</v>
      </c>
      <c r="S146" s="29">
        <v>0</v>
      </c>
      <c r="T146" s="31">
        <f t="shared" si="8"/>
        <v>547.46913074242684</v>
      </c>
      <c r="U146" s="31">
        <v>547.46913074242684</v>
      </c>
      <c r="V146" s="32" t="s">
        <v>45</v>
      </c>
    </row>
    <row r="147" ht="45" customHeight="1">
      <c r="A147" s="26">
        <v>127</v>
      </c>
      <c r="B147" s="27" t="s">
        <v>207</v>
      </c>
      <c r="C147" s="26" t="s">
        <v>52</v>
      </c>
      <c r="D147" s="26">
        <v>1972</v>
      </c>
      <c r="E147" s="26" t="s">
        <v>39</v>
      </c>
      <c r="F147" s="26" t="s">
        <v>76</v>
      </c>
      <c r="G147" s="28">
        <v>6</v>
      </c>
      <c r="H147" s="28">
        <v>6</v>
      </c>
      <c r="I147" s="29">
        <v>7394.8000000000002</v>
      </c>
      <c r="J147" s="29">
        <v>5427.1000000000004</v>
      </c>
      <c r="K147" s="29">
        <v>5290.6999999999998</v>
      </c>
      <c r="L147" s="30">
        <v>231</v>
      </c>
      <c r="M147" s="29">
        <f t="shared" si="5"/>
        <v>1882864.8</v>
      </c>
      <c r="N147" s="29">
        <v>0</v>
      </c>
      <c r="O147" s="29">
        <v>0</v>
      </c>
      <c r="P147" s="29">
        <v>0</v>
      </c>
      <c r="Q147" s="29">
        <f>'Таблица 3 '!C138</f>
        <v>1882864.8</v>
      </c>
      <c r="R147" s="29">
        <f t="shared" si="6"/>
        <v>1882864.8</v>
      </c>
      <c r="S147" s="29">
        <v>0</v>
      </c>
      <c r="T147" s="31">
        <f t="shared" si="8"/>
        <v>346.93755412651325</v>
      </c>
      <c r="U147" s="31">
        <v>346.93755412651325</v>
      </c>
      <c r="V147" s="32" t="s">
        <v>45</v>
      </c>
    </row>
    <row r="148" ht="45" customHeight="1">
      <c r="A148" s="26">
        <v>128</v>
      </c>
      <c r="B148" s="27" t="s">
        <v>208</v>
      </c>
      <c r="C148" s="26" t="s">
        <v>52</v>
      </c>
      <c r="D148" s="26">
        <v>1980</v>
      </c>
      <c r="E148" s="26" t="s">
        <v>39</v>
      </c>
      <c r="F148" s="26" t="s">
        <v>76</v>
      </c>
      <c r="G148" s="28">
        <v>5</v>
      </c>
      <c r="H148" s="28">
        <v>8</v>
      </c>
      <c r="I148" s="29">
        <v>5545.8000000000002</v>
      </c>
      <c r="J148" s="29">
        <v>4972.6000000000004</v>
      </c>
      <c r="K148" s="29">
        <v>3942.3000000000002</v>
      </c>
      <c r="L148" s="30">
        <v>176</v>
      </c>
      <c r="M148" s="29">
        <f t="shared" si="5"/>
        <v>2945897.3999999999</v>
      </c>
      <c r="N148" s="29">
        <v>0</v>
      </c>
      <c r="O148" s="29">
        <v>0</v>
      </c>
      <c r="P148" s="29">
        <v>0</v>
      </c>
      <c r="Q148" s="29">
        <f>'Таблица 3 '!C139</f>
        <v>2945897.3999999999</v>
      </c>
      <c r="R148" s="29">
        <f t="shared" si="6"/>
        <v>2945897.3999999999</v>
      </c>
      <c r="S148" s="29">
        <v>0</v>
      </c>
      <c r="T148" s="31">
        <f t="shared" si="8"/>
        <v>592.42597433937976</v>
      </c>
      <c r="U148" s="31">
        <v>592.42597433937976</v>
      </c>
      <c r="V148" s="32" t="s">
        <v>45</v>
      </c>
    </row>
    <row r="149" ht="45">
      <c r="A149" s="26">
        <v>129</v>
      </c>
      <c r="B149" s="27" t="s">
        <v>209</v>
      </c>
      <c r="C149" s="26" t="s">
        <v>43</v>
      </c>
      <c r="D149" s="26">
        <v>1964</v>
      </c>
      <c r="E149" s="26" t="s">
        <v>40</v>
      </c>
      <c r="F149" s="26" t="s">
        <v>44</v>
      </c>
      <c r="G149" s="28">
        <v>5</v>
      </c>
      <c r="H149" s="28">
        <v>3</v>
      </c>
      <c r="I149" s="29">
        <v>2605.6999999999998</v>
      </c>
      <c r="J149" s="29">
        <v>2149.6999999999998</v>
      </c>
      <c r="K149" s="29">
        <v>2149.6999999999998</v>
      </c>
      <c r="L149" s="30">
        <v>64</v>
      </c>
      <c r="M149" s="29">
        <f t="shared" ref="M149:M176" si="9">SUM(N149:Q149)</f>
        <v>3088040.6499999999</v>
      </c>
      <c r="N149" s="29">
        <v>0</v>
      </c>
      <c r="O149" s="29">
        <v>0</v>
      </c>
      <c r="P149" s="29">
        <v>0</v>
      </c>
      <c r="Q149" s="29">
        <f>'Таблица 3 '!C140</f>
        <v>3088040.6499999999</v>
      </c>
      <c r="R149" s="29">
        <f t="shared" ref="R149:R176" si="10">Q149</f>
        <v>3088040.6499999999</v>
      </c>
      <c r="S149" s="29">
        <v>0</v>
      </c>
      <c r="T149" s="31">
        <f t="shared" si="8"/>
        <v>1436.4984183839606</v>
      </c>
      <c r="U149" s="31">
        <v>1436.4984183839606</v>
      </c>
      <c r="V149" s="32" t="s">
        <v>45</v>
      </c>
    </row>
    <row r="150" ht="60">
      <c r="A150" s="26">
        <v>130</v>
      </c>
      <c r="B150" s="27" t="s">
        <v>210</v>
      </c>
      <c r="C150" s="26" t="s">
        <v>155</v>
      </c>
      <c r="D150" s="26">
        <v>1994</v>
      </c>
      <c r="E150" s="26" t="s">
        <v>39</v>
      </c>
      <c r="F150" s="26" t="s">
        <v>76</v>
      </c>
      <c r="G150" s="28">
        <v>10</v>
      </c>
      <c r="H150" s="28">
        <v>6</v>
      </c>
      <c r="I150" s="29">
        <v>12197.200000000001</v>
      </c>
      <c r="J150" s="29">
        <v>12090</v>
      </c>
      <c r="K150" s="29">
        <v>11340</v>
      </c>
      <c r="L150" s="30">
        <v>322</v>
      </c>
      <c r="M150" s="29">
        <f t="shared" si="9"/>
        <v>8443293.3900000006</v>
      </c>
      <c r="N150" s="29">
        <v>0</v>
      </c>
      <c r="O150" s="29">
        <v>0</v>
      </c>
      <c r="P150" s="29">
        <v>0</v>
      </c>
      <c r="Q150" s="29">
        <f>'Таблица 3 '!C141</f>
        <v>8443293.3900000006</v>
      </c>
      <c r="R150" s="29">
        <f t="shared" si="10"/>
        <v>8443293.3900000006</v>
      </c>
      <c r="S150" s="29">
        <v>0</v>
      </c>
      <c r="T150" s="31">
        <f t="shared" si="8"/>
        <v>698.37000744416878</v>
      </c>
      <c r="U150" s="31">
        <v>698.37000744416878</v>
      </c>
      <c r="V150" s="32" t="s">
        <v>45</v>
      </c>
    </row>
    <row r="151" s="4" customFormat="1" ht="47.25" customHeight="1">
      <c r="A151" s="26">
        <v>131</v>
      </c>
      <c r="B151" s="27" t="s">
        <v>211</v>
      </c>
      <c r="C151" s="26" t="s">
        <v>212</v>
      </c>
      <c r="D151" s="26">
        <v>1994</v>
      </c>
      <c r="E151" s="26" t="s">
        <v>39</v>
      </c>
      <c r="F151" s="26" t="s">
        <v>50</v>
      </c>
      <c r="G151" s="28">
        <v>10</v>
      </c>
      <c r="H151" s="28">
        <v>1</v>
      </c>
      <c r="I151" s="29">
        <v>5548.6999999999998</v>
      </c>
      <c r="J151" s="29">
        <v>4663</v>
      </c>
      <c r="K151" s="29">
        <v>4663</v>
      </c>
      <c r="L151" s="30">
        <v>163</v>
      </c>
      <c r="M151" s="29">
        <f t="shared" si="9"/>
        <v>2154990</v>
      </c>
      <c r="N151" s="29">
        <v>0</v>
      </c>
      <c r="O151" s="29">
        <v>0</v>
      </c>
      <c r="P151" s="29">
        <v>0</v>
      </c>
      <c r="Q151" s="29">
        <f>'Таблица 3 '!C142</f>
        <v>2154990</v>
      </c>
      <c r="R151" s="29">
        <f t="shared" si="10"/>
        <v>2154990</v>
      </c>
      <c r="S151" s="29">
        <v>0</v>
      </c>
      <c r="T151" s="31">
        <f t="shared" si="8"/>
        <v>462.14668668239329</v>
      </c>
      <c r="U151" s="31">
        <v>698.37000744416878</v>
      </c>
      <c r="V151" s="32" t="s">
        <v>45</v>
      </c>
      <c r="W151" s="3"/>
      <c r="X151" s="3"/>
    </row>
    <row r="152" ht="45">
      <c r="A152" s="26">
        <v>132</v>
      </c>
      <c r="B152" s="27" t="s">
        <v>213</v>
      </c>
      <c r="C152" s="26" t="s">
        <v>43</v>
      </c>
      <c r="D152" s="26" t="s">
        <v>57</v>
      </c>
      <c r="E152" s="26">
        <v>2020</v>
      </c>
      <c r="F152" s="26" t="s">
        <v>50</v>
      </c>
      <c r="G152" s="28">
        <v>9</v>
      </c>
      <c r="H152" s="28">
        <v>1</v>
      </c>
      <c r="I152" s="29">
        <v>3810.71</v>
      </c>
      <c r="J152" s="29">
        <v>3602.9000000000001</v>
      </c>
      <c r="K152" s="29">
        <v>3394.8000000000002</v>
      </c>
      <c r="L152" s="30">
        <v>165</v>
      </c>
      <c r="M152" s="29">
        <f t="shared" si="9"/>
        <v>4328982.4000000004</v>
      </c>
      <c r="N152" s="29">
        <v>0</v>
      </c>
      <c r="O152" s="29">
        <v>0</v>
      </c>
      <c r="P152" s="29">
        <v>0</v>
      </c>
      <c r="Q152" s="29">
        <f>'Таблица 3 '!C143</f>
        <v>4328982.4000000004</v>
      </c>
      <c r="R152" s="29">
        <f t="shared" si="10"/>
        <v>4328982.4000000004</v>
      </c>
      <c r="S152" s="29">
        <v>0</v>
      </c>
      <c r="T152" s="31">
        <f t="shared" si="8"/>
        <v>1201.5272141885705</v>
      </c>
      <c r="U152" s="31">
        <v>1201.5272141885705</v>
      </c>
      <c r="V152" s="32" t="s">
        <v>45</v>
      </c>
    </row>
    <row r="153" ht="45">
      <c r="A153" s="26">
        <v>133</v>
      </c>
      <c r="B153" s="27" t="s">
        <v>214</v>
      </c>
      <c r="C153" s="26" t="s">
        <v>43</v>
      </c>
      <c r="D153" s="26" t="s">
        <v>178</v>
      </c>
      <c r="E153" s="26" t="s">
        <v>40</v>
      </c>
      <c r="F153" s="26" t="s">
        <v>65</v>
      </c>
      <c r="G153" s="28">
        <v>2</v>
      </c>
      <c r="H153" s="28">
        <v>1</v>
      </c>
      <c r="I153" s="29">
        <v>508.89999999999998</v>
      </c>
      <c r="J153" s="29">
        <v>279</v>
      </c>
      <c r="K153" s="29">
        <v>242.40000000000001</v>
      </c>
      <c r="L153" s="30">
        <v>11</v>
      </c>
      <c r="M153" s="29">
        <f t="shared" si="9"/>
        <v>981961.08000000007</v>
      </c>
      <c r="N153" s="29">
        <v>0</v>
      </c>
      <c r="O153" s="29">
        <v>0</v>
      </c>
      <c r="P153" s="29">
        <v>0</v>
      </c>
      <c r="Q153" s="29">
        <f>'Таблица 3 '!C144</f>
        <v>981961.08000000007</v>
      </c>
      <c r="R153" s="29">
        <f t="shared" si="10"/>
        <v>981961.08000000007</v>
      </c>
      <c r="S153" s="29">
        <v>0</v>
      </c>
      <c r="T153" s="31">
        <f t="shared" si="8"/>
        <v>3519.5737634408606</v>
      </c>
      <c r="U153" s="31">
        <v>3519.5737634408606</v>
      </c>
      <c r="V153" s="32" t="s">
        <v>45</v>
      </c>
    </row>
    <row r="154" ht="45">
      <c r="A154" s="26">
        <v>134</v>
      </c>
      <c r="B154" s="27" t="s">
        <v>215</v>
      </c>
      <c r="C154" s="26" t="s">
        <v>43</v>
      </c>
      <c r="D154" s="26">
        <v>1992</v>
      </c>
      <c r="E154" s="26" t="s">
        <v>40</v>
      </c>
      <c r="F154" s="26" t="s">
        <v>54</v>
      </c>
      <c r="G154" s="28">
        <v>9</v>
      </c>
      <c r="H154" s="28">
        <v>2</v>
      </c>
      <c r="I154" s="29">
        <v>4896.3800000000001</v>
      </c>
      <c r="J154" s="29">
        <v>4191.5</v>
      </c>
      <c r="K154" s="29">
        <v>4170.6000000000004</v>
      </c>
      <c r="L154" s="30">
        <v>154</v>
      </c>
      <c r="M154" s="29">
        <f t="shared" si="9"/>
        <v>5353014</v>
      </c>
      <c r="N154" s="29">
        <v>0</v>
      </c>
      <c r="O154" s="29">
        <v>0</v>
      </c>
      <c r="P154" s="29">
        <v>0</v>
      </c>
      <c r="Q154" s="29">
        <f>'Таблица 3 '!C145</f>
        <v>5353014</v>
      </c>
      <c r="R154" s="29">
        <f t="shared" si="10"/>
        <v>5353014</v>
      </c>
      <c r="S154" s="29">
        <v>0</v>
      </c>
      <c r="T154" s="31">
        <f t="shared" si="8"/>
        <v>1277.1117738279852</v>
      </c>
      <c r="U154" s="31">
        <v>1277.1117738279852</v>
      </c>
      <c r="V154" s="32" t="s">
        <v>45</v>
      </c>
    </row>
    <row r="155" ht="45.75" customHeight="1">
      <c r="A155" s="26">
        <v>135</v>
      </c>
      <c r="B155" s="27" t="s">
        <v>216</v>
      </c>
      <c r="C155" s="26" t="s">
        <v>52</v>
      </c>
      <c r="D155" s="26">
        <v>1963</v>
      </c>
      <c r="E155" s="26">
        <v>2022</v>
      </c>
      <c r="F155" s="26" t="s">
        <v>76</v>
      </c>
      <c r="G155" s="28">
        <v>4</v>
      </c>
      <c r="H155" s="28">
        <v>3</v>
      </c>
      <c r="I155" s="29">
        <v>2002.5999999999999</v>
      </c>
      <c r="J155" s="29">
        <v>1990.4000000000001</v>
      </c>
      <c r="K155" s="29">
        <v>1452.5999999999999</v>
      </c>
      <c r="L155" s="30">
        <v>101</v>
      </c>
      <c r="M155" s="29">
        <f t="shared" si="9"/>
        <v>223962</v>
      </c>
      <c r="N155" s="29">
        <v>0</v>
      </c>
      <c r="O155" s="29">
        <v>0</v>
      </c>
      <c r="P155" s="29">
        <v>0</v>
      </c>
      <c r="Q155" s="29">
        <f>'Таблица 3 '!C146</f>
        <v>223962</v>
      </c>
      <c r="R155" s="29">
        <f t="shared" si="10"/>
        <v>223962</v>
      </c>
      <c r="S155" s="29">
        <v>0</v>
      </c>
      <c r="T155" s="31">
        <f t="shared" si="8"/>
        <v>112.52110128617363</v>
      </c>
      <c r="U155" s="31">
        <v>112.52110128617363</v>
      </c>
      <c r="V155" s="32" t="s">
        <v>45</v>
      </c>
    </row>
    <row r="156" ht="45.75" customHeight="1">
      <c r="A156" s="26">
        <v>136</v>
      </c>
      <c r="B156" s="27" t="s">
        <v>217</v>
      </c>
      <c r="C156" s="26" t="s">
        <v>52</v>
      </c>
      <c r="D156" s="26">
        <v>1963</v>
      </c>
      <c r="E156" s="26" t="s">
        <v>39</v>
      </c>
      <c r="F156" s="26" t="s">
        <v>76</v>
      </c>
      <c r="G156" s="28">
        <v>4</v>
      </c>
      <c r="H156" s="28">
        <v>3</v>
      </c>
      <c r="I156" s="29">
        <v>2810.4000000000001</v>
      </c>
      <c r="J156" s="29">
        <v>1939.5</v>
      </c>
      <c r="K156" s="29">
        <v>1784.2</v>
      </c>
      <c r="L156" s="30">
        <v>119</v>
      </c>
      <c r="M156" s="29">
        <f t="shared" si="9"/>
        <v>1403927</v>
      </c>
      <c r="N156" s="29">
        <v>0</v>
      </c>
      <c r="O156" s="29">
        <v>0</v>
      </c>
      <c r="P156" s="29">
        <v>0</v>
      </c>
      <c r="Q156" s="29">
        <f>'Таблица 3 '!C147</f>
        <v>1403927</v>
      </c>
      <c r="R156" s="29">
        <f t="shared" si="10"/>
        <v>1403927</v>
      </c>
      <c r="S156" s="29">
        <v>0</v>
      </c>
      <c r="T156" s="31">
        <f t="shared" si="8"/>
        <v>723.86027326630574</v>
      </c>
      <c r="U156" s="31">
        <v>723.86027326630574</v>
      </c>
      <c r="V156" s="32" t="s">
        <v>45</v>
      </c>
    </row>
    <row r="157" ht="45">
      <c r="A157" s="26">
        <v>137</v>
      </c>
      <c r="B157" s="27" t="s">
        <v>218</v>
      </c>
      <c r="C157" s="26" t="s">
        <v>43</v>
      </c>
      <c r="D157" s="26" t="s">
        <v>219</v>
      </c>
      <c r="E157" s="26">
        <v>2021</v>
      </c>
      <c r="F157" s="26" t="s">
        <v>50</v>
      </c>
      <c r="G157" s="28">
        <v>5</v>
      </c>
      <c r="H157" s="28">
        <v>4</v>
      </c>
      <c r="I157" s="29">
        <v>4465.6999999999998</v>
      </c>
      <c r="J157" s="29">
        <v>3358.4000000000001</v>
      </c>
      <c r="K157" s="29">
        <v>3121.3000000000002</v>
      </c>
      <c r="L157" s="30">
        <v>136</v>
      </c>
      <c r="M157" s="29">
        <f t="shared" si="9"/>
        <v>695817.26000000001</v>
      </c>
      <c r="N157" s="29">
        <v>0</v>
      </c>
      <c r="O157" s="29">
        <v>0</v>
      </c>
      <c r="P157" s="29">
        <v>0</v>
      </c>
      <c r="Q157" s="29">
        <f>'Таблица 3 '!C148</f>
        <v>695817.26000000001</v>
      </c>
      <c r="R157" s="29">
        <f t="shared" si="10"/>
        <v>695817.26000000001</v>
      </c>
      <c r="S157" s="29">
        <v>0</v>
      </c>
      <c r="T157" s="31">
        <f t="shared" si="8"/>
        <v>207.18713077656025</v>
      </c>
      <c r="U157" s="31">
        <v>207.18713077656025</v>
      </c>
      <c r="V157" s="32" t="s">
        <v>45</v>
      </c>
    </row>
    <row r="158" ht="45">
      <c r="A158" s="26">
        <v>138</v>
      </c>
      <c r="B158" s="27" t="s">
        <v>220</v>
      </c>
      <c r="C158" s="26" t="s">
        <v>43</v>
      </c>
      <c r="D158" s="26">
        <v>1991</v>
      </c>
      <c r="E158" s="26" t="s">
        <v>40</v>
      </c>
      <c r="F158" s="26" t="s">
        <v>44</v>
      </c>
      <c r="G158" s="28">
        <v>5</v>
      </c>
      <c r="H158" s="28">
        <v>6</v>
      </c>
      <c r="I158" s="29">
        <v>5345.8999999999996</v>
      </c>
      <c r="J158" s="29">
        <v>4312.5</v>
      </c>
      <c r="K158" s="29">
        <v>3420.5999999999999</v>
      </c>
      <c r="L158" s="30">
        <v>124</v>
      </c>
      <c r="M158" s="29">
        <f t="shared" si="9"/>
        <v>6643239.7999999998</v>
      </c>
      <c r="N158" s="29">
        <v>0</v>
      </c>
      <c r="O158" s="29">
        <v>0</v>
      </c>
      <c r="P158" s="29">
        <v>0</v>
      </c>
      <c r="Q158" s="29">
        <f>'Таблица 3 '!C149</f>
        <v>6643239.7999999998</v>
      </c>
      <c r="R158" s="29">
        <f t="shared" si="10"/>
        <v>6643239.7999999998</v>
      </c>
      <c r="S158" s="29">
        <v>0</v>
      </c>
      <c r="T158" s="31">
        <f t="shared" si="8"/>
        <v>1540.4614028985507</v>
      </c>
      <c r="U158" s="31">
        <v>1540.4614028985507</v>
      </c>
      <c r="V158" s="32" t="s">
        <v>45</v>
      </c>
    </row>
    <row r="159" ht="45">
      <c r="A159" s="26">
        <v>139</v>
      </c>
      <c r="B159" s="27" t="s">
        <v>221</v>
      </c>
      <c r="C159" s="26" t="s">
        <v>43</v>
      </c>
      <c r="D159" s="26">
        <v>1984</v>
      </c>
      <c r="E159" s="26" t="s">
        <v>40</v>
      </c>
      <c r="F159" s="26" t="s">
        <v>44</v>
      </c>
      <c r="G159" s="28">
        <v>5</v>
      </c>
      <c r="H159" s="28">
        <v>17</v>
      </c>
      <c r="I159" s="29">
        <v>18787</v>
      </c>
      <c r="J159" s="29">
        <v>14649.1</v>
      </c>
      <c r="K159" s="29">
        <v>14649.1</v>
      </c>
      <c r="L159" s="30">
        <v>454</v>
      </c>
      <c r="M159" s="29">
        <f t="shared" si="9"/>
        <v>17299260</v>
      </c>
      <c r="N159" s="29">
        <v>0</v>
      </c>
      <c r="O159" s="29">
        <v>0</v>
      </c>
      <c r="P159" s="29">
        <v>0</v>
      </c>
      <c r="Q159" s="29">
        <f>'Таблица 3 '!C150</f>
        <v>17299260</v>
      </c>
      <c r="R159" s="29">
        <f t="shared" si="10"/>
        <v>17299260</v>
      </c>
      <c r="S159" s="29">
        <v>0</v>
      </c>
      <c r="T159" s="31">
        <f t="shared" si="8"/>
        <v>1180.9094074038678</v>
      </c>
      <c r="U159" s="31">
        <v>1180.9094074038678</v>
      </c>
      <c r="V159" s="32" t="s">
        <v>45</v>
      </c>
    </row>
    <row r="160" ht="47.25" customHeight="1">
      <c r="A160" s="26">
        <v>140</v>
      </c>
      <c r="B160" s="27" t="s">
        <v>222</v>
      </c>
      <c r="C160" s="26" t="s">
        <v>52</v>
      </c>
      <c r="D160" s="26">
        <v>2004</v>
      </c>
      <c r="E160" s="26" t="s">
        <v>39</v>
      </c>
      <c r="F160" s="26" t="s">
        <v>76</v>
      </c>
      <c r="G160" s="28">
        <v>5</v>
      </c>
      <c r="H160" s="28">
        <v>1</v>
      </c>
      <c r="I160" s="29">
        <v>3458</v>
      </c>
      <c r="J160" s="29">
        <v>1707.8199999999999</v>
      </c>
      <c r="K160" s="29">
        <v>1707.8199999999999</v>
      </c>
      <c r="L160" s="30">
        <v>48</v>
      </c>
      <c r="M160" s="29">
        <f t="shared" si="9"/>
        <v>466343.34999999998</v>
      </c>
      <c r="N160" s="29">
        <v>0</v>
      </c>
      <c r="O160" s="29">
        <v>0</v>
      </c>
      <c r="P160" s="29">
        <v>0</v>
      </c>
      <c r="Q160" s="29">
        <f>'Таблица 3 '!C151</f>
        <v>466343.34999999998</v>
      </c>
      <c r="R160" s="29">
        <f t="shared" si="10"/>
        <v>466343.34999999998</v>
      </c>
      <c r="S160" s="29">
        <v>0</v>
      </c>
      <c r="T160" s="31">
        <f t="shared" si="8"/>
        <v>273.06352543008046</v>
      </c>
      <c r="U160" s="31">
        <v>273.06352543008046</v>
      </c>
      <c r="V160" s="32" t="s">
        <v>45</v>
      </c>
    </row>
    <row r="161" ht="47.25" customHeight="1">
      <c r="A161" s="26">
        <v>141</v>
      </c>
      <c r="B161" s="27" t="s">
        <v>223</v>
      </c>
      <c r="C161" s="26" t="s">
        <v>52</v>
      </c>
      <c r="D161" s="26">
        <v>2014</v>
      </c>
      <c r="E161" s="26" t="s">
        <v>39</v>
      </c>
      <c r="F161" s="26" t="s">
        <v>76</v>
      </c>
      <c r="G161" s="28">
        <v>9</v>
      </c>
      <c r="H161" s="28">
        <v>3</v>
      </c>
      <c r="I161" s="29">
        <v>8403.3999999999996</v>
      </c>
      <c r="J161" s="29">
        <v>6250.5</v>
      </c>
      <c r="K161" s="29">
        <v>6250.5</v>
      </c>
      <c r="L161" s="30">
        <v>120</v>
      </c>
      <c r="M161" s="29">
        <f t="shared" si="9"/>
        <v>3511165.3700000001</v>
      </c>
      <c r="N161" s="29">
        <v>0</v>
      </c>
      <c r="O161" s="29">
        <v>0</v>
      </c>
      <c r="P161" s="29">
        <v>0</v>
      </c>
      <c r="Q161" s="29">
        <f>'Таблица 3 '!C152</f>
        <v>3511165.3700000001</v>
      </c>
      <c r="R161" s="29">
        <f t="shared" si="10"/>
        <v>3511165.3700000001</v>
      </c>
      <c r="S161" s="29">
        <v>0</v>
      </c>
      <c r="T161" s="31">
        <f t="shared" si="8"/>
        <v>561.74151987840969</v>
      </c>
      <c r="U161" s="31">
        <v>561.74151987840969</v>
      </c>
      <c r="V161" s="32" t="s">
        <v>45</v>
      </c>
    </row>
    <row r="162" ht="45">
      <c r="A162" s="26">
        <v>142</v>
      </c>
      <c r="B162" s="27" t="s">
        <v>224</v>
      </c>
      <c r="C162" s="26" t="s">
        <v>43</v>
      </c>
      <c r="D162" s="26">
        <v>1970</v>
      </c>
      <c r="E162" s="26" t="s">
        <v>40</v>
      </c>
      <c r="F162" s="26" t="s">
        <v>44</v>
      </c>
      <c r="G162" s="28">
        <v>2</v>
      </c>
      <c r="H162" s="28">
        <v>0</v>
      </c>
      <c r="I162" s="29">
        <v>383.60000000000002</v>
      </c>
      <c r="J162" s="29">
        <v>379</v>
      </c>
      <c r="K162" s="29">
        <v>379</v>
      </c>
      <c r="L162" s="30">
        <v>10</v>
      </c>
      <c r="M162" s="29">
        <f t="shared" si="9"/>
        <v>416811.59999999998</v>
      </c>
      <c r="N162" s="29">
        <v>0</v>
      </c>
      <c r="O162" s="29">
        <v>0</v>
      </c>
      <c r="P162" s="29">
        <v>0</v>
      </c>
      <c r="Q162" s="29">
        <f>'Таблица 3 '!C153</f>
        <v>416811.59999999998</v>
      </c>
      <c r="R162" s="29">
        <f t="shared" si="10"/>
        <v>416811.59999999998</v>
      </c>
      <c r="S162" s="29">
        <v>0</v>
      </c>
      <c r="T162" s="31">
        <f t="shared" si="8"/>
        <v>1099.7667546174141</v>
      </c>
      <c r="U162" s="31">
        <v>1099.7667546174141</v>
      </c>
      <c r="V162" s="32" t="s">
        <v>45</v>
      </c>
    </row>
    <row r="163" ht="45">
      <c r="A163" s="26">
        <v>143</v>
      </c>
      <c r="B163" s="27" t="s">
        <v>225</v>
      </c>
      <c r="C163" s="26" t="s">
        <v>43</v>
      </c>
      <c r="D163" s="26">
        <v>1968</v>
      </c>
      <c r="E163" s="26" t="s">
        <v>40</v>
      </c>
      <c r="F163" s="26" t="s">
        <v>44</v>
      </c>
      <c r="G163" s="28">
        <v>5</v>
      </c>
      <c r="H163" s="28">
        <v>4</v>
      </c>
      <c r="I163" s="29">
        <v>4187.1999999999998</v>
      </c>
      <c r="J163" s="29">
        <v>4054.0999999999999</v>
      </c>
      <c r="K163" s="29">
        <v>3462.1999999999998</v>
      </c>
      <c r="L163" s="30">
        <v>108</v>
      </c>
      <c r="M163" s="29">
        <f t="shared" si="9"/>
        <v>3173160.4900000002</v>
      </c>
      <c r="N163" s="29">
        <v>0</v>
      </c>
      <c r="O163" s="29">
        <v>0</v>
      </c>
      <c r="P163" s="29">
        <v>0</v>
      </c>
      <c r="Q163" s="29">
        <f>'Таблица 3 '!C154</f>
        <v>3173160.4900000002</v>
      </c>
      <c r="R163" s="29">
        <f t="shared" si="10"/>
        <v>3173160.4900000002</v>
      </c>
      <c r="S163" s="29">
        <v>0</v>
      </c>
      <c r="T163" s="31">
        <f t="shared" si="8"/>
        <v>782.7040502207642</v>
      </c>
      <c r="U163" s="31">
        <v>782.7040502207642</v>
      </c>
      <c r="V163" s="32" t="s">
        <v>45</v>
      </c>
    </row>
    <row r="164" ht="45">
      <c r="A164" s="26">
        <v>144</v>
      </c>
      <c r="B164" s="27" t="s">
        <v>226</v>
      </c>
      <c r="C164" s="26" t="s">
        <v>43</v>
      </c>
      <c r="D164" s="26">
        <v>1963</v>
      </c>
      <c r="E164" s="26" t="s">
        <v>40</v>
      </c>
      <c r="F164" s="26" t="s">
        <v>44</v>
      </c>
      <c r="G164" s="28">
        <v>5</v>
      </c>
      <c r="H164" s="28">
        <v>4</v>
      </c>
      <c r="I164" s="29">
        <v>4140.1199999999999</v>
      </c>
      <c r="J164" s="29">
        <v>2884.5999999999999</v>
      </c>
      <c r="K164" s="29">
        <v>2884.5999999999999</v>
      </c>
      <c r="L164" s="30">
        <v>89</v>
      </c>
      <c r="M164" s="29">
        <f t="shared" si="9"/>
        <v>5195706</v>
      </c>
      <c r="N164" s="29">
        <v>0</v>
      </c>
      <c r="O164" s="29">
        <v>0</v>
      </c>
      <c r="P164" s="29">
        <v>0</v>
      </c>
      <c r="Q164" s="29">
        <f>'Таблица 3 '!C155</f>
        <v>5195706</v>
      </c>
      <c r="R164" s="29">
        <f t="shared" si="10"/>
        <v>5195706</v>
      </c>
      <c r="S164" s="29">
        <v>0</v>
      </c>
      <c r="T164" s="31">
        <f t="shared" si="8"/>
        <v>1801.1876863343273</v>
      </c>
      <c r="U164" s="31">
        <v>1801.1876863343273</v>
      </c>
      <c r="V164" s="32" t="s">
        <v>45</v>
      </c>
    </row>
    <row r="165" ht="45">
      <c r="A165" s="26">
        <v>145</v>
      </c>
      <c r="B165" s="27" t="s">
        <v>227</v>
      </c>
      <c r="C165" s="26" t="s">
        <v>43</v>
      </c>
      <c r="D165" s="26">
        <v>1979</v>
      </c>
      <c r="E165" s="26" t="s">
        <v>40</v>
      </c>
      <c r="F165" s="26" t="s">
        <v>44</v>
      </c>
      <c r="G165" s="28">
        <v>2</v>
      </c>
      <c r="H165" s="28">
        <v>1</v>
      </c>
      <c r="I165" s="29">
        <v>493.89999999999998</v>
      </c>
      <c r="J165" s="29">
        <v>485.80000000000001</v>
      </c>
      <c r="K165" s="29">
        <v>424.89999999999998</v>
      </c>
      <c r="L165" s="30">
        <v>10</v>
      </c>
      <c r="M165" s="29">
        <f t="shared" si="9"/>
        <v>1944556.8</v>
      </c>
      <c r="N165" s="29">
        <v>0</v>
      </c>
      <c r="O165" s="29">
        <v>0</v>
      </c>
      <c r="P165" s="29">
        <v>0</v>
      </c>
      <c r="Q165" s="29">
        <f>'Таблица 3 '!C156</f>
        <v>1944556.8</v>
      </c>
      <c r="R165" s="29">
        <f t="shared" si="10"/>
        <v>1944556.8</v>
      </c>
      <c r="S165" s="29">
        <v>0</v>
      </c>
      <c r="T165" s="31">
        <f t="shared" si="8"/>
        <v>4002.7929188966655</v>
      </c>
      <c r="U165" s="31">
        <v>4002.7929188966655</v>
      </c>
      <c r="V165" s="32" t="s">
        <v>45</v>
      </c>
    </row>
    <row r="166" ht="47.25" customHeight="1">
      <c r="A166" s="26">
        <v>146</v>
      </c>
      <c r="B166" s="27" t="s">
        <v>228</v>
      </c>
      <c r="C166" s="26" t="s">
        <v>52</v>
      </c>
      <c r="D166" s="26">
        <v>1999</v>
      </c>
      <c r="E166" s="26" t="s">
        <v>39</v>
      </c>
      <c r="F166" s="26" t="s">
        <v>76</v>
      </c>
      <c r="G166" s="28">
        <v>6</v>
      </c>
      <c r="H166" s="28">
        <v>2</v>
      </c>
      <c r="I166" s="29">
        <v>4427.8000000000002</v>
      </c>
      <c r="J166" s="29">
        <v>3538.0999999999999</v>
      </c>
      <c r="K166" s="29">
        <v>3228.0999999999999</v>
      </c>
      <c r="L166" s="30">
        <v>23</v>
      </c>
      <c r="M166" s="29">
        <f t="shared" si="9"/>
        <v>1326242.8799999999</v>
      </c>
      <c r="N166" s="29">
        <v>0</v>
      </c>
      <c r="O166" s="29">
        <v>0</v>
      </c>
      <c r="P166" s="29">
        <v>0</v>
      </c>
      <c r="Q166" s="29">
        <f>'Таблица 3 '!C157</f>
        <v>1326242.8799999999</v>
      </c>
      <c r="R166" s="29">
        <f t="shared" si="10"/>
        <v>1326242.8799999999</v>
      </c>
      <c r="S166" s="29">
        <v>0</v>
      </c>
      <c r="T166" s="31">
        <f t="shared" si="8"/>
        <v>374.84606992453575</v>
      </c>
      <c r="U166" s="31">
        <v>374.84606992453575</v>
      </c>
      <c r="V166" s="32" t="s">
        <v>45</v>
      </c>
    </row>
    <row r="167" ht="45">
      <c r="A167" s="26">
        <v>147</v>
      </c>
      <c r="B167" s="27" t="s">
        <v>229</v>
      </c>
      <c r="C167" s="26" t="s">
        <v>43</v>
      </c>
      <c r="D167" s="26">
        <v>1982</v>
      </c>
      <c r="E167" s="26" t="s">
        <v>40</v>
      </c>
      <c r="F167" s="26" t="s">
        <v>44</v>
      </c>
      <c r="G167" s="28">
        <v>5</v>
      </c>
      <c r="H167" s="28">
        <v>4</v>
      </c>
      <c r="I167" s="29">
        <v>3757.9000000000001</v>
      </c>
      <c r="J167" s="29">
        <v>2713.5</v>
      </c>
      <c r="K167" s="29">
        <v>2713.5</v>
      </c>
      <c r="L167" s="30">
        <v>108</v>
      </c>
      <c r="M167" s="29">
        <f t="shared" si="9"/>
        <v>3336768</v>
      </c>
      <c r="N167" s="29">
        <v>0</v>
      </c>
      <c r="O167" s="29">
        <v>0</v>
      </c>
      <c r="P167" s="29">
        <v>0</v>
      </c>
      <c r="Q167" s="29">
        <f>'Таблица 3 '!C158</f>
        <v>3336768</v>
      </c>
      <c r="R167" s="29">
        <f t="shared" si="10"/>
        <v>3336768</v>
      </c>
      <c r="S167" s="29">
        <v>0</v>
      </c>
      <c r="T167" s="31">
        <f t="shared" si="8"/>
        <v>1229.6915422885572</v>
      </c>
      <c r="U167" s="31">
        <v>1229.6915422885572</v>
      </c>
      <c r="V167" s="32" t="s">
        <v>45</v>
      </c>
    </row>
    <row r="168" ht="48" customHeight="1">
      <c r="A168" s="26">
        <v>148</v>
      </c>
      <c r="B168" s="27" t="s">
        <v>230</v>
      </c>
      <c r="C168" s="26" t="s">
        <v>52</v>
      </c>
      <c r="D168" s="26">
        <v>1978</v>
      </c>
      <c r="E168" s="26">
        <v>2019</v>
      </c>
      <c r="F168" s="26" t="s">
        <v>76</v>
      </c>
      <c r="G168" s="28">
        <v>5</v>
      </c>
      <c r="H168" s="28">
        <v>6</v>
      </c>
      <c r="I168" s="29">
        <v>5712.8999999999996</v>
      </c>
      <c r="J168" s="29">
        <v>4867.1199999999999</v>
      </c>
      <c r="K168" s="29">
        <v>4469.5200000000004</v>
      </c>
      <c r="L168" s="30">
        <v>184</v>
      </c>
      <c r="M168" s="29">
        <f t="shared" si="9"/>
        <v>1519653.3700000001</v>
      </c>
      <c r="N168" s="29">
        <v>0</v>
      </c>
      <c r="O168" s="29">
        <v>0</v>
      </c>
      <c r="P168" s="29">
        <v>0</v>
      </c>
      <c r="Q168" s="29">
        <f>'Таблица 3 '!C159</f>
        <v>1519653.3700000001</v>
      </c>
      <c r="R168" s="29">
        <f t="shared" si="10"/>
        <v>1519653.3700000001</v>
      </c>
      <c r="S168" s="29">
        <v>0</v>
      </c>
      <c r="T168" s="31">
        <f t="shared" si="8"/>
        <v>312.22845748615202</v>
      </c>
      <c r="U168" s="31">
        <v>312.22845748615202</v>
      </c>
      <c r="V168" s="32" t="s">
        <v>45</v>
      </c>
    </row>
    <row r="169" ht="45">
      <c r="A169" s="26">
        <v>149</v>
      </c>
      <c r="B169" s="27" t="s">
        <v>231</v>
      </c>
      <c r="C169" s="26" t="s">
        <v>43</v>
      </c>
      <c r="D169" s="26">
        <v>1984</v>
      </c>
      <c r="E169" s="26" t="s">
        <v>40</v>
      </c>
      <c r="F169" s="26" t="s">
        <v>54</v>
      </c>
      <c r="G169" s="28">
        <v>5</v>
      </c>
      <c r="H169" s="28">
        <v>5</v>
      </c>
      <c r="I169" s="29">
        <v>4643.8000000000002</v>
      </c>
      <c r="J169" s="29">
        <v>3592.5999999999999</v>
      </c>
      <c r="K169" s="29">
        <v>3562</v>
      </c>
      <c r="L169" s="30">
        <v>154</v>
      </c>
      <c r="M169" s="29">
        <f t="shared" si="9"/>
        <v>2139141.6000000001</v>
      </c>
      <c r="N169" s="29">
        <v>0</v>
      </c>
      <c r="O169" s="29">
        <v>0</v>
      </c>
      <c r="P169" s="29">
        <v>0</v>
      </c>
      <c r="Q169" s="29">
        <f>'Таблица 3 '!C160</f>
        <v>2139141.6000000001</v>
      </c>
      <c r="R169" s="29">
        <f t="shared" si="10"/>
        <v>2139141.6000000001</v>
      </c>
      <c r="S169" s="29">
        <v>0</v>
      </c>
      <c r="T169" s="31">
        <f t="shared" si="8"/>
        <v>595.42993931971273</v>
      </c>
      <c r="U169" s="31">
        <v>595.42993931971273</v>
      </c>
      <c r="V169" s="32" t="s">
        <v>45</v>
      </c>
    </row>
    <row r="170" ht="45">
      <c r="A170" s="26">
        <v>150</v>
      </c>
      <c r="B170" s="27" t="s">
        <v>232</v>
      </c>
      <c r="C170" s="26" t="s">
        <v>43</v>
      </c>
      <c r="D170" s="26">
        <v>1977</v>
      </c>
      <c r="E170" s="26" t="s">
        <v>40</v>
      </c>
      <c r="F170" s="26" t="s">
        <v>44</v>
      </c>
      <c r="G170" s="28">
        <v>5</v>
      </c>
      <c r="H170" s="28">
        <v>4</v>
      </c>
      <c r="I170" s="29">
        <v>3346.5</v>
      </c>
      <c r="J170" s="29">
        <v>3342.4000000000001</v>
      </c>
      <c r="K170" s="29">
        <v>3057.5</v>
      </c>
      <c r="L170" s="30">
        <v>134</v>
      </c>
      <c r="M170" s="29">
        <f t="shared" si="9"/>
        <v>1827067.2</v>
      </c>
      <c r="N170" s="29">
        <v>0</v>
      </c>
      <c r="O170" s="29">
        <v>0</v>
      </c>
      <c r="P170" s="29">
        <v>0</v>
      </c>
      <c r="Q170" s="29">
        <f>'Таблица 3 '!C161</f>
        <v>1827067.2</v>
      </c>
      <c r="R170" s="29">
        <f t="shared" si="10"/>
        <v>1827067.2</v>
      </c>
      <c r="S170" s="29">
        <v>0</v>
      </c>
      <c r="T170" s="31">
        <f t="shared" si="8"/>
        <v>546.63331737673525</v>
      </c>
      <c r="U170" s="31">
        <v>546.63331737673525</v>
      </c>
      <c r="V170" s="32" t="s">
        <v>45</v>
      </c>
    </row>
    <row r="171" ht="45">
      <c r="A171" s="26">
        <v>151</v>
      </c>
      <c r="B171" s="27" t="s">
        <v>233</v>
      </c>
      <c r="C171" s="26" t="s">
        <v>43</v>
      </c>
      <c r="D171" s="26">
        <v>1974</v>
      </c>
      <c r="E171" s="26" t="s">
        <v>40</v>
      </c>
      <c r="F171" s="26" t="s">
        <v>44</v>
      </c>
      <c r="G171" s="28">
        <v>5</v>
      </c>
      <c r="H171" s="28">
        <v>5</v>
      </c>
      <c r="I171" s="29">
        <v>4604</v>
      </c>
      <c r="J171" s="29">
        <v>4553.8999999999996</v>
      </c>
      <c r="K171" s="29">
        <v>4553.8999999999996</v>
      </c>
      <c r="L171" s="30">
        <v>215</v>
      </c>
      <c r="M171" s="29">
        <f t="shared" si="9"/>
        <v>7952067.5999999996</v>
      </c>
      <c r="N171" s="29">
        <v>0</v>
      </c>
      <c r="O171" s="29">
        <v>0</v>
      </c>
      <c r="P171" s="29">
        <v>0</v>
      </c>
      <c r="Q171" s="29">
        <f>'Таблица 3 '!C162</f>
        <v>7952067.5999999996</v>
      </c>
      <c r="R171" s="29">
        <f t="shared" si="10"/>
        <v>7952067.5999999996</v>
      </c>
      <c r="S171" s="29">
        <v>0</v>
      </c>
      <c r="T171" s="31">
        <f t="shared" si="8"/>
        <v>1746.2104130525483</v>
      </c>
      <c r="U171" s="31">
        <v>1746.2104130525483</v>
      </c>
      <c r="V171" s="32" t="s">
        <v>45</v>
      </c>
    </row>
    <row r="172" ht="45">
      <c r="A172" s="26">
        <v>152</v>
      </c>
      <c r="B172" s="27" t="s">
        <v>234</v>
      </c>
      <c r="C172" s="26" t="s">
        <v>43</v>
      </c>
      <c r="D172" s="26">
        <v>1968</v>
      </c>
      <c r="E172" s="26" t="s">
        <v>40</v>
      </c>
      <c r="F172" s="26" t="s">
        <v>65</v>
      </c>
      <c r="G172" s="28">
        <v>5</v>
      </c>
      <c r="H172" s="28">
        <v>4</v>
      </c>
      <c r="I172" s="29">
        <v>4357.5</v>
      </c>
      <c r="J172" s="29">
        <v>4043.5</v>
      </c>
      <c r="K172" s="29">
        <v>2510.5999999999999</v>
      </c>
      <c r="L172" s="30">
        <v>104</v>
      </c>
      <c r="M172" s="29">
        <f t="shared" si="9"/>
        <v>4084510.7800000003</v>
      </c>
      <c r="N172" s="29">
        <v>0</v>
      </c>
      <c r="O172" s="29">
        <v>0</v>
      </c>
      <c r="P172" s="29">
        <v>0</v>
      </c>
      <c r="Q172" s="29">
        <f>'Таблица 3 '!C163</f>
        <v>4084510.7800000003</v>
      </c>
      <c r="R172" s="29">
        <f t="shared" si="10"/>
        <v>4084510.7800000003</v>
      </c>
      <c r="S172" s="29">
        <v>0</v>
      </c>
      <c r="T172" s="31">
        <f t="shared" si="8"/>
        <v>1010.1423964387288</v>
      </c>
      <c r="U172" s="31">
        <v>1010.1423964387288</v>
      </c>
      <c r="V172" s="32" t="s">
        <v>45</v>
      </c>
    </row>
    <row r="173" ht="45">
      <c r="A173" s="26">
        <v>153</v>
      </c>
      <c r="B173" s="27" t="s">
        <v>235</v>
      </c>
      <c r="C173" s="26" t="s">
        <v>43</v>
      </c>
      <c r="D173" s="26" t="s">
        <v>236</v>
      </c>
      <c r="E173" s="26">
        <v>2019</v>
      </c>
      <c r="F173" s="26" t="s">
        <v>50</v>
      </c>
      <c r="G173" s="28">
        <v>9</v>
      </c>
      <c r="H173" s="28">
        <v>3</v>
      </c>
      <c r="I173" s="29">
        <v>7342.6000000000004</v>
      </c>
      <c r="J173" s="29">
        <v>5200.6000000000004</v>
      </c>
      <c r="K173" s="29">
        <v>4941.1999999999998</v>
      </c>
      <c r="L173" s="30">
        <v>220</v>
      </c>
      <c r="M173" s="29">
        <f t="shared" si="9"/>
        <v>5104882.2399999993</v>
      </c>
      <c r="N173" s="29">
        <v>0</v>
      </c>
      <c r="O173" s="29">
        <v>0</v>
      </c>
      <c r="P173" s="29">
        <v>0</v>
      </c>
      <c r="Q173" s="29">
        <f>'Таблица 3 '!C164</f>
        <v>5104882.2399999993</v>
      </c>
      <c r="R173" s="29">
        <f t="shared" si="10"/>
        <v>5104882.2399999993</v>
      </c>
      <c r="S173" s="29">
        <v>0</v>
      </c>
      <c r="T173" s="31">
        <f t="shared" si="8"/>
        <v>981.5948621312923</v>
      </c>
      <c r="U173" s="31">
        <v>981.5948621312923</v>
      </c>
      <c r="V173" s="32" t="s">
        <v>45</v>
      </c>
    </row>
    <row r="174" ht="45">
      <c r="A174" s="26">
        <v>154</v>
      </c>
      <c r="B174" s="27" t="s">
        <v>237</v>
      </c>
      <c r="C174" s="26" t="s">
        <v>43</v>
      </c>
      <c r="D174" s="26" t="s">
        <v>238</v>
      </c>
      <c r="E174" s="26" t="s">
        <v>40</v>
      </c>
      <c r="F174" s="26" t="s">
        <v>50</v>
      </c>
      <c r="G174" s="28">
        <v>10</v>
      </c>
      <c r="H174" s="28">
        <v>7</v>
      </c>
      <c r="I174" s="29">
        <v>17127.799999999999</v>
      </c>
      <c r="J174" s="29">
        <v>14003.5</v>
      </c>
      <c r="K174" s="29">
        <v>12892.700000000001</v>
      </c>
      <c r="L174" s="30">
        <v>680</v>
      </c>
      <c r="M174" s="29">
        <f t="shared" si="9"/>
        <v>17763571.91</v>
      </c>
      <c r="N174" s="29">
        <v>0</v>
      </c>
      <c r="O174" s="29">
        <v>0</v>
      </c>
      <c r="P174" s="29">
        <v>0</v>
      </c>
      <c r="Q174" s="29">
        <f>'Таблица 3 '!C165</f>
        <v>17763571.91</v>
      </c>
      <c r="R174" s="29">
        <f t="shared" si="10"/>
        <v>17763571.91</v>
      </c>
      <c r="S174" s="29">
        <v>0</v>
      </c>
      <c r="T174" s="31">
        <f t="shared" si="8"/>
        <v>1268.5094376405898</v>
      </c>
      <c r="U174" s="31">
        <v>1268.5094376405898</v>
      </c>
      <c r="V174" s="32" t="s">
        <v>45</v>
      </c>
    </row>
    <row r="175" ht="48" customHeight="1">
      <c r="A175" s="26">
        <v>155</v>
      </c>
      <c r="B175" s="27" t="s">
        <v>239</v>
      </c>
      <c r="C175" s="26" t="s">
        <v>52</v>
      </c>
      <c r="D175" s="26">
        <v>1979</v>
      </c>
      <c r="E175" s="26">
        <v>2021</v>
      </c>
      <c r="F175" s="26" t="s">
        <v>50</v>
      </c>
      <c r="G175" s="28">
        <v>5</v>
      </c>
      <c r="H175" s="28">
        <v>4</v>
      </c>
      <c r="I175" s="29">
        <v>3994.6999999999998</v>
      </c>
      <c r="J175" s="29">
        <v>3533.6700000000001</v>
      </c>
      <c r="K175" s="29">
        <v>3055.77</v>
      </c>
      <c r="L175" s="30">
        <v>153</v>
      </c>
      <c r="M175" s="29">
        <f t="shared" si="9"/>
        <v>820911.18999999994</v>
      </c>
      <c r="N175" s="29">
        <v>0</v>
      </c>
      <c r="O175" s="29">
        <v>0</v>
      </c>
      <c r="P175" s="29">
        <v>0</v>
      </c>
      <c r="Q175" s="29">
        <f>'Таблица 3 '!C166</f>
        <v>820911.18999999994</v>
      </c>
      <c r="R175" s="29">
        <f t="shared" si="10"/>
        <v>820911.18999999994</v>
      </c>
      <c r="S175" s="29">
        <v>0</v>
      </c>
      <c r="T175" s="31">
        <f t="shared" ref="T175:T238" si="11">M175/J175</f>
        <v>232.31122034598587</v>
      </c>
      <c r="U175" s="31">
        <v>232.31122034598587</v>
      </c>
      <c r="V175" s="32" t="s">
        <v>45</v>
      </c>
    </row>
    <row r="176" ht="45">
      <c r="A176" s="26">
        <v>156</v>
      </c>
      <c r="B176" s="27" t="s">
        <v>240</v>
      </c>
      <c r="C176" s="26" t="s">
        <v>43</v>
      </c>
      <c r="D176" s="26">
        <v>1981</v>
      </c>
      <c r="E176" s="26">
        <v>2020</v>
      </c>
      <c r="F176" s="26" t="s">
        <v>65</v>
      </c>
      <c r="G176" s="28">
        <v>5</v>
      </c>
      <c r="H176" s="28">
        <v>9</v>
      </c>
      <c r="I176" s="29">
        <v>9515</v>
      </c>
      <c r="J176" s="29">
        <v>7703.1000000000004</v>
      </c>
      <c r="K176" s="29">
        <v>6622.6000000000004</v>
      </c>
      <c r="L176" s="30">
        <v>317</v>
      </c>
      <c r="M176" s="29">
        <f t="shared" si="9"/>
        <v>12354909.989999998</v>
      </c>
      <c r="N176" s="29">
        <v>0</v>
      </c>
      <c r="O176" s="29">
        <v>0</v>
      </c>
      <c r="P176" s="29">
        <v>0</v>
      </c>
      <c r="Q176" s="29">
        <f>'Таблица 3 '!C167</f>
        <v>12354909.989999998</v>
      </c>
      <c r="R176" s="29">
        <f t="shared" si="10"/>
        <v>12354909.989999998</v>
      </c>
      <c r="S176" s="29">
        <v>0</v>
      </c>
      <c r="T176" s="31">
        <f t="shared" si="11"/>
        <v>1603.888043774584</v>
      </c>
      <c r="U176" s="31">
        <v>1603.888043774584</v>
      </c>
      <c r="V176" s="32" t="s">
        <v>45</v>
      </c>
    </row>
    <row r="177" s="18" customFormat="1" ht="29.25" customHeight="1">
      <c r="A177" s="19" t="s">
        <v>241</v>
      </c>
      <c r="B177" s="19"/>
      <c r="C177" s="20" t="s">
        <v>39</v>
      </c>
      <c r="D177" s="20" t="s">
        <v>39</v>
      </c>
      <c r="E177" s="20" t="s">
        <v>39</v>
      </c>
      <c r="F177" s="20" t="s">
        <v>39</v>
      </c>
      <c r="G177" s="21" t="s">
        <v>39</v>
      </c>
      <c r="H177" s="21" t="s">
        <v>39</v>
      </c>
      <c r="I177" s="22">
        <f>I178</f>
        <v>778.26999999999998</v>
      </c>
      <c r="J177" s="22">
        <f t="shared" ref="J177:S181" si="12">J178</f>
        <v>706.29999999999995</v>
      </c>
      <c r="K177" s="22">
        <f t="shared" si="12"/>
        <v>615.91999999999996</v>
      </c>
      <c r="L177" s="23">
        <f t="shared" si="12"/>
        <v>28</v>
      </c>
      <c r="M177" s="22">
        <f t="shared" si="12"/>
        <v>1895080.0899999999</v>
      </c>
      <c r="N177" s="22">
        <f t="shared" si="12"/>
        <v>0</v>
      </c>
      <c r="O177" s="22">
        <f t="shared" si="12"/>
        <v>0</v>
      </c>
      <c r="P177" s="22">
        <f t="shared" si="12"/>
        <v>0</v>
      </c>
      <c r="Q177" s="22">
        <f t="shared" si="12"/>
        <v>1895080.0899999999</v>
      </c>
      <c r="R177" s="22">
        <f t="shared" si="12"/>
        <v>1895080.0899999999</v>
      </c>
      <c r="S177" s="22">
        <f t="shared" si="12"/>
        <v>0</v>
      </c>
      <c r="T177" s="33" t="s">
        <v>40</v>
      </c>
      <c r="U177" s="33" t="s">
        <v>40</v>
      </c>
      <c r="V177" s="24" t="s">
        <v>40</v>
      </c>
      <c r="W177" s="25"/>
      <c r="X177" s="25"/>
    </row>
    <row r="178" ht="45">
      <c r="A178" s="26">
        <v>1</v>
      </c>
      <c r="B178" s="27" t="s">
        <v>242</v>
      </c>
      <c r="C178" s="26" t="s">
        <v>43</v>
      </c>
      <c r="D178" s="26" t="s">
        <v>88</v>
      </c>
      <c r="E178" s="26">
        <v>2018</v>
      </c>
      <c r="F178" s="26" t="s">
        <v>65</v>
      </c>
      <c r="G178" s="28">
        <v>2</v>
      </c>
      <c r="H178" s="28">
        <v>2</v>
      </c>
      <c r="I178" s="29">
        <v>778.26999999999998</v>
      </c>
      <c r="J178" s="29">
        <v>706.29999999999995</v>
      </c>
      <c r="K178" s="29">
        <v>615.91999999999996</v>
      </c>
      <c r="L178" s="30">
        <v>28</v>
      </c>
      <c r="M178" s="29">
        <f>SUM(N178:Q178)</f>
        <v>1895080.0899999999</v>
      </c>
      <c r="N178" s="29">
        <v>0</v>
      </c>
      <c r="O178" s="29">
        <v>0</v>
      </c>
      <c r="P178" s="29">
        <v>0</v>
      </c>
      <c r="Q178" s="29">
        <f>'Таблица 3 '!C169</f>
        <v>1895080.0899999999</v>
      </c>
      <c r="R178" s="29">
        <f>Q178</f>
        <v>1895080.0899999999</v>
      </c>
      <c r="S178" s="29">
        <v>0</v>
      </c>
      <c r="T178" s="31">
        <f t="shared" si="11"/>
        <v>2683.1092878380291</v>
      </c>
      <c r="U178" s="31">
        <v>2683.1092878380291</v>
      </c>
      <c r="V178" s="32" t="s">
        <v>45</v>
      </c>
    </row>
    <row r="179" s="18" customFormat="1" ht="30" customHeight="1">
      <c r="A179" s="19" t="s">
        <v>243</v>
      </c>
      <c r="B179" s="19"/>
      <c r="C179" s="20" t="s">
        <v>39</v>
      </c>
      <c r="D179" s="20" t="s">
        <v>39</v>
      </c>
      <c r="E179" s="20" t="s">
        <v>39</v>
      </c>
      <c r="F179" s="20" t="s">
        <v>39</v>
      </c>
      <c r="G179" s="21" t="s">
        <v>39</v>
      </c>
      <c r="H179" s="21" t="s">
        <v>39</v>
      </c>
      <c r="I179" s="22">
        <f>I180</f>
        <v>988.95000000000005</v>
      </c>
      <c r="J179" s="22">
        <f t="shared" si="12"/>
        <v>938.88999999999999</v>
      </c>
      <c r="K179" s="22">
        <f t="shared" si="12"/>
        <v>938.88999999999999</v>
      </c>
      <c r="L179" s="23">
        <f t="shared" si="12"/>
        <v>44</v>
      </c>
      <c r="M179" s="22">
        <f t="shared" si="12"/>
        <v>3734382.7400000002</v>
      </c>
      <c r="N179" s="22">
        <f t="shared" si="12"/>
        <v>0</v>
      </c>
      <c r="O179" s="22">
        <f t="shared" si="12"/>
        <v>0</v>
      </c>
      <c r="P179" s="22">
        <f t="shared" si="12"/>
        <v>0</v>
      </c>
      <c r="Q179" s="22">
        <f t="shared" si="12"/>
        <v>3734382.7400000002</v>
      </c>
      <c r="R179" s="22">
        <f t="shared" si="12"/>
        <v>3734382.7400000002</v>
      </c>
      <c r="S179" s="22">
        <f t="shared" si="12"/>
        <v>0</v>
      </c>
      <c r="T179" s="33" t="s">
        <v>40</v>
      </c>
      <c r="U179" s="33" t="s">
        <v>40</v>
      </c>
      <c r="V179" s="24" t="s">
        <v>40</v>
      </c>
      <c r="W179" s="25"/>
      <c r="X179" s="25"/>
    </row>
    <row r="180" ht="45">
      <c r="A180" s="26">
        <v>1</v>
      </c>
      <c r="B180" s="27" t="s">
        <v>244</v>
      </c>
      <c r="C180" s="26" t="s">
        <v>43</v>
      </c>
      <c r="D180" s="26" t="s">
        <v>245</v>
      </c>
      <c r="E180" s="26" t="s">
        <v>40</v>
      </c>
      <c r="F180" s="26" t="s">
        <v>65</v>
      </c>
      <c r="G180" s="28">
        <v>2</v>
      </c>
      <c r="H180" s="28">
        <v>2</v>
      </c>
      <c r="I180" s="29">
        <v>988.95000000000005</v>
      </c>
      <c r="J180" s="29">
        <v>938.88999999999999</v>
      </c>
      <c r="K180" s="29">
        <v>938.88999999999999</v>
      </c>
      <c r="L180" s="30">
        <v>44</v>
      </c>
      <c r="M180" s="29">
        <f>SUM(N180:Q180)</f>
        <v>3734382.7400000002</v>
      </c>
      <c r="N180" s="29">
        <v>0</v>
      </c>
      <c r="O180" s="29">
        <v>0</v>
      </c>
      <c r="P180" s="29">
        <v>0</v>
      </c>
      <c r="Q180" s="29">
        <f>'Таблица 3 '!C171</f>
        <v>3734382.7400000002</v>
      </c>
      <c r="R180" s="29">
        <f>Q180</f>
        <v>3734382.7400000002</v>
      </c>
      <c r="S180" s="29">
        <v>0</v>
      </c>
      <c r="T180" s="31">
        <f t="shared" si="11"/>
        <v>3977.4443651545976</v>
      </c>
      <c r="U180" s="31">
        <v>3977.4443651545976</v>
      </c>
      <c r="V180" s="32" t="s">
        <v>45</v>
      </c>
    </row>
    <row r="181" s="18" customFormat="1" ht="23.449999999999999" customHeight="1">
      <c r="A181" s="19" t="s">
        <v>246</v>
      </c>
      <c r="B181" s="19"/>
      <c r="C181" s="20" t="s">
        <v>39</v>
      </c>
      <c r="D181" s="20" t="s">
        <v>39</v>
      </c>
      <c r="E181" s="20" t="s">
        <v>39</v>
      </c>
      <c r="F181" s="20" t="s">
        <v>39</v>
      </c>
      <c r="G181" s="21" t="s">
        <v>39</v>
      </c>
      <c r="H181" s="21" t="s">
        <v>39</v>
      </c>
      <c r="I181" s="22">
        <f>I182</f>
        <v>1204.9000000000001</v>
      </c>
      <c r="J181" s="22">
        <f t="shared" si="12"/>
        <v>728.5</v>
      </c>
      <c r="K181" s="22">
        <f t="shared" si="12"/>
        <v>737.5</v>
      </c>
      <c r="L181" s="23">
        <f t="shared" si="12"/>
        <v>37</v>
      </c>
      <c r="M181" s="22">
        <f t="shared" si="12"/>
        <v>981682.56000000006</v>
      </c>
      <c r="N181" s="22">
        <f t="shared" si="12"/>
        <v>0</v>
      </c>
      <c r="O181" s="22">
        <f t="shared" si="12"/>
        <v>0</v>
      </c>
      <c r="P181" s="22">
        <f t="shared" si="12"/>
        <v>0</v>
      </c>
      <c r="Q181" s="22">
        <f t="shared" si="12"/>
        <v>981682.56000000006</v>
      </c>
      <c r="R181" s="22">
        <f t="shared" si="12"/>
        <v>981682.56000000006</v>
      </c>
      <c r="S181" s="22">
        <f t="shared" si="12"/>
        <v>0</v>
      </c>
      <c r="T181" s="33" t="s">
        <v>39</v>
      </c>
      <c r="U181" s="33" t="s">
        <v>39</v>
      </c>
      <c r="V181" s="24" t="s">
        <v>39</v>
      </c>
      <c r="W181" s="25"/>
      <c r="X181" s="25"/>
    </row>
    <row r="182" ht="45">
      <c r="A182" s="26">
        <v>1</v>
      </c>
      <c r="B182" s="27" t="s">
        <v>247</v>
      </c>
      <c r="C182" s="26" t="s">
        <v>43</v>
      </c>
      <c r="D182" s="26">
        <v>1985</v>
      </c>
      <c r="E182" s="26" t="s">
        <v>40</v>
      </c>
      <c r="F182" s="26" t="s">
        <v>44</v>
      </c>
      <c r="G182" s="28">
        <v>2</v>
      </c>
      <c r="H182" s="28">
        <v>2</v>
      </c>
      <c r="I182" s="29">
        <v>1204.9000000000001</v>
      </c>
      <c r="J182" s="29">
        <v>728.5</v>
      </c>
      <c r="K182" s="29">
        <v>737.5</v>
      </c>
      <c r="L182" s="30">
        <v>37</v>
      </c>
      <c r="M182" s="29">
        <f>SUM(N182:Q182)</f>
        <v>981682.56000000006</v>
      </c>
      <c r="N182" s="29">
        <v>0</v>
      </c>
      <c r="O182" s="29">
        <v>0</v>
      </c>
      <c r="P182" s="29">
        <v>0</v>
      </c>
      <c r="Q182" s="29">
        <f>'Таблица 3 '!C173</f>
        <v>981682.56000000006</v>
      </c>
      <c r="R182" s="29">
        <f>Q182</f>
        <v>981682.56000000006</v>
      </c>
      <c r="S182" s="29">
        <v>0</v>
      </c>
      <c r="T182" s="31">
        <f t="shared" si="11"/>
        <v>1347.5395470144133</v>
      </c>
      <c r="U182" s="31">
        <v>1347.5395470144133</v>
      </c>
      <c r="V182" s="32" t="s">
        <v>45</v>
      </c>
    </row>
    <row r="183" s="18" customFormat="1" ht="23.449999999999999" customHeight="1">
      <c r="A183" s="19" t="s">
        <v>248</v>
      </c>
      <c r="B183" s="19"/>
      <c r="C183" s="20" t="s">
        <v>39</v>
      </c>
      <c r="D183" s="20" t="s">
        <v>39</v>
      </c>
      <c r="E183" s="20" t="s">
        <v>39</v>
      </c>
      <c r="F183" s="20" t="s">
        <v>39</v>
      </c>
      <c r="G183" s="21" t="s">
        <v>39</v>
      </c>
      <c r="H183" s="21" t="s">
        <v>39</v>
      </c>
      <c r="I183" s="22">
        <f>SUM(I184:I190)</f>
        <v>18546</v>
      </c>
      <c r="J183" s="22">
        <f t="shared" ref="J183:S183" si="13">SUM(J184:J190)</f>
        <v>14192.9</v>
      </c>
      <c r="K183" s="22">
        <f t="shared" si="13"/>
        <v>13307.4</v>
      </c>
      <c r="L183" s="23">
        <f t="shared" si="13"/>
        <v>603</v>
      </c>
      <c r="M183" s="22">
        <f t="shared" si="13"/>
        <v>15362604.9</v>
      </c>
      <c r="N183" s="22">
        <f t="shared" si="13"/>
        <v>0</v>
      </c>
      <c r="O183" s="22">
        <f t="shared" si="13"/>
        <v>0</v>
      </c>
      <c r="P183" s="22">
        <f t="shared" si="13"/>
        <v>0</v>
      </c>
      <c r="Q183" s="22">
        <f t="shared" si="13"/>
        <v>15362604.9</v>
      </c>
      <c r="R183" s="22">
        <f t="shared" si="13"/>
        <v>15362604.9</v>
      </c>
      <c r="S183" s="22">
        <f t="shared" si="13"/>
        <v>0</v>
      </c>
      <c r="T183" s="33" t="s">
        <v>39</v>
      </c>
      <c r="U183" s="33" t="s">
        <v>39</v>
      </c>
      <c r="V183" s="24" t="s">
        <v>39</v>
      </c>
      <c r="W183" s="25"/>
      <c r="X183" s="25"/>
    </row>
    <row r="184" ht="45">
      <c r="A184" s="26">
        <v>1</v>
      </c>
      <c r="B184" s="27" t="s">
        <v>249</v>
      </c>
      <c r="C184" s="26" t="s">
        <v>43</v>
      </c>
      <c r="D184" s="26">
        <v>1983</v>
      </c>
      <c r="E184" s="26" t="s">
        <v>39</v>
      </c>
      <c r="F184" s="26" t="s">
        <v>65</v>
      </c>
      <c r="G184" s="28">
        <v>4</v>
      </c>
      <c r="H184" s="28">
        <v>2</v>
      </c>
      <c r="I184" s="29">
        <v>1678.0999999999999</v>
      </c>
      <c r="J184" s="29">
        <v>1203.2</v>
      </c>
      <c r="K184" s="29">
        <v>1203.2</v>
      </c>
      <c r="L184" s="30">
        <v>34</v>
      </c>
      <c r="M184" s="29">
        <f t="shared" ref="M184:M190" si="14">SUM(N184:Q184)</f>
        <v>254975.13</v>
      </c>
      <c r="N184" s="29">
        <v>0</v>
      </c>
      <c r="O184" s="29">
        <v>0</v>
      </c>
      <c r="P184" s="29">
        <v>0</v>
      </c>
      <c r="Q184" s="29">
        <f>'Таблица 3 '!C175</f>
        <v>254975.13</v>
      </c>
      <c r="R184" s="29">
        <f t="shared" ref="R184:R190" si="15">Q184</f>
        <v>254975.13</v>
      </c>
      <c r="S184" s="29">
        <v>0</v>
      </c>
      <c r="T184" s="31">
        <f t="shared" si="11"/>
        <v>211.91417054521276</v>
      </c>
      <c r="U184" s="31">
        <f t="shared" ref="U184:U247" si="16">T184</f>
        <v>211.91417054521276</v>
      </c>
      <c r="V184" s="32" t="s">
        <v>45</v>
      </c>
    </row>
    <row r="185" ht="45">
      <c r="A185" s="26">
        <v>2</v>
      </c>
      <c r="B185" s="27" t="s">
        <v>250</v>
      </c>
      <c r="C185" s="26" t="s">
        <v>43</v>
      </c>
      <c r="D185" s="26">
        <v>1992</v>
      </c>
      <c r="E185" s="26" t="s">
        <v>39</v>
      </c>
      <c r="F185" s="26" t="s">
        <v>44</v>
      </c>
      <c r="G185" s="28">
        <v>5</v>
      </c>
      <c r="H185" s="28">
        <v>6</v>
      </c>
      <c r="I185" s="29">
        <v>4739.5</v>
      </c>
      <c r="J185" s="29">
        <v>4218</v>
      </c>
      <c r="K185" s="29">
        <v>4014.4000000000001</v>
      </c>
      <c r="L185" s="30">
        <v>178</v>
      </c>
      <c r="M185" s="29">
        <f t="shared" si="14"/>
        <v>4354988.7300000004</v>
      </c>
      <c r="N185" s="29">
        <v>0</v>
      </c>
      <c r="O185" s="29">
        <v>0</v>
      </c>
      <c r="P185" s="29">
        <v>0</v>
      </c>
      <c r="Q185" s="29">
        <f>'Таблица 3 '!C176</f>
        <v>4354988.7300000004</v>
      </c>
      <c r="R185" s="29">
        <f t="shared" si="15"/>
        <v>4354988.7300000004</v>
      </c>
      <c r="S185" s="29">
        <v>0</v>
      </c>
      <c r="T185" s="31">
        <f t="shared" si="11"/>
        <v>1032.4771763869132</v>
      </c>
      <c r="U185" s="31">
        <f t="shared" si="16"/>
        <v>1032.4771763869132</v>
      </c>
      <c r="V185" s="32" t="s">
        <v>45</v>
      </c>
    </row>
    <row r="186" ht="45">
      <c r="A186" s="26">
        <v>3</v>
      </c>
      <c r="B186" s="27" t="s">
        <v>251</v>
      </c>
      <c r="C186" s="26" t="s">
        <v>43</v>
      </c>
      <c r="D186" s="26">
        <v>1969</v>
      </c>
      <c r="E186" s="26" t="s">
        <v>39</v>
      </c>
      <c r="F186" s="26" t="s">
        <v>65</v>
      </c>
      <c r="G186" s="28">
        <v>2</v>
      </c>
      <c r="H186" s="28">
        <v>2</v>
      </c>
      <c r="I186" s="29">
        <v>794</v>
      </c>
      <c r="J186" s="29">
        <v>740</v>
      </c>
      <c r="K186" s="29">
        <v>740</v>
      </c>
      <c r="L186" s="30">
        <v>26</v>
      </c>
      <c r="M186" s="29">
        <f t="shared" si="14"/>
        <v>147396.23000000001</v>
      </c>
      <c r="N186" s="29">
        <v>0</v>
      </c>
      <c r="O186" s="29">
        <v>0</v>
      </c>
      <c r="P186" s="29">
        <v>0</v>
      </c>
      <c r="Q186" s="29">
        <f>'Таблица 3 '!C177</f>
        <v>147396.23000000001</v>
      </c>
      <c r="R186" s="29">
        <f t="shared" si="15"/>
        <v>147396.23000000001</v>
      </c>
      <c r="S186" s="29">
        <v>0</v>
      </c>
      <c r="T186" s="31">
        <f t="shared" si="11"/>
        <v>199.1840945945946</v>
      </c>
      <c r="U186" s="31">
        <f t="shared" si="16"/>
        <v>199.1840945945946</v>
      </c>
      <c r="V186" s="32" t="s">
        <v>45</v>
      </c>
    </row>
    <row r="187" ht="45">
      <c r="A187" s="26">
        <v>4</v>
      </c>
      <c r="B187" s="27" t="s">
        <v>252</v>
      </c>
      <c r="C187" s="26" t="s">
        <v>43</v>
      </c>
      <c r="D187" s="26">
        <v>1993</v>
      </c>
      <c r="E187" s="26" t="s">
        <v>39</v>
      </c>
      <c r="F187" s="26" t="s">
        <v>65</v>
      </c>
      <c r="G187" s="28">
        <v>5</v>
      </c>
      <c r="H187" s="28">
        <v>2</v>
      </c>
      <c r="I187" s="29">
        <v>2775.8000000000002</v>
      </c>
      <c r="J187" s="29">
        <v>1537.9000000000001</v>
      </c>
      <c r="K187" s="29">
        <v>1226.9000000000001</v>
      </c>
      <c r="L187" s="30">
        <v>87</v>
      </c>
      <c r="M187" s="29">
        <f t="shared" si="14"/>
        <v>3078566.3999999999</v>
      </c>
      <c r="N187" s="29">
        <v>0</v>
      </c>
      <c r="O187" s="29">
        <v>0</v>
      </c>
      <c r="P187" s="29">
        <v>0</v>
      </c>
      <c r="Q187" s="29">
        <f>'Таблица 3 '!C178</f>
        <v>3078566.3999999999</v>
      </c>
      <c r="R187" s="29">
        <f t="shared" si="15"/>
        <v>3078566.3999999999</v>
      </c>
      <c r="S187" s="29">
        <v>0</v>
      </c>
      <c r="T187" s="31">
        <f t="shared" si="11"/>
        <v>2001.7988165680472</v>
      </c>
      <c r="U187" s="31">
        <f t="shared" si="16"/>
        <v>2001.7988165680472</v>
      </c>
      <c r="V187" s="32" t="s">
        <v>45</v>
      </c>
    </row>
    <row r="188" ht="45">
      <c r="A188" s="26">
        <v>5</v>
      </c>
      <c r="B188" s="27" t="s">
        <v>253</v>
      </c>
      <c r="C188" s="26" t="s">
        <v>43</v>
      </c>
      <c r="D188" s="26">
        <v>1995</v>
      </c>
      <c r="E188" s="26" t="s">
        <v>40</v>
      </c>
      <c r="F188" s="26" t="s">
        <v>65</v>
      </c>
      <c r="G188" s="28">
        <v>5</v>
      </c>
      <c r="H188" s="28">
        <v>5</v>
      </c>
      <c r="I188" s="29">
        <v>4227.6000000000004</v>
      </c>
      <c r="J188" s="29">
        <v>3499.1999999999998</v>
      </c>
      <c r="K188" s="29">
        <v>3424.5</v>
      </c>
      <c r="L188" s="30">
        <v>129</v>
      </c>
      <c r="M188" s="29">
        <f t="shared" si="14"/>
        <v>6973060.8599999994</v>
      </c>
      <c r="N188" s="29">
        <v>0</v>
      </c>
      <c r="O188" s="29">
        <v>0</v>
      </c>
      <c r="P188" s="29">
        <v>0</v>
      </c>
      <c r="Q188" s="29">
        <f>'Таблица 3 '!C179</f>
        <v>6973060.8599999994</v>
      </c>
      <c r="R188" s="29">
        <f t="shared" si="15"/>
        <v>6973060.8599999994</v>
      </c>
      <c r="S188" s="29">
        <v>0</v>
      </c>
      <c r="T188" s="31">
        <f t="shared" si="11"/>
        <v>1992.7585905349792</v>
      </c>
      <c r="U188" s="31">
        <f t="shared" si="16"/>
        <v>1992.7585905349792</v>
      </c>
      <c r="V188" s="32" t="s">
        <v>45</v>
      </c>
    </row>
    <row r="189" ht="45">
      <c r="A189" s="26">
        <v>6</v>
      </c>
      <c r="B189" s="27" t="s">
        <v>254</v>
      </c>
      <c r="C189" s="26" t="s">
        <v>43</v>
      </c>
      <c r="D189" s="26">
        <v>1988</v>
      </c>
      <c r="E189" s="26" t="s">
        <v>39</v>
      </c>
      <c r="F189" s="26" t="s">
        <v>65</v>
      </c>
      <c r="G189" s="28">
        <v>5</v>
      </c>
      <c r="H189" s="28">
        <v>3</v>
      </c>
      <c r="I189" s="29">
        <v>2309</v>
      </c>
      <c r="J189" s="29">
        <v>2058</v>
      </c>
      <c r="K189" s="29">
        <v>2058</v>
      </c>
      <c r="L189" s="30">
        <v>77</v>
      </c>
      <c r="M189" s="29">
        <f t="shared" si="14"/>
        <v>260225.32000000001</v>
      </c>
      <c r="N189" s="29">
        <v>0</v>
      </c>
      <c r="O189" s="29">
        <v>0</v>
      </c>
      <c r="P189" s="29">
        <v>0</v>
      </c>
      <c r="Q189" s="29">
        <f>'Таблица 3 '!C180</f>
        <v>260225.32000000001</v>
      </c>
      <c r="R189" s="29">
        <f t="shared" si="15"/>
        <v>260225.32000000001</v>
      </c>
      <c r="S189" s="29">
        <v>0</v>
      </c>
      <c r="T189" s="31">
        <f t="shared" si="11"/>
        <v>126.44573372206025</v>
      </c>
      <c r="U189" s="31">
        <f t="shared" si="16"/>
        <v>126.44573372206025</v>
      </c>
      <c r="V189" s="32" t="s">
        <v>45</v>
      </c>
    </row>
    <row r="190" ht="45">
      <c r="A190" s="26">
        <v>7</v>
      </c>
      <c r="B190" s="27" t="s">
        <v>255</v>
      </c>
      <c r="C190" s="26" t="s">
        <v>43</v>
      </c>
      <c r="D190" s="26">
        <v>2000</v>
      </c>
      <c r="E190" s="26" t="s">
        <v>39</v>
      </c>
      <c r="F190" s="26" t="s">
        <v>65</v>
      </c>
      <c r="G190" s="28">
        <v>3</v>
      </c>
      <c r="H190" s="28">
        <v>2</v>
      </c>
      <c r="I190" s="29">
        <v>2022</v>
      </c>
      <c r="J190" s="29">
        <v>936.60000000000002</v>
      </c>
      <c r="K190" s="29">
        <v>640.39999999999998</v>
      </c>
      <c r="L190" s="30">
        <v>72</v>
      </c>
      <c r="M190" s="29">
        <f t="shared" si="14"/>
        <v>293392.22999999998</v>
      </c>
      <c r="N190" s="29">
        <v>0</v>
      </c>
      <c r="O190" s="29">
        <v>0</v>
      </c>
      <c r="P190" s="29">
        <v>0</v>
      </c>
      <c r="Q190" s="29">
        <f>'Таблица 3 '!C181</f>
        <v>293392.22999999998</v>
      </c>
      <c r="R190" s="29">
        <f t="shared" si="15"/>
        <v>293392.22999999998</v>
      </c>
      <c r="S190" s="29">
        <v>0</v>
      </c>
      <c r="T190" s="31">
        <f t="shared" si="11"/>
        <v>313.25243433696346</v>
      </c>
      <c r="U190" s="31">
        <f t="shared" si="16"/>
        <v>313.25243433696346</v>
      </c>
      <c r="V190" s="32" t="s">
        <v>45</v>
      </c>
    </row>
    <row r="191" s="18" customFormat="1" ht="24" customHeight="1">
      <c r="A191" s="19" t="s">
        <v>256</v>
      </c>
      <c r="B191" s="19"/>
      <c r="C191" s="20" t="s">
        <v>39</v>
      </c>
      <c r="D191" s="20" t="s">
        <v>39</v>
      </c>
      <c r="E191" s="20" t="s">
        <v>39</v>
      </c>
      <c r="F191" s="20" t="s">
        <v>39</v>
      </c>
      <c r="G191" s="21" t="s">
        <v>39</v>
      </c>
      <c r="H191" s="21" t="s">
        <v>39</v>
      </c>
      <c r="I191" s="22">
        <f>SUM(I192:I236)</f>
        <v>625152.70999999985</v>
      </c>
      <c r="J191" s="22">
        <f t="shared" ref="J191:S191" si="17">SUM(J192:J236)</f>
        <v>387484.7699999999</v>
      </c>
      <c r="K191" s="22">
        <f t="shared" si="17"/>
        <v>383829.66999999998</v>
      </c>
      <c r="L191" s="23">
        <f t="shared" si="17"/>
        <v>16649</v>
      </c>
      <c r="M191" s="22">
        <f t="shared" si="17"/>
        <v>160180702.97000003</v>
      </c>
      <c r="N191" s="22">
        <f t="shared" si="17"/>
        <v>0</v>
      </c>
      <c r="O191" s="22">
        <f t="shared" si="17"/>
        <v>0</v>
      </c>
      <c r="P191" s="22">
        <f t="shared" si="17"/>
        <v>0</v>
      </c>
      <c r="Q191" s="22">
        <f t="shared" si="17"/>
        <v>160180702.97000003</v>
      </c>
      <c r="R191" s="22">
        <f t="shared" si="17"/>
        <v>160180702.97000003</v>
      </c>
      <c r="S191" s="22">
        <f t="shared" si="17"/>
        <v>0</v>
      </c>
      <c r="T191" s="33" t="s">
        <v>40</v>
      </c>
      <c r="U191" s="33" t="s">
        <v>40</v>
      </c>
      <c r="V191" s="24" t="s">
        <v>40</v>
      </c>
      <c r="W191" s="25"/>
      <c r="X191" s="25"/>
    </row>
    <row r="192" ht="44.25" customHeight="1">
      <c r="A192" s="26">
        <v>1</v>
      </c>
      <c r="B192" s="27" t="s">
        <v>257</v>
      </c>
      <c r="C192" s="26" t="s">
        <v>212</v>
      </c>
      <c r="D192" s="26">
        <v>1980</v>
      </c>
      <c r="E192" s="26" t="s">
        <v>40</v>
      </c>
      <c r="F192" s="26" t="s">
        <v>44</v>
      </c>
      <c r="G192" s="28">
        <v>9</v>
      </c>
      <c r="H192" s="28">
        <v>2</v>
      </c>
      <c r="I192" s="29">
        <v>5689.5900000000001</v>
      </c>
      <c r="J192" s="29">
        <v>3832.5900000000001</v>
      </c>
      <c r="K192" s="29">
        <v>3832.5900000000001</v>
      </c>
      <c r="L192" s="30">
        <v>159</v>
      </c>
      <c r="M192" s="29">
        <f t="shared" ref="M192:M236" si="18">SUM(N192:Q192)</f>
        <v>1584891.6299999999</v>
      </c>
      <c r="N192" s="29">
        <v>0</v>
      </c>
      <c r="O192" s="29">
        <v>0</v>
      </c>
      <c r="P192" s="29">
        <v>0</v>
      </c>
      <c r="Q192" s="29">
        <f>'Таблица 3 '!C183</f>
        <v>1584891.6299999999</v>
      </c>
      <c r="R192" s="29">
        <f t="shared" ref="R192:R236" si="19">Q192</f>
        <v>1584891.6299999999</v>
      </c>
      <c r="S192" s="29">
        <v>0</v>
      </c>
      <c r="T192" s="31">
        <f t="shared" si="11"/>
        <v>413.53017933042662</v>
      </c>
      <c r="U192" s="31">
        <v>413.53017933042662</v>
      </c>
      <c r="V192" s="32" t="s">
        <v>45</v>
      </c>
    </row>
    <row r="193" ht="44.25" customHeight="1">
      <c r="A193" s="26">
        <v>2</v>
      </c>
      <c r="B193" s="27" t="s">
        <v>258</v>
      </c>
      <c r="C193" s="26" t="s">
        <v>212</v>
      </c>
      <c r="D193" s="26">
        <v>1969</v>
      </c>
      <c r="E193" s="26" t="s">
        <v>40</v>
      </c>
      <c r="F193" s="26" t="s">
        <v>50</v>
      </c>
      <c r="G193" s="28">
        <v>5</v>
      </c>
      <c r="H193" s="28">
        <v>4</v>
      </c>
      <c r="I193" s="29">
        <v>5469.5799999999999</v>
      </c>
      <c r="J193" s="29">
        <v>3453.8099999999999</v>
      </c>
      <c r="K193" s="29">
        <v>2853.48</v>
      </c>
      <c r="L193" s="30">
        <v>147</v>
      </c>
      <c r="M193" s="29">
        <f t="shared" si="18"/>
        <v>2099180.6600000001</v>
      </c>
      <c r="N193" s="29">
        <v>0</v>
      </c>
      <c r="O193" s="29">
        <v>0</v>
      </c>
      <c r="P193" s="29">
        <v>0</v>
      </c>
      <c r="Q193" s="29">
        <f>'Таблица 3 '!C184</f>
        <v>2099180.6600000001</v>
      </c>
      <c r="R193" s="29">
        <f t="shared" si="19"/>
        <v>2099180.6600000001</v>
      </c>
      <c r="S193" s="29">
        <v>0</v>
      </c>
      <c r="T193" s="31">
        <f t="shared" si="11"/>
        <v>607.78695411733713</v>
      </c>
      <c r="U193" s="31">
        <v>607.78695411733713</v>
      </c>
      <c r="V193" s="32" t="s">
        <v>45</v>
      </c>
    </row>
    <row r="194" ht="44.25" customHeight="1">
      <c r="A194" s="26">
        <v>3</v>
      </c>
      <c r="B194" s="27" t="s">
        <v>259</v>
      </c>
      <c r="C194" s="26" t="s">
        <v>212</v>
      </c>
      <c r="D194" s="26">
        <v>1970</v>
      </c>
      <c r="E194" s="26" t="s">
        <v>40</v>
      </c>
      <c r="F194" s="26" t="s">
        <v>50</v>
      </c>
      <c r="G194" s="28">
        <v>5</v>
      </c>
      <c r="H194" s="28">
        <v>8</v>
      </c>
      <c r="I194" s="29">
        <v>11780.030000000001</v>
      </c>
      <c r="J194" s="29">
        <v>7731.1199999999999</v>
      </c>
      <c r="K194" s="29">
        <v>7129.1700000000001</v>
      </c>
      <c r="L194" s="30">
        <v>367</v>
      </c>
      <c r="M194" s="29">
        <f t="shared" si="18"/>
        <v>980336.87</v>
      </c>
      <c r="N194" s="29">
        <v>0</v>
      </c>
      <c r="O194" s="29">
        <v>0</v>
      </c>
      <c r="P194" s="29">
        <v>0</v>
      </c>
      <c r="Q194" s="29">
        <f>'Таблица 3 '!C185</f>
        <v>980336.87</v>
      </c>
      <c r="R194" s="29">
        <f t="shared" si="19"/>
        <v>980336.87</v>
      </c>
      <c r="S194" s="29">
        <v>0</v>
      </c>
      <c r="T194" s="31">
        <f t="shared" si="11"/>
        <v>126.80399088359772</v>
      </c>
      <c r="U194" s="31">
        <v>126.80399088359772</v>
      </c>
      <c r="V194" s="32" t="s">
        <v>45</v>
      </c>
    </row>
    <row r="195" ht="44.25" customHeight="1">
      <c r="A195" s="26">
        <v>4</v>
      </c>
      <c r="B195" s="27" t="s">
        <v>260</v>
      </c>
      <c r="C195" s="26" t="s">
        <v>212</v>
      </c>
      <c r="D195" s="26">
        <v>1971</v>
      </c>
      <c r="E195" s="26" t="s">
        <v>40</v>
      </c>
      <c r="F195" s="26" t="s">
        <v>50</v>
      </c>
      <c r="G195" s="28">
        <v>5</v>
      </c>
      <c r="H195" s="28">
        <v>6</v>
      </c>
      <c r="I195" s="29">
        <v>9624.1700000000001</v>
      </c>
      <c r="J195" s="29">
        <v>6088.79</v>
      </c>
      <c r="K195" s="29">
        <v>5186.0600000000004</v>
      </c>
      <c r="L195" s="30">
        <v>205</v>
      </c>
      <c r="M195" s="29">
        <f t="shared" si="18"/>
        <v>3296401.9700000002</v>
      </c>
      <c r="N195" s="29">
        <v>0</v>
      </c>
      <c r="O195" s="29">
        <v>0</v>
      </c>
      <c r="P195" s="29">
        <v>0</v>
      </c>
      <c r="Q195" s="29">
        <f>'Таблица 3 '!C186</f>
        <v>3296401.9700000002</v>
      </c>
      <c r="R195" s="29">
        <f t="shared" si="19"/>
        <v>3296401.9700000002</v>
      </c>
      <c r="S195" s="29">
        <v>0</v>
      </c>
      <c r="T195" s="31">
        <f t="shared" si="11"/>
        <v>541.38867821028487</v>
      </c>
      <c r="U195" s="31">
        <v>541.38867821028487</v>
      </c>
      <c r="V195" s="32" t="s">
        <v>45</v>
      </c>
    </row>
    <row r="196" ht="44.25" customHeight="1">
      <c r="A196" s="26">
        <v>5</v>
      </c>
      <c r="B196" s="27" t="s">
        <v>261</v>
      </c>
      <c r="C196" s="26" t="s">
        <v>212</v>
      </c>
      <c r="D196" s="26">
        <v>1970</v>
      </c>
      <c r="E196" s="26" t="s">
        <v>40</v>
      </c>
      <c r="F196" s="26" t="s">
        <v>50</v>
      </c>
      <c r="G196" s="28">
        <v>5</v>
      </c>
      <c r="H196" s="28">
        <v>4</v>
      </c>
      <c r="I196" s="29">
        <v>5525.3299999999999</v>
      </c>
      <c r="J196" s="29">
        <v>3515.1100000000001</v>
      </c>
      <c r="K196" s="29">
        <v>3515.1100000000001</v>
      </c>
      <c r="L196" s="30">
        <v>162</v>
      </c>
      <c r="M196" s="29">
        <f t="shared" si="18"/>
        <v>2406538.6699999999</v>
      </c>
      <c r="N196" s="29">
        <v>0</v>
      </c>
      <c r="O196" s="29">
        <v>0</v>
      </c>
      <c r="P196" s="29">
        <v>0</v>
      </c>
      <c r="Q196" s="29">
        <f>'Таблица 3 '!C187</f>
        <v>2406538.6699999999</v>
      </c>
      <c r="R196" s="29">
        <f t="shared" si="19"/>
        <v>2406538.6699999999</v>
      </c>
      <c r="S196" s="29">
        <v>0</v>
      </c>
      <c r="T196" s="31">
        <f t="shared" si="11"/>
        <v>684.62684524808606</v>
      </c>
      <c r="U196" s="31">
        <v>684.62684524808606</v>
      </c>
      <c r="V196" s="32" t="s">
        <v>45</v>
      </c>
    </row>
    <row r="197" ht="44.25" customHeight="1">
      <c r="A197" s="26">
        <v>6</v>
      </c>
      <c r="B197" s="27" t="s">
        <v>262</v>
      </c>
      <c r="C197" s="26" t="s">
        <v>212</v>
      </c>
      <c r="D197" s="26">
        <v>1971</v>
      </c>
      <c r="E197" s="26" t="s">
        <v>40</v>
      </c>
      <c r="F197" s="26" t="s">
        <v>50</v>
      </c>
      <c r="G197" s="28">
        <v>5</v>
      </c>
      <c r="H197" s="28">
        <v>5</v>
      </c>
      <c r="I197" s="29">
        <v>7012.1800000000003</v>
      </c>
      <c r="J197" s="29">
        <v>4471.7799999999997</v>
      </c>
      <c r="K197" s="29">
        <v>4471.7799999999997</v>
      </c>
      <c r="L197" s="30">
        <v>265</v>
      </c>
      <c r="M197" s="29">
        <f t="shared" si="18"/>
        <v>2765732.3500000001</v>
      </c>
      <c r="N197" s="29">
        <v>0</v>
      </c>
      <c r="O197" s="29">
        <v>0</v>
      </c>
      <c r="P197" s="29">
        <v>0</v>
      </c>
      <c r="Q197" s="29">
        <f>'Таблица 3 '!C188</f>
        <v>2765732.3500000001</v>
      </c>
      <c r="R197" s="29">
        <f t="shared" si="19"/>
        <v>2765732.3500000001</v>
      </c>
      <c r="S197" s="29">
        <v>0</v>
      </c>
      <c r="T197" s="31">
        <f t="shared" si="11"/>
        <v>618.48578194812808</v>
      </c>
      <c r="U197" s="31">
        <v>618.48578194812808</v>
      </c>
      <c r="V197" s="32" t="s">
        <v>45</v>
      </c>
    </row>
    <row r="198" ht="44.25" customHeight="1">
      <c r="A198" s="26">
        <v>7</v>
      </c>
      <c r="B198" s="27" t="s">
        <v>263</v>
      </c>
      <c r="C198" s="26" t="s">
        <v>212</v>
      </c>
      <c r="D198" s="26">
        <v>1971</v>
      </c>
      <c r="E198" s="26" t="s">
        <v>40</v>
      </c>
      <c r="F198" s="26" t="s">
        <v>50</v>
      </c>
      <c r="G198" s="28">
        <v>5</v>
      </c>
      <c r="H198" s="28">
        <v>2</v>
      </c>
      <c r="I198" s="29">
        <v>1957.0899999999999</v>
      </c>
      <c r="J198" s="29">
        <v>1473.99</v>
      </c>
      <c r="K198" s="29">
        <v>1473.99</v>
      </c>
      <c r="L198" s="30">
        <v>61</v>
      </c>
      <c r="M198" s="29">
        <f t="shared" si="18"/>
        <v>976992.81999999995</v>
      </c>
      <c r="N198" s="29">
        <v>0</v>
      </c>
      <c r="O198" s="29">
        <v>0</v>
      </c>
      <c r="P198" s="29">
        <v>0</v>
      </c>
      <c r="Q198" s="29">
        <f>'Таблица 3 '!C189</f>
        <v>976992.81999999995</v>
      </c>
      <c r="R198" s="29">
        <f t="shared" si="19"/>
        <v>976992.81999999995</v>
      </c>
      <c r="S198" s="29">
        <v>0</v>
      </c>
      <c r="T198" s="31">
        <f t="shared" si="11"/>
        <v>662.8218780317369</v>
      </c>
      <c r="U198" s="31">
        <v>662.8218780317369</v>
      </c>
      <c r="V198" s="32" t="s">
        <v>45</v>
      </c>
    </row>
    <row r="199" ht="44.25" customHeight="1">
      <c r="A199" s="26">
        <v>8</v>
      </c>
      <c r="B199" s="27" t="s">
        <v>264</v>
      </c>
      <c r="C199" s="26" t="s">
        <v>212</v>
      </c>
      <c r="D199" s="26">
        <v>1969</v>
      </c>
      <c r="E199" s="26" t="s">
        <v>40</v>
      </c>
      <c r="F199" s="26" t="s">
        <v>50</v>
      </c>
      <c r="G199" s="28">
        <v>5</v>
      </c>
      <c r="H199" s="28">
        <v>2</v>
      </c>
      <c r="I199" s="29">
        <v>5076.8100000000004</v>
      </c>
      <c r="J199" s="29">
        <v>3577.0999999999999</v>
      </c>
      <c r="K199" s="29">
        <v>3577.0999999999999</v>
      </c>
      <c r="L199" s="30">
        <v>317</v>
      </c>
      <c r="M199" s="29">
        <f t="shared" si="18"/>
        <v>299608.97999999998</v>
      </c>
      <c r="N199" s="29">
        <v>0</v>
      </c>
      <c r="O199" s="29">
        <v>0</v>
      </c>
      <c r="P199" s="29">
        <v>0</v>
      </c>
      <c r="Q199" s="29">
        <f>'Таблица 3 '!C190</f>
        <v>299608.97999999998</v>
      </c>
      <c r="R199" s="29">
        <f t="shared" si="19"/>
        <v>299608.97999999998</v>
      </c>
      <c r="S199" s="29">
        <v>0</v>
      </c>
      <c r="T199" s="31">
        <f t="shared" si="11"/>
        <v>83.757507478124737</v>
      </c>
      <c r="U199" s="31">
        <v>83.757507478124737</v>
      </c>
      <c r="V199" s="32" t="s">
        <v>45</v>
      </c>
    </row>
    <row r="200" ht="44.25" customHeight="1">
      <c r="A200" s="26">
        <v>9</v>
      </c>
      <c r="B200" s="27" t="s">
        <v>265</v>
      </c>
      <c r="C200" s="26" t="s">
        <v>212</v>
      </c>
      <c r="D200" s="26">
        <v>1984</v>
      </c>
      <c r="E200" s="26" t="s">
        <v>40</v>
      </c>
      <c r="F200" s="26" t="s">
        <v>50</v>
      </c>
      <c r="G200" s="28">
        <v>5</v>
      </c>
      <c r="H200" s="28">
        <v>6</v>
      </c>
      <c r="I200" s="29">
        <v>8382.8799999999992</v>
      </c>
      <c r="J200" s="29">
        <v>5363.8800000000001</v>
      </c>
      <c r="K200" s="29">
        <v>5363.8800000000001</v>
      </c>
      <c r="L200" s="30">
        <v>210</v>
      </c>
      <c r="M200" s="29">
        <f t="shared" si="18"/>
        <v>2799913.7200000002</v>
      </c>
      <c r="N200" s="29">
        <v>0</v>
      </c>
      <c r="O200" s="29">
        <v>0</v>
      </c>
      <c r="P200" s="29">
        <v>0</v>
      </c>
      <c r="Q200" s="29">
        <f>'Таблица 3 '!C191</f>
        <v>2799913.7200000002</v>
      </c>
      <c r="R200" s="29">
        <f t="shared" si="19"/>
        <v>2799913.7200000002</v>
      </c>
      <c r="S200" s="29">
        <v>0</v>
      </c>
      <c r="T200" s="31">
        <f t="shared" si="11"/>
        <v>521.9941012848908</v>
      </c>
      <c r="U200" s="31">
        <v>521.9941012848908</v>
      </c>
      <c r="V200" s="32" t="s">
        <v>45</v>
      </c>
    </row>
    <row r="201" ht="44.25" customHeight="1">
      <c r="A201" s="26">
        <v>10</v>
      </c>
      <c r="B201" s="27" t="s">
        <v>266</v>
      </c>
      <c r="C201" s="26" t="s">
        <v>212</v>
      </c>
      <c r="D201" s="26">
        <v>1980</v>
      </c>
      <c r="E201" s="26" t="s">
        <v>40</v>
      </c>
      <c r="F201" s="26" t="s">
        <v>44</v>
      </c>
      <c r="G201" s="28">
        <v>9</v>
      </c>
      <c r="H201" s="28">
        <v>2</v>
      </c>
      <c r="I201" s="29">
        <v>5703.4200000000001</v>
      </c>
      <c r="J201" s="29">
        <v>3846.4200000000001</v>
      </c>
      <c r="K201" s="29">
        <v>3846.4200000000001</v>
      </c>
      <c r="L201" s="30">
        <v>165</v>
      </c>
      <c r="M201" s="29">
        <f t="shared" si="18"/>
        <v>1580810.1499999999</v>
      </c>
      <c r="N201" s="29">
        <v>0</v>
      </c>
      <c r="O201" s="29">
        <v>0</v>
      </c>
      <c r="P201" s="29">
        <v>0</v>
      </c>
      <c r="Q201" s="29">
        <f>'Таблица 3 '!C192</f>
        <v>1580810.1499999999</v>
      </c>
      <c r="R201" s="29">
        <f t="shared" si="19"/>
        <v>1580810.1499999999</v>
      </c>
      <c r="S201" s="29">
        <v>0</v>
      </c>
      <c r="T201" s="31">
        <f t="shared" si="11"/>
        <v>410.98219903182695</v>
      </c>
      <c r="U201" s="31">
        <v>410.98219903182695</v>
      </c>
      <c r="V201" s="32" t="s">
        <v>45</v>
      </c>
    </row>
    <row r="202" ht="44.25" customHeight="1">
      <c r="A202" s="26">
        <v>11</v>
      </c>
      <c r="B202" s="27" t="s">
        <v>267</v>
      </c>
      <c r="C202" s="26" t="s">
        <v>212</v>
      </c>
      <c r="D202" s="26">
        <v>1970</v>
      </c>
      <c r="E202" s="26" t="s">
        <v>40</v>
      </c>
      <c r="F202" s="26" t="s">
        <v>50</v>
      </c>
      <c r="G202" s="28">
        <v>5</v>
      </c>
      <c r="H202" s="28">
        <v>10</v>
      </c>
      <c r="I202" s="29">
        <v>12128.379999999999</v>
      </c>
      <c r="J202" s="29">
        <v>7712.3800000000001</v>
      </c>
      <c r="K202" s="29">
        <v>7712.3800000000001</v>
      </c>
      <c r="L202" s="30">
        <v>300</v>
      </c>
      <c r="M202" s="29">
        <f t="shared" si="18"/>
        <v>2656500.21</v>
      </c>
      <c r="N202" s="29">
        <v>0</v>
      </c>
      <c r="O202" s="29">
        <v>0</v>
      </c>
      <c r="P202" s="29">
        <v>0</v>
      </c>
      <c r="Q202" s="29">
        <f>'Таблица 3 '!C193</f>
        <v>2656500.21</v>
      </c>
      <c r="R202" s="29">
        <f t="shared" si="19"/>
        <v>2656500.21</v>
      </c>
      <c r="S202" s="29">
        <v>0</v>
      </c>
      <c r="T202" s="31">
        <f t="shared" si="11"/>
        <v>344.44622930924044</v>
      </c>
      <c r="U202" s="31">
        <v>344.44622930924044</v>
      </c>
      <c r="V202" s="32" t="s">
        <v>45</v>
      </c>
    </row>
    <row r="203" ht="44.25" customHeight="1">
      <c r="A203" s="26">
        <v>12</v>
      </c>
      <c r="B203" s="27" t="s">
        <v>268</v>
      </c>
      <c r="C203" s="26" t="s">
        <v>212</v>
      </c>
      <c r="D203" s="26">
        <v>1974</v>
      </c>
      <c r="E203" s="26" t="s">
        <v>40</v>
      </c>
      <c r="F203" s="26" t="s">
        <v>50</v>
      </c>
      <c r="G203" s="28">
        <v>5</v>
      </c>
      <c r="H203" s="28">
        <v>9</v>
      </c>
      <c r="I203" s="29">
        <v>11768.84</v>
      </c>
      <c r="J203" s="29">
        <v>7396.1400000000003</v>
      </c>
      <c r="K203" s="29">
        <v>7235.2399999999998</v>
      </c>
      <c r="L203" s="30">
        <v>277</v>
      </c>
      <c r="M203" s="29">
        <f t="shared" si="18"/>
        <v>3404447.6600000001</v>
      </c>
      <c r="N203" s="29">
        <v>0</v>
      </c>
      <c r="O203" s="29">
        <v>0</v>
      </c>
      <c r="P203" s="29">
        <v>0</v>
      </c>
      <c r="Q203" s="29">
        <f>'Таблица 3 '!C194</f>
        <v>3404447.6600000001</v>
      </c>
      <c r="R203" s="29">
        <f t="shared" si="19"/>
        <v>3404447.6600000001</v>
      </c>
      <c r="S203" s="29">
        <v>0</v>
      </c>
      <c r="T203" s="31">
        <f t="shared" si="11"/>
        <v>460.30059733861174</v>
      </c>
      <c r="U203" s="31">
        <v>460.30059733861174</v>
      </c>
      <c r="V203" s="32" t="s">
        <v>45</v>
      </c>
    </row>
    <row r="204" ht="44.25" customHeight="1">
      <c r="A204" s="26">
        <v>13</v>
      </c>
      <c r="B204" s="27" t="s">
        <v>269</v>
      </c>
      <c r="C204" s="26" t="s">
        <v>212</v>
      </c>
      <c r="D204" s="26">
        <v>1974</v>
      </c>
      <c r="E204" s="26" t="s">
        <v>40</v>
      </c>
      <c r="F204" s="26" t="s">
        <v>50</v>
      </c>
      <c r="G204" s="28">
        <v>5</v>
      </c>
      <c r="H204" s="28">
        <v>9</v>
      </c>
      <c r="I204" s="29">
        <v>11760.76</v>
      </c>
      <c r="J204" s="29">
        <v>7388.8599999999997</v>
      </c>
      <c r="K204" s="29">
        <v>7388.8599999999997</v>
      </c>
      <c r="L204" s="30">
        <v>267</v>
      </c>
      <c r="M204" s="29">
        <f t="shared" si="18"/>
        <v>3790858.4399999999</v>
      </c>
      <c r="N204" s="29">
        <v>0</v>
      </c>
      <c r="O204" s="29">
        <v>0</v>
      </c>
      <c r="P204" s="29">
        <v>0</v>
      </c>
      <c r="Q204" s="29">
        <f>'Таблица 3 '!C195</f>
        <v>3790858.4399999999</v>
      </c>
      <c r="R204" s="29">
        <f t="shared" si="19"/>
        <v>3790858.4399999999</v>
      </c>
      <c r="S204" s="29">
        <v>0</v>
      </c>
      <c r="T204" s="31">
        <f t="shared" si="11"/>
        <v>513.05051658848595</v>
      </c>
      <c r="U204" s="31">
        <v>513.05051658848595</v>
      </c>
      <c r="V204" s="32" t="s">
        <v>45</v>
      </c>
    </row>
    <row r="205" ht="44.25" customHeight="1">
      <c r="A205" s="26">
        <v>14</v>
      </c>
      <c r="B205" s="27" t="s">
        <v>270</v>
      </c>
      <c r="C205" s="26" t="s">
        <v>212</v>
      </c>
      <c r="D205" s="26">
        <v>1984</v>
      </c>
      <c r="E205" s="26" t="s">
        <v>40</v>
      </c>
      <c r="F205" s="26" t="s">
        <v>50</v>
      </c>
      <c r="G205" s="28">
        <v>5</v>
      </c>
      <c r="H205" s="28">
        <v>5</v>
      </c>
      <c r="I205" s="29">
        <v>9244.0100000000002</v>
      </c>
      <c r="J205" s="29">
        <v>5325.0100000000002</v>
      </c>
      <c r="K205" s="29">
        <v>5325.0100000000002</v>
      </c>
      <c r="L205" s="30">
        <v>210</v>
      </c>
      <c r="M205" s="29">
        <f t="shared" si="18"/>
        <v>2756248.5899999999</v>
      </c>
      <c r="N205" s="29">
        <v>0</v>
      </c>
      <c r="O205" s="29">
        <v>0</v>
      </c>
      <c r="P205" s="29">
        <v>0</v>
      </c>
      <c r="Q205" s="29">
        <f>'Таблица 3 '!C196</f>
        <v>2756248.5899999999</v>
      </c>
      <c r="R205" s="29">
        <f t="shared" si="19"/>
        <v>2756248.5899999999</v>
      </c>
      <c r="S205" s="29">
        <v>0</v>
      </c>
      <c r="T205" s="31">
        <f t="shared" si="11"/>
        <v>517.60439698704783</v>
      </c>
      <c r="U205" s="31">
        <v>517.60439698704783</v>
      </c>
      <c r="V205" s="32" t="s">
        <v>45</v>
      </c>
    </row>
    <row r="206" ht="44.25" customHeight="1">
      <c r="A206" s="26">
        <v>15</v>
      </c>
      <c r="B206" s="27" t="s">
        <v>271</v>
      </c>
      <c r="C206" s="26" t="s">
        <v>212</v>
      </c>
      <c r="D206" s="26">
        <v>1985</v>
      </c>
      <c r="E206" s="26" t="s">
        <v>40</v>
      </c>
      <c r="F206" s="26" t="s">
        <v>50</v>
      </c>
      <c r="G206" s="28">
        <v>5</v>
      </c>
      <c r="H206" s="28">
        <v>6</v>
      </c>
      <c r="I206" s="29">
        <v>10911.309999999999</v>
      </c>
      <c r="J206" s="29">
        <v>6255.71</v>
      </c>
      <c r="K206" s="29">
        <v>6255.71</v>
      </c>
      <c r="L206" s="30">
        <v>263</v>
      </c>
      <c r="M206" s="29">
        <f t="shared" si="18"/>
        <v>4083890.6899999999</v>
      </c>
      <c r="N206" s="29">
        <v>0</v>
      </c>
      <c r="O206" s="29">
        <v>0</v>
      </c>
      <c r="P206" s="29">
        <v>0</v>
      </c>
      <c r="Q206" s="29">
        <f>'Таблица 3 '!C197</f>
        <v>4083890.6899999999</v>
      </c>
      <c r="R206" s="29">
        <f t="shared" si="19"/>
        <v>4083890.6899999999</v>
      </c>
      <c r="S206" s="29">
        <v>0</v>
      </c>
      <c r="T206" s="31">
        <f t="shared" si="11"/>
        <v>652.82608848555958</v>
      </c>
      <c r="U206" s="31">
        <v>652.82608848555958</v>
      </c>
      <c r="V206" s="32" t="s">
        <v>45</v>
      </c>
    </row>
    <row r="207" ht="44.25" customHeight="1">
      <c r="A207" s="26">
        <v>16</v>
      </c>
      <c r="B207" s="27" t="s">
        <v>272</v>
      </c>
      <c r="C207" s="26" t="s">
        <v>212</v>
      </c>
      <c r="D207" s="26">
        <v>1985</v>
      </c>
      <c r="E207" s="26" t="s">
        <v>40</v>
      </c>
      <c r="F207" s="26" t="s">
        <v>50</v>
      </c>
      <c r="G207" s="28">
        <v>5</v>
      </c>
      <c r="H207" s="28">
        <v>5</v>
      </c>
      <c r="I207" s="29">
        <v>9306.7700000000004</v>
      </c>
      <c r="J207" s="29">
        <v>5468.7700000000004</v>
      </c>
      <c r="K207" s="29">
        <v>5468.7700000000004</v>
      </c>
      <c r="L207" s="30">
        <v>236</v>
      </c>
      <c r="M207" s="29">
        <f t="shared" si="18"/>
        <v>3569998.3199999998</v>
      </c>
      <c r="N207" s="29">
        <v>0</v>
      </c>
      <c r="O207" s="29">
        <v>0</v>
      </c>
      <c r="P207" s="29">
        <v>0</v>
      </c>
      <c r="Q207" s="29">
        <f>'Таблица 3 '!C198</f>
        <v>3569998.3199999998</v>
      </c>
      <c r="R207" s="29">
        <f t="shared" si="19"/>
        <v>3569998.3199999998</v>
      </c>
      <c r="S207" s="29">
        <v>0</v>
      </c>
      <c r="T207" s="31">
        <f t="shared" si="11"/>
        <v>652.79730542699724</v>
      </c>
      <c r="U207" s="31">
        <v>652.79730542699724</v>
      </c>
      <c r="V207" s="32" t="s">
        <v>45</v>
      </c>
    </row>
    <row r="208" ht="44.25" customHeight="1">
      <c r="A208" s="26">
        <v>17</v>
      </c>
      <c r="B208" s="27" t="s">
        <v>273</v>
      </c>
      <c r="C208" s="26" t="s">
        <v>212</v>
      </c>
      <c r="D208" s="26">
        <v>1984</v>
      </c>
      <c r="E208" s="26" t="s">
        <v>40</v>
      </c>
      <c r="F208" s="26" t="s">
        <v>50</v>
      </c>
      <c r="G208" s="28">
        <v>5</v>
      </c>
      <c r="H208" s="28">
        <v>9</v>
      </c>
      <c r="I208" s="29">
        <v>17410.91</v>
      </c>
      <c r="J208" s="29">
        <v>9885.5100000000002</v>
      </c>
      <c r="K208" s="29">
        <v>9885.5100000000002</v>
      </c>
      <c r="L208" s="30">
        <v>388</v>
      </c>
      <c r="M208" s="29">
        <f t="shared" si="18"/>
        <v>4649999.3099999996</v>
      </c>
      <c r="N208" s="29">
        <v>0</v>
      </c>
      <c r="O208" s="29">
        <v>0</v>
      </c>
      <c r="P208" s="29">
        <v>0</v>
      </c>
      <c r="Q208" s="29">
        <f>'Таблица 3 '!C199</f>
        <v>4649999.3099999996</v>
      </c>
      <c r="R208" s="29">
        <f t="shared" si="19"/>
        <v>4649999.3099999996</v>
      </c>
      <c r="S208" s="29">
        <v>0</v>
      </c>
      <c r="T208" s="31">
        <f t="shared" si="11"/>
        <v>470.38537313704597</v>
      </c>
      <c r="U208" s="31">
        <v>470.38537313704597</v>
      </c>
      <c r="V208" s="32" t="s">
        <v>45</v>
      </c>
    </row>
    <row r="209" ht="44.25" customHeight="1">
      <c r="A209" s="26">
        <v>18</v>
      </c>
      <c r="B209" s="27" t="s">
        <v>274</v>
      </c>
      <c r="C209" s="26" t="s">
        <v>212</v>
      </c>
      <c r="D209" s="26">
        <v>1975</v>
      </c>
      <c r="E209" s="26" t="s">
        <v>40</v>
      </c>
      <c r="F209" s="26" t="s">
        <v>50</v>
      </c>
      <c r="G209" s="28">
        <v>5</v>
      </c>
      <c r="H209" s="28">
        <v>3</v>
      </c>
      <c r="I209" s="29">
        <v>6430.8699999999999</v>
      </c>
      <c r="J209" s="29">
        <v>3719.4699999999998</v>
      </c>
      <c r="K209" s="29">
        <v>3719.4699999999998</v>
      </c>
      <c r="L209" s="30">
        <v>156</v>
      </c>
      <c r="M209" s="29">
        <f t="shared" si="18"/>
        <v>3142956.3199999998</v>
      </c>
      <c r="N209" s="29">
        <v>0</v>
      </c>
      <c r="O209" s="29">
        <v>0</v>
      </c>
      <c r="P209" s="29">
        <v>0</v>
      </c>
      <c r="Q209" s="29">
        <f>'Таблица 3 '!C200</f>
        <v>3142956.3199999998</v>
      </c>
      <c r="R209" s="29">
        <f t="shared" si="19"/>
        <v>3142956.3199999998</v>
      </c>
      <c r="S209" s="29">
        <v>0</v>
      </c>
      <c r="T209" s="31">
        <f t="shared" si="11"/>
        <v>845.00112112747252</v>
      </c>
      <c r="U209" s="31">
        <v>845.00112112747252</v>
      </c>
      <c r="V209" s="32" t="s">
        <v>45</v>
      </c>
    </row>
    <row r="210" ht="44.25" customHeight="1">
      <c r="A210" s="26">
        <v>19</v>
      </c>
      <c r="B210" s="27" t="s">
        <v>275</v>
      </c>
      <c r="C210" s="26" t="s">
        <v>212</v>
      </c>
      <c r="D210" s="26">
        <v>1972</v>
      </c>
      <c r="E210" s="26" t="s">
        <v>40</v>
      </c>
      <c r="F210" s="26" t="s">
        <v>50</v>
      </c>
      <c r="G210" s="28">
        <v>5</v>
      </c>
      <c r="H210" s="28">
        <v>5</v>
      </c>
      <c r="I210" s="29">
        <v>6882.0200000000004</v>
      </c>
      <c r="J210" s="29">
        <v>4434.6400000000003</v>
      </c>
      <c r="K210" s="29">
        <v>4434.6400000000003</v>
      </c>
      <c r="L210" s="30">
        <v>219</v>
      </c>
      <c r="M210" s="29">
        <f t="shared" si="18"/>
        <v>2668708.02</v>
      </c>
      <c r="N210" s="29">
        <v>0</v>
      </c>
      <c r="O210" s="29">
        <v>0</v>
      </c>
      <c r="P210" s="29">
        <v>0</v>
      </c>
      <c r="Q210" s="29">
        <f>'Таблица 3 '!C201</f>
        <v>2668708.02</v>
      </c>
      <c r="R210" s="29">
        <f t="shared" si="19"/>
        <v>2668708.02</v>
      </c>
      <c r="S210" s="29">
        <v>0</v>
      </c>
      <c r="T210" s="31">
        <f t="shared" si="11"/>
        <v>601.7868462829</v>
      </c>
      <c r="U210" s="31">
        <v>601.7868462829</v>
      </c>
      <c r="V210" s="32" t="s">
        <v>45</v>
      </c>
    </row>
    <row r="211" ht="44.25" customHeight="1">
      <c r="A211" s="26">
        <v>20</v>
      </c>
      <c r="B211" s="27" t="s">
        <v>276</v>
      </c>
      <c r="C211" s="26" t="s">
        <v>212</v>
      </c>
      <c r="D211" s="26">
        <v>1972</v>
      </c>
      <c r="E211" s="26" t="s">
        <v>40</v>
      </c>
      <c r="F211" s="26" t="s">
        <v>50</v>
      </c>
      <c r="G211" s="28">
        <v>5</v>
      </c>
      <c r="H211" s="28">
        <v>4</v>
      </c>
      <c r="I211" s="29">
        <v>5997.7600000000002</v>
      </c>
      <c r="J211" s="29">
        <v>3960.3400000000001</v>
      </c>
      <c r="K211" s="29">
        <v>3960.3400000000001</v>
      </c>
      <c r="L211" s="30">
        <v>174</v>
      </c>
      <c r="M211" s="29">
        <f t="shared" si="18"/>
        <v>2117971.9700000002</v>
      </c>
      <c r="N211" s="29">
        <v>0</v>
      </c>
      <c r="O211" s="29">
        <v>0</v>
      </c>
      <c r="P211" s="29">
        <v>0</v>
      </c>
      <c r="Q211" s="29">
        <f>'Таблица 3 '!C202</f>
        <v>2117971.9700000002</v>
      </c>
      <c r="R211" s="29">
        <f t="shared" si="19"/>
        <v>2117971.9700000002</v>
      </c>
      <c r="S211" s="29">
        <v>0</v>
      </c>
      <c r="T211" s="31">
        <f t="shared" si="11"/>
        <v>534.79548978118044</v>
      </c>
      <c r="U211" s="31">
        <v>534.79548978118044</v>
      </c>
      <c r="V211" s="32" t="s">
        <v>45</v>
      </c>
    </row>
    <row r="212" ht="44.25" customHeight="1">
      <c r="A212" s="26">
        <v>21</v>
      </c>
      <c r="B212" s="27" t="s">
        <v>277</v>
      </c>
      <c r="C212" s="26" t="s">
        <v>212</v>
      </c>
      <c r="D212" s="26">
        <v>1973</v>
      </c>
      <c r="E212" s="26" t="s">
        <v>40</v>
      </c>
      <c r="F212" s="26" t="s">
        <v>50</v>
      </c>
      <c r="G212" s="28">
        <v>5</v>
      </c>
      <c r="H212" s="28">
        <v>4</v>
      </c>
      <c r="I212" s="29">
        <v>6005.1099999999997</v>
      </c>
      <c r="J212" s="29">
        <v>3967.6900000000001</v>
      </c>
      <c r="K212" s="29">
        <v>3967.6900000000001</v>
      </c>
      <c r="L212" s="30">
        <v>202</v>
      </c>
      <c r="M212" s="29">
        <f t="shared" si="18"/>
        <v>2296567.1800000002</v>
      </c>
      <c r="N212" s="29">
        <v>0</v>
      </c>
      <c r="O212" s="29">
        <v>0</v>
      </c>
      <c r="P212" s="29">
        <v>0</v>
      </c>
      <c r="Q212" s="29">
        <f>'Таблица 3 '!C203</f>
        <v>2296567.1800000002</v>
      </c>
      <c r="R212" s="29">
        <f t="shared" si="19"/>
        <v>2296567.1800000002</v>
      </c>
      <c r="S212" s="29">
        <v>0</v>
      </c>
      <c r="T212" s="31">
        <f t="shared" si="11"/>
        <v>578.81719085916495</v>
      </c>
      <c r="U212" s="31">
        <v>578.81719085916495</v>
      </c>
      <c r="V212" s="32" t="s">
        <v>45</v>
      </c>
    </row>
    <row r="213" ht="44.25" customHeight="1">
      <c r="A213" s="26">
        <v>22</v>
      </c>
      <c r="B213" s="27" t="s">
        <v>278</v>
      </c>
      <c r="C213" s="26" t="s">
        <v>212</v>
      </c>
      <c r="D213" s="26">
        <v>1989</v>
      </c>
      <c r="E213" s="26" t="s">
        <v>40</v>
      </c>
      <c r="F213" s="26" t="s">
        <v>50</v>
      </c>
      <c r="G213" s="28">
        <v>5</v>
      </c>
      <c r="H213" s="28">
        <v>4</v>
      </c>
      <c r="I213" s="29">
        <v>6966.5900000000001</v>
      </c>
      <c r="J213" s="29">
        <v>4417.5900000000001</v>
      </c>
      <c r="K213" s="29">
        <v>4417.5900000000001</v>
      </c>
      <c r="L213" s="30">
        <v>161</v>
      </c>
      <c r="M213" s="29">
        <f t="shared" si="18"/>
        <v>2824782.4100000001</v>
      </c>
      <c r="N213" s="29">
        <v>0</v>
      </c>
      <c r="O213" s="29">
        <v>0</v>
      </c>
      <c r="P213" s="29">
        <v>0</v>
      </c>
      <c r="Q213" s="29">
        <f>'Таблица 3 '!C204</f>
        <v>2824782.4100000001</v>
      </c>
      <c r="R213" s="29">
        <f t="shared" si="19"/>
        <v>2824782.4100000001</v>
      </c>
      <c r="S213" s="29">
        <v>0</v>
      </c>
      <c r="T213" s="31">
        <f t="shared" si="11"/>
        <v>639.4396967577344</v>
      </c>
      <c r="U213" s="31">
        <v>639.4396967577344</v>
      </c>
      <c r="V213" s="32" t="s">
        <v>45</v>
      </c>
    </row>
    <row r="214" ht="44.25" customHeight="1">
      <c r="A214" s="26">
        <v>23</v>
      </c>
      <c r="B214" s="27" t="s">
        <v>279</v>
      </c>
      <c r="C214" s="26" t="s">
        <v>212</v>
      </c>
      <c r="D214" s="26">
        <v>1977</v>
      </c>
      <c r="E214" s="26" t="s">
        <v>40</v>
      </c>
      <c r="F214" s="26" t="s">
        <v>50</v>
      </c>
      <c r="G214" s="28">
        <v>5</v>
      </c>
      <c r="H214" s="28">
        <v>8</v>
      </c>
      <c r="I214" s="29">
        <v>14722.6</v>
      </c>
      <c r="J214" s="29">
        <v>8749.8999999999996</v>
      </c>
      <c r="K214" s="29">
        <v>8248.2999999999993</v>
      </c>
      <c r="L214" s="30">
        <v>335</v>
      </c>
      <c r="M214" s="29">
        <f t="shared" si="18"/>
        <v>4006826.6800000002</v>
      </c>
      <c r="N214" s="29">
        <v>0</v>
      </c>
      <c r="O214" s="29">
        <v>0</v>
      </c>
      <c r="P214" s="29">
        <v>0</v>
      </c>
      <c r="Q214" s="29">
        <f>'Таблица 3 '!C205</f>
        <v>4006826.6800000002</v>
      </c>
      <c r="R214" s="29">
        <f t="shared" si="19"/>
        <v>4006826.6800000002</v>
      </c>
      <c r="S214" s="29">
        <v>0</v>
      </c>
      <c r="T214" s="31">
        <f t="shared" si="11"/>
        <v>457.92828260894413</v>
      </c>
      <c r="U214" s="31">
        <v>457.92828260894413</v>
      </c>
      <c r="V214" s="32" t="s">
        <v>45</v>
      </c>
    </row>
    <row r="215" ht="44.25" customHeight="1">
      <c r="A215" s="26">
        <v>24</v>
      </c>
      <c r="B215" s="27" t="s">
        <v>280</v>
      </c>
      <c r="C215" s="26" t="s">
        <v>212</v>
      </c>
      <c r="D215" s="26">
        <v>1977</v>
      </c>
      <c r="E215" s="26" t="s">
        <v>40</v>
      </c>
      <c r="F215" s="26" t="s">
        <v>50</v>
      </c>
      <c r="G215" s="28">
        <v>5</v>
      </c>
      <c r="H215" s="28">
        <v>11</v>
      </c>
      <c r="I215" s="29">
        <v>19245.470000000001</v>
      </c>
      <c r="J215" s="29">
        <v>12013.870000000001</v>
      </c>
      <c r="K215" s="29">
        <v>12013.870000000001</v>
      </c>
      <c r="L215" s="30">
        <v>515</v>
      </c>
      <c r="M215" s="29">
        <f t="shared" si="18"/>
        <v>2019427.05</v>
      </c>
      <c r="N215" s="29">
        <v>0</v>
      </c>
      <c r="O215" s="29">
        <v>0</v>
      </c>
      <c r="P215" s="29">
        <v>0</v>
      </c>
      <c r="Q215" s="29">
        <f>'Таблица 3 '!C206</f>
        <v>2019427.05</v>
      </c>
      <c r="R215" s="29">
        <f t="shared" si="19"/>
        <v>2019427.05</v>
      </c>
      <c r="S215" s="29">
        <v>0</v>
      </c>
      <c r="T215" s="31">
        <f t="shared" si="11"/>
        <v>168.09130197013951</v>
      </c>
      <c r="U215" s="31">
        <v>168.09130197013951</v>
      </c>
      <c r="V215" s="32" t="s">
        <v>45</v>
      </c>
    </row>
    <row r="216" ht="44.25" customHeight="1">
      <c r="A216" s="26">
        <v>25</v>
      </c>
      <c r="B216" s="27" t="s">
        <v>281</v>
      </c>
      <c r="C216" s="26" t="s">
        <v>212</v>
      </c>
      <c r="D216" s="26">
        <v>1980</v>
      </c>
      <c r="E216" s="26" t="s">
        <v>40</v>
      </c>
      <c r="F216" s="26" t="s">
        <v>50</v>
      </c>
      <c r="G216" s="28">
        <v>5</v>
      </c>
      <c r="H216" s="28">
        <v>10</v>
      </c>
      <c r="I216" s="29">
        <v>16952.93</v>
      </c>
      <c r="J216" s="29">
        <v>10624.33</v>
      </c>
      <c r="K216" s="29">
        <v>10624.33</v>
      </c>
      <c r="L216" s="30">
        <v>461</v>
      </c>
      <c r="M216" s="29">
        <f t="shared" si="18"/>
        <v>4263863.6100000003</v>
      </c>
      <c r="N216" s="29">
        <v>0</v>
      </c>
      <c r="O216" s="29">
        <v>0</v>
      </c>
      <c r="P216" s="29">
        <v>0</v>
      </c>
      <c r="Q216" s="29">
        <f>'Таблица 3 '!C207</f>
        <v>4263863.6100000003</v>
      </c>
      <c r="R216" s="29">
        <f t="shared" si="19"/>
        <v>4263863.6100000003</v>
      </c>
      <c r="S216" s="29">
        <v>0</v>
      </c>
      <c r="T216" s="31">
        <f t="shared" si="11"/>
        <v>401.33011775801396</v>
      </c>
      <c r="U216" s="31">
        <v>401.33011775801396</v>
      </c>
      <c r="V216" s="32" t="s">
        <v>45</v>
      </c>
    </row>
    <row r="217" ht="44.25" customHeight="1">
      <c r="A217" s="26">
        <v>26</v>
      </c>
      <c r="B217" s="27" t="s">
        <v>282</v>
      </c>
      <c r="C217" s="26" t="s">
        <v>212</v>
      </c>
      <c r="D217" s="26">
        <v>1979</v>
      </c>
      <c r="E217" s="26" t="s">
        <v>40</v>
      </c>
      <c r="F217" s="26" t="s">
        <v>50</v>
      </c>
      <c r="G217" s="28">
        <v>5</v>
      </c>
      <c r="H217" s="28">
        <v>14</v>
      </c>
      <c r="I217" s="29">
        <v>25193.990000000002</v>
      </c>
      <c r="J217" s="29">
        <v>15560.190000000001</v>
      </c>
      <c r="K217" s="29">
        <v>15560.190000000001</v>
      </c>
      <c r="L217" s="30">
        <v>680</v>
      </c>
      <c r="M217" s="29">
        <f t="shared" si="18"/>
        <v>8149847.6200000001</v>
      </c>
      <c r="N217" s="29">
        <v>0</v>
      </c>
      <c r="O217" s="29">
        <v>0</v>
      </c>
      <c r="P217" s="29">
        <v>0</v>
      </c>
      <c r="Q217" s="29">
        <f>'Таблица 3 '!C208</f>
        <v>8149847.6200000001</v>
      </c>
      <c r="R217" s="29">
        <f t="shared" si="19"/>
        <v>8149847.6200000001</v>
      </c>
      <c r="S217" s="29">
        <v>0</v>
      </c>
      <c r="T217" s="31">
        <f t="shared" si="11"/>
        <v>523.76273168900889</v>
      </c>
      <c r="U217" s="31">
        <v>523.76273168900889</v>
      </c>
      <c r="V217" s="32" t="s">
        <v>45</v>
      </c>
    </row>
    <row r="218" ht="44.25" customHeight="1">
      <c r="A218" s="26">
        <v>27</v>
      </c>
      <c r="B218" s="27" t="s">
        <v>283</v>
      </c>
      <c r="C218" s="26" t="s">
        <v>212</v>
      </c>
      <c r="D218" s="26">
        <v>1981</v>
      </c>
      <c r="E218" s="26" t="s">
        <v>40</v>
      </c>
      <c r="F218" s="26" t="s">
        <v>50</v>
      </c>
      <c r="G218" s="28">
        <v>5</v>
      </c>
      <c r="H218" s="28">
        <v>4</v>
      </c>
      <c r="I218" s="29">
        <v>6228.9099999999999</v>
      </c>
      <c r="J218" s="29">
        <v>3965.9099999999999</v>
      </c>
      <c r="K218" s="29">
        <v>3965.9099999999999</v>
      </c>
      <c r="L218" s="30">
        <v>186</v>
      </c>
      <c r="M218" s="29">
        <f t="shared" si="18"/>
        <v>1998999.54</v>
      </c>
      <c r="N218" s="29">
        <v>0</v>
      </c>
      <c r="O218" s="29">
        <v>0</v>
      </c>
      <c r="P218" s="29">
        <v>0</v>
      </c>
      <c r="Q218" s="29">
        <f>'Таблица 3 '!C209</f>
        <v>1998999.54</v>
      </c>
      <c r="R218" s="29">
        <f t="shared" si="19"/>
        <v>1998999.54</v>
      </c>
      <c r="S218" s="29">
        <v>0</v>
      </c>
      <c r="T218" s="31">
        <f t="shared" si="11"/>
        <v>504.04561374312584</v>
      </c>
      <c r="U218" s="31">
        <v>504.04561374312584</v>
      </c>
      <c r="V218" s="32" t="s">
        <v>45</v>
      </c>
    </row>
    <row r="219" ht="44.25" customHeight="1">
      <c r="A219" s="26">
        <v>28</v>
      </c>
      <c r="B219" s="27" t="s">
        <v>284</v>
      </c>
      <c r="C219" s="26" t="s">
        <v>212</v>
      </c>
      <c r="D219" s="26">
        <v>1981</v>
      </c>
      <c r="E219" s="26" t="s">
        <v>40</v>
      </c>
      <c r="F219" s="26" t="s">
        <v>50</v>
      </c>
      <c r="G219" s="28">
        <v>5</v>
      </c>
      <c r="H219" s="28">
        <v>8</v>
      </c>
      <c r="I219" s="29">
        <v>13274.35</v>
      </c>
      <c r="J219" s="29">
        <v>8376.4500000000007</v>
      </c>
      <c r="K219" s="29">
        <v>8376.4500000000007</v>
      </c>
      <c r="L219" s="30">
        <v>352</v>
      </c>
      <c r="M219" s="29">
        <f t="shared" si="18"/>
        <v>4299995.5899999999</v>
      </c>
      <c r="N219" s="29">
        <v>0</v>
      </c>
      <c r="O219" s="29">
        <v>0</v>
      </c>
      <c r="P219" s="29">
        <v>0</v>
      </c>
      <c r="Q219" s="29">
        <f>'Таблица 3 '!C210</f>
        <v>4299995.5899999999</v>
      </c>
      <c r="R219" s="29">
        <f t="shared" si="19"/>
        <v>4299995.5899999999</v>
      </c>
      <c r="S219" s="29">
        <v>0</v>
      </c>
      <c r="T219" s="31">
        <f t="shared" si="11"/>
        <v>513.34343188343507</v>
      </c>
      <c r="U219" s="31">
        <v>513.34343188343507</v>
      </c>
      <c r="V219" s="32" t="s">
        <v>45</v>
      </c>
    </row>
    <row r="220" ht="44.25" customHeight="1">
      <c r="A220" s="26">
        <v>29</v>
      </c>
      <c r="B220" s="27" t="s">
        <v>285</v>
      </c>
      <c r="C220" s="26" t="s">
        <v>212</v>
      </c>
      <c r="D220" s="26">
        <v>1982</v>
      </c>
      <c r="E220" s="26" t="s">
        <v>40</v>
      </c>
      <c r="F220" s="26" t="s">
        <v>50</v>
      </c>
      <c r="G220" s="28">
        <v>5</v>
      </c>
      <c r="H220" s="28">
        <v>8</v>
      </c>
      <c r="I220" s="29">
        <v>14174.66</v>
      </c>
      <c r="J220" s="29">
        <v>8663.9599999999991</v>
      </c>
      <c r="K220" s="29">
        <v>8663.9599999999991</v>
      </c>
      <c r="L220" s="30">
        <v>369</v>
      </c>
      <c r="M220" s="29">
        <f t="shared" si="18"/>
        <v>5727047.5099999998</v>
      </c>
      <c r="N220" s="29">
        <v>0</v>
      </c>
      <c r="O220" s="29">
        <v>0</v>
      </c>
      <c r="P220" s="29">
        <v>0</v>
      </c>
      <c r="Q220" s="29">
        <f>'Таблица 3 '!C211</f>
        <v>5727047.5099999998</v>
      </c>
      <c r="R220" s="29">
        <f t="shared" si="19"/>
        <v>5727047.5099999998</v>
      </c>
      <c r="S220" s="29">
        <v>0</v>
      </c>
      <c r="T220" s="31">
        <f t="shared" si="11"/>
        <v>661.01961574153165</v>
      </c>
      <c r="U220" s="31">
        <v>661.01961574153165</v>
      </c>
      <c r="V220" s="32" t="s">
        <v>45</v>
      </c>
    </row>
    <row r="221" ht="44.25" customHeight="1">
      <c r="A221" s="26">
        <v>30</v>
      </c>
      <c r="B221" s="27" t="s">
        <v>286</v>
      </c>
      <c r="C221" s="26" t="s">
        <v>212</v>
      </c>
      <c r="D221" s="26">
        <v>1974</v>
      </c>
      <c r="E221" s="26" t="s">
        <v>40</v>
      </c>
      <c r="F221" s="26" t="s">
        <v>50</v>
      </c>
      <c r="G221" s="28">
        <v>5</v>
      </c>
      <c r="H221" s="28">
        <v>5</v>
      </c>
      <c r="I221" s="29">
        <v>7826.1400000000003</v>
      </c>
      <c r="J221" s="29">
        <v>4820.6099999999997</v>
      </c>
      <c r="K221" s="29">
        <v>4820.6099999999997</v>
      </c>
      <c r="L221" s="30">
        <v>229</v>
      </c>
      <c r="M221" s="29">
        <f t="shared" si="18"/>
        <v>3056086.8300000001</v>
      </c>
      <c r="N221" s="29">
        <v>0</v>
      </c>
      <c r="O221" s="29">
        <v>0</v>
      </c>
      <c r="P221" s="29">
        <v>0</v>
      </c>
      <c r="Q221" s="29">
        <f>'Таблица 3 '!C212</f>
        <v>3056086.8300000001</v>
      </c>
      <c r="R221" s="29">
        <f t="shared" si="19"/>
        <v>3056086.8300000001</v>
      </c>
      <c r="S221" s="29">
        <v>0</v>
      </c>
      <c r="T221" s="31">
        <f t="shared" si="11"/>
        <v>633.9626789970564</v>
      </c>
      <c r="U221" s="31">
        <v>633.9626789970564</v>
      </c>
      <c r="V221" s="32" t="s">
        <v>45</v>
      </c>
    </row>
    <row r="222" ht="44.25" customHeight="1">
      <c r="A222" s="26">
        <v>31</v>
      </c>
      <c r="B222" s="27" t="s">
        <v>287</v>
      </c>
      <c r="C222" s="26" t="s">
        <v>212</v>
      </c>
      <c r="D222" s="26">
        <v>1975</v>
      </c>
      <c r="E222" s="26" t="s">
        <v>40</v>
      </c>
      <c r="F222" s="26" t="s">
        <v>50</v>
      </c>
      <c r="G222" s="28">
        <v>5</v>
      </c>
      <c r="H222" s="28">
        <v>5</v>
      </c>
      <c r="I222" s="29">
        <v>6005.9899999999998</v>
      </c>
      <c r="J222" s="29">
        <v>3856.0900000000001</v>
      </c>
      <c r="K222" s="29">
        <v>3856.0900000000001</v>
      </c>
      <c r="L222" s="30">
        <v>144</v>
      </c>
      <c r="M222" s="29">
        <f t="shared" si="18"/>
        <v>2649997.8900000001</v>
      </c>
      <c r="N222" s="29">
        <v>0</v>
      </c>
      <c r="O222" s="29">
        <v>0</v>
      </c>
      <c r="P222" s="29">
        <v>0</v>
      </c>
      <c r="Q222" s="29">
        <f>'Таблица 3 '!C213</f>
        <v>2649997.8900000001</v>
      </c>
      <c r="R222" s="29">
        <f t="shared" si="19"/>
        <v>2649997.8900000001</v>
      </c>
      <c r="S222" s="29">
        <v>0</v>
      </c>
      <c r="T222" s="31">
        <f t="shared" si="11"/>
        <v>687.22407672020108</v>
      </c>
      <c r="U222" s="31">
        <v>687.22407672020108</v>
      </c>
      <c r="V222" s="32" t="s">
        <v>45</v>
      </c>
    </row>
    <row r="223" ht="44.25" customHeight="1">
      <c r="A223" s="26">
        <v>32</v>
      </c>
      <c r="B223" s="27" t="s">
        <v>288</v>
      </c>
      <c r="C223" s="26" t="s">
        <v>212</v>
      </c>
      <c r="D223" s="26">
        <v>1971</v>
      </c>
      <c r="E223" s="26" t="s">
        <v>40</v>
      </c>
      <c r="F223" s="26" t="s">
        <v>50</v>
      </c>
      <c r="G223" s="28">
        <v>5</v>
      </c>
      <c r="H223" s="28">
        <v>2</v>
      </c>
      <c r="I223" s="29">
        <v>1970.6099999999999</v>
      </c>
      <c r="J223" s="29">
        <v>1495.4100000000001</v>
      </c>
      <c r="K223" s="29">
        <v>1266.3499999999999</v>
      </c>
      <c r="L223" s="30">
        <v>45</v>
      </c>
      <c r="M223" s="29">
        <f t="shared" si="18"/>
        <v>746129.76000000001</v>
      </c>
      <c r="N223" s="29">
        <v>0</v>
      </c>
      <c r="O223" s="29">
        <v>0</v>
      </c>
      <c r="P223" s="29">
        <v>0</v>
      </c>
      <c r="Q223" s="29">
        <f>'Таблица 3 '!C214</f>
        <v>746129.76000000001</v>
      </c>
      <c r="R223" s="29">
        <f t="shared" si="19"/>
        <v>746129.76000000001</v>
      </c>
      <c r="S223" s="29">
        <v>0</v>
      </c>
      <c r="T223" s="31">
        <f t="shared" si="11"/>
        <v>498.94661664693962</v>
      </c>
      <c r="U223" s="31">
        <v>498.94661664693962</v>
      </c>
      <c r="V223" s="32" t="s">
        <v>45</v>
      </c>
    </row>
    <row r="224" ht="44.25" customHeight="1">
      <c r="A224" s="26">
        <v>33</v>
      </c>
      <c r="B224" s="27" t="s">
        <v>289</v>
      </c>
      <c r="C224" s="26" t="s">
        <v>212</v>
      </c>
      <c r="D224" s="26">
        <v>1990</v>
      </c>
      <c r="E224" s="26" t="s">
        <v>40</v>
      </c>
      <c r="F224" s="26" t="s">
        <v>290</v>
      </c>
      <c r="G224" s="28">
        <v>5</v>
      </c>
      <c r="H224" s="28">
        <v>2</v>
      </c>
      <c r="I224" s="29">
        <v>1883.46</v>
      </c>
      <c r="J224" s="29">
        <v>1419.5599999999999</v>
      </c>
      <c r="K224" s="29">
        <v>1419.5599999999999</v>
      </c>
      <c r="L224" s="30">
        <v>74</v>
      </c>
      <c r="M224" s="29">
        <f t="shared" si="18"/>
        <v>227237.94</v>
      </c>
      <c r="N224" s="29">
        <v>0</v>
      </c>
      <c r="O224" s="29">
        <v>0</v>
      </c>
      <c r="P224" s="29">
        <v>0</v>
      </c>
      <c r="Q224" s="29">
        <f>'Таблица 3 '!C215</f>
        <v>227237.94</v>
      </c>
      <c r="R224" s="29">
        <f t="shared" si="19"/>
        <v>227237.94</v>
      </c>
      <c r="S224" s="29">
        <v>0</v>
      </c>
      <c r="T224" s="31">
        <f t="shared" si="11"/>
        <v>160.07631942291979</v>
      </c>
      <c r="U224" s="31">
        <v>160.07631942291979</v>
      </c>
      <c r="V224" s="32" t="s">
        <v>45</v>
      </c>
    </row>
    <row r="225" ht="44.25" customHeight="1">
      <c r="A225" s="26">
        <v>34</v>
      </c>
      <c r="B225" s="27" t="s">
        <v>291</v>
      </c>
      <c r="C225" s="26" t="s">
        <v>212</v>
      </c>
      <c r="D225" s="26">
        <v>1976</v>
      </c>
      <c r="E225" s="26" t="s">
        <v>40</v>
      </c>
      <c r="F225" s="26" t="s">
        <v>50</v>
      </c>
      <c r="G225" s="28">
        <v>5</v>
      </c>
      <c r="H225" s="28">
        <v>13</v>
      </c>
      <c r="I225" s="29">
        <v>23386.369999999999</v>
      </c>
      <c r="J225" s="29">
        <v>14125.67</v>
      </c>
      <c r="K225" s="29">
        <v>14072.969999999999</v>
      </c>
      <c r="L225" s="30">
        <v>589</v>
      </c>
      <c r="M225" s="29">
        <f t="shared" si="18"/>
        <v>924822.81999999995</v>
      </c>
      <c r="N225" s="29">
        <v>0</v>
      </c>
      <c r="O225" s="29">
        <v>0</v>
      </c>
      <c r="P225" s="29">
        <v>0</v>
      </c>
      <c r="Q225" s="29">
        <f>'Таблица 3 '!C216</f>
        <v>924822.81999999995</v>
      </c>
      <c r="R225" s="29">
        <f t="shared" si="19"/>
        <v>924822.81999999995</v>
      </c>
      <c r="S225" s="29">
        <v>0</v>
      </c>
      <c r="T225" s="31">
        <f t="shared" si="11"/>
        <v>65.471076416198301</v>
      </c>
      <c r="U225" s="31">
        <v>65.471076416198301</v>
      </c>
      <c r="V225" s="32" t="s">
        <v>45</v>
      </c>
    </row>
    <row r="226" ht="44.25" customHeight="1">
      <c r="A226" s="26">
        <v>35</v>
      </c>
      <c r="B226" s="27" t="s">
        <v>292</v>
      </c>
      <c r="C226" s="26" t="s">
        <v>212</v>
      </c>
      <c r="D226" s="26">
        <v>1981</v>
      </c>
      <c r="E226" s="26" t="s">
        <v>40</v>
      </c>
      <c r="F226" s="26" t="s">
        <v>50</v>
      </c>
      <c r="G226" s="28">
        <v>5</v>
      </c>
      <c r="H226" s="28">
        <v>17</v>
      </c>
      <c r="I226" s="29">
        <v>28959.130000000001</v>
      </c>
      <c r="J226" s="29">
        <v>17978.529999999999</v>
      </c>
      <c r="K226" s="29">
        <v>17885.189999999999</v>
      </c>
      <c r="L226" s="30">
        <v>772</v>
      </c>
      <c r="M226" s="29">
        <f t="shared" si="18"/>
        <v>7449986.9100000001</v>
      </c>
      <c r="N226" s="29">
        <v>0</v>
      </c>
      <c r="O226" s="29">
        <v>0</v>
      </c>
      <c r="P226" s="29">
        <v>0</v>
      </c>
      <c r="Q226" s="29">
        <f>'Таблица 3 '!C217</f>
        <v>7449986.9100000001</v>
      </c>
      <c r="R226" s="29">
        <f t="shared" si="19"/>
        <v>7449986.9100000001</v>
      </c>
      <c r="S226" s="29">
        <v>0</v>
      </c>
      <c r="T226" s="31">
        <f t="shared" si="11"/>
        <v>414.38242781806969</v>
      </c>
      <c r="U226" s="31">
        <v>414.38242781806969</v>
      </c>
      <c r="V226" s="32" t="s">
        <v>45</v>
      </c>
    </row>
    <row r="227" ht="44.25" customHeight="1">
      <c r="A227" s="26">
        <v>36</v>
      </c>
      <c r="B227" s="27" t="s">
        <v>293</v>
      </c>
      <c r="C227" s="26" t="s">
        <v>212</v>
      </c>
      <c r="D227" s="26">
        <v>1983</v>
      </c>
      <c r="E227" s="26" t="s">
        <v>40</v>
      </c>
      <c r="F227" s="26" t="s">
        <v>50</v>
      </c>
      <c r="G227" s="28">
        <v>5</v>
      </c>
      <c r="H227" s="28">
        <v>19</v>
      </c>
      <c r="I227" s="29">
        <v>33321.599999999999</v>
      </c>
      <c r="J227" s="29">
        <v>20048.799999999999</v>
      </c>
      <c r="K227" s="29">
        <v>19732.900000000001</v>
      </c>
      <c r="L227" s="30">
        <v>891</v>
      </c>
      <c r="M227" s="29">
        <f t="shared" si="18"/>
        <v>6933577.3899999997</v>
      </c>
      <c r="N227" s="29">
        <v>0</v>
      </c>
      <c r="O227" s="29">
        <v>0</v>
      </c>
      <c r="P227" s="29">
        <v>0</v>
      </c>
      <c r="Q227" s="29">
        <f>'Таблица 3 '!C218</f>
        <v>6933577.3899999997</v>
      </c>
      <c r="R227" s="29">
        <f t="shared" si="19"/>
        <v>6933577.3899999997</v>
      </c>
      <c r="S227" s="29">
        <v>0</v>
      </c>
      <c r="T227" s="31">
        <f t="shared" si="11"/>
        <v>345.83503202186665</v>
      </c>
      <c r="U227" s="31">
        <v>345.83503202186665</v>
      </c>
      <c r="V227" s="32" t="s">
        <v>45</v>
      </c>
    </row>
    <row r="228" ht="44.25" customHeight="1">
      <c r="A228" s="26">
        <v>37</v>
      </c>
      <c r="B228" s="27" t="s">
        <v>294</v>
      </c>
      <c r="C228" s="26" t="s">
        <v>212</v>
      </c>
      <c r="D228" s="26">
        <v>1984</v>
      </c>
      <c r="E228" s="26" t="s">
        <v>40</v>
      </c>
      <c r="F228" s="26" t="s">
        <v>50</v>
      </c>
      <c r="G228" s="28">
        <v>5</v>
      </c>
      <c r="H228" s="28">
        <v>17</v>
      </c>
      <c r="I228" s="29">
        <v>29149.41</v>
      </c>
      <c r="J228" s="29">
        <v>17986.209999999999</v>
      </c>
      <c r="K228" s="29">
        <v>17986.209999999999</v>
      </c>
      <c r="L228" s="30">
        <v>777</v>
      </c>
      <c r="M228" s="29">
        <f t="shared" si="18"/>
        <v>6036299.96</v>
      </c>
      <c r="N228" s="29">
        <v>0</v>
      </c>
      <c r="O228" s="29">
        <v>0</v>
      </c>
      <c r="P228" s="29">
        <v>0</v>
      </c>
      <c r="Q228" s="29">
        <f>'Таблица 3 '!C219</f>
        <v>6036299.96</v>
      </c>
      <c r="R228" s="29">
        <f t="shared" si="19"/>
        <v>6036299.96</v>
      </c>
      <c r="S228" s="29">
        <v>0</v>
      </c>
      <c r="T228" s="31">
        <f t="shared" si="11"/>
        <v>335.60711011380386</v>
      </c>
      <c r="U228" s="31">
        <v>335.60711011380386</v>
      </c>
      <c r="V228" s="32" t="s">
        <v>45</v>
      </c>
    </row>
    <row r="229" ht="44.25" customHeight="1">
      <c r="A229" s="26">
        <v>38</v>
      </c>
      <c r="B229" s="27" t="s">
        <v>295</v>
      </c>
      <c r="C229" s="26" t="s">
        <v>212</v>
      </c>
      <c r="D229" s="26">
        <v>1976</v>
      </c>
      <c r="E229" s="26" t="s">
        <v>40</v>
      </c>
      <c r="F229" s="26" t="s">
        <v>50</v>
      </c>
      <c r="G229" s="28">
        <v>5</v>
      </c>
      <c r="H229" s="28">
        <v>13</v>
      </c>
      <c r="I229" s="29">
        <v>23391.48</v>
      </c>
      <c r="J229" s="29">
        <v>14117.68</v>
      </c>
      <c r="K229" s="29">
        <v>14117.68</v>
      </c>
      <c r="L229" s="30">
        <v>558</v>
      </c>
      <c r="M229" s="29">
        <f t="shared" si="18"/>
        <v>5813337.1999999993</v>
      </c>
      <c r="N229" s="29">
        <v>0</v>
      </c>
      <c r="O229" s="29">
        <v>0</v>
      </c>
      <c r="P229" s="29">
        <v>0</v>
      </c>
      <c r="Q229" s="29">
        <f>'Таблица 3 '!C220</f>
        <v>5813337.1999999993</v>
      </c>
      <c r="R229" s="29">
        <f t="shared" si="19"/>
        <v>5813337.1999999993</v>
      </c>
      <c r="S229" s="29">
        <v>0</v>
      </c>
      <c r="T229" s="31">
        <f t="shared" si="11"/>
        <v>411.77709085345464</v>
      </c>
      <c r="U229" s="31">
        <v>411.77709085345464</v>
      </c>
      <c r="V229" s="32" t="s">
        <v>45</v>
      </c>
    </row>
    <row r="230" ht="44.25" customHeight="1">
      <c r="A230" s="26">
        <v>39</v>
      </c>
      <c r="B230" s="27" t="s">
        <v>296</v>
      </c>
      <c r="C230" s="26" t="s">
        <v>212</v>
      </c>
      <c r="D230" s="26">
        <v>1989</v>
      </c>
      <c r="E230" s="26" t="s">
        <v>40</v>
      </c>
      <c r="F230" s="26" t="s">
        <v>50</v>
      </c>
      <c r="G230" s="28">
        <v>5</v>
      </c>
      <c r="H230" s="28">
        <v>13</v>
      </c>
      <c r="I230" s="29">
        <v>22919.549999999999</v>
      </c>
      <c r="J230" s="29">
        <v>14029.65</v>
      </c>
      <c r="K230" s="29">
        <v>14029.65</v>
      </c>
      <c r="L230" s="30">
        <v>598</v>
      </c>
      <c r="M230" s="29">
        <f t="shared" si="18"/>
        <v>7548078.4299999997</v>
      </c>
      <c r="N230" s="29">
        <v>0</v>
      </c>
      <c r="O230" s="29">
        <v>0</v>
      </c>
      <c r="P230" s="29">
        <v>0</v>
      </c>
      <c r="Q230" s="29">
        <f>'Таблица 3 '!C221</f>
        <v>7548078.4299999997</v>
      </c>
      <c r="R230" s="29">
        <f t="shared" si="19"/>
        <v>7548078.4299999997</v>
      </c>
      <c r="S230" s="29">
        <v>0</v>
      </c>
      <c r="T230" s="31">
        <f t="shared" si="11"/>
        <v>538.00903301222763</v>
      </c>
      <c r="U230" s="31">
        <v>538.00903301222763</v>
      </c>
      <c r="V230" s="32" t="s">
        <v>45</v>
      </c>
    </row>
    <row r="231" ht="44.25" customHeight="1">
      <c r="A231" s="26">
        <v>40</v>
      </c>
      <c r="B231" s="27" t="s">
        <v>297</v>
      </c>
      <c r="C231" s="26" t="s">
        <v>212</v>
      </c>
      <c r="D231" s="26">
        <v>1988</v>
      </c>
      <c r="E231" s="26" t="s">
        <v>40</v>
      </c>
      <c r="F231" s="26" t="s">
        <v>50</v>
      </c>
      <c r="G231" s="28">
        <v>5</v>
      </c>
      <c r="H231" s="28">
        <v>13</v>
      </c>
      <c r="I231" s="29">
        <v>22952.82</v>
      </c>
      <c r="J231" s="29">
        <v>14060.620000000001</v>
      </c>
      <c r="K231" s="29">
        <v>14062.620000000001</v>
      </c>
      <c r="L231" s="30">
        <v>616</v>
      </c>
      <c r="M231" s="29">
        <f t="shared" si="18"/>
        <v>7672592.2000000002</v>
      </c>
      <c r="N231" s="29">
        <v>0</v>
      </c>
      <c r="O231" s="29">
        <v>0</v>
      </c>
      <c r="P231" s="29">
        <v>0</v>
      </c>
      <c r="Q231" s="29">
        <f>'Таблица 3 '!C222</f>
        <v>7672592.2000000002</v>
      </c>
      <c r="R231" s="29">
        <f t="shared" si="19"/>
        <v>7672592.2000000002</v>
      </c>
      <c r="S231" s="29">
        <v>0</v>
      </c>
      <c r="T231" s="31">
        <f t="shared" si="11"/>
        <v>545.67950773152245</v>
      </c>
      <c r="U231" s="31">
        <v>545.67950773152245</v>
      </c>
      <c r="V231" s="32" t="s">
        <v>45</v>
      </c>
    </row>
    <row r="232" ht="44.25" customHeight="1">
      <c r="A232" s="26">
        <v>41</v>
      </c>
      <c r="B232" s="27" t="s">
        <v>298</v>
      </c>
      <c r="C232" s="26" t="s">
        <v>212</v>
      </c>
      <c r="D232" s="26">
        <v>1987</v>
      </c>
      <c r="E232" s="26" t="s">
        <v>40</v>
      </c>
      <c r="F232" s="26" t="s">
        <v>50</v>
      </c>
      <c r="G232" s="28">
        <v>5</v>
      </c>
      <c r="H232" s="28">
        <v>21</v>
      </c>
      <c r="I232" s="29">
        <v>37983.339999999997</v>
      </c>
      <c r="J232" s="29">
        <v>23026.540000000001</v>
      </c>
      <c r="K232" s="29">
        <v>22920.279999999999</v>
      </c>
      <c r="L232" s="30">
        <v>971</v>
      </c>
      <c r="M232" s="29">
        <f t="shared" si="18"/>
        <v>9071341.75</v>
      </c>
      <c r="N232" s="29">
        <v>0</v>
      </c>
      <c r="O232" s="29">
        <v>0</v>
      </c>
      <c r="P232" s="29">
        <v>0</v>
      </c>
      <c r="Q232" s="29">
        <f>'Таблица 3 '!C223</f>
        <v>9071341.75</v>
      </c>
      <c r="R232" s="29">
        <f t="shared" si="19"/>
        <v>9071341.75</v>
      </c>
      <c r="S232" s="29">
        <v>0</v>
      </c>
      <c r="T232" s="31">
        <f t="shared" si="11"/>
        <v>393.95157718007135</v>
      </c>
      <c r="U232" s="31">
        <v>393.95157718007135</v>
      </c>
      <c r="V232" s="32" t="s">
        <v>45</v>
      </c>
    </row>
    <row r="233" ht="44.25" customHeight="1">
      <c r="A233" s="26">
        <v>42</v>
      </c>
      <c r="B233" s="27" t="s">
        <v>299</v>
      </c>
      <c r="C233" s="26" t="s">
        <v>212</v>
      </c>
      <c r="D233" s="26">
        <v>1986</v>
      </c>
      <c r="E233" s="26" t="s">
        <v>40</v>
      </c>
      <c r="F233" s="26" t="s">
        <v>50</v>
      </c>
      <c r="G233" s="28">
        <v>5</v>
      </c>
      <c r="H233" s="28">
        <v>4</v>
      </c>
      <c r="I233" s="29">
        <v>8138.2200000000003</v>
      </c>
      <c r="J233" s="29">
        <v>4871.2200000000003</v>
      </c>
      <c r="K233" s="29">
        <v>4871.2200000000003</v>
      </c>
      <c r="L233" s="30">
        <v>220</v>
      </c>
      <c r="M233" s="29">
        <f t="shared" si="18"/>
        <v>2269946.0600000001</v>
      </c>
      <c r="N233" s="29">
        <v>0</v>
      </c>
      <c r="O233" s="29">
        <v>0</v>
      </c>
      <c r="P233" s="29">
        <v>0</v>
      </c>
      <c r="Q233" s="29">
        <f>'Таблица 3 '!C224</f>
        <v>2269946.0600000001</v>
      </c>
      <c r="R233" s="29">
        <f t="shared" si="19"/>
        <v>2269946.0600000001</v>
      </c>
      <c r="S233" s="29">
        <v>0</v>
      </c>
      <c r="T233" s="31">
        <f t="shared" si="11"/>
        <v>465.99128349776851</v>
      </c>
      <c r="U233" s="31">
        <v>465.99128349776851</v>
      </c>
      <c r="V233" s="32" t="s">
        <v>45</v>
      </c>
    </row>
    <row r="234" ht="44.25" customHeight="1">
      <c r="A234" s="26">
        <v>43</v>
      </c>
      <c r="B234" s="27" t="s">
        <v>300</v>
      </c>
      <c r="C234" s="26" t="s">
        <v>212</v>
      </c>
      <c r="D234" s="26">
        <v>1986</v>
      </c>
      <c r="E234" s="26" t="s">
        <v>40</v>
      </c>
      <c r="F234" s="26" t="s">
        <v>50</v>
      </c>
      <c r="G234" s="28">
        <v>5</v>
      </c>
      <c r="H234" s="28">
        <v>4</v>
      </c>
      <c r="I234" s="29">
        <v>8143.2299999999996</v>
      </c>
      <c r="J234" s="29">
        <v>4876.2299999999996</v>
      </c>
      <c r="K234" s="29">
        <v>4842.6000000000004</v>
      </c>
      <c r="L234" s="30">
        <v>218</v>
      </c>
      <c r="M234" s="29">
        <f t="shared" si="18"/>
        <v>1978619.02</v>
      </c>
      <c r="N234" s="29">
        <v>0</v>
      </c>
      <c r="O234" s="29">
        <v>0</v>
      </c>
      <c r="P234" s="29">
        <v>0</v>
      </c>
      <c r="Q234" s="29">
        <f>'Таблица 3 '!C225</f>
        <v>1978619.02</v>
      </c>
      <c r="R234" s="29">
        <f t="shared" si="19"/>
        <v>1978619.02</v>
      </c>
      <c r="S234" s="29">
        <v>0</v>
      </c>
      <c r="T234" s="31">
        <f t="shared" si="11"/>
        <v>405.76818976955565</v>
      </c>
      <c r="U234" s="31">
        <v>405.76818976955565</v>
      </c>
      <c r="V234" s="32" t="s">
        <v>45</v>
      </c>
    </row>
    <row r="235" ht="44.25" customHeight="1">
      <c r="A235" s="26">
        <v>44</v>
      </c>
      <c r="B235" s="27" t="s">
        <v>301</v>
      </c>
      <c r="C235" s="26" t="s">
        <v>212</v>
      </c>
      <c r="D235" s="26">
        <v>1992</v>
      </c>
      <c r="E235" s="26" t="s">
        <v>40</v>
      </c>
      <c r="F235" s="26" t="s">
        <v>50</v>
      </c>
      <c r="G235" s="28">
        <v>5</v>
      </c>
      <c r="H235" s="28">
        <v>33</v>
      </c>
      <c r="I235" s="29">
        <v>54910.619999999995</v>
      </c>
      <c r="J235" s="29">
        <v>35421.019999999997</v>
      </c>
      <c r="K235" s="29">
        <v>35362.32</v>
      </c>
      <c r="L235" s="30">
        <v>1544</v>
      </c>
      <c r="M235" s="29">
        <f t="shared" si="18"/>
        <v>9659317.4299999997</v>
      </c>
      <c r="N235" s="29">
        <v>0</v>
      </c>
      <c r="O235" s="29">
        <v>0</v>
      </c>
      <c r="P235" s="29">
        <v>0</v>
      </c>
      <c r="Q235" s="29">
        <f>'Таблица 3 '!C226</f>
        <v>9659317.4299999997</v>
      </c>
      <c r="R235" s="29">
        <f t="shared" si="19"/>
        <v>9659317.4299999997</v>
      </c>
      <c r="S235" s="29">
        <v>0</v>
      </c>
      <c r="T235" s="31">
        <f t="shared" si="11"/>
        <v>272.70014895110307</v>
      </c>
      <c r="U235" s="31">
        <v>272.70014895110307</v>
      </c>
      <c r="V235" s="32" t="s">
        <v>45</v>
      </c>
    </row>
    <row r="236" ht="44.25" customHeight="1">
      <c r="A236" s="26">
        <v>45</v>
      </c>
      <c r="B236" s="27" t="s">
        <v>302</v>
      </c>
      <c r="C236" s="26" t="s">
        <v>212</v>
      </c>
      <c r="D236" s="26">
        <v>1976</v>
      </c>
      <c r="E236" s="26" t="s">
        <v>40</v>
      </c>
      <c r="F236" s="26" t="s">
        <v>50</v>
      </c>
      <c r="G236" s="28">
        <v>5</v>
      </c>
      <c r="H236" s="28">
        <v>13</v>
      </c>
      <c r="I236" s="29">
        <v>23383.419999999998</v>
      </c>
      <c r="J236" s="29">
        <v>14109.620000000001</v>
      </c>
      <c r="K236" s="29">
        <v>14109.620000000001</v>
      </c>
      <c r="L236" s="30">
        <v>594</v>
      </c>
      <c r="M236" s="29">
        <f t="shared" si="18"/>
        <v>923986.83999999997</v>
      </c>
      <c r="N236" s="29">
        <v>0</v>
      </c>
      <c r="O236" s="29">
        <v>0</v>
      </c>
      <c r="P236" s="29">
        <v>0</v>
      </c>
      <c r="Q236" s="29">
        <f>'Таблица 3 '!C227</f>
        <v>923986.83999999997</v>
      </c>
      <c r="R236" s="29">
        <f t="shared" si="19"/>
        <v>923986.83999999997</v>
      </c>
      <c r="S236" s="29">
        <v>0</v>
      </c>
      <c r="T236" s="31">
        <f t="shared" si="11"/>
        <v>65.486302253356214</v>
      </c>
      <c r="U236" s="31">
        <v>65.486302253356214</v>
      </c>
      <c r="V236" s="32" t="s">
        <v>45</v>
      </c>
    </row>
    <row r="237" s="18" customFormat="1" ht="24.600000000000001" customHeight="1">
      <c r="A237" s="19" t="s">
        <v>303</v>
      </c>
      <c r="B237" s="19"/>
      <c r="C237" s="20" t="s">
        <v>39</v>
      </c>
      <c r="D237" s="20" t="s">
        <v>39</v>
      </c>
      <c r="E237" s="20" t="s">
        <v>39</v>
      </c>
      <c r="F237" s="20" t="s">
        <v>39</v>
      </c>
      <c r="G237" s="21" t="s">
        <v>39</v>
      </c>
      <c r="H237" s="21" t="s">
        <v>39</v>
      </c>
      <c r="I237" s="22">
        <f>SUM(I238:I241)</f>
        <v>8274.2000000000007</v>
      </c>
      <c r="J237" s="22">
        <f t="shared" ref="J237:S237" si="20">SUM(J238:J241)</f>
        <v>6231.2000000000007</v>
      </c>
      <c r="K237" s="22">
        <f t="shared" si="20"/>
        <v>5282.5000000000009</v>
      </c>
      <c r="L237" s="23">
        <f t="shared" si="20"/>
        <v>272</v>
      </c>
      <c r="M237" s="22">
        <f t="shared" si="20"/>
        <v>12342353.830000002</v>
      </c>
      <c r="N237" s="22">
        <f t="shared" si="20"/>
        <v>0</v>
      </c>
      <c r="O237" s="22">
        <f t="shared" si="20"/>
        <v>0</v>
      </c>
      <c r="P237" s="22">
        <f t="shared" si="20"/>
        <v>0</v>
      </c>
      <c r="Q237" s="22">
        <f t="shared" si="20"/>
        <v>12342353.830000002</v>
      </c>
      <c r="R237" s="22">
        <f t="shared" si="20"/>
        <v>12342353.830000002</v>
      </c>
      <c r="S237" s="22">
        <f t="shared" si="20"/>
        <v>0</v>
      </c>
      <c r="T237" s="33" t="s">
        <v>40</v>
      </c>
      <c r="U237" s="33" t="s">
        <v>40</v>
      </c>
      <c r="V237" s="24" t="s">
        <v>40</v>
      </c>
      <c r="W237" s="25"/>
      <c r="X237" s="25"/>
    </row>
    <row r="238" ht="45">
      <c r="A238" s="26">
        <v>1</v>
      </c>
      <c r="B238" s="27" t="s">
        <v>304</v>
      </c>
      <c r="C238" s="26" t="s">
        <v>43</v>
      </c>
      <c r="D238" s="26">
        <v>1962</v>
      </c>
      <c r="E238" s="26" t="s">
        <v>40</v>
      </c>
      <c r="F238" s="26" t="s">
        <v>44</v>
      </c>
      <c r="G238" s="28">
        <v>4</v>
      </c>
      <c r="H238" s="28">
        <v>2</v>
      </c>
      <c r="I238" s="29">
        <v>1364.9000000000001</v>
      </c>
      <c r="J238" s="29">
        <v>1200.7</v>
      </c>
      <c r="K238" s="29">
        <v>1198.5</v>
      </c>
      <c r="L238" s="30">
        <v>53</v>
      </c>
      <c r="M238" s="29">
        <f t="shared" ref="M238:M241" si="21">SUM(N238:Q238)</f>
        <v>2124626.98</v>
      </c>
      <c r="N238" s="29">
        <v>0</v>
      </c>
      <c r="O238" s="29">
        <v>0</v>
      </c>
      <c r="P238" s="29">
        <v>0</v>
      </c>
      <c r="Q238" s="29">
        <f>'Таблица 3 '!C229</f>
        <v>2124626.98</v>
      </c>
      <c r="R238" s="29">
        <f t="shared" ref="R238:R241" si="22">Q238</f>
        <v>2124626.98</v>
      </c>
      <c r="S238" s="29">
        <v>0</v>
      </c>
      <c r="T238" s="31">
        <f t="shared" si="11"/>
        <v>1769.4902806696093</v>
      </c>
      <c r="U238" s="31">
        <v>1063.05</v>
      </c>
      <c r="V238" s="32" t="s">
        <v>45</v>
      </c>
    </row>
    <row r="239" ht="45">
      <c r="A239" s="26">
        <v>2</v>
      </c>
      <c r="B239" s="27" t="s">
        <v>305</v>
      </c>
      <c r="C239" s="26" t="s">
        <v>43</v>
      </c>
      <c r="D239" s="26">
        <v>1967</v>
      </c>
      <c r="E239" s="26" t="s">
        <v>40</v>
      </c>
      <c r="F239" s="26" t="s">
        <v>44</v>
      </c>
      <c r="G239" s="28">
        <v>5</v>
      </c>
      <c r="H239" s="28">
        <v>4</v>
      </c>
      <c r="I239" s="29">
        <v>3677.3000000000002</v>
      </c>
      <c r="J239" s="29">
        <v>3378.9000000000001</v>
      </c>
      <c r="K239" s="29">
        <v>3299.8000000000002</v>
      </c>
      <c r="L239" s="30">
        <v>150</v>
      </c>
      <c r="M239" s="29">
        <f t="shared" si="21"/>
        <v>6106368.4800000004</v>
      </c>
      <c r="N239" s="29">
        <v>0</v>
      </c>
      <c r="O239" s="29">
        <v>0</v>
      </c>
      <c r="P239" s="29">
        <v>0</v>
      </c>
      <c r="Q239" s="29">
        <f>'Таблица 3 '!C230</f>
        <v>6106368.4800000004</v>
      </c>
      <c r="R239" s="29">
        <f t="shared" si="22"/>
        <v>6106368.4800000004</v>
      </c>
      <c r="S239" s="29">
        <v>0</v>
      </c>
      <c r="T239" s="31">
        <f t="shared" ref="T239:T302" si="23">M239/J239</f>
        <v>1807.2060374678151</v>
      </c>
      <c r="U239" s="31">
        <v>1093.9000000000001</v>
      </c>
      <c r="V239" s="32" t="s">
        <v>45</v>
      </c>
    </row>
    <row r="240" ht="45">
      <c r="A240" s="26">
        <v>3</v>
      </c>
      <c r="B240" s="27" t="s">
        <v>306</v>
      </c>
      <c r="C240" s="26" t="s">
        <v>43</v>
      </c>
      <c r="D240" s="26">
        <v>1978</v>
      </c>
      <c r="E240" s="26" t="s">
        <v>40</v>
      </c>
      <c r="F240" s="26" t="s">
        <v>44</v>
      </c>
      <c r="G240" s="28">
        <v>2</v>
      </c>
      <c r="H240" s="28">
        <v>2</v>
      </c>
      <c r="I240" s="29">
        <v>795</v>
      </c>
      <c r="J240" s="29">
        <v>730.60000000000002</v>
      </c>
      <c r="K240" s="29">
        <v>730.60000000000002</v>
      </c>
      <c r="L240" s="30">
        <v>31</v>
      </c>
      <c r="M240" s="29">
        <f t="shared" si="21"/>
        <v>3467720.3999999999</v>
      </c>
      <c r="N240" s="29">
        <v>0</v>
      </c>
      <c r="O240" s="29">
        <v>0</v>
      </c>
      <c r="P240" s="29">
        <v>0</v>
      </c>
      <c r="Q240" s="29">
        <f>'Таблица 3 '!C231</f>
        <v>3467720.3999999999</v>
      </c>
      <c r="R240" s="29">
        <f t="shared" si="22"/>
        <v>3467720.3999999999</v>
      </c>
      <c r="S240" s="29">
        <v>0</v>
      </c>
      <c r="T240" s="31">
        <f t="shared" si="23"/>
        <v>4746.4007664932933</v>
      </c>
      <c r="U240" s="31">
        <v>4737.1400000000003</v>
      </c>
      <c r="V240" s="32" t="s">
        <v>45</v>
      </c>
    </row>
    <row r="241" ht="45">
      <c r="A241" s="26">
        <v>4</v>
      </c>
      <c r="B241" s="27" t="s">
        <v>307</v>
      </c>
      <c r="C241" s="26" t="s">
        <v>43</v>
      </c>
      <c r="D241" s="26" t="s">
        <v>71</v>
      </c>
      <c r="E241" s="26" t="s">
        <v>40</v>
      </c>
      <c r="F241" s="26" t="s">
        <v>44</v>
      </c>
      <c r="G241" s="28">
        <v>2</v>
      </c>
      <c r="H241" s="28">
        <v>2</v>
      </c>
      <c r="I241" s="29">
        <v>2437</v>
      </c>
      <c r="J241" s="29">
        <v>921</v>
      </c>
      <c r="K241" s="29">
        <v>53.600000000000001</v>
      </c>
      <c r="L241" s="30">
        <v>38</v>
      </c>
      <c r="M241" s="29">
        <f t="shared" si="21"/>
        <v>643637.96999999997</v>
      </c>
      <c r="N241" s="29">
        <v>0</v>
      </c>
      <c r="O241" s="29">
        <v>0</v>
      </c>
      <c r="P241" s="29">
        <v>0</v>
      </c>
      <c r="Q241" s="29">
        <f>'Таблица 3 '!C232</f>
        <v>643637.96999999997</v>
      </c>
      <c r="R241" s="29">
        <f t="shared" si="22"/>
        <v>643637.96999999997</v>
      </c>
      <c r="S241" s="29">
        <v>0</v>
      </c>
      <c r="T241" s="31">
        <f t="shared" si="23"/>
        <v>698.84687296416939</v>
      </c>
      <c r="U241" s="31">
        <v>698.85000000000002</v>
      </c>
      <c r="V241" s="32" t="s">
        <v>45</v>
      </c>
    </row>
    <row r="242" s="18" customFormat="1" ht="31.899999999999999" customHeight="1">
      <c r="A242" s="19" t="s">
        <v>308</v>
      </c>
      <c r="B242" s="19"/>
      <c r="C242" s="20" t="s">
        <v>39</v>
      </c>
      <c r="D242" s="20" t="s">
        <v>39</v>
      </c>
      <c r="E242" s="20" t="s">
        <v>39</v>
      </c>
      <c r="F242" s="20" t="s">
        <v>39</v>
      </c>
      <c r="G242" s="21" t="s">
        <v>39</v>
      </c>
      <c r="H242" s="21" t="s">
        <v>39</v>
      </c>
      <c r="I242" s="22">
        <f>SUM(I243:I250)</f>
        <v>19194.300000000003</v>
      </c>
      <c r="J242" s="22">
        <f t="shared" ref="J242:S242" si="24">SUM(J243:J250)</f>
        <v>11855.230000000001</v>
      </c>
      <c r="K242" s="22">
        <f t="shared" si="24"/>
        <v>10860.83</v>
      </c>
      <c r="L242" s="23">
        <f t="shared" si="24"/>
        <v>430</v>
      </c>
      <c r="M242" s="22">
        <f t="shared" si="24"/>
        <v>24034718.23</v>
      </c>
      <c r="N242" s="22">
        <f t="shared" si="24"/>
        <v>0</v>
      </c>
      <c r="O242" s="22">
        <f t="shared" si="24"/>
        <v>0</v>
      </c>
      <c r="P242" s="22">
        <f t="shared" si="24"/>
        <v>0</v>
      </c>
      <c r="Q242" s="22">
        <f t="shared" si="24"/>
        <v>24034718.23</v>
      </c>
      <c r="R242" s="22">
        <f t="shared" si="24"/>
        <v>24034718.23</v>
      </c>
      <c r="S242" s="22">
        <f t="shared" si="24"/>
        <v>0</v>
      </c>
      <c r="T242" s="33" t="s">
        <v>40</v>
      </c>
      <c r="U242" s="33" t="s">
        <v>40</v>
      </c>
      <c r="V242" s="24" t="s">
        <v>40</v>
      </c>
      <c r="W242" s="25"/>
      <c r="X242" s="25"/>
    </row>
    <row r="243" ht="45">
      <c r="A243" s="26">
        <v>1</v>
      </c>
      <c r="B243" s="27" t="s">
        <v>309</v>
      </c>
      <c r="C243" s="26" t="s">
        <v>43</v>
      </c>
      <c r="D243" s="26" t="s">
        <v>64</v>
      </c>
      <c r="E243" s="26" t="s">
        <v>40</v>
      </c>
      <c r="F243" s="26" t="s">
        <v>65</v>
      </c>
      <c r="G243" s="28">
        <v>2</v>
      </c>
      <c r="H243" s="28">
        <v>2</v>
      </c>
      <c r="I243" s="29">
        <v>1292</v>
      </c>
      <c r="J243" s="29">
        <v>633.61000000000001</v>
      </c>
      <c r="K243" s="29">
        <v>537.50999999999999</v>
      </c>
      <c r="L243" s="30">
        <v>21</v>
      </c>
      <c r="M243" s="29">
        <f t="shared" ref="M243:M250" si="25">SUM(N243:Q243)</f>
        <v>3602684.1899999999</v>
      </c>
      <c r="N243" s="29">
        <v>0</v>
      </c>
      <c r="O243" s="29">
        <v>0</v>
      </c>
      <c r="P243" s="29">
        <v>0</v>
      </c>
      <c r="Q243" s="29">
        <f>'Таблица 3 '!C234</f>
        <v>3602684.1899999999</v>
      </c>
      <c r="R243" s="29">
        <f t="shared" ref="R243:R250" si="26">Q243</f>
        <v>3602684.1899999999</v>
      </c>
      <c r="S243" s="29">
        <v>0</v>
      </c>
      <c r="T243" s="31">
        <f t="shared" si="23"/>
        <v>5685.9648521961453</v>
      </c>
      <c r="U243" s="31">
        <v>5685.9648521961453</v>
      </c>
      <c r="V243" s="32" t="s">
        <v>45</v>
      </c>
    </row>
    <row r="244" ht="45">
      <c r="A244" s="26">
        <v>2</v>
      </c>
      <c r="B244" s="27" t="s">
        <v>310</v>
      </c>
      <c r="C244" s="26" t="s">
        <v>43</v>
      </c>
      <c r="D244" s="26" t="s">
        <v>64</v>
      </c>
      <c r="E244" s="26" t="s">
        <v>40</v>
      </c>
      <c r="F244" s="26" t="s">
        <v>65</v>
      </c>
      <c r="G244" s="28">
        <v>2</v>
      </c>
      <c r="H244" s="28">
        <v>2</v>
      </c>
      <c r="I244" s="29">
        <v>1296</v>
      </c>
      <c r="J244" s="29">
        <v>727.70000000000005</v>
      </c>
      <c r="K244" s="29">
        <v>697.20000000000005</v>
      </c>
      <c r="L244" s="30">
        <v>22</v>
      </c>
      <c r="M244" s="29">
        <f t="shared" si="25"/>
        <v>4446995.8499999996</v>
      </c>
      <c r="N244" s="29">
        <v>0</v>
      </c>
      <c r="O244" s="29">
        <v>0</v>
      </c>
      <c r="P244" s="29">
        <v>0</v>
      </c>
      <c r="Q244" s="29">
        <f>'Таблица 3 '!C235</f>
        <v>4446995.8499999996</v>
      </c>
      <c r="R244" s="29">
        <f t="shared" si="26"/>
        <v>4446995.8499999996</v>
      </c>
      <c r="S244" s="29">
        <v>0</v>
      </c>
      <c r="T244" s="31">
        <f t="shared" si="23"/>
        <v>6111.0290641747961</v>
      </c>
      <c r="U244" s="31">
        <v>6111.0290641747961</v>
      </c>
      <c r="V244" s="32" t="s">
        <v>45</v>
      </c>
    </row>
    <row r="245" ht="45">
      <c r="A245" s="26">
        <v>3</v>
      </c>
      <c r="B245" s="27" t="s">
        <v>311</v>
      </c>
      <c r="C245" s="26" t="s">
        <v>43</v>
      </c>
      <c r="D245" s="26" t="s">
        <v>238</v>
      </c>
      <c r="E245" s="26" t="s">
        <v>40</v>
      </c>
      <c r="F245" s="26" t="s">
        <v>50</v>
      </c>
      <c r="G245" s="28">
        <v>5</v>
      </c>
      <c r="H245" s="28">
        <v>2</v>
      </c>
      <c r="I245" s="29">
        <v>4016.3000000000002</v>
      </c>
      <c r="J245" s="29">
        <v>3132.04</v>
      </c>
      <c r="K245" s="29">
        <v>2576.7399999999998</v>
      </c>
      <c r="L245" s="30">
        <v>144</v>
      </c>
      <c r="M245" s="29">
        <f t="shared" si="25"/>
        <v>8792728.3699999992</v>
      </c>
      <c r="N245" s="29">
        <v>0</v>
      </c>
      <c r="O245" s="29">
        <v>0</v>
      </c>
      <c r="P245" s="29">
        <v>0</v>
      </c>
      <c r="Q245" s="29">
        <f>'Таблица 3 '!C236</f>
        <v>8792728.3699999992</v>
      </c>
      <c r="R245" s="29">
        <f t="shared" si="26"/>
        <v>8792728.3699999992</v>
      </c>
      <c r="S245" s="29">
        <v>0</v>
      </c>
      <c r="T245" s="31">
        <f t="shared" si="23"/>
        <v>2807.3486832862923</v>
      </c>
      <c r="U245" s="31">
        <v>2807.3486832862923</v>
      </c>
      <c r="V245" s="32" t="s">
        <v>45</v>
      </c>
    </row>
    <row r="246" ht="45">
      <c r="A246" s="26">
        <v>4</v>
      </c>
      <c r="B246" s="27" t="s">
        <v>312</v>
      </c>
      <c r="C246" s="26" t="s">
        <v>43</v>
      </c>
      <c r="D246" s="26" t="s">
        <v>313</v>
      </c>
      <c r="E246" s="26" t="s">
        <v>40</v>
      </c>
      <c r="F246" s="26" t="s">
        <v>314</v>
      </c>
      <c r="G246" s="28">
        <v>2</v>
      </c>
      <c r="H246" s="28">
        <v>2</v>
      </c>
      <c r="I246" s="29">
        <v>926.10000000000002</v>
      </c>
      <c r="J246" s="29">
        <v>502.30000000000001</v>
      </c>
      <c r="K246" s="29">
        <v>502.30000000000001</v>
      </c>
      <c r="L246" s="30">
        <v>16</v>
      </c>
      <c r="M246" s="29">
        <f t="shared" si="25"/>
        <v>197716.79999999999</v>
      </c>
      <c r="N246" s="29">
        <v>0</v>
      </c>
      <c r="O246" s="29">
        <v>0</v>
      </c>
      <c r="P246" s="29">
        <v>0</v>
      </c>
      <c r="Q246" s="29">
        <f>'Таблица 3 '!C237</f>
        <v>197716.79999999999</v>
      </c>
      <c r="R246" s="29">
        <f t="shared" si="26"/>
        <v>197716.79999999999</v>
      </c>
      <c r="S246" s="29">
        <v>0</v>
      </c>
      <c r="T246" s="31">
        <f t="shared" si="23"/>
        <v>393.62293450129403</v>
      </c>
      <c r="U246" s="31">
        <v>393.62293450129403</v>
      </c>
      <c r="V246" s="32" t="s">
        <v>45</v>
      </c>
    </row>
    <row r="247" ht="45">
      <c r="A247" s="26">
        <v>5</v>
      </c>
      <c r="B247" s="27" t="s">
        <v>315</v>
      </c>
      <c r="C247" s="26" t="s">
        <v>43</v>
      </c>
      <c r="D247" s="26" t="s">
        <v>316</v>
      </c>
      <c r="E247" s="26" t="s">
        <v>40</v>
      </c>
      <c r="F247" s="26" t="s">
        <v>65</v>
      </c>
      <c r="G247" s="28">
        <v>2</v>
      </c>
      <c r="H247" s="28">
        <v>2</v>
      </c>
      <c r="I247" s="29">
        <v>1715</v>
      </c>
      <c r="J247" s="29">
        <v>709.17999999999995</v>
      </c>
      <c r="K247" s="29">
        <v>632.27999999999997</v>
      </c>
      <c r="L247" s="30">
        <v>20</v>
      </c>
      <c r="M247" s="29">
        <f t="shared" si="25"/>
        <v>163045.48000000001</v>
      </c>
      <c r="N247" s="29">
        <v>0</v>
      </c>
      <c r="O247" s="29">
        <v>0</v>
      </c>
      <c r="P247" s="29">
        <v>0</v>
      </c>
      <c r="Q247" s="29">
        <f>'Таблица 3 '!C238</f>
        <v>163045.48000000001</v>
      </c>
      <c r="R247" s="29">
        <f t="shared" si="26"/>
        <v>163045.48000000001</v>
      </c>
      <c r="S247" s="29">
        <v>0</v>
      </c>
      <c r="T247" s="31">
        <f t="shared" si="23"/>
        <v>229.90704757607381</v>
      </c>
      <c r="U247" s="31">
        <v>229.90704757607381</v>
      </c>
      <c r="V247" s="32" t="s">
        <v>45</v>
      </c>
    </row>
    <row r="248" ht="45">
      <c r="A248" s="26">
        <v>6</v>
      </c>
      <c r="B248" s="27" t="s">
        <v>317</v>
      </c>
      <c r="C248" s="26" t="s">
        <v>43</v>
      </c>
      <c r="D248" s="26" t="s">
        <v>313</v>
      </c>
      <c r="E248" s="26" t="s">
        <v>40</v>
      </c>
      <c r="F248" s="26" t="s">
        <v>65</v>
      </c>
      <c r="G248" s="28">
        <v>3</v>
      </c>
      <c r="H248" s="28">
        <v>2</v>
      </c>
      <c r="I248" s="29">
        <v>6864</v>
      </c>
      <c r="J248" s="29">
        <v>4547.1999999999998</v>
      </c>
      <c r="K248" s="29">
        <v>4476.1999999999998</v>
      </c>
      <c r="L248" s="30">
        <v>160</v>
      </c>
      <c r="M248" s="29">
        <f t="shared" si="25"/>
        <v>3520179.6000000001</v>
      </c>
      <c r="N248" s="29">
        <v>0</v>
      </c>
      <c r="O248" s="29">
        <v>0</v>
      </c>
      <c r="P248" s="29">
        <v>0</v>
      </c>
      <c r="Q248" s="29">
        <f>'Таблица 3 '!C239</f>
        <v>3520179.6000000001</v>
      </c>
      <c r="R248" s="29">
        <f t="shared" si="26"/>
        <v>3520179.6000000001</v>
      </c>
      <c r="S248" s="29">
        <v>0</v>
      </c>
      <c r="T248" s="31">
        <f t="shared" si="23"/>
        <v>774.14224137931035</v>
      </c>
      <c r="U248" s="31">
        <v>774.14224137931035</v>
      </c>
      <c r="V248" s="32" t="s">
        <v>45</v>
      </c>
    </row>
    <row r="249" ht="45">
      <c r="A249" s="26">
        <v>7</v>
      </c>
      <c r="B249" s="27" t="s">
        <v>318</v>
      </c>
      <c r="C249" s="26" t="s">
        <v>43</v>
      </c>
      <c r="D249" s="26" t="s">
        <v>319</v>
      </c>
      <c r="E249" s="26" t="s">
        <v>40</v>
      </c>
      <c r="F249" s="26" t="s">
        <v>65</v>
      </c>
      <c r="G249" s="28">
        <v>2</v>
      </c>
      <c r="H249" s="28">
        <v>3</v>
      </c>
      <c r="I249" s="29">
        <v>2306</v>
      </c>
      <c r="J249" s="29">
        <v>905.5</v>
      </c>
      <c r="K249" s="29">
        <v>799.39999999999998</v>
      </c>
      <c r="L249" s="30">
        <v>29</v>
      </c>
      <c r="M249" s="29">
        <f t="shared" si="25"/>
        <v>430716</v>
      </c>
      <c r="N249" s="29">
        <v>0</v>
      </c>
      <c r="O249" s="29">
        <v>0</v>
      </c>
      <c r="P249" s="29">
        <v>0</v>
      </c>
      <c r="Q249" s="29">
        <f>'Таблица 3 '!C240</f>
        <v>430716</v>
      </c>
      <c r="R249" s="29">
        <f t="shared" si="26"/>
        <v>430716</v>
      </c>
      <c r="S249" s="29">
        <v>0</v>
      </c>
      <c r="T249" s="31">
        <f t="shared" si="23"/>
        <v>475.66648260629489</v>
      </c>
      <c r="U249" s="31">
        <v>475.66648260629489</v>
      </c>
      <c r="V249" s="32" t="s">
        <v>45</v>
      </c>
    </row>
    <row r="250" ht="45">
      <c r="A250" s="26">
        <v>8</v>
      </c>
      <c r="B250" s="27" t="s">
        <v>320</v>
      </c>
      <c r="C250" s="26" t="s">
        <v>43</v>
      </c>
      <c r="D250" s="26">
        <v>1984</v>
      </c>
      <c r="E250" s="26" t="s">
        <v>40</v>
      </c>
      <c r="F250" s="26" t="s">
        <v>44</v>
      </c>
      <c r="G250" s="28">
        <v>2</v>
      </c>
      <c r="H250" s="28">
        <v>2</v>
      </c>
      <c r="I250" s="29">
        <v>778.89999999999998</v>
      </c>
      <c r="J250" s="29">
        <v>697.70000000000005</v>
      </c>
      <c r="K250" s="29">
        <v>639.20000000000005</v>
      </c>
      <c r="L250" s="30">
        <v>18</v>
      </c>
      <c r="M250" s="29">
        <f t="shared" si="25"/>
        <v>2880651.9399999999</v>
      </c>
      <c r="N250" s="29">
        <v>0</v>
      </c>
      <c r="O250" s="29">
        <v>0</v>
      </c>
      <c r="P250" s="29">
        <v>0</v>
      </c>
      <c r="Q250" s="29">
        <f>'Таблица 3 '!C241</f>
        <v>2880651.9399999999</v>
      </c>
      <c r="R250" s="29">
        <f t="shared" si="26"/>
        <v>2880651.9399999999</v>
      </c>
      <c r="S250" s="29">
        <v>0</v>
      </c>
      <c r="T250" s="31">
        <f t="shared" si="23"/>
        <v>4128.783058621184</v>
      </c>
      <c r="U250" s="31">
        <v>4128.783058621184</v>
      </c>
      <c r="V250" s="32" t="s">
        <v>45</v>
      </c>
    </row>
    <row r="251" s="18" customFormat="1" ht="24" customHeight="1">
      <c r="A251" s="19" t="s">
        <v>321</v>
      </c>
      <c r="B251" s="19"/>
      <c r="C251" s="20" t="s">
        <v>39</v>
      </c>
      <c r="D251" s="20" t="s">
        <v>39</v>
      </c>
      <c r="E251" s="20" t="s">
        <v>39</v>
      </c>
      <c r="F251" s="20" t="s">
        <v>39</v>
      </c>
      <c r="G251" s="21" t="s">
        <v>39</v>
      </c>
      <c r="H251" s="21" t="s">
        <v>39</v>
      </c>
      <c r="I251" s="22">
        <f>SUM(I252:I252)</f>
        <v>4300.3000000000002</v>
      </c>
      <c r="J251" s="22">
        <f t="shared" ref="J251:S251" si="27">SUM(J252:J252)</f>
        <v>3265.4000000000001</v>
      </c>
      <c r="K251" s="22">
        <f t="shared" si="27"/>
        <v>791.39999999999998</v>
      </c>
      <c r="L251" s="23">
        <f t="shared" si="27"/>
        <v>70</v>
      </c>
      <c r="M251" s="22">
        <f t="shared" si="27"/>
        <v>2002130.01</v>
      </c>
      <c r="N251" s="22">
        <f t="shared" si="27"/>
        <v>0</v>
      </c>
      <c r="O251" s="22">
        <f t="shared" si="27"/>
        <v>0</v>
      </c>
      <c r="P251" s="22">
        <f t="shared" si="27"/>
        <v>0</v>
      </c>
      <c r="Q251" s="22">
        <f t="shared" si="27"/>
        <v>2002130.01</v>
      </c>
      <c r="R251" s="22">
        <f t="shared" si="27"/>
        <v>2002130.01</v>
      </c>
      <c r="S251" s="22">
        <f t="shared" si="27"/>
        <v>0</v>
      </c>
      <c r="T251" s="33" t="s">
        <v>40</v>
      </c>
      <c r="U251" s="33" t="s">
        <v>40</v>
      </c>
      <c r="V251" s="24" t="s">
        <v>40</v>
      </c>
      <c r="W251" s="25"/>
      <c r="X251" s="25"/>
    </row>
    <row r="252" ht="45">
      <c r="A252" s="26">
        <v>1</v>
      </c>
      <c r="B252" s="27" t="s">
        <v>322</v>
      </c>
      <c r="C252" s="26" t="s">
        <v>43</v>
      </c>
      <c r="D252" s="26">
        <v>1969</v>
      </c>
      <c r="E252" s="26" t="s">
        <v>40</v>
      </c>
      <c r="F252" s="26" t="s">
        <v>65</v>
      </c>
      <c r="G252" s="28">
        <v>5</v>
      </c>
      <c r="H252" s="28">
        <v>4</v>
      </c>
      <c r="I252" s="29">
        <v>4300.3000000000002</v>
      </c>
      <c r="J252" s="29">
        <v>3265.4000000000001</v>
      </c>
      <c r="K252" s="29">
        <v>791.39999999999998</v>
      </c>
      <c r="L252" s="30">
        <v>70</v>
      </c>
      <c r="M252" s="29">
        <f>SUM(N252:Q252)</f>
        <v>2002130.01</v>
      </c>
      <c r="N252" s="29">
        <v>0</v>
      </c>
      <c r="O252" s="29">
        <v>0</v>
      </c>
      <c r="P252" s="29">
        <v>0</v>
      </c>
      <c r="Q252" s="29">
        <f>'Таблица 3 '!C243</f>
        <v>2002130.01</v>
      </c>
      <c r="R252" s="29">
        <f>Q252</f>
        <v>2002130.01</v>
      </c>
      <c r="S252" s="29">
        <v>0</v>
      </c>
      <c r="T252" s="31">
        <f t="shared" si="23"/>
        <v>613.13468794022174</v>
      </c>
      <c r="U252" s="31">
        <v>861.83000000000004</v>
      </c>
      <c r="V252" s="32" t="s">
        <v>45</v>
      </c>
    </row>
    <row r="253" s="18" customFormat="1" ht="23.449999999999999" customHeight="1">
      <c r="A253" s="19" t="s">
        <v>323</v>
      </c>
      <c r="B253" s="19"/>
      <c r="C253" s="20" t="s">
        <v>39</v>
      </c>
      <c r="D253" s="20" t="s">
        <v>39</v>
      </c>
      <c r="E253" s="20" t="s">
        <v>39</v>
      </c>
      <c r="F253" s="20" t="s">
        <v>39</v>
      </c>
      <c r="G253" s="21" t="s">
        <v>39</v>
      </c>
      <c r="H253" s="21" t="s">
        <v>39</v>
      </c>
      <c r="I253" s="22">
        <f>SUM(I254:I255)</f>
        <v>1204.01</v>
      </c>
      <c r="J253" s="22">
        <f t="shared" ref="J253:S253" si="28">SUM(J254:J255)</f>
        <v>1091.9000000000001</v>
      </c>
      <c r="K253" s="22">
        <f t="shared" si="28"/>
        <v>1038.4000000000001</v>
      </c>
      <c r="L253" s="23">
        <f t="shared" si="28"/>
        <v>41</v>
      </c>
      <c r="M253" s="22">
        <f t="shared" si="28"/>
        <v>1305958.24</v>
      </c>
      <c r="N253" s="22">
        <f t="shared" si="28"/>
        <v>0</v>
      </c>
      <c r="O253" s="22">
        <f t="shared" si="28"/>
        <v>0</v>
      </c>
      <c r="P253" s="22">
        <f t="shared" si="28"/>
        <v>0</v>
      </c>
      <c r="Q253" s="22">
        <f t="shared" si="28"/>
        <v>1305958.24</v>
      </c>
      <c r="R253" s="22">
        <f t="shared" si="28"/>
        <v>1305958.24</v>
      </c>
      <c r="S253" s="22">
        <f t="shared" si="28"/>
        <v>0</v>
      </c>
      <c r="T253" s="33" t="s">
        <v>40</v>
      </c>
      <c r="U253" s="33" t="s">
        <v>40</v>
      </c>
      <c r="V253" s="24" t="s">
        <v>40</v>
      </c>
      <c r="W253" s="25"/>
      <c r="X253" s="25"/>
    </row>
    <row r="254" ht="45">
      <c r="A254" s="26">
        <v>1</v>
      </c>
      <c r="B254" s="27" t="s">
        <v>324</v>
      </c>
      <c r="C254" s="26" t="s">
        <v>43</v>
      </c>
      <c r="D254" s="26" t="s">
        <v>96</v>
      </c>
      <c r="E254" s="26">
        <v>2020</v>
      </c>
      <c r="F254" s="26" t="s">
        <v>65</v>
      </c>
      <c r="G254" s="28">
        <v>2</v>
      </c>
      <c r="H254" s="28">
        <v>3</v>
      </c>
      <c r="I254" s="29">
        <v>572.79999999999995</v>
      </c>
      <c r="J254" s="29">
        <v>540.89999999999998</v>
      </c>
      <c r="K254" s="29">
        <v>487.39999999999998</v>
      </c>
      <c r="L254" s="30">
        <v>24</v>
      </c>
      <c r="M254" s="29">
        <f t="shared" ref="M254:M255" si="29">SUM(N254:Q254)</f>
        <v>79020.639999999999</v>
      </c>
      <c r="N254" s="29">
        <v>0</v>
      </c>
      <c r="O254" s="29">
        <v>0</v>
      </c>
      <c r="P254" s="29">
        <v>0</v>
      </c>
      <c r="Q254" s="29">
        <f>'Таблица 3 '!C245</f>
        <v>79020.639999999999</v>
      </c>
      <c r="R254" s="29">
        <f t="shared" ref="R254:R255" si="30">Q254</f>
        <v>79020.639999999999</v>
      </c>
      <c r="S254" s="29">
        <v>0</v>
      </c>
      <c r="T254" s="31">
        <f t="shared" si="23"/>
        <v>146.09103346274728</v>
      </c>
      <c r="U254" s="31">
        <v>146.09103346274728</v>
      </c>
      <c r="V254" s="32" t="s">
        <v>45</v>
      </c>
    </row>
    <row r="255" ht="45">
      <c r="A255" s="26">
        <v>2</v>
      </c>
      <c r="B255" s="27" t="s">
        <v>325</v>
      </c>
      <c r="C255" s="26" t="s">
        <v>43</v>
      </c>
      <c r="D255" s="26">
        <v>1964</v>
      </c>
      <c r="E255" s="26" t="s">
        <v>40</v>
      </c>
      <c r="F255" s="26" t="s">
        <v>44</v>
      </c>
      <c r="G255" s="28">
        <v>2</v>
      </c>
      <c r="H255" s="28">
        <v>3</v>
      </c>
      <c r="I255" s="29">
        <v>631.21000000000004</v>
      </c>
      <c r="J255" s="29">
        <v>551</v>
      </c>
      <c r="K255" s="29">
        <v>551</v>
      </c>
      <c r="L255" s="30">
        <v>17</v>
      </c>
      <c r="M255" s="29">
        <f t="shared" si="29"/>
        <v>1226937.6000000001</v>
      </c>
      <c r="N255" s="29">
        <v>0</v>
      </c>
      <c r="O255" s="29">
        <v>0</v>
      </c>
      <c r="P255" s="29">
        <v>0</v>
      </c>
      <c r="Q255" s="29">
        <f>'Таблица 3 '!C246</f>
        <v>1226937.6000000001</v>
      </c>
      <c r="R255" s="29">
        <f t="shared" si="30"/>
        <v>1226937.6000000001</v>
      </c>
      <c r="S255" s="29">
        <v>0</v>
      </c>
      <c r="T255" s="31">
        <f t="shared" si="23"/>
        <v>2226.7470054446462</v>
      </c>
      <c r="U255" s="31">
        <v>2226.7470054446462</v>
      </c>
      <c r="V255" s="32" t="s">
        <v>45</v>
      </c>
    </row>
    <row r="256" s="18" customFormat="1" ht="24" customHeight="1">
      <c r="A256" s="19" t="s">
        <v>326</v>
      </c>
      <c r="B256" s="19"/>
      <c r="C256" s="20" t="s">
        <v>39</v>
      </c>
      <c r="D256" s="20" t="s">
        <v>39</v>
      </c>
      <c r="E256" s="20" t="s">
        <v>39</v>
      </c>
      <c r="F256" s="20" t="s">
        <v>39</v>
      </c>
      <c r="G256" s="21" t="s">
        <v>39</v>
      </c>
      <c r="H256" s="21" t="s">
        <v>39</v>
      </c>
      <c r="I256" s="22">
        <f>I257</f>
        <v>1187.5999999999999</v>
      </c>
      <c r="J256" s="22">
        <f t="shared" ref="J256:S258" si="31">J257</f>
        <v>726</v>
      </c>
      <c r="K256" s="22">
        <f t="shared" si="31"/>
        <v>666.70000000000005</v>
      </c>
      <c r="L256" s="23">
        <f t="shared" si="31"/>
        <v>16</v>
      </c>
      <c r="M256" s="22">
        <f t="shared" si="31"/>
        <v>308421.59999999998</v>
      </c>
      <c r="N256" s="22">
        <f t="shared" si="31"/>
        <v>0</v>
      </c>
      <c r="O256" s="22">
        <f t="shared" si="31"/>
        <v>0</v>
      </c>
      <c r="P256" s="22">
        <f t="shared" si="31"/>
        <v>0</v>
      </c>
      <c r="Q256" s="22">
        <f t="shared" si="31"/>
        <v>308421.59999999998</v>
      </c>
      <c r="R256" s="22">
        <f t="shared" si="31"/>
        <v>308421.59999999998</v>
      </c>
      <c r="S256" s="22">
        <f t="shared" si="31"/>
        <v>0</v>
      </c>
      <c r="T256" s="33" t="s">
        <v>40</v>
      </c>
      <c r="U256" s="33" t="s">
        <v>40</v>
      </c>
      <c r="V256" s="24" t="s">
        <v>40</v>
      </c>
      <c r="W256" s="25"/>
      <c r="X256" s="25"/>
    </row>
    <row r="257" ht="45">
      <c r="A257" s="26">
        <v>1</v>
      </c>
      <c r="B257" s="27" t="s">
        <v>327</v>
      </c>
      <c r="C257" s="26" t="s">
        <v>43</v>
      </c>
      <c r="D257" s="26" t="s">
        <v>328</v>
      </c>
      <c r="E257" s="26" t="s">
        <v>40</v>
      </c>
      <c r="F257" s="26" t="s">
        <v>65</v>
      </c>
      <c r="G257" s="28">
        <v>2</v>
      </c>
      <c r="H257" s="28">
        <v>2</v>
      </c>
      <c r="I257" s="29">
        <v>1187.5999999999999</v>
      </c>
      <c r="J257" s="29">
        <v>726</v>
      </c>
      <c r="K257" s="29">
        <v>666.70000000000005</v>
      </c>
      <c r="L257" s="30">
        <v>16</v>
      </c>
      <c r="M257" s="29">
        <f>SUM(N257:Q257)</f>
        <v>308421.59999999998</v>
      </c>
      <c r="N257" s="29">
        <v>0</v>
      </c>
      <c r="O257" s="29">
        <v>0</v>
      </c>
      <c r="P257" s="29">
        <v>0</v>
      </c>
      <c r="Q257" s="29">
        <f>'Таблица 3 '!C248</f>
        <v>308421.59999999998</v>
      </c>
      <c r="R257" s="29">
        <f>Q257</f>
        <v>308421.59999999998</v>
      </c>
      <c r="S257" s="29">
        <v>0</v>
      </c>
      <c r="T257" s="31">
        <f t="shared" si="23"/>
        <v>424.82314049586773</v>
      </c>
      <c r="U257" s="31">
        <v>424.82314049586773</v>
      </c>
      <c r="V257" s="32" t="s">
        <v>45</v>
      </c>
    </row>
    <row r="258" s="18" customFormat="1" ht="23.449999999999999" customHeight="1">
      <c r="A258" s="19" t="s">
        <v>329</v>
      </c>
      <c r="B258" s="19"/>
      <c r="C258" s="20" t="s">
        <v>39</v>
      </c>
      <c r="D258" s="20" t="s">
        <v>39</v>
      </c>
      <c r="E258" s="20" t="s">
        <v>39</v>
      </c>
      <c r="F258" s="20" t="s">
        <v>39</v>
      </c>
      <c r="G258" s="21" t="s">
        <v>39</v>
      </c>
      <c r="H258" s="21" t="s">
        <v>39</v>
      </c>
      <c r="I258" s="22">
        <f>I259</f>
        <v>9859</v>
      </c>
      <c r="J258" s="22">
        <f t="shared" si="31"/>
        <v>7442.6100000000006</v>
      </c>
      <c r="K258" s="22">
        <f t="shared" si="31"/>
        <v>7015.5100000000002</v>
      </c>
      <c r="L258" s="23">
        <f t="shared" si="31"/>
        <v>366</v>
      </c>
      <c r="M258" s="22">
        <f t="shared" si="31"/>
        <v>6173371.2899999991</v>
      </c>
      <c r="N258" s="22">
        <f t="shared" si="31"/>
        <v>0</v>
      </c>
      <c r="O258" s="22">
        <f t="shared" si="31"/>
        <v>0</v>
      </c>
      <c r="P258" s="22">
        <f t="shared" si="31"/>
        <v>0</v>
      </c>
      <c r="Q258" s="22">
        <f t="shared" si="31"/>
        <v>6173371.2899999991</v>
      </c>
      <c r="R258" s="22">
        <f t="shared" si="31"/>
        <v>6173371.2899999991</v>
      </c>
      <c r="S258" s="22">
        <f t="shared" si="31"/>
        <v>0</v>
      </c>
      <c r="T258" s="33" t="s">
        <v>40</v>
      </c>
      <c r="U258" s="33" t="s">
        <v>40</v>
      </c>
      <c r="V258" s="24" t="s">
        <v>40</v>
      </c>
      <c r="W258" s="25"/>
      <c r="X258" s="25"/>
    </row>
    <row r="259" s="18" customFormat="1" ht="24" customHeight="1">
      <c r="A259" s="19" t="s">
        <v>330</v>
      </c>
      <c r="B259" s="19"/>
      <c r="C259" s="20" t="s">
        <v>39</v>
      </c>
      <c r="D259" s="20" t="s">
        <v>39</v>
      </c>
      <c r="E259" s="20" t="s">
        <v>39</v>
      </c>
      <c r="F259" s="20" t="s">
        <v>39</v>
      </c>
      <c r="G259" s="21" t="s">
        <v>39</v>
      </c>
      <c r="H259" s="21" t="s">
        <v>39</v>
      </c>
      <c r="I259" s="22">
        <f>SUM(I260:I261)</f>
        <v>9859</v>
      </c>
      <c r="J259" s="22">
        <f t="shared" ref="J259:S259" si="32">SUM(J260:J261)</f>
        <v>7442.6100000000006</v>
      </c>
      <c r="K259" s="22">
        <f t="shared" si="32"/>
        <v>7015.5100000000002</v>
      </c>
      <c r="L259" s="23">
        <f t="shared" si="32"/>
        <v>366</v>
      </c>
      <c r="M259" s="22">
        <f t="shared" si="32"/>
        <v>6173371.2899999991</v>
      </c>
      <c r="N259" s="22">
        <f t="shared" si="32"/>
        <v>0</v>
      </c>
      <c r="O259" s="22">
        <f t="shared" si="32"/>
        <v>0</v>
      </c>
      <c r="P259" s="22">
        <f t="shared" si="32"/>
        <v>0</v>
      </c>
      <c r="Q259" s="22">
        <f t="shared" si="32"/>
        <v>6173371.2899999991</v>
      </c>
      <c r="R259" s="22">
        <f t="shared" si="32"/>
        <v>6173371.2899999991</v>
      </c>
      <c r="S259" s="22">
        <f t="shared" si="32"/>
        <v>0</v>
      </c>
      <c r="T259" s="33" t="s">
        <v>40</v>
      </c>
      <c r="U259" s="33" t="s">
        <v>40</v>
      </c>
      <c r="V259" s="24" t="s">
        <v>40</v>
      </c>
      <c r="W259" s="25"/>
      <c r="X259" s="25"/>
    </row>
    <row r="260" ht="45">
      <c r="A260" s="26">
        <v>1</v>
      </c>
      <c r="B260" s="27" t="s">
        <v>331</v>
      </c>
      <c r="C260" s="26" t="s">
        <v>43</v>
      </c>
      <c r="D260" s="26" t="s">
        <v>186</v>
      </c>
      <c r="E260" s="26">
        <v>2021</v>
      </c>
      <c r="F260" s="26" t="s">
        <v>50</v>
      </c>
      <c r="G260" s="28">
        <v>5</v>
      </c>
      <c r="H260" s="28">
        <v>6</v>
      </c>
      <c r="I260" s="29">
        <v>5722</v>
      </c>
      <c r="J260" s="29">
        <v>4410.3100000000004</v>
      </c>
      <c r="K260" s="29">
        <v>4172.9099999999999</v>
      </c>
      <c r="L260" s="30">
        <v>201</v>
      </c>
      <c r="M260" s="29">
        <f t="shared" ref="M260:M261" si="33">SUM(N260:Q260)</f>
        <v>5540541.6899999995</v>
      </c>
      <c r="N260" s="29">
        <v>0</v>
      </c>
      <c r="O260" s="29">
        <v>0</v>
      </c>
      <c r="P260" s="29">
        <v>0</v>
      </c>
      <c r="Q260" s="29">
        <f>'Таблица 3 '!C251</f>
        <v>5540541.6899999995</v>
      </c>
      <c r="R260" s="29">
        <f t="shared" ref="R260:R261" si="34">Q260</f>
        <v>5540541.6899999995</v>
      </c>
      <c r="S260" s="29">
        <v>0</v>
      </c>
      <c r="T260" s="31">
        <f t="shared" si="23"/>
        <v>1256.2703506102744</v>
      </c>
      <c r="U260" s="31" t="s">
        <v>332</v>
      </c>
      <c r="V260" s="32" t="s">
        <v>45</v>
      </c>
    </row>
    <row r="261" ht="45">
      <c r="A261" s="26">
        <v>2</v>
      </c>
      <c r="B261" s="27" t="s">
        <v>333</v>
      </c>
      <c r="C261" s="26" t="s">
        <v>43</v>
      </c>
      <c r="D261" s="26" t="s">
        <v>192</v>
      </c>
      <c r="E261" s="26">
        <v>2021</v>
      </c>
      <c r="F261" s="26" t="s">
        <v>50</v>
      </c>
      <c r="G261" s="28">
        <v>5</v>
      </c>
      <c r="H261" s="28">
        <v>4</v>
      </c>
      <c r="I261" s="29">
        <v>4137</v>
      </c>
      <c r="J261" s="29">
        <v>3032.3000000000002</v>
      </c>
      <c r="K261" s="29">
        <v>2842.5999999999999</v>
      </c>
      <c r="L261" s="30">
        <v>165</v>
      </c>
      <c r="M261" s="29">
        <f t="shared" si="33"/>
        <v>632829.59999999998</v>
      </c>
      <c r="N261" s="29">
        <v>0</v>
      </c>
      <c r="O261" s="29">
        <v>0</v>
      </c>
      <c r="P261" s="29">
        <v>0</v>
      </c>
      <c r="Q261" s="29">
        <f>'Таблица 3 '!C252</f>
        <v>632829.59999999998</v>
      </c>
      <c r="R261" s="29">
        <f t="shared" si="34"/>
        <v>632829.59999999998</v>
      </c>
      <c r="S261" s="29">
        <v>0</v>
      </c>
      <c r="T261" s="31">
        <f t="shared" si="23"/>
        <v>208.69623717969856</v>
      </c>
      <c r="U261" s="31" t="s">
        <v>334</v>
      </c>
      <c r="V261" s="32" t="s">
        <v>45</v>
      </c>
    </row>
    <row r="262" s="18" customFormat="1" ht="25.149999999999999" customHeight="1">
      <c r="A262" s="19" t="s">
        <v>335</v>
      </c>
      <c r="B262" s="19"/>
      <c r="C262" s="20" t="s">
        <v>39</v>
      </c>
      <c r="D262" s="20" t="s">
        <v>39</v>
      </c>
      <c r="E262" s="20" t="s">
        <v>39</v>
      </c>
      <c r="F262" s="20" t="s">
        <v>39</v>
      </c>
      <c r="G262" s="21" t="s">
        <v>39</v>
      </c>
      <c r="H262" s="21" t="s">
        <v>39</v>
      </c>
      <c r="I262" s="22">
        <f>I263+I285</f>
        <v>36632.050000000003</v>
      </c>
      <c r="J262" s="22">
        <f t="shared" ref="J262:S262" si="35">J263+J285</f>
        <v>29250.760000000002</v>
      </c>
      <c r="K262" s="22">
        <f t="shared" si="35"/>
        <v>24903.559999999998</v>
      </c>
      <c r="L262" s="23">
        <f t="shared" si="35"/>
        <v>1141</v>
      </c>
      <c r="M262" s="22">
        <f t="shared" si="35"/>
        <v>41446964.829999998</v>
      </c>
      <c r="N262" s="22">
        <f t="shared" si="35"/>
        <v>0</v>
      </c>
      <c r="O262" s="22">
        <f t="shared" si="35"/>
        <v>0</v>
      </c>
      <c r="P262" s="22">
        <f t="shared" si="35"/>
        <v>0</v>
      </c>
      <c r="Q262" s="22">
        <f t="shared" si="35"/>
        <v>41446964.829999998</v>
      </c>
      <c r="R262" s="22">
        <f t="shared" si="35"/>
        <v>41446964.829999998</v>
      </c>
      <c r="S262" s="22">
        <f t="shared" si="35"/>
        <v>0</v>
      </c>
      <c r="T262" s="33" t="s">
        <v>40</v>
      </c>
      <c r="U262" s="33" t="s">
        <v>40</v>
      </c>
      <c r="V262" s="24" t="s">
        <v>40</v>
      </c>
      <c r="W262" s="25"/>
      <c r="X262" s="25"/>
    </row>
    <row r="263" s="18" customFormat="1" ht="24" customHeight="1">
      <c r="A263" s="19" t="s">
        <v>336</v>
      </c>
      <c r="B263" s="19"/>
      <c r="C263" s="20" t="s">
        <v>39</v>
      </c>
      <c r="D263" s="20" t="s">
        <v>39</v>
      </c>
      <c r="E263" s="20" t="s">
        <v>39</v>
      </c>
      <c r="F263" s="20" t="s">
        <v>39</v>
      </c>
      <c r="G263" s="21" t="s">
        <v>39</v>
      </c>
      <c r="H263" s="21" t="s">
        <v>39</v>
      </c>
      <c r="I263" s="22">
        <f>SUM(I264:I284)</f>
        <v>32225.950000000001</v>
      </c>
      <c r="J263" s="22">
        <f t="shared" ref="J263:S263" si="36">SUM(J264:J284)</f>
        <v>25254.760000000002</v>
      </c>
      <c r="K263" s="22">
        <f t="shared" si="36"/>
        <v>21047.16</v>
      </c>
      <c r="L263" s="23">
        <f t="shared" si="36"/>
        <v>954</v>
      </c>
      <c r="M263" s="22">
        <f t="shared" si="36"/>
        <v>31271659.27</v>
      </c>
      <c r="N263" s="22">
        <f t="shared" si="36"/>
        <v>0</v>
      </c>
      <c r="O263" s="22">
        <f t="shared" si="36"/>
        <v>0</v>
      </c>
      <c r="P263" s="22">
        <f t="shared" si="36"/>
        <v>0</v>
      </c>
      <c r="Q263" s="22">
        <f t="shared" si="36"/>
        <v>31271659.27</v>
      </c>
      <c r="R263" s="22">
        <f t="shared" si="36"/>
        <v>31271659.27</v>
      </c>
      <c r="S263" s="22">
        <f t="shared" si="36"/>
        <v>0</v>
      </c>
      <c r="T263" s="33" t="s">
        <v>40</v>
      </c>
      <c r="U263" s="33" t="s">
        <v>40</v>
      </c>
      <c r="V263" s="24" t="s">
        <v>40</v>
      </c>
      <c r="W263" s="25"/>
      <c r="X263" s="25"/>
    </row>
    <row r="264" ht="45">
      <c r="A264" s="26">
        <v>1</v>
      </c>
      <c r="B264" s="27" t="s">
        <v>337</v>
      </c>
      <c r="C264" s="26" t="s">
        <v>43</v>
      </c>
      <c r="D264" s="26">
        <v>1983</v>
      </c>
      <c r="E264" s="26" t="s">
        <v>40</v>
      </c>
      <c r="F264" s="26" t="s">
        <v>50</v>
      </c>
      <c r="G264" s="28">
        <v>5</v>
      </c>
      <c r="H264" s="28">
        <v>6</v>
      </c>
      <c r="I264" s="29">
        <v>5546.8999999999996</v>
      </c>
      <c r="J264" s="29">
        <v>4196</v>
      </c>
      <c r="K264" s="29">
        <v>859.5</v>
      </c>
      <c r="L264" s="30">
        <v>246</v>
      </c>
      <c r="M264" s="29">
        <f t="shared" ref="M264:M284" si="37">SUM(N264:Q264)</f>
        <v>5535849.2699999996</v>
      </c>
      <c r="N264" s="29">
        <v>0</v>
      </c>
      <c r="O264" s="29">
        <v>0</v>
      </c>
      <c r="P264" s="29">
        <v>0</v>
      </c>
      <c r="Q264" s="29">
        <f>'Таблица 3 '!C255</f>
        <v>5535849.2699999996</v>
      </c>
      <c r="R264" s="29">
        <f t="shared" ref="R264:R302" si="38">Q264</f>
        <v>5535849.2699999996</v>
      </c>
      <c r="S264" s="29">
        <v>0</v>
      </c>
      <c r="T264" s="31">
        <f t="shared" si="23"/>
        <v>1319.3158412774069</v>
      </c>
      <c r="U264" s="31">
        <v>1319.3158412774069</v>
      </c>
      <c r="V264" s="32" t="s">
        <v>45</v>
      </c>
    </row>
    <row r="265" ht="45">
      <c r="A265" s="26">
        <v>2</v>
      </c>
      <c r="B265" s="27" t="s">
        <v>338</v>
      </c>
      <c r="C265" s="26" t="s">
        <v>43</v>
      </c>
      <c r="D265" s="26">
        <v>1987</v>
      </c>
      <c r="E265" s="26" t="s">
        <v>40</v>
      </c>
      <c r="F265" s="26" t="s">
        <v>50</v>
      </c>
      <c r="G265" s="28">
        <v>5</v>
      </c>
      <c r="H265" s="28">
        <v>5</v>
      </c>
      <c r="I265" s="29">
        <v>2884.1999999999998</v>
      </c>
      <c r="J265" s="29">
        <v>1692.0999999999999</v>
      </c>
      <c r="K265" s="29">
        <v>1692.0999999999999</v>
      </c>
      <c r="L265" s="30">
        <v>10</v>
      </c>
      <c r="M265" s="29">
        <f t="shared" si="37"/>
        <v>6154071.4500000002</v>
      </c>
      <c r="N265" s="29">
        <v>0</v>
      </c>
      <c r="O265" s="29">
        <v>0</v>
      </c>
      <c r="P265" s="29">
        <v>0</v>
      </c>
      <c r="Q265" s="29">
        <f>'Таблица 3 '!C256</f>
        <v>6154071.4500000002</v>
      </c>
      <c r="R265" s="29">
        <f t="shared" si="38"/>
        <v>6154071.4500000002</v>
      </c>
      <c r="S265" s="29">
        <v>0</v>
      </c>
      <c r="T265" s="31">
        <f t="shared" si="23"/>
        <v>3636.94311801903</v>
      </c>
      <c r="U265" s="31">
        <v>3636.94311801903</v>
      </c>
      <c r="V265" s="32" t="s">
        <v>45</v>
      </c>
    </row>
    <row r="266" ht="45">
      <c r="A266" s="26">
        <v>3</v>
      </c>
      <c r="B266" s="27" t="s">
        <v>339</v>
      </c>
      <c r="C266" s="26" t="s">
        <v>43</v>
      </c>
      <c r="D266" s="26">
        <v>1965</v>
      </c>
      <c r="E266" s="26" t="s">
        <v>40</v>
      </c>
      <c r="F266" s="26" t="s">
        <v>44</v>
      </c>
      <c r="G266" s="28">
        <v>2</v>
      </c>
      <c r="H266" s="28">
        <v>2</v>
      </c>
      <c r="I266" s="29">
        <v>670.20000000000005</v>
      </c>
      <c r="J266" s="29">
        <v>616.70000000000005</v>
      </c>
      <c r="K266" s="29">
        <v>616.70000000000005</v>
      </c>
      <c r="L266" s="30">
        <v>18</v>
      </c>
      <c r="M266" s="29">
        <f t="shared" si="37"/>
        <v>1889478.5600000001</v>
      </c>
      <c r="N266" s="29">
        <v>0</v>
      </c>
      <c r="O266" s="29">
        <v>0</v>
      </c>
      <c r="P266" s="29">
        <v>0</v>
      </c>
      <c r="Q266" s="29">
        <f>'Таблица 3 '!C257</f>
        <v>1889478.5600000001</v>
      </c>
      <c r="R266" s="29">
        <f t="shared" si="38"/>
        <v>1889478.5600000001</v>
      </c>
      <c r="S266" s="29">
        <v>0</v>
      </c>
      <c r="T266" s="31">
        <f t="shared" si="23"/>
        <v>3063.8536727744445</v>
      </c>
      <c r="U266" s="31">
        <v>3063.8536727744445</v>
      </c>
      <c r="V266" s="32" t="s">
        <v>45</v>
      </c>
    </row>
    <row r="267" ht="45">
      <c r="A267" s="26">
        <v>4</v>
      </c>
      <c r="B267" s="27" t="s">
        <v>340</v>
      </c>
      <c r="C267" s="26" t="s">
        <v>43</v>
      </c>
      <c r="D267" s="26">
        <v>1971</v>
      </c>
      <c r="E267" s="26" t="s">
        <v>40</v>
      </c>
      <c r="F267" s="26" t="s">
        <v>65</v>
      </c>
      <c r="G267" s="28">
        <v>5</v>
      </c>
      <c r="H267" s="28">
        <v>4</v>
      </c>
      <c r="I267" s="29">
        <v>4306.4200000000001</v>
      </c>
      <c r="J267" s="29">
        <v>3141.1199999999999</v>
      </c>
      <c r="K267" s="29">
        <v>3012.7199999999998</v>
      </c>
      <c r="L267" s="30">
        <v>76</v>
      </c>
      <c r="M267" s="29">
        <f t="shared" si="37"/>
        <v>255152.10999999999</v>
      </c>
      <c r="N267" s="29">
        <v>0</v>
      </c>
      <c r="O267" s="29">
        <v>0</v>
      </c>
      <c r="P267" s="29">
        <v>0</v>
      </c>
      <c r="Q267" s="29">
        <f>'Таблица 3 '!C258</f>
        <v>255152.10999999999</v>
      </c>
      <c r="R267" s="29">
        <f t="shared" si="38"/>
        <v>255152.10999999999</v>
      </c>
      <c r="S267" s="29">
        <v>0</v>
      </c>
      <c r="T267" s="31">
        <f t="shared" si="23"/>
        <v>81.229660121230637</v>
      </c>
      <c r="U267" s="31">
        <v>81.229660121230637</v>
      </c>
      <c r="V267" s="32" t="s">
        <v>45</v>
      </c>
    </row>
    <row r="268" ht="45">
      <c r="A268" s="26">
        <v>5</v>
      </c>
      <c r="B268" s="27" t="s">
        <v>341</v>
      </c>
      <c r="C268" s="26" t="s">
        <v>43</v>
      </c>
      <c r="D268" s="26">
        <v>1970</v>
      </c>
      <c r="E268" s="26" t="s">
        <v>40</v>
      </c>
      <c r="F268" s="26" t="s">
        <v>65</v>
      </c>
      <c r="G268" s="28">
        <v>2</v>
      </c>
      <c r="H268" s="28">
        <v>2</v>
      </c>
      <c r="I268" s="29">
        <v>836.20000000000005</v>
      </c>
      <c r="J268" s="29">
        <v>732.89999999999998</v>
      </c>
      <c r="K268" s="29">
        <v>732.89999999999998</v>
      </c>
      <c r="L268" s="30">
        <v>31</v>
      </c>
      <c r="M268" s="29">
        <f t="shared" si="37"/>
        <v>101278.8</v>
      </c>
      <c r="N268" s="29">
        <v>0</v>
      </c>
      <c r="O268" s="29">
        <v>0</v>
      </c>
      <c r="P268" s="29">
        <v>0</v>
      </c>
      <c r="Q268" s="29">
        <f>'Таблица 3 '!C259</f>
        <v>101278.8</v>
      </c>
      <c r="R268" s="29">
        <f t="shared" si="38"/>
        <v>101278.8</v>
      </c>
      <c r="S268" s="29">
        <v>0</v>
      </c>
      <c r="T268" s="31">
        <f t="shared" si="23"/>
        <v>138.189111747851</v>
      </c>
      <c r="U268" s="31">
        <v>138.189111747851</v>
      </c>
      <c r="V268" s="32" t="s">
        <v>45</v>
      </c>
    </row>
    <row r="269" ht="45">
      <c r="A269" s="26">
        <v>6</v>
      </c>
      <c r="B269" s="27" t="s">
        <v>342</v>
      </c>
      <c r="C269" s="26" t="s">
        <v>43</v>
      </c>
      <c r="D269" s="26">
        <v>1970</v>
      </c>
      <c r="E269" s="26" t="s">
        <v>40</v>
      </c>
      <c r="F269" s="26" t="s">
        <v>65</v>
      </c>
      <c r="G269" s="28">
        <v>2</v>
      </c>
      <c r="H269" s="28">
        <v>2</v>
      </c>
      <c r="I269" s="29">
        <v>1175.5</v>
      </c>
      <c r="J269" s="29">
        <v>725.89999999999998</v>
      </c>
      <c r="K269" s="29">
        <v>725.89999999999998</v>
      </c>
      <c r="L269" s="30">
        <v>35</v>
      </c>
      <c r="M269" s="29">
        <f t="shared" si="37"/>
        <v>188220</v>
      </c>
      <c r="N269" s="29">
        <v>0</v>
      </c>
      <c r="O269" s="29">
        <v>0</v>
      </c>
      <c r="P269" s="29">
        <v>0</v>
      </c>
      <c r="Q269" s="29">
        <f>'Таблица 3 '!C260</f>
        <v>188220</v>
      </c>
      <c r="R269" s="29">
        <f t="shared" si="38"/>
        <v>188220</v>
      </c>
      <c r="S269" s="29">
        <v>0</v>
      </c>
      <c r="T269" s="31">
        <f t="shared" si="23"/>
        <v>259.29191348670616</v>
      </c>
      <c r="U269" s="31">
        <v>259.29191348670616</v>
      </c>
      <c r="V269" s="32" t="s">
        <v>45</v>
      </c>
    </row>
    <row r="270" ht="45">
      <c r="A270" s="26">
        <v>7</v>
      </c>
      <c r="B270" s="27" t="s">
        <v>343</v>
      </c>
      <c r="C270" s="26" t="s">
        <v>43</v>
      </c>
      <c r="D270" s="26">
        <v>1965</v>
      </c>
      <c r="E270" s="26">
        <v>2021</v>
      </c>
      <c r="F270" s="26" t="s">
        <v>65</v>
      </c>
      <c r="G270" s="28">
        <v>2</v>
      </c>
      <c r="H270" s="28">
        <v>2</v>
      </c>
      <c r="I270" s="29">
        <v>677.89999999999998</v>
      </c>
      <c r="J270" s="29">
        <v>636.5</v>
      </c>
      <c r="K270" s="29">
        <v>636.5</v>
      </c>
      <c r="L270" s="30">
        <v>28</v>
      </c>
      <c r="M270" s="29">
        <f t="shared" si="37"/>
        <v>1488209.4100000001</v>
      </c>
      <c r="N270" s="29">
        <v>0</v>
      </c>
      <c r="O270" s="29">
        <v>0</v>
      </c>
      <c r="P270" s="29">
        <v>0</v>
      </c>
      <c r="Q270" s="29">
        <f>'Таблица 3 '!C261</f>
        <v>1488209.4100000001</v>
      </c>
      <c r="R270" s="29">
        <f t="shared" si="38"/>
        <v>1488209.4100000001</v>
      </c>
      <c r="S270" s="29">
        <v>0</v>
      </c>
      <c r="T270" s="31">
        <f t="shared" si="23"/>
        <v>2338.1137627651219</v>
      </c>
      <c r="U270" s="31">
        <v>2338.1137627651219</v>
      </c>
      <c r="V270" s="32" t="s">
        <v>45</v>
      </c>
    </row>
    <row r="271" ht="45">
      <c r="A271" s="26">
        <v>8</v>
      </c>
      <c r="B271" s="27" t="s">
        <v>344</v>
      </c>
      <c r="C271" s="26" t="s">
        <v>43</v>
      </c>
      <c r="D271" s="26">
        <v>1980</v>
      </c>
      <c r="E271" s="26" t="s">
        <v>40</v>
      </c>
      <c r="F271" s="26" t="s">
        <v>44</v>
      </c>
      <c r="G271" s="28">
        <v>2</v>
      </c>
      <c r="H271" s="28">
        <v>3</v>
      </c>
      <c r="I271" s="29">
        <v>1321.8</v>
      </c>
      <c r="J271" s="29">
        <v>969</v>
      </c>
      <c r="K271" s="29">
        <v>969</v>
      </c>
      <c r="L271" s="30">
        <v>40</v>
      </c>
      <c r="M271" s="29">
        <f t="shared" si="37"/>
        <v>2660311.1499999999</v>
      </c>
      <c r="N271" s="29">
        <v>0</v>
      </c>
      <c r="O271" s="29">
        <v>0</v>
      </c>
      <c r="P271" s="29">
        <v>0</v>
      </c>
      <c r="Q271" s="29">
        <f>'Таблица 3 '!C262</f>
        <v>2660311.1499999999</v>
      </c>
      <c r="R271" s="29">
        <f t="shared" si="38"/>
        <v>2660311.1499999999</v>
      </c>
      <c r="S271" s="29">
        <v>0</v>
      </c>
      <c r="T271" s="31">
        <f t="shared" si="23"/>
        <v>2745.4191434468521</v>
      </c>
      <c r="U271" s="31">
        <v>2745.4191434468521</v>
      </c>
      <c r="V271" s="32" t="s">
        <v>45</v>
      </c>
    </row>
    <row r="272" ht="45">
      <c r="A272" s="26">
        <v>9</v>
      </c>
      <c r="B272" s="27" t="s">
        <v>345</v>
      </c>
      <c r="C272" s="26" t="s">
        <v>43</v>
      </c>
      <c r="D272" s="26">
        <v>1955</v>
      </c>
      <c r="E272" s="26" t="s">
        <v>40</v>
      </c>
      <c r="F272" s="26" t="s">
        <v>44</v>
      </c>
      <c r="G272" s="28">
        <v>2</v>
      </c>
      <c r="H272" s="28">
        <v>2</v>
      </c>
      <c r="I272" s="29">
        <v>472.19999999999999</v>
      </c>
      <c r="J272" s="29">
        <v>443</v>
      </c>
      <c r="K272" s="29">
        <v>443</v>
      </c>
      <c r="L272" s="30">
        <v>13</v>
      </c>
      <c r="M272" s="29">
        <f t="shared" si="37"/>
        <v>1099665.6000000001</v>
      </c>
      <c r="N272" s="29">
        <v>0</v>
      </c>
      <c r="O272" s="29">
        <v>0</v>
      </c>
      <c r="P272" s="29">
        <v>0</v>
      </c>
      <c r="Q272" s="29">
        <f>'Таблица 3 '!C263</f>
        <v>1099665.6000000001</v>
      </c>
      <c r="R272" s="29">
        <f t="shared" si="38"/>
        <v>1099665.6000000001</v>
      </c>
      <c r="S272" s="29">
        <v>0</v>
      </c>
      <c r="T272" s="31">
        <f t="shared" si="23"/>
        <v>2482.3151241534993</v>
      </c>
      <c r="U272" s="31">
        <v>2482.3151241534993</v>
      </c>
      <c r="V272" s="32" t="s">
        <v>45</v>
      </c>
    </row>
    <row r="273" ht="45">
      <c r="A273" s="26">
        <v>10</v>
      </c>
      <c r="B273" s="27" t="s">
        <v>346</v>
      </c>
      <c r="C273" s="26" t="s">
        <v>43</v>
      </c>
      <c r="D273" s="26">
        <v>1970</v>
      </c>
      <c r="E273" s="26">
        <v>2021</v>
      </c>
      <c r="F273" s="26" t="s">
        <v>65</v>
      </c>
      <c r="G273" s="28">
        <v>3</v>
      </c>
      <c r="H273" s="28">
        <v>2</v>
      </c>
      <c r="I273" s="29">
        <v>1626</v>
      </c>
      <c r="J273" s="29">
        <v>1069.5999999999999</v>
      </c>
      <c r="K273" s="29">
        <v>1069.5999999999999</v>
      </c>
      <c r="L273" s="30">
        <v>44</v>
      </c>
      <c r="M273" s="29">
        <f t="shared" si="37"/>
        <v>201906</v>
      </c>
      <c r="N273" s="29">
        <v>0</v>
      </c>
      <c r="O273" s="29">
        <v>0</v>
      </c>
      <c r="P273" s="29">
        <v>0</v>
      </c>
      <c r="Q273" s="29">
        <f>'Таблица 3 '!C264</f>
        <v>201906</v>
      </c>
      <c r="R273" s="29">
        <f t="shared" si="38"/>
        <v>201906</v>
      </c>
      <c r="S273" s="29">
        <v>0</v>
      </c>
      <c r="T273" s="31">
        <f t="shared" si="23"/>
        <v>188.76776364996263</v>
      </c>
      <c r="U273" s="31">
        <v>188.76776364996263</v>
      </c>
      <c r="V273" s="32" t="s">
        <v>45</v>
      </c>
    </row>
    <row r="274" ht="45">
      <c r="A274" s="26">
        <v>11</v>
      </c>
      <c r="B274" s="27" t="s">
        <v>347</v>
      </c>
      <c r="C274" s="26" t="s">
        <v>43</v>
      </c>
      <c r="D274" s="26">
        <v>1957</v>
      </c>
      <c r="E274" s="26">
        <v>2019</v>
      </c>
      <c r="F274" s="26" t="s">
        <v>65</v>
      </c>
      <c r="G274" s="28">
        <v>2</v>
      </c>
      <c r="H274" s="28">
        <v>2</v>
      </c>
      <c r="I274" s="29">
        <v>896</v>
      </c>
      <c r="J274" s="29">
        <v>830</v>
      </c>
      <c r="K274" s="29">
        <v>830</v>
      </c>
      <c r="L274" s="30">
        <v>25</v>
      </c>
      <c r="M274" s="29">
        <f t="shared" si="37"/>
        <v>123531.05</v>
      </c>
      <c r="N274" s="29">
        <v>0</v>
      </c>
      <c r="O274" s="29">
        <v>0</v>
      </c>
      <c r="P274" s="29">
        <v>0</v>
      </c>
      <c r="Q274" s="29">
        <f>'Таблица 3 '!C265</f>
        <v>123531.05</v>
      </c>
      <c r="R274" s="29">
        <f t="shared" si="38"/>
        <v>123531.05</v>
      </c>
      <c r="S274" s="29">
        <v>0</v>
      </c>
      <c r="T274" s="31">
        <f t="shared" si="23"/>
        <v>148.8325903614458</v>
      </c>
      <c r="U274" s="31">
        <v>148.8325903614458</v>
      </c>
      <c r="V274" s="32" t="s">
        <v>45</v>
      </c>
    </row>
    <row r="275" ht="45">
      <c r="A275" s="26">
        <v>12</v>
      </c>
      <c r="B275" s="27" t="s">
        <v>348</v>
      </c>
      <c r="C275" s="26" t="s">
        <v>43</v>
      </c>
      <c r="D275" s="26">
        <v>1963</v>
      </c>
      <c r="E275" s="26">
        <v>2016</v>
      </c>
      <c r="F275" s="26" t="s">
        <v>65</v>
      </c>
      <c r="G275" s="28">
        <v>2</v>
      </c>
      <c r="H275" s="28">
        <v>2</v>
      </c>
      <c r="I275" s="29">
        <v>893.89999999999998</v>
      </c>
      <c r="J275" s="29">
        <v>829.39999999999998</v>
      </c>
      <c r="K275" s="29">
        <v>829.39999999999998</v>
      </c>
      <c r="L275" s="30">
        <v>21</v>
      </c>
      <c r="M275" s="29">
        <f t="shared" si="37"/>
        <v>9150.4799999999996</v>
      </c>
      <c r="N275" s="29">
        <v>0</v>
      </c>
      <c r="O275" s="29">
        <v>0</v>
      </c>
      <c r="P275" s="29">
        <v>0</v>
      </c>
      <c r="Q275" s="29">
        <f>'Таблица 3 '!C266</f>
        <v>9150.4799999999996</v>
      </c>
      <c r="R275" s="29">
        <f t="shared" si="38"/>
        <v>9150.4799999999996</v>
      </c>
      <c r="S275" s="29">
        <v>0</v>
      </c>
      <c r="T275" s="31">
        <f t="shared" si="23"/>
        <v>11.032650108512177</v>
      </c>
      <c r="U275" s="31">
        <v>11.032650108512177</v>
      </c>
      <c r="V275" s="32" t="s">
        <v>45</v>
      </c>
    </row>
    <row r="276" ht="45">
      <c r="A276" s="26">
        <v>13</v>
      </c>
      <c r="B276" s="27" t="s">
        <v>349</v>
      </c>
      <c r="C276" s="26" t="s">
        <v>43</v>
      </c>
      <c r="D276" s="26">
        <v>1961</v>
      </c>
      <c r="E276" s="26">
        <v>2018</v>
      </c>
      <c r="F276" s="26" t="s">
        <v>65</v>
      </c>
      <c r="G276" s="28">
        <v>2</v>
      </c>
      <c r="H276" s="28">
        <v>2</v>
      </c>
      <c r="I276" s="29">
        <v>886.10000000000002</v>
      </c>
      <c r="J276" s="29">
        <v>838.60000000000002</v>
      </c>
      <c r="K276" s="29">
        <v>838.60000000000002</v>
      </c>
      <c r="L276" s="30">
        <v>25</v>
      </c>
      <c r="M276" s="29">
        <f t="shared" si="37"/>
        <v>1666406.99</v>
      </c>
      <c r="N276" s="29">
        <v>0</v>
      </c>
      <c r="O276" s="29">
        <v>0</v>
      </c>
      <c r="P276" s="29">
        <v>0</v>
      </c>
      <c r="Q276" s="29">
        <f>'Таблица 3 '!C267</f>
        <v>1666406.99</v>
      </c>
      <c r="R276" s="29">
        <f t="shared" si="38"/>
        <v>1666406.99</v>
      </c>
      <c r="S276" s="29">
        <v>0</v>
      </c>
      <c r="T276" s="31">
        <f t="shared" si="23"/>
        <v>1987.1297281182924</v>
      </c>
      <c r="U276" s="31">
        <v>1987.1297281182924</v>
      </c>
      <c r="V276" s="32" t="s">
        <v>45</v>
      </c>
    </row>
    <row r="277" ht="45">
      <c r="A277" s="26">
        <v>14</v>
      </c>
      <c r="B277" s="27" t="s">
        <v>350</v>
      </c>
      <c r="C277" s="26" t="s">
        <v>43</v>
      </c>
      <c r="D277" s="26">
        <v>1955</v>
      </c>
      <c r="E277" s="26" t="s">
        <v>40</v>
      </c>
      <c r="F277" s="26" t="s">
        <v>44</v>
      </c>
      <c r="G277" s="28">
        <v>2</v>
      </c>
      <c r="H277" s="28">
        <v>2</v>
      </c>
      <c r="I277" s="29">
        <v>444.5</v>
      </c>
      <c r="J277" s="29">
        <v>395.19999999999999</v>
      </c>
      <c r="K277" s="29">
        <v>395.19999999999999</v>
      </c>
      <c r="L277" s="30">
        <v>16</v>
      </c>
      <c r="M277" s="29">
        <f t="shared" si="37"/>
        <v>562305.59999999998</v>
      </c>
      <c r="N277" s="29">
        <v>0</v>
      </c>
      <c r="O277" s="29">
        <v>0</v>
      </c>
      <c r="P277" s="29">
        <v>0</v>
      </c>
      <c r="Q277" s="29">
        <f>'Таблица 3 '!C268</f>
        <v>562305.59999999998</v>
      </c>
      <c r="R277" s="29">
        <f t="shared" si="38"/>
        <v>562305.59999999998</v>
      </c>
      <c r="S277" s="29">
        <v>0</v>
      </c>
      <c r="T277" s="31">
        <f t="shared" si="23"/>
        <v>1422.838056680162</v>
      </c>
      <c r="U277" s="31">
        <v>1422.838056680162</v>
      </c>
      <c r="V277" s="32" t="s">
        <v>45</v>
      </c>
    </row>
    <row r="278" ht="45">
      <c r="A278" s="26">
        <v>15</v>
      </c>
      <c r="B278" s="27" t="s">
        <v>351</v>
      </c>
      <c r="C278" s="26" t="s">
        <v>43</v>
      </c>
      <c r="D278" s="26">
        <v>1956</v>
      </c>
      <c r="E278" s="26" t="s">
        <v>40</v>
      </c>
      <c r="F278" s="26" t="s">
        <v>65</v>
      </c>
      <c r="G278" s="28">
        <v>2</v>
      </c>
      <c r="H278" s="28">
        <v>2</v>
      </c>
      <c r="I278" s="29">
        <v>929.79999999999995</v>
      </c>
      <c r="J278" s="29">
        <v>927.79999999999995</v>
      </c>
      <c r="K278" s="29">
        <v>668.79999999999995</v>
      </c>
      <c r="L278" s="30">
        <v>34</v>
      </c>
      <c r="M278" s="29">
        <f t="shared" si="37"/>
        <v>7786.2200000000003</v>
      </c>
      <c r="N278" s="29">
        <v>0</v>
      </c>
      <c r="O278" s="29">
        <v>0</v>
      </c>
      <c r="P278" s="29">
        <v>0</v>
      </c>
      <c r="Q278" s="29">
        <f>'Таблица 3 '!C269</f>
        <v>7786.2200000000003</v>
      </c>
      <c r="R278" s="29">
        <f t="shared" si="38"/>
        <v>7786.2200000000003</v>
      </c>
      <c r="S278" s="29">
        <v>0</v>
      </c>
      <c r="T278" s="31">
        <f t="shared" si="23"/>
        <v>8.3921319249838326</v>
      </c>
      <c r="U278" s="31">
        <v>8.3921319249838326</v>
      </c>
      <c r="V278" s="32" t="s">
        <v>45</v>
      </c>
    </row>
    <row r="279" ht="45">
      <c r="A279" s="26">
        <v>16</v>
      </c>
      <c r="B279" s="27" t="s">
        <v>352</v>
      </c>
      <c r="C279" s="26" t="s">
        <v>43</v>
      </c>
      <c r="D279" s="26">
        <v>1953</v>
      </c>
      <c r="E279" s="26" t="s">
        <v>40</v>
      </c>
      <c r="F279" s="26" t="s">
        <v>65</v>
      </c>
      <c r="G279" s="28">
        <v>2</v>
      </c>
      <c r="H279" s="28">
        <v>2</v>
      </c>
      <c r="I279" s="29">
        <v>1340.2</v>
      </c>
      <c r="J279" s="29">
        <v>1316.4000000000001</v>
      </c>
      <c r="K279" s="29">
        <v>1316.4000000000001</v>
      </c>
      <c r="L279" s="30">
        <v>46</v>
      </c>
      <c r="M279" s="29">
        <f t="shared" si="37"/>
        <v>126419.03999999999</v>
      </c>
      <c r="N279" s="29">
        <v>0</v>
      </c>
      <c r="O279" s="29">
        <v>0</v>
      </c>
      <c r="P279" s="29">
        <v>0</v>
      </c>
      <c r="Q279" s="29">
        <f>'Таблица 3 '!C270</f>
        <v>126419.03999999999</v>
      </c>
      <c r="R279" s="29">
        <f t="shared" si="38"/>
        <v>126419.03999999999</v>
      </c>
      <c r="S279" s="29">
        <v>0</v>
      </c>
      <c r="T279" s="31">
        <f t="shared" si="23"/>
        <v>96.033910665451216</v>
      </c>
      <c r="U279" s="31">
        <v>96.033910665451216</v>
      </c>
      <c r="V279" s="32" t="s">
        <v>45</v>
      </c>
    </row>
    <row r="280" ht="45">
      <c r="A280" s="26">
        <v>17</v>
      </c>
      <c r="B280" s="27" t="s">
        <v>353</v>
      </c>
      <c r="C280" s="26" t="s">
        <v>43</v>
      </c>
      <c r="D280" s="26" t="s">
        <v>192</v>
      </c>
      <c r="E280" s="26" t="s">
        <v>40</v>
      </c>
      <c r="F280" s="26" t="s">
        <v>44</v>
      </c>
      <c r="G280" s="28">
        <v>5</v>
      </c>
      <c r="H280" s="28">
        <v>8</v>
      </c>
      <c r="I280" s="29">
        <v>5246.8299999999999</v>
      </c>
      <c r="J280" s="29">
        <v>4442</v>
      </c>
      <c r="K280" s="29">
        <v>4211.6999999999998</v>
      </c>
      <c r="L280" s="30">
        <v>176</v>
      </c>
      <c r="M280" s="29">
        <f t="shared" si="37"/>
        <v>245087.64999999999</v>
      </c>
      <c r="N280" s="29">
        <v>0</v>
      </c>
      <c r="O280" s="29">
        <v>0</v>
      </c>
      <c r="P280" s="29">
        <v>0</v>
      </c>
      <c r="Q280" s="29">
        <f>'Таблица 3 '!C271</f>
        <v>245087.64999999999</v>
      </c>
      <c r="R280" s="29">
        <f t="shared" si="38"/>
        <v>245087.64999999999</v>
      </c>
      <c r="S280" s="29">
        <v>0</v>
      </c>
      <c r="T280" s="31">
        <f t="shared" si="23"/>
        <v>55.175067537145431</v>
      </c>
      <c r="U280" s="31">
        <v>55.175067537145431</v>
      </c>
      <c r="V280" s="32" t="s">
        <v>45</v>
      </c>
    </row>
    <row r="281" ht="45">
      <c r="A281" s="26">
        <v>18</v>
      </c>
      <c r="B281" s="27" t="s">
        <v>354</v>
      </c>
      <c r="C281" s="26" t="s">
        <v>43</v>
      </c>
      <c r="D281" s="26">
        <v>1963</v>
      </c>
      <c r="E281" s="26" t="s">
        <v>40</v>
      </c>
      <c r="F281" s="26" t="s">
        <v>65</v>
      </c>
      <c r="G281" s="28">
        <v>2</v>
      </c>
      <c r="H281" s="28">
        <v>2</v>
      </c>
      <c r="I281" s="29">
        <v>1146.0999999999999</v>
      </c>
      <c r="J281" s="29">
        <v>621.13999999999999</v>
      </c>
      <c r="K281" s="29">
        <v>505.74000000000001</v>
      </c>
      <c r="L281" s="30">
        <v>26</v>
      </c>
      <c r="M281" s="29">
        <f t="shared" si="37"/>
        <v>7291497.8400000008</v>
      </c>
      <c r="N281" s="29">
        <v>0</v>
      </c>
      <c r="O281" s="29">
        <v>0</v>
      </c>
      <c r="P281" s="29">
        <v>0</v>
      </c>
      <c r="Q281" s="29">
        <f>'Таблица 3 '!C272</f>
        <v>7291497.8400000008</v>
      </c>
      <c r="R281" s="29">
        <f t="shared" si="38"/>
        <v>7291497.8400000008</v>
      </c>
      <c r="S281" s="29">
        <v>0</v>
      </c>
      <c r="T281" s="31">
        <f t="shared" si="23"/>
        <v>11738.895965482823</v>
      </c>
      <c r="U281" s="31">
        <v>11738.895965482823</v>
      </c>
      <c r="V281" s="32" t="s">
        <v>45</v>
      </c>
    </row>
    <row r="282" ht="45">
      <c r="A282" s="26">
        <v>19</v>
      </c>
      <c r="B282" s="27" t="s">
        <v>355</v>
      </c>
      <c r="C282" s="26" t="s">
        <v>43</v>
      </c>
      <c r="D282" s="26">
        <v>1959</v>
      </c>
      <c r="E282" s="26">
        <v>2021</v>
      </c>
      <c r="F282" s="26" t="s">
        <v>65</v>
      </c>
      <c r="G282" s="28">
        <v>2</v>
      </c>
      <c r="H282" s="28">
        <v>1</v>
      </c>
      <c r="I282" s="29">
        <v>291.19999999999999</v>
      </c>
      <c r="J282" s="29">
        <v>281</v>
      </c>
      <c r="K282" s="29">
        <v>242.59999999999999</v>
      </c>
      <c r="L282" s="30">
        <v>17</v>
      </c>
      <c r="M282" s="29">
        <f t="shared" si="37"/>
        <v>1143064.5999999999</v>
      </c>
      <c r="N282" s="29">
        <v>0</v>
      </c>
      <c r="O282" s="29">
        <v>0</v>
      </c>
      <c r="P282" s="29">
        <v>0</v>
      </c>
      <c r="Q282" s="29">
        <f>'Таблица 3 '!C273</f>
        <v>1143064.5999999999</v>
      </c>
      <c r="R282" s="29">
        <f t="shared" si="38"/>
        <v>1143064.5999999999</v>
      </c>
      <c r="S282" s="29">
        <v>0</v>
      </c>
      <c r="T282" s="31">
        <f t="shared" si="23"/>
        <v>4067.8455516014228</v>
      </c>
      <c r="U282" s="31">
        <v>4067.8455516014228</v>
      </c>
      <c r="V282" s="32" t="s">
        <v>45</v>
      </c>
    </row>
    <row r="283" ht="45">
      <c r="A283" s="26">
        <v>20</v>
      </c>
      <c r="B283" s="27" t="s">
        <v>356</v>
      </c>
      <c r="C283" s="26" t="s">
        <v>43</v>
      </c>
      <c r="D283" s="26">
        <v>1961</v>
      </c>
      <c r="E283" s="26">
        <v>2018</v>
      </c>
      <c r="F283" s="26" t="s">
        <v>65</v>
      </c>
      <c r="G283" s="28">
        <v>2</v>
      </c>
      <c r="H283" s="28">
        <v>1</v>
      </c>
      <c r="I283" s="29">
        <v>319.89999999999998</v>
      </c>
      <c r="J283" s="29">
        <v>276</v>
      </c>
      <c r="K283" s="29">
        <v>244.80000000000001</v>
      </c>
      <c r="L283" s="30">
        <v>17</v>
      </c>
      <c r="M283" s="29">
        <f t="shared" si="37"/>
        <v>427884.83999999997</v>
      </c>
      <c r="N283" s="29">
        <v>0</v>
      </c>
      <c r="O283" s="29">
        <v>0</v>
      </c>
      <c r="P283" s="29">
        <v>0</v>
      </c>
      <c r="Q283" s="29">
        <f>'Таблица 3 '!C274</f>
        <v>427884.83999999997</v>
      </c>
      <c r="R283" s="29">
        <f t="shared" si="38"/>
        <v>427884.83999999997</v>
      </c>
      <c r="S283" s="29">
        <v>0</v>
      </c>
      <c r="T283" s="31">
        <f t="shared" si="23"/>
        <v>1550.3073913043477</v>
      </c>
      <c r="U283" s="31">
        <v>1550.3073913043477</v>
      </c>
      <c r="V283" s="32" t="s">
        <v>45</v>
      </c>
    </row>
    <row r="284" ht="45">
      <c r="A284" s="26">
        <v>21</v>
      </c>
      <c r="B284" s="27" t="s">
        <v>357</v>
      </c>
      <c r="C284" s="26" t="s">
        <v>43</v>
      </c>
      <c r="D284" s="26">
        <v>1961</v>
      </c>
      <c r="E284" s="26">
        <v>2021</v>
      </c>
      <c r="F284" s="26" t="s">
        <v>65</v>
      </c>
      <c r="G284" s="28">
        <v>2</v>
      </c>
      <c r="H284" s="28">
        <v>1</v>
      </c>
      <c r="I284" s="29">
        <v>314.10000000000002</v>
      </c>
      <c r="J284" s="29">
        <v>274.39999999999998</v>
      </c>
      <c r="K284" s="29">
        <v>206</v>
      </c>
      <c r="L284" s="30">
        <v>10</v>
      </c>
      <c r="M284" s="29">
        <f t="shared" si="37"/>
        <v>94382.610000000001</v>
      </c>
      <c r="N284" s="29">
        <v>0</v>
      </c>
      <c r="O284" s="29">
        <v>0</v>
      </c>
      <c r="P284" s="29">
        <v>0</v>
      </c>
      <c r="Q284" s="29">
        <f>'Таблица 3 '!C275</f>
        <v>94382.610000000001</v>
      </c>
      <c r="R284" s="29">
        <f t="shared" si="38"/>
        <v>94382.610000000001</v>
      </c>
      <c r="S284" s="29">
        <v>0</v>
      </c>
      <c r="T284" s="31">
        <f t="shared" si="23"/>
        <v>343.95994897959184</v>
      </c>
      <c r="U284" s="31">
        <v>343.95994897959184</v>
      </c>
      <c r="V284" s="32" t="s">
        <v>45</v>
      </c>
    </row>
    <row r="285" s="18" customFormat="1" ht="29.25" customHeight="1">
      <c r="A285" s="19" t="s">
        <v>358</v>
      </c>
      <c r="B285" s="19"/>
      <c r="C285" s="20" t="s">
        <v>39</v>
      </c>
      <c r="D285" s="20" t="s">
        <v>39</v>
      </c>
      <c r="E285" s="20" t="s">
        <v>39</v>
      </c>
      <c r="F285" s="20" t="s">
        <v>39</v>
      </c>
      <c r="G285" s="21" t="s">
        <v>39</v>
      </c>
      <c r="H285" s="21" t="s">
        <v>39</v>
      </c>
      <c r="I285" s="22">
        <f>SUM(I286:I290)</f>
        <v>4406.1000000000004</v>
      </c>
      <c r="J285" s="22">
        <f t="shared" ref="J285:S285" si="39">SUM(J286:J290)</f>
        <v>3996</v>
      </c>
      <c r="K285" s="22">
        <f t="shared" si="39"/>
        <v>3856.3999999999996</v>
      </c>
      <c r="L285" s="23">
        <f t="shared" si="39"/>
        <v>187</v>
      </c>
      <c r="M285" s="22">
        <f t="shared" si="39"/>
        <v>10175305.560000002</v>
      </c>
      <c r="N285" s="22">
        <f t="shared" si="39"/>
        <v>0</v>
      </c>
      <c r="O285" s="22">
        <f t="shared" si="39"/>
        <v>0</v>
      </c>
      <c r="P285" s="22">
        <f t="shared" si="39"/>
        <v>0</v>
      </c>
      <c r="Q285" s="22">
        <f t="shared" si="39"/>
        <v>10175305.560000002</v>
      </c>
      <c r="R285" s="22">
        <f t="shared" si="39"/>
        <v>10175305.560000002</v>
      </c>
      <c r="S285" s="22">
        <f t="shared" si="39"/>
        <v>0</v>
      </c>
      <c r="T285" s="33" t="s">
        <v>40</v>
      </c>
      <c r="U285" s="33" t="s">
        <v>40</v>
      </c>
      <c r="V285" s="24" t="s">
        <v>40</v>
      </c>
      <c r="W285" s="25"/>
      <c r="X285" s="25"/>
    </row>
    <row r="286" ht="45">
      <c r="A286" s="26">
        <v>1</v>
      </c>
      <c r="B286" s="27" t="s">
        <v>359</v>
      </c>
      <c r="C286" s="26" t="s">
        <v>43</v>
      </c>
      <c r="D286" s="26">
        <v>1977</v>
      </c>
      <c r="E286" s="26">
        <v>2021</v>
      </c>
      <c r="F286" s="26" t="s">
        <v>65</v>
      </c>
      <c r="G286" s="28">
        <v>3</v>
      </c>
      <c r="H286" s="28">
        <v>3</v>
      </c>
      <c r="I286" s="29">
        <v>1138.0999999999999</v>
      </c>
      <c r="J286" s="29">
        <v>1080</v>
      </c>
      <c r="K286" s="29">
        <v>1080</v>
      </c>
      <c r="L286" s="30">
        <v>50</v>
      </c>
      <c r="M286" s="29">
        <f t="shared" ref="M286:M290" si="40">SUM(N286:Q286)</f>
        <v>1084779.8500000001</v>
      </c>
      <c r="N286" s="29">
        <v>0</v>
      </c>
      <c r="O286" s="29">
        <v>0</v>
      </c>
      <c r="P286" s="29">
        <v>0</v>
      </c>
      <c r="Q286" s="29">
        <f>'Таблица 3 '!C277</f>
        <v>1084779.8500000001</v>
      </c>
      <c r="R286" s="29">
        <f t="shared" si="38"/>
        <v>1084779.8500000001</v>
      </c>
      <c r="S286" s="29">
        <v>0</v>
      </c>
      <c r="T286" s="31">
        <f t="shared" si="23"/>
        <v>1004.4257870370371</v>
      </c>
      <c r="U286" s="31">
        <v>1004.4257870370371</v>
      </c>
      <c r="V286" s="32" t="s">
        <v>45</v>
      </c>
    </row>
    <row r="287" ht="45">
      <c r="A287" s="26">
        <v>2</v>
      </c>
      <c r="B287" s="27" t="s">
        <v>360</v>
      </c>
      <c r="C287" s="26" t="s">
        <v>43</v>
      </c>
      <c r="D287" s="26">
        <v>1959</v>
      </c>
      <c r="E287" s="26">
        <v>2019</v>
      </c>
      <c r="F287" s="26" t="s">
        <v>65</v>
      </c>
      <c r="G287" s="28">
        <v>2</v>
      </c>
      <c r="H287" s="28">
        <v>2</v>
      </c>
      <c r="I287" s="29">
        <v>519.20000000000005</v>
      </c>
      <c r="J287" s="29">
        <v>459.80000000000001</v>
      </c>
      <c r="K287" s="29">
        <v>459.80000000000001</v>
      </c>
      <c r="L287" s="30">
        <v>12</v>
      </c>
      <c r="M287" s="29">
        <f t="shared" si="40"/>
        <v>2700564.9900000002</v>
      </c>
      <c r="N287" s="29">
        <v>0</v>
      </c>
      <c r="O287" s="29">
        <v>0</v>
      </c>
      <c r="P287" s="29">
        <v>0</v>
      </c>
      <c r="Q287" s="29">
        <f>'Таблица 3 '!C278</f>
        <v>2700564.9900000002</v>
      </c>
      <c r="R287" s="29">
        <f t="shared" si="38"/>
        <v>2700564.9900000002</v>
      </c>
      <c r="S287" s="29">
        <v>0</v>
      </c>
      <c r="T287" s="31">
        <f t="shared" si="23"/>
        <v>5873.347085689431</v>
      </c>
      <c r="U287" s="31">
        <v>5873.347085689431</v>
      </c>
      <c r="V287" s="32" t="s">
        <v>45</v>
      </c>
    </row>
    <row r="288" ht="45">
      <c r="A288" s="26">
        <v>3</v>
      </c>
      <c r="B288" s="27" t="s">
        <v>361</v>
      </c>
      <c r="C288" s="26" t="s">
        <v>43</v>
      </c>
      <c r="D288" s="26">
        <v>1983</v>
      </c>
      <c r="E288" s="26" t="s">
        <v>40</v>
      </c>
      <c r="F288" s="26" t="s">
        <v>65</v>
      </c>
      <c r="G288" s="28">
        <v>3</v>
      </c>
      <c r="H288" s="28">
        <v>2</v>
      </c>
      <c r="I288" s="29">
        <v>1083.2</v>
      </c>
      <c r="J288" s="29">
        <v>999</v>
      </c>
      <c r="K288" s="29">
        <v>948.39999999999998</v>
      </c>
      <c r="L288" s="30">
        <v>45</v>
      </c>
      <c r="M288" s="29">
        <f t="shared" si="40"/>
        <v>4341781.5200000005</v>
      </c>
      <c r="N288" s="29">
        <v>0</v>
      </c>
      <c r="O288" s="29">
        <v>0</v>
      </c>
      <c r="P288" s="29">
        <v>0</v>
      </c>
      <c r="Q288" s="29">
        <f>'Таблица 3 '!C279</f>
        <v>4341781.5200000005</v>
      </c>
      <c r="R288" s="29">
        <f t="shared" si="38"/>
        <v>4341781.5200000005</v>
      </c>
      <c r="S288" s="29">
        <v>0</v>
      </c>
      <c r="T288" s="31">
        <f t="shared" si="23"/>
        <v>4346.1276476476478</v>
      </c>
      <c r="U288" s="31">
        <v>4346.1276476476478</v>
      </c>
      <c r="V288" s="32" t="s">
        <v>45</v>
      </c>
    </row>
    <row r="289" ht="45">
      <c r="A289" s="26">
        <v>4</v>
      </c>
      <c r="B289" s="27" t="s">
        <v>362</v>
      </c>
      <c r="C289" s="26" t="s">
        <v>43</v>
      </c>
      <c r="D289" s="26">
        <v>1986</v>
      </c>
      <c r="E289" s="26">
        <v>2017</v>
      </c>
      <c r="F289" s="26" t="s">
        <v>65</v>
      </c>
      <c r="G289" s="28">
        <v>5</v>
      </c>
      <c r="H289" s="28">
        <v>1</v>
      </c>
      <c r="I289" s="29">
        <v>973.60000000000002</v>
      </c>
      <c r="J289" s="29">
        <v>818</v>
      </c>
      <c r="K289" s="29">
        <v>729</v>
      </c>
      <c r="L289" s="30">
        <v>45</v>
      </c>
      <c r="M289" s="29">
        <f t="shared" si="40"/>
        <v>791920.79999999993</v>
      </c>
      <c r="N289" s="29">
        <v>0</v>
      </c>
      <c r="O289" s="29">
        <v>0</v>
      </c>
      <c r="P289" s="29">
        <v>0</v>
      </c>
      <c r="Q289" s="29">
        <f>'Таблица 3 '!C280</f>
        <v>791920.79999999993</v>
      </c>
      <c r="R289" s="29">
        <f t="shared" si="38"/>
        <v>791920.79999999993</v>
      </c>
      <c r="S289" s="29">
        <v>0</v>
      </c>
      <c r="T289" s="31">
        <f t="shared" si="23"/>
        <v>968.11833740831287</v>
      </c>
      <c r="U289" s="31">
        <v>968.11833740831287</v>
      </c>
      <c r="V289" s="32" t="s">
        <v>45</v>
      </c>
    </row>
    <row r="290" ht="45">
      <c r="A290" s="26">
        <v>5</v>
      </c>
      <c r="B290" s="27" t="s">
        <v>363</v>
      </c>
      <c r="C290" s="26" t="s">
        <v>43</v>
      </c>
      <c r="D290" s="26">
        <v>1958</v>
      </c>
      <c r="E290" s="26" t="s">
        <v>40</v>
      </c>
      <c r="F290" s="26" t="s">
        <v>314</v>
      </c>
      <c r="G290" s="28">
        <v>2</v>
      </c>
      <c r="H290" s="28">
        <v>2</v>
      </c>
      <c r="I290" s="29">
        <v>692</v>
      </c>
      <c r="J290" s="29">
        <v>639.20000000000005</v>
      </c>
      <c r="K290" s="29">
        <v>639.20000000000005</v>
      </c>
      <c r="L290" s="30">
        <v>35</v>
      </c>
      <c r="M290" s="29">
        <f t="shared" si="40"/>
        <v>1256258.3999999999</v>
      </c>
      <c r="N290" s="29">
        <v>0</v>
      </c>
      <c r="O290" s="29">
        <v>0</v>
      </c>
      <c r="P290" s="29">
        <v>0</v>
      </c>
      <c r="Q290" s="29">
        <f>'Таблица 3 '!C281</f>
        <v>1256258.3999999999</v>
      </c>
      <c r="R290" s="29">
        <f t="shared" si="38"/>
        <v>1256258.3999999999</v>
      </c>
      <c r="S290" s="29">
        <v>0</v>
      </c>
      <c r="T290" s="31">
        <f t="shared" si="23"/>
        <v>1965.3604505632038</v>
      </c>
      <c r="U290" s="31">
        <v>1965.3604505632038</v>
      </c>
      <c r="V290" s="32" t="s">
        <v>45</v>
      </c>
    </row>
    <row r="291" s="18" customFormat="1" ht="36.75" customHeight="1">
      <c r="A291" s="19" t="s">
        <v>364</v>
      </c>
      <c r="B291" s="19"/>
      <c r="C291" s="20" t="s">
        <v>39</v>
      </c>
      <c r="D291" s="20" t="s">
        <v>39</v>
      </c>
      <c r="E291" s="20" t="s">
        <v>39</v>
      </c>
      <c r="F291" s="20" t="s">
        <v>39</v>
      </c>
      <c r="G291" s="21" t="s">
        <v>39</v>
      </c>
      <c r="H291" s="21" t="s">
        <v>39</v>
      </c>
      <c r="I291" s="22">
        <f t="shared" ref="I291:I292" si="41">I292</f>
        <v>430.30000000000001</v>
      </c>
      <c r="J291" s="22">
        <f t="shared" ref="J291:S292" si="42">J292</f>
        <v>380.38999999999999</v>
      </c>
      <c r="K291" s="22">
        <f t="shared" si="42"/>
        <v>336.63999999999999</v>
      </c>
      <c r="L291" s="23">
        <f t="shared" si="42"/>
        <v>25</v>
      </c>
      <c r="M291" s="22">
        <f t="shared" si="42"/>
        <v>561807.92999999993</v>
      </c>
      <c r="N291" s="22">
        <f t="shared" si="42"/>
        <v>0</v>
      </c>
      <c r="O291" s="22">
        <f t="shared" si="42"/>
        <v>0</v>
      </c>
      <c r="P291" s="22">
        <f t="shared" si="42"/>
        <v>0</v>
      </c>
      <c r="Q291" s="22">
        <f t="shared" si="42"/>
        <v>561807.92999999993</v>
      </c>
      <c r="R291" s="22">
        <f t="shared" si="42"/>
        <v>561807.92999999993</v>
      </c>
      <c r="S291" s="22">
        <f t="shared" si="42"/>
        <v>0</v>
      </c>
      <c r="T291" s="33" t="s">
        <v>39</v>
      </c>
      <c r="U291" s="33" t="s">
        <v>39</v>
      </c>
      <c r="V291" s="24" t="s">
        <v>39</v>
      </c>
      <c r="W291" s="25"/>
      <c r="X291" s="25"/>
    </row>
    <row r="292" s="18" customFormat="1" ht="29.25" customHeight="1">
      <c r="A292" s="19" t="s">
        <v>365</v>
      </c>
      <c r="B292" s="19"/>
      <c r="C292" s="20" t="s">
        <v>39</v>
      </c>
      <c r="D292" s="20" t="s">
        <v>39</v>
      </c>
      <c r="E292" s="20" t="s">
        <v>39</v>
      </c>
      <c r="F292" s="20" t="s">
        <v>39</v>
      </c>
      <c r="G292" s="21" t="s">
        <v>39</v>
      </c>
      <c r="H292" s="21" t="s">
        <v>39</v>
      </c>
      <c r="I292" s="22">
        <f t="shared" si="41"/>
        <v>430.30000000000001</v>
      </c>
      <c r="J292" s="22">
        <f t="shared" si="42"/>
        <v>380.38999999999999</v>
      </c>
      <c r="K292" s="22">
        <f t="shared" si="42"/>
        <v>336.63999999999999</v>
      </c>
      <c r="L292" s="23">
        <f t="shared" si="42"/>
        <v>25</v>
      </c>
      <c r="M292" s="22">
        <f t="shared" si="42"/>
        <v>561807.92999999993</v>
      </c>
      <c r="N292" s="22">
        <f t="shared" si="42"/>
        <v>0</v>
      </c>
      <c r="O292" s="22">
        <f t="shared" si="42"/>
        <v>0</v>
      </c>
      <c r="P292" s="22">
        <f t="shared" si="42"/>
        <v>0</v>
      </c>
      <c r="Q292" s="22">
        <f t="shared" si="42"/>
        <v>561807.92999999993</v>
      </c>
      <c r="R292" s="22">
        <f t="shared" si="42"/>
        <v>561807.92999999993</v>
      </c>
      <c r="S292" s="22">
        <f t="shared" si="42"/>
        <v>0</v>
      </c>
      <c r="T292" s="33" t="s">
        <v>39</v>
      </c>
      <c r="U292" s="33" t="s">
        <v>39</v>
      </c>
      <c r="V292" s="24" t="s">
        <v>39</v>
      </c>
      <c r="W292" s="25"/>
      <c r="X292" s="25"/>
    </row>
    <row r="293" ht="45">
      <c r="A293" s="26">
        <v>1</v>
      </c>
      <c r="B293" s="27" t="s">
        <v>366</v>
      </c>
      <c r="C293" s="26" t="s">
        <v>43</v>
      </c>
      <c r="D293" s="26">
        <v>1964</v>
      </c>
      <c r="E293" s="26">
        <v>2022</v>
      </c>
      <c r="F293" s="26" t="s">
        <v>65</v>
      </c>
      <c r="G293" s="28">
        <v>2</v>
      </c>
      <c r="H293" s="28">
        <v>2</v>
      </c>
      <c r="I293" s="29">
        <v>430.30000000000001</v>
      </c>
      <c r="J293" s="29">
        <v>380.38999999999999</v>
      </c>
      <c r="K293" s="29">
        <v>336.63999999999999</v>
      </c>
      <c r="L293" s="30">
        <v>25</v>
      </c>
      <c r="M293" s="29">
        <f>SUM(N293:Q293)</f>
        <v>561807.92999999993</v>
      </c>
      <c r="N293" s="29">
        <v>0</v>
      </c>
      <c r="O293" s="29">
        <v>0</v>
      </c>
      <c r="P293" s="29">
        <v>0</v>
      </c>
      <c r="Q293" s="29">
        <f>'Таблица 3 '!C284</f>
        <v>561807.92999999993</v>
      </c>
      <c r="R293" s="29">
        <f t="shared" si="38"/>
        <v>561807.92999999993</v>
      </c>
      <c r="S293" s="29">
        <v>0</v>
      </c>
      <c r="T293" s="31">
        <f t="shared" si="23"/>
        <v>1476.9261284471199</v>
      </c>
      <c r="U293" s="31">
        <v>1476.9261284471199</v>
      </c>
      <c r="V293" s="32" t="s">
        <v>45</v>
      </c>
    </row>
    <row r="294" s="18" customFormat="1" ht="25.5" customHeight="1">
      <c r="A294" s="19" t="s">
        <v>367</v>
      </c>
      <c r="B294" s="19"/>
      <c r="C294" s="20" t="s">
        <v>39</v>
      </c>
      <c r="D294" s="20" t="s">
        <v>39</v>
      </c>
      <c r="E294" s="20" t="s">
        <v>39</v>
      </c>
      <c r="F294" s="20" t="s">
        <v>39</v>
      </c>
      <c r="G294" s="21" t="s">
        <v>39</v>
      </c>
      <c r="H294" s="21" t="s">
        <v>39</v>
      </c>
      <c r="I294" s="22">
        <f>I298+I295+I303+I305</f>
        <v>15799.090000000002</v>
      </c>
      <c r="J294" s="22">
        <f t="shared" ref="J294:S294" si="43">J298+J295+J303+J305</f>
        <v>13677.170000000002</v>
      </c>
      <c r="K294" s="22">
        <f t="shared" si="43"/>
        <v>12823.34</v>
      </c>
      <c r="L294" s="23">
        <f t="shared" si="43"/>
        <v>585</v>
      </c>
      <c r="M294" s="22">
        <f t="shared" si="43"/>
        <v>25033781.339999996</v>
      </c>
      <c r="N294" s="22">
        <f t="shared" si="43"/>
        <v>0</v>
      </c>
      <c r="O294" s="22">
        <f t="shared" si="43"/>
        <v>0</v>
      </c>
      <c r="P294" s="22">
        <f t="shared" si="43"/>
        <v>0</v>
      </c>
      <c r="Q294" s="22">
        <f t="shared" si="43"/>
        <v>25033781.339999996</v>
      </c>
      <c r="R294" s="22">
        <f t="shared" si="43"/>
        <v>25033781.339999996</v>
      </c>
      <c r="S294" s="22">
        <f t="shared" si="43"/>
        <v>0</v>
      </c>
      <c r="T294" s="33" t="s">
        <v>39</v>
      </c>
      <c r="U294" s="33" t="s">
        <v>39</v>
      </c>
      <c r="V294" s="24" t="s">
        <v>39</v>
      </c>
      <c r="W294" s="25"/>
      <c r="X294" s="25"/>
    </row>
    <row r="295" s="18" customFormat="1" ht="25.5" customHeight="1">
      <c r="A295" s="19" t="s">
        <v>368</v>
      </c>
      <c r="B295" s="19"/>
      <c r="C295" s="20" t="s">
        <v>39</v>
      </c>
      <c r="D295" s="20" t="s">
        <v>39</v>
      </c>
      <c r="E295" s="20" t="s">
        <v>39</v>
      </c>
      <c r="F295" s="20" t="s">
        <v>39</v>
      </c>
      <c r="G295" s="21" t="s">
        <v>39</v>
      </c>
      <c r="H295" s="21" t="s">
        <v>39</v>
      </c>
      <c r="I295" s="22">
        <f>SUM(I296:I297)</f>
        <v>1147</v>
      </c>
      <c r="J295" s="22">
        <f t="shared" ref="J295:S295" si="44">SUM(J296:J297)</f>
        <v>1059.03</v>
      </c>
      <c r="K295" s="22">
        <f t="shared" si="44"/>
        <v>978.10000000000002</v>
      </c>
      <c r="L295" s="23">
        <f t="shared" si="44"/>
        <v>38</v>
      </c>
      <c r="M295" s="22">
        <f t="shared" si="44"/>
        <v>614358.62</v>
      </c>
      <c r="N295" s="22">
        <f t="shared" si="44"/>
        <v>0</v>
      </c>
      <c r="O295" s="22">
        <f t="shared" si="44"/>
        <v>0</v>
      </c>
      <c r="P295" s="22">
        <f t="shared" si="44"/>
        <v>0</v>
      </c>
      <c r="Q295" s="22">
        <f t="shared" si="44"/>
        <v>614358.62</v>
      </c>
      <c r="R295" s="22">
        <f t="shared" si="44"/>
        <v>614358.62</v>
      </c>
      <c r="S295" s="22">
        <f t="shared" si="44"/>
        <v>0</v>
      </c>
      <c r="T295" s="33" t="s">
        <v>39</v>
      </c>
      <c r="U295" s="33" t="s">
        <v>39</v>
      </c>
      <c r="V295" s="24" t="s">
        <v>39</v>
      </c>
      <c r="W295" s="25"/>
      <c r="X295" s="25"/>
    </row>
    <row r="296" ht="45.75" customHeight="1">
      <c r="A296" s="26">
        <v>1</v>
      </c>
      <c r="B296" s="27" t="s">
        <v>369</v>
      </c>
      <c r="C296" s="26" t="s">
        <v>43</v>
      </c>
      <c r="D296" s="26" t="s">
        <v>370</v>
      </c>
      <c r="E296" s="26">
        <v>2017</v>
      </c>
      <c r="F296" s="26" t="s">
        <v>65</v>
      </c>
      <c r="G296" s="28">
        <v>2</v>
      </c>
      <c r="H296" s="28">
        <v>1</v>
      </c>
      <c r="I296" s="29">
        <v>566</v>
      </c>
      <c r="J296" s="29">
        <v>523.5</v>
      </c>
      <c r="K296" s="29">
        <v>523.5</v>
      </c>
      <c r="L296" s="30">
        <v>18</v>
      </c>
      <c r="M296" s="29">
        <f t="shared" ref="M296:M297" si="45">SUM(N296:Q296)</f>
        <v>339544.12</v>
      </c>
      <c r="N296" s="29">
        <v>0</v>
      </c>
      <c r="O296" s="29">
        <v>0</v>
      </c>
      <c r="P296" s="29">
        <v>0</v>
      </c>
      <c r="Q296" s="29">
        <f>'Таблица 3 '!C287</f>
        <v>339544.12</v>
      </c>
      <c r="R296" s="29">
        <f t="shared" si="38"/>
        <v>339544.12</v>
      </c>
      <c r="S296" s="29">
        <v>0</v>
      </c>
      <c r="T296" s="31">
        <f t="shared" si="23"/>
        <v>648.60385864374405</v>
      </c>
      <c r="U296" s="31">
        <v>648.60385864374405</v>
      </c>
      <c r="V296" s="32" t="s">
        <v>45</v>
      </c>
    </row>
    <row r="297" ht="45">
      <c r="A297" s="26">
        <v>2</v>
      </c>
      <c r="B297" s="27" t="s">
        <v>371</v>
      </c>
      <c r="C297" s="26" t="s">
        <v>43</v>
      </c>
      <c r="D297" s="26" t="s">
        <v>370</v>
      </c>
      <c r="E297" s="26">
        <v>2017</v>
      </c>
      <c r="F297" s="26" t="s">
        <v>65</v>
      </c>
      <c r="G297" s="28">
        <v>2</v>
      </c>
      <c r="H297" s="28">
        <v>1</v>
      </c>
      <c r="I297" s="29">
        <v>581</v>
      </c>
      <c r="J297" s="29">
        <v>535.52999999999997</v>
      </c>
      <c r="K297" s="29">
        <v>454.60000000000002</v>
      </c>
      <c r="L297" s="30">
        <v>20</v>
      </c>
      <c r="M297" s="29">
        <f t="shared" si="45"/>
        <v>274814.5</v>
      </c>
      <c r="N297" s="29">
        <v>0</v>
      </c>
      <c r="O297" s="29">
        <v>0</v>
      </c>
      <c r="P297" s="29">
        <v>0</v>
      </c>
      <c r="Q297" s="29">
        <f>'Таблица 3 '!C288</f>
        <v>274814.5</v>
      </c>
      <c r="R297" s="29">
        <f t="shared" si="38"/>
        <v>274814.5</v>
      </c>
      <c r="S297" s="29">
        <v>0</v>
      </c>
      <c r="T297" s="31">
        <f t="shared" si="23"/>
        <v>513.16359494332721</v>
      </c>
      <c r="U297" s="31">
        <v>513.16359494332721</v>
      </c>
      <c r="V297" s="32" t="s">
        <v>45</v>
      </c>
    </row>
    <row r="298" s="18" customFormat="1" ht="27" customHeight="1">
      <c r="A298" s="19" t="s">
        <v>372</v>
      </c>
      <c r="B298" s="19"/>
      <c r="C298" s="20" t="s">
        <v>39</v>
      </c>
      <c r="D298" s="20" t="s">
        <v>39</v>
      </c>
      <c r="E298" s="20" t="s">
        <v>39</v>
      </c>
      <c r="F298" s="20" t="s">
        <v>39</v>
      </c>
      <c r="G298" s="21" t="s">
        <v>39</v>
      </c>
      <c r="H298" s="21" t="s">
        <v>39</v>
      </c>
      <c r="I298" s="22">
        <f>SUM(I299:I302)</f>
        <v>10021.990000000002</v>
      </c>
      <c r="J298" s="22">
        <f t="shared" ref="J298:S298" si="46">SUM(J299:J302)</f>
        <v>8535.6900000000005</v>
      </c>
      <c r="K298" s="22">
        <f t="shared" si="46"/>
        <v>8375.3899999999994</v>
      </c>
      <c r="L298" s="23">
        <f t="shared" si="46"/>
        <v>396</v>
      </c>
      <c r="M298" s="22">
        <f t="shared" si="46"/>
        <v>12660962.560000001</v>
      </c>
      <c r="N298" s="22">
        <f t="shared" si="46"/>
        <v>0</v>
      </c>
      <c r="O298" s="22">
        <f t="shared" si="46"/>
        <v>0</v>
      </c>
      <c r="P298" s="22">
        <f t="shared" si="46"/>
        <v>0</v>
      </c>
      <c r="Q298" s="22">
        <f t="shared" si="46"/>
        <v>12660962.560000001</v>
      </c>
      <c r="R298" s="22">
        <f t="shared" si="46"/>
        <v>12660962.560000001</v>
      </c>
      <c r="S298" s="22">
        <f t="shared" si="46"/>
        <v>0</v>
      </c>
      <c r="T298" s="33" t="s">
        <v>39</v>
      </c>
      <c r="U298" s="33" t="s">
        <v>39</v>
      </c>
      <c r="V298" s="24" t="s">
        <v>39</v>
      </c>
      <c r="W298" s="25"/>
      <c r="X298" s="25"/>
    </row>
    <row r="299" ht="45">
      <c r="A299" s="26">
        <v>1</v>
      </c>
      <c r="B299" s="27" t="s">
        <v>373</v>
      </c>
      <c r="C299" s="26" t="s">
        <v>43</v>
      </c>
      <c r="D299" s="26">
        <v>1982</v>
      </c>
      <c r="E299" s="26" t="s">
        <v>40</v>
      </c>
      <c r="F299" s="26" t="s">
        <v>44</v>
      </c>
      <c r="G299" s="28">
        <v>5</v>
      </c>
      <c r="H299" s="28">
        <v>5</v>
      </c>
      <c r="I299" s="29">
        <v>3754</v>
      </c>
      <c r="J299" s="29">
        <v>3003.1999999999998</v>
      </c>
      <c r="K299" s="29">
        <v>3003.1999999999998</v>
      </c>
      <c r="L299" s="30">
        <v>170</v>
      </c>
      <c r="M299" s="29">
        <f t="shared" ref="M299:M302" si="47">SUM(N299:Q299)</f>
        <v>229449.51999999999</v>
      </c>
      <c r="N299" s="29">
        <v>0</v>
      </c>
      <c r="O299" s="29">
        <v>0</v>
      </c>
      <c r="P299" s="29">
        <v>0</v>
      </c>
      <c r="Q299" s="29">
        <f>'Таблица 3 '!C290</f>
        <v>229449.51999999999</v>
      </c>
      <c r="R299" s="29">
        <f t="shared" si="38"/>
        <v>229449.51999999999</v>
      </c>
      <c r="S299" s="29">
        <v>0</v>
      </c>
      <c r="T299" s="31">
        <f t="shared" si="23"/>
        <v>76.401678209909434</v>
      </c>
      <c r="U299" s="31">
        <v>76.401678209909434</v>
      </c>
      <c r="V299" s="32" t="s">
        <v>45</v>
      </c>
    </row>
    <row r="300" ht="45">
      <c r="A300" s="26">
        <v>2</v>
      </c>
      <c r="B300" s="27" t="s">
        <v>374</v>
      </c>
      <c r="C300" s="26" t="s">
        <v>43</v>
      </c>
      <c r="D300" s="26" t="s">
        <v>375</v>
      </c>
      <c r="E300" s="26" t="s">
        <v>40</v>
      </c>
      <c r="F300" s="26" t="s">
        <v>65</v>
      </c>
      <c r="G300" s="28">
        <v>2</v>
      </c>
      <c r="H300" s="28">
        <v>2</v>
      </c>
      <c r="I300" s="29">
        <v>706.66999999999996</v>
      </c>
      <c r="J300" s="29">
        <v>706.66999999999996</v>
      </c>
      <c r="K300" s="29">
        <v>706.66999999999996</v>
      </c>
      <c r="L300" s="30">
        <v>16</v>
      </c>
      <c r="M300" s="29">
        <f t="shared" si="47"/>
        <v>1058350.8</v>
      </c>
      <c r="N300" s="29">
        <v>0</v>
      </c>
      <c r="O300" s="29">
        <v>0</v>
      </c>
      <c r="P300" s="29">
        <v>0</v>
      </c>
      <c r="Q300" s="29">
        <f>'Таблица 3 '!C291</f>
        <v>1058350.8</v>
      </c>
      <c r="R300" s="29">
        <f t="shared" si="38"/>
        <v>1058350.8</v>
      </c>
      <c r="S300" s="29">
        <v>0</v>
      </c>
      <c r="T300" s="31">
        <f t="shared" si="23"/>
        <v>1497.6591619850851</v>
      </c>
      <c r="U300" s="31">
        <v>1497.6591619850851</v>
      </c>
      <c r="V300" s="32" t="s">
        <v>45</v>
      </c>
    </row>
    <row r="301" ht="60">
      <c r="A301" s="26">
        <v>3</v>
      </c>
      <c r="B301" s="27" t="s">
        <v>376</v>
      </c>
      <c r="C301" s="26" t="s">
        <v>52</v>
      </c>
      <c r="D301" s="26">
        <v>1990</v>
      </c>
      <c r="E301" s="26" t="s">
        <v>39</v>
      </c>
      <c r="F301" s="26" t="s">
        <v>65</v>
      </c>
      <c r="G301" s="28">
        <v>2</v>
      </c>
      <c r="H301" s="28">
        <v>2</v>
      </c>
      <c r="I301" s="29">
        <v>1145.3</v>
      </c>
      <c r="J301" s="29">
        <v>842</v>
      </c>
      <c r="K301" s="29">
        <v>681.70000000000005</v>
      </c>
      <c r="L301" s="30">
        <v>34</v>
      </c>
      <c r="M301" s="29">
        <f t="shared" si="47"/>
        <v>571980.77000000002</v>
      </c>
      <c r="N301" s="29">
        <v>0</v>
      </c>
      <c r="O301" s="29">
        <v>0</v>
      </c>
      <c r="P301" s="29">
        <v>0</v>
      </c>
      <c r="Q301" s="29">
        <f>'Таблица 3 '!C292</f>
        <v>571980.77000000002</v>
      </c>
      <c r="R301" s="29">
        <f t="shared" si="38"/>
        <v>571980.77000000002</v>
      </c>
      <c r="S301" s="29">
        <v>0</v>
      </c>
      <c r="T301" s="31">
        <f t="shared" si="23"/>
        <v>679.31207838479816</v>
      </c>
      <c r="U301" s="31">
        <v>679.31207838479816</v>
      </c>
      <c r="V301" s="32" t="s">
        <v>45</v>
      </c>
    </row>
    <row r="302" ht="45">
      <c r="A302" s="26">
        <v>4</v>
      </c>
      <c r="B302" s="27" t="s">
        <v>377</v>
      </c>
      <c r="C302" s="26" t="s">
        <v>43</v>
      </c>
      <c r="D302" s="26" t="s">
        <v>130</v>
      </c>
      <c r="E302" s="26" t="s">
        <v>40</v>
      </c>
      <c r="F302" s="26" t="s">
        <v>44</v>
      </c>
      <c r="G302" s="28">
        <v>5</v>
      </c>
      <c r="H302" s="28">
        <v>4</v>
      </c>
      <c r="I302" s="29">
        <v>4416.0200000000004</v>
      </c>
      <c r="J302" s="29">
        <v>3983.8200000000002</v>
      </c>
      <c r="K302" s="29">
        <v>3983.8200000000002</v>
      </c>
      <c r="L302" s="30">
        <v>176</v>
      </c>
      <c r="M302" s="29">
        <f t="shared" si="47"/>
        <v>10801181.470000001</v>
      </c>
      <c r="N302" s="29">
        <v>0</v>
      </c>
      <c r="O302" s="29">
        <v>0</v>
      </c>
      <c r="P302" s="29">
        <v>0</v>
      </c>
      <c r="Q302" s="29">
        <f>'Таблица 3 '!C293</f>
        <v>10801181.470000001</v>
      </c>
      <c r="R302" s="29">
        <f t="shared" si="38"/>
        <v>10801181.470000001</v>
      </c>
      <c r="S302" s="29">
        <v>0</v>
      </c>
      <c r="T302" s="31">
        <f t="shared" si="23"/>
        <v>2711.2624240051009</v>
      </c>
      <c r="U302" s="31">
        <v>2711.2624240051009</v>
      </c>
      <c r="V302" s="32" t="s">
        <v>45</v>
      </c>
    </row>
    <row r="303" s="18" customFormat="1" ht="33" customHeight="1">
      <c r="A303" s="19" t="s">
        <v>378</v>
      </c>
      <c r="B303" s="19"/>
      <c r="C303" s="20" t="s">
        <v>39</v>
      </c>
      <c r="D303" s="20" t="s">
        <v>39</v>
      </c>
      <c r="E303" s="20" t="s">
        <v>39</v>
      </c>
      <c r="F303" s="20" t="s">
        <v>39</v>
      </c>
      <c r="G303" s="21" t="s">
        <v>39</v>
      </c>
      <c r="H303" s="21" t="s">
        <v>39</v>
      </c>
      <c r="I303" s="22">
        <f>SUM(I304)</f>
        <v>3747.0999999999999</v>
      </c>
      <c r="J303" s="22">
        <f t="shared" ref="J303:S303" si="48">SUM(J304)</f>
        <v>3480.0999999999999</v>
      </c>
      <c r="K303" s="22">
        <f t="shared" si="48"/>
        <v>2867.5</v>
      </c>
      <c r="L303" s="23">
        <f t="shared" si="48"/>
        <v>118</v>
      </c>
      <c r="M303" s="22">
        <f t="shared" si="48"/>
        <v>11252294.439999999</v>
      </c>
      <c r="N303" s="22">
        <f t="shared" si="48"/>
        <v>0</v>
      </c>
      <c r="O303" s="22">
        <f t="shared" si="48"/>
        <v>0</v>
      </c>
      <c r="P303" s="22">
        <f t="shared" si="48"/>
        <v>0</v>
      </c>
      <c r="Q303" s="22">
        <f t="shared" si="48"/>
        <v>11252294.439999999</v>
      </c>
      <c r="R303" s="22">
        <f t="shared" si="48"/>
        <v>11252294.439999999</v>
      </c>
      <c r="S303" s="22">
        <f t="shared" si="48"/>
        <v>0</v>
      </c>
      <c r="T303" s="33" t="s">
        <v>39</v>
      </c>
      <c r="U303" s="33" t="s">
        <v>39</v>
      </c>
      <c r="V303" s="24" t="s">
        <v>39</v>
      </c>
      <c r="W303" s="25"/>
      <c r="X303" s="25"/>
    </row>
    <row r="304" ht="45">
      <c r="A304" s="26">
        <v>1</v>
      </c>
      <c r="B304" s="27" t="s">
        <v>379</v>
      </c>
      <c r="C304" s="26" t="s">
        <v>43</v>
      </c>
      <c r="D304" s="26" t="s">
        <v>319</v>
      </c>
      <c r="E304" s="26" t="s">
        <v>40</v>
      </c>
      <c r="F304" s="26" t="s">
        <v>44</v>
      </c>
      <c r="G304" s="28">
        <v>5</v>
      </c>
      <c r="H304" s="28">
        <v>4</v>
      </c>
      <c r="I304" s="29">
        <v>3747.0999999999999</v>
      </c>
      <c r="J304" s="29">
        <v>3480.0999999999999</v>
      </c>
      <c r="K304" s="29">
        <v>2867.5</v>
      </c>
      <c r="L304" s="30">
        <v>118</v>
      </c>
      <c r="M304" s="29">
        <f>SUM(N304:Q304)</f>
        <v>11252294.439999999</v>
      </c>
      <c r="N304" s="29">
        <v>0</v>
      </c>
      <c r="O304" s="29">
        <v>0</v>
      </c>
      <c r="P304" s="29">
        <v>0</v>
      </c>
      <c r="Q304" s="29">
        <f>'Таблица 3 '!C295</f>
        <v>11252294.439999999</v>
      </c>
      <c r="R304" s="29">
        <f>Q304</f>
        <v>11252294.439999999</v>
      </c>
      <c r="S304" s="29">
        <v>0</v>
      </c>
      <c r="T304" s="31">
        <f t="shared" ref="T303:T366" si="49">M304/J304</f>
        <v>3233.3250308899169</v>
      </c>
      <c r="U304" s="31">
        <v>3233.3250308899169</v>
      </c>
      <c r="V304" s="32" t="s">
        <v>45</v>
      </c>
    </row>
    <row r="305" s="18" customFormat="1" ht="24" customHeight="1">
      <c r="A305" s="19" t="s">
        <v>380</v>
      </c>
      <c r="B305" s="19"/>
      <c r="C305" s="20" t="s">
        <v>39</v>
      </c>
      <c r="D305" s="20" t="s">
        <v>39</v>
      </c>
      <c r="E305" s="20" t="s">
        <v>39</v>
      </c>
      <c r="F305" s="20" t="s">
        <v>39</v>
      </c>
      <c r="G305" s="21" t="s">
        <v>39</v>
      </c>
      <c r="H305" s="21" t="s">
        <v>39</v>
      </c>
      <c r="I305" s="22">
        <f>I306</f>
        <v>883</v>
      </c>
      <c r="J305" s="22">
        <f t="shared" ref="J305:S310" si="50">J306</f>
        <v>602.35000000000002</v>
      </c>
      <c r="K305" s="22">
        <f t="shared" si="50"/>
        <v>602.35000000000002</v>
      </c>
      <c r="L305" s="23">
        <f t="shared" si="50"/>
        <v>33</v>
      </c>
      <c r="M305" s="22">
        <f t="shared" si="50"/>
        <v>506165.72000000003</v>
      </c>
      <c r="N305" s="22">
        <f t="shared" si="50"/>
        <v>0</v>
      </c>
      <c r="O305" s="22">
        <f t="shared" si="50"/>
        <v>0</v>
      </c>
      <c r="P305" s="22">
        <f t="shared" si="50"/>
        <v>0</v>
      </c>
      <c r="Q305" s="22">
        <f t="shared" si="50"/>
        <v>506165.72000000003</v>
      </c>
      <c r="R305" s="22">
        <f t="shared" si="50"/>
        <v>506165.72000000003</v>
      </c>
      <c r="S305" s="22">
        <f t="shared" si="50"/>
        <v>0</v>
      </c>
      <c r="T305" s="33" t="s">
        <v>39</v>
      </c>
      <c r="U305" s="33" t="s">
        <v>39</v>
      </c>
      <c r="V305" s="24" t="s">
        <v>39</v>
      </c>
      <c r="W305" s="25"/>
      <c r="X305" s="25"/>
    </row>
    <row r="306" ht="45">
      <c r="A306" s="26">
        <v>1</v>
      </c>
      <c r="B306" s="27" t="s">
        <v>381</v>
      </c>
      <c r="C306" s="26" t="s">
        <v>43</v>
      </c>
      <c r="D306" s="26">
        <v>1984</v>
      </c>
      <c r="E306" s="26">
        <v>2018</v>
      </c>
      <c r="F306" s="26" t="s">
        <v>50</v>
      </c>
      <c r="G306" s="28">
        <v>2</v>
      </c>
      <c r="H306" s="28">
        <v>2</v>
      </c>
      <c r="I306" s="29">
        <v>883</v>
      </c>
      <c r="J306" s="29">
        <v>602.35000000000002</v>
      </c>
      <c r="K306" s="29">
        <v>602.35000000000002</v>
      </c>
      <c r="L306" s="30">
        <v>33</v>
      </c>
      <c r="M306" s="29">
        <f>SUM(N306:Q306)</f>
        <v>506165.72000000003</v>
      </c>
      <c r="N306" s="29">
        <v>0</v>
      </c>
      <c r="O306" s="29">
        <v>0</v>
      </c>
      <c r="P306" s="29">
        <v>0</v>
      </c>
      <c r="Q306" s="29">
        <f>'Таблица 3 '!C297</f>
        <v>506165.72000000003</v>
      </c>
      <c r="R306" s="29">
        <f>Q306</f>
        <v>506165.72000000003</v>
      </c>
      <c r="S306" s="29">
        <v>0</v>
      </c>
      <c r="T306" s="31">
        <f t="shared" si="49"/>
        <v>840.31828671038431</v>
      </c>
      <c r="U306" s="31">
        <v>840.31828671038431</v>
      </c>
      <c r="V306" s="32" t="s">
        <v>45</v>
      </c>
    </row>
    <row r="307" s="18" customFormat="1" ht="34.5" customHeight="1">
      <c r="A307" s="19" t="s">
        <v>382</v>
      </c>
      <c r="B307" s="19"/>
      <c r="C307" s="20" t="s">
        <v>39</v>
      </c>
      <c r="D307" s="20" t="s">
        <v>39</v>
      </c>
      <c r="E307" s="20" t="s">
        <v>39</v>
      </c>
      <c r="F307" s="20" t="s">
        <v>39</v>
      </c>
      <c r="G307" s="21" t="s">
        <v>39</v>
      </c>
      <c r="H307" s="21" t="s">
        <v>39</v>
      </c>
      <c r="I307" s="22">
        <f t="shared" ref="I307:I310" si="51">I308</f>
        <v>798.62</v>
      </c>
      <c r="J307" s="22">
        <f t="shared" si="50"/>
        <v>727.76999999999998</v>
      </c>
      <c r="K307" s="22">
        <f t="shared" si="50"/>
        <v>727.76999999999998</v>
      </c>
      <c r="L307" s="23">
        <f t="shared" si="50"/>
        <v>31</v>
      </c>
      <c r="M307" s="22">
        <f t="shared" si="50"/>
        <v>469287.59999999998</v>
      </c>
      <c r="N307" s="22">
        <f t="shared" si="50"/>
        <v>0</v>
      </c>
      <c r="O307" s="22">
        <f t="shared" si="50"/>
        <v>0</v>
      </c>
      <c r="P307" s="22">
        <f t="shared" si="50"/>
        <v>0</v>
      </c>
      <c r="Q307" s="22">
        <f t="shared" si="50"/>
        <v>469287.59999999998</v>
      </c>
      <c r="R307" s="22">
        <f t="shared" si="50"/>
        <v>469287.59999999998</v>
      </c>
      <c r="S307" s="22">
        <f t="shared" si="50"/>
        <v>0</v>
      </c>
      <c r="T307" s="33" t="s">
        <v>40</v>
      </c>
      <c r="U307" s="33" t="s">
        <v>40</v>
      </c>
      <c r="V307" s="24" t="s">
        <v>40</v>
      </c>
      <c r="W307" s="25"/>
      <c r="X307" s="25"/>
    </row>
    <row r="308" s="18" customFormat="1" ht="24" customHeight="1">
      <c r="A308" s="19" t="s">
        <v>383</v>
      </c>
      <c r="B308" s="19"/>
      <c r="C308" s="20" t="s">
        <v>39</v>
      </c>
      <c r="D308" s="20" t="s">
        <v>39</v>
      </c>
      <c r="E308" s="20" t="s">
        <v>39</v>
      </c>
      <c r="F308" s="20" t="s">
        <v>39</v>
      </c>
      <c r="G308" s="21" t="s">
        <v>39</v>
      </c>
      <c r="H308" s="21" t="s">
        <v>39</v>
      </c>
      <c r="I308" s="22">
        <f t="shared" si="51"/>
        <v>798.62</v>
      </c>
      <c r="J308" s="22">
        <f t="shared" si="50"/>
        <v>727.76999999999998</v>
      </c>
      <c r="K308" s="22">
        <f t="shared" si="50"/>
        <v>727.76999999999998</v>
      </c>
      <c r="L308" s="23">
        <f t="shared" si="50"/>
        <v>31</v>
      </c>
      <c r="M308" s="22">
        <f t="shared" si="50"/>
        <v>469287.59999999998</v>
      </c>
      <c r="N308" s="22">
        <f t="shared" si="50"/>
        <v>0</v>
      </c>
      <c r="O308" s="22">
        <f t="shared" si="50"/>
        <v>0</v>
      </c>
      <c r="P308" s="22">
        <f t="shared" si="50"/>
        <v>0</v>
      </c>
      <c r="Q308" s="22">
        <f t="shared" si="50"/>
        <v>469287.59999999998</v>
      </c>
      <c r="R308" s="22">
        <f t="shared" si="50"/>
        <v>469287.59999999998</v>
      </c>
      <c r="S308" s="22">
        <f t="shared" si="50"/>
        <v>0</v>
      </c>
      <c r="T308" s="33" t="s">
        <v>40</v>
      </c>
      <c r="U308" s="33" t="s">
        <v>40</v>
      </c>
      <c r="V308" s="24" t="s">
        <v>40</v>
      </c>
      <c r="W308" s="25"/>
      <c r="X308" s="25"/>
    </row>
    <row r="309" ht="45">
      <c r="A309" s="26">
        <v>1</v>
      </c>
      <c r="B309" s="27" t="s">
        <v>384</v>
      </c>
      <c r="C309" s="26" t="s">
        <v>43</v>
      </c>
      <c r="D309" s="26" t="s">
        <v>328</v>
      </c>
      <c r="E309" s="26" t="s">
        <v>40</v>
      </c>
      <c r="F309" s="26" t="s">
        <v>65</v>
      </c>
      <c r="G309" s="28">
        <v>2</v>
      </c>
      <c r="H309" s="28">
        <v>2</v>
      </c>
      <c r="I309" s="29">
        <v>798.62</v>
      </c>
      <c r="J309" s="29">
        <v>727.76999999999998</v>
      </c>
      <c r="K309" s="29">
        <v>727.76999999999998</v>
      </c>
      <c r="L309" s="30">
        <v>31</v>
      </c>
      <c r="M309" s="29">
        <f>SUM(N309:Q309)</f>
        <v>469287.59999999998</v>
      </c>
      <c r="N309" s="29">
        <v>0</v>
      </c>
      <c r="O309" s="29">
        <v>0</v>
      </c>
      <c r="P309" s="29">
        <v>0</v>
      </c>
      <c r="Q309" s="29">
        <f>'Таблица 3 '!C300</f>
        <v>469287.59999999998</v>
      </c>
      <c r="R309" s="29">
        <f>Q309</f>
        <v>469287.59999999998</v>
      </c>
      <c r="S309" s="29">
        <v>0</v>
      </c>
      <c r="T309" s="31">
        <f t="shared" si="49"/>
        <v>644.82954779669399</v>
      </c>
      <c r="U309" s="31">
        <v>644.82954779669399</v>
      </c>
      <c r="V309" s="32" t="s">
        <v>45</v>
      </c>
    </row>
    <row r="310" s="18" customFormat="1" ht="25.5" customHeight="1">
      <c r="A310" s="19" t="s">
        <v>385</v>
      </c>
      <c r="B310" s="19"/>
      <c r="C310" s="20" t="s">
        <v>39</v>
      </c>
      <c r="D310" s="20" t="s">
        <v>39</v>
      </c>
      <c r="E310" s="20" t="s">
        <v>39</v>
      </c>
      <c r="F310" s="20" t="s">
        <v>39</v>
      </c>
      <c r="G310" s="21" t="s">
        <v>39</v>
      </c>
      <c r="H310" s="21" t="s">
        <v>39</v>
      </c>
      <c r="I310" s="22">
        <f t="shared" si="51"/>
        <v>2507.5999999999999</v>
      </c>
      <c r="J310" s="22">
        <f t="shared" si="50"/>
        <v>1515.3</v>
      </c>
      <c r="K310" s="22">
        <f t="shared" si="50"/>
        <v>1515.4000000000001</v>
      </c>
      <c r="L310" s="23">
        <f t="shared" si="50"/>
        <v>62</v>
      </c>
      <c r="M310" s="22">
        <f t="shared" si="50"/>
        <v>5450833.2000000002</v>
      </c>
      <c r="N310" s="22">
        <f t="shared" si="50"/>
        <v>0</v>
      </c>
      <c r="O310" s="22">
        <f t="shared" si="50"/>
        <v>0</v>
      </c>
      <c r="P310" s="22">
        <f t="shared" si="50"/>
        <v>0</v>
      </c>
      <c r="Q310" s="22">
        <f t="shared" si="50"/>
        <v>5450833.2000000002</v>
      </c>
      <c r="R310" s="22">
        <f t="shared" si="50"/>
        <v>5450833.2000000002</v>
      </c>
      <c r="S310" s="22">
        <f t="shared" si="50"/>
        <v>0</v>
      </c>
      <c r="T310" s="33" t="s">
        <v>40</v>
      </c>
      <c r="U310" s="33" t="s">
        <v>40</v>
      </c>
      <c r="V310" s="24" t="s">
        <v>40</v>
      </c>
      <c r="W310" s="25"/>
      <c r="X310" s="25"/>
    </row>
    <row r="311" s="18" customFormat="1" ht="25.5" customHeight="1">
      <c r="A311" s="19" t="s">
        <v>386</v>
      </c>
      <c r="B311" s="19"/>
      <c r="C311" s="20" t="s">
        <v>39</v>
      </c>
      <c r="D311" s="20" t="s">
        <v>39</v>
      </c>
      <c r="E311" s="20" t="s">
        <v>39</v>
      </c>
      <c r="F311" s="20" t="s">
        <v>39</v>
      </c>
      <c r="G311" s="21" t="s">
        <v>39</v>
      </c>
      <c r="H311" s="21" t="s">
        <v>39</v>
      </c>
      <c r="I311" s="22">
        <f>SUM(I312:I313)</f>
        <v>2507.5999999999999</v>
      </c>
      <c r="J311" s="22">
        <f t="shared" ref="J311:S311" si="52">SUM(J312:J313)</f>
        <v>1515.3</v>
      </c>
      <c r="K311" s="22">
        <f t="shared" si="52"/>
        <v>1515.4000000000001</v>
      </c>
      <c r="L311" s="23">
        <f t="shared" si="52"/>
        <v>62</v>
      </c>
      <c r="M311" s="22">
        <f t="shared" si="52"/>
        <v>5450833.2000000002</v>
      </c>
      <c r="N311" s="22">
        <f t="shared" si="52"/>
        <v>0</v>
      </c>
      <c r="O311" s="22">
        <f t="shared" si="52"/>
        <v>0</v>
      </c>
      <c r="P311" s="22">
        <f t="shared" si="52"/>
        <v>0</v>
      </c>
      <c r="Q311" s="22">
        <f t="shared" si="52"/>
        <v>5450833.2000000002</v>
      </c>
      <c r="R311" s="22">
        <f t="shared" si="52"/>
        <v>5450833.2000000002</v>
      </c>
      <c r="S311" s="22">
        <f t="shared" si="52"/>
        <v>0</v>
      </c>
      <c r="T311" s="33" t="s">
        <v>40</v>
      </c>
      <c r="U311" s="33" t="s">
        <v>40</v>
      </c>
      <c r="V311" s="24" t="s">
        <v>40</v>
      </c>
      <c r="W311" s="25"/>
      <c r="X311" s="25"/>
    </row>
    <row r="312" ht="45">
      <c r="A312" s="26">
        <v>1</v>
      </c>
      <c r="B312" s="27" t="s">
        <v>387</v>
      </c>
      <c r="C312" s="26" t="s">
        <v>43</v>
      </c>
      <c r="D312" s="26" t="s">
        <v>130</v>
      </c>
      <c r="E312" s="26" t="s">
        <v>40</v>
      </c>
      <c r="F312" s="26" t="s">
        <v>44</v>
      </c>
      <c r="G312" s="28">
        <v>2</v>
      </c>
      <c r="H312" s="28">
        <v>2</v>
      </c>
      <c r="I312" s="29">
        <v>1454.5</v>
      </c>
      <c r="J312" s="29">
        <v>954.79999999999995</v>
      </c>
      <c r="K312" s="29">
        <v>954.89999999999998</v>
      </c>
      <c r="L312" s="30">
        <v>39</v>
      </c>
      <c r="M312" s="29">
        <f t="shared" ref="M312:M313" si="53">SUM(N312:Q312)</f>
        <v>4969080</v>
      </c>
      <c r="N312" s="29">
        <v>0</v>
      </c>
      <c r="O312" s="29">
        <v>0</v>
      </c>
      <c r="P312" s="29">
        <v>0</v>
      </c>
      <c r="Q312" s="29">
        <f>'Таблица 3 '!C303</f>
        <v>4969080</v>
      </c>
      <c r="R312" s="29">
        <f t="shared" ref="R312:R313" si="54">Q312</f>
        <v>4969080</v>
      </c>
      <c r="S312" s="29">
        <v>0</v>
      </c>
      <c r="T312" s="31">
        <f t="shared" si="49"/>
        <v>5204.3150397989111</v>
      </c>
      <c r="U312" s="31">
        <v>5204.3150397989111</v>
      </c>
      <c r="V312" s="32" t="s">
        <v>45</v>
      </c>
    </row>
    <row r="313" ht="45">
      <c r="A313" s="26">
        <v>2</v>
      </c>
      <c r="B313" s="27" t="s">
        <v>388</v>
      </c>
      <c r="C313" s="26" t="s">
        <v>43</v>
      </c>
      <c r="D313" s="26" t="s">
        <v>389</v>
      </c>
      <c r="E313" s="26" t="s">
        <v>40</v>
      </c>
      <c r="F313" s="26" t="s">
        <v>65</v>
      </c>
      <c r="G313" s="28">
        <v>2</v>
      </c>
      <c r="H313" s="28">
        <v>2</v>
      </c>
      <c r="I313" s="29">
        <v>1053.0999999999999</v>
      </c>
      <c r="J313" s="29">
        <v>560.5</v>
      </c>
      <c r="K313" s="29">
        <v>560.5</v>
      </c>
      <c r="L313" s="30">
        <v>23</v>
      </c>
      <c r="M313" s="29">
        <f t="shared" si="53"/>
        <v>481753.20000000001</v>
      </c>
      <c r="N313" s="29">
        <v>0</v>
      </c>
      <c r="O313" s="29">
        <v>0</v>
      </c>
      <c r="P313" s="29">
        <v>0</v>
      </c>
      <c r="Q313" s="29">
        <f>'Таблица 3 '!C304</f>
        <v>481753.20000000001</v>
      </c>
      <c r="R313" s="29">
        <f t="shared" si="54"/>
        <v>481753.20000000001</v>
      </c>
      <c r="S313" s="29">
        <v>0</v>
      </c>
      <c r="T313" s="31">
        <f t="shared" si="49"/>
        <v>859.50615521855491</v>
      </c>
      <c r="U313" s="31">
        <v>859.50615521855491</v>
      </c>
      <c r="V313" s="32" t="s">
        <v>45</v>
      </c>
    </row>
    <row r="314" s="18" customFormat="1" ht="26.449999999999999" customHeight="1">
      <c r="A314" s="19" t="s">
        <v>390</v>
      </c>
      <c r="B314" s="19"/>
      <c r="C314" s="20" t="s">
        <v>39</v>
      </c>
      <c r="D314" s="20" t="s">
        <v>39</v>
      </c>
      <c r="E314" s="20" t="s">
        <v>39</v>
      </c>
      <c r="F314" s="20" t="s">
        <v>39</v>
      </c>
      <c r="G314" s="21" t="s">
        <v>39</v>
      </c>
      <c r="H314" s="21" t="s">
        <v>39</v>
      </c>
      <c r="I314" s="22">
        <f>I315</f>
        <v>1220</v>
      </c>
      <c r="J314" s="22">
        <f t="shared" ref="J314:S314" si="55">J315</f>
        <v>989.20000000000005</v>
      </c>
      <c r="K314" s="22">
        <f t="shared" si="55"/>
        <v>989.20000000000005</v>
      </c>
      <c r="L314" s="23">
        <f t="shared" si="55"/>
        <v>46</v>
      </c>
      <c r="M314" s="22">
        <f t="shared" si="55"/>
        <v>2018971.2</v>
      </c>
      <c r="N314" s="22">
        <f t="shared" si="55"/>
        <v>0</v>
      </c>
      <c r="O314" s="22">
        <f t="shared" si="55"/>
        <v>0</v>
      </c>
      <c r="P314" s="22">
        <f t="shared" si="55"/>
        <v>0</v>
      </c>
      <c r="Q314" s="22">
        <f t="shared" si="55"/>
        <v>2018971.2</v>
      </c>
      <c r="R314" s="22">
        <f t="shared" si="55"/>
        <v>2018971.2</v>
      </c>
      <c r="S314" s="22">
        <f t="shared" si="55"/>
        <v>0</v>
      </c>
      <c r="T314" s="33" t="s">
        <v>40</v>
      </c>
      <c r="U314" s="33" t="s">
        <v>40</v>
      </c>
      <c r="V314" s="24" t="s">
        <v>40</v>
      </c>
      <c r="W314" s="25"/>
      <c r="X314" s="25"/>
    </row>
    <row r="315" s="18" customFormat="1" ht="22.149999999999999" customHeight="1">
      <c r="A315" s="19" t="s">
        <v>391</v>
      </c>
      <c r="B315" s="19"/>
      <c r="C315" s="20" t="s">
        <v>39</v>
      </c>
      <c r="D315" s="20" t="s">
        <v>39</v>
      </c>
      <c r="E315" s="20" t="s">
        <v>39</v>
      </c>
      <c r="F315" s="20" t="s">
        <v>39</v>
      </c>
      <c r="G315" s="21" t="s">
        <v>39</v>
      </c>
      <c r="H315" s="21" t="s">
        <v>39</v>
      </c>
      <c r="I315" s="22">
        <f>SUM(I316)</f>
        <v>1220</v>
      </c>
      <c r="J315" s="22">
        <f t="shared" ref="J315:S315" si="56">SUM(J316)</f>
        <v>989.20000000000005</v>
      </c>
      <c r="K315" s="22">
        <f t="shared" si="56"/>
        <v>989.20000000000005</v>
      </c>
      <c r="L315" s="23">
        <f t="shared" si="56"/>
        <v>46</v>
      </c>
      <c r="M315" s="22">
        <f t="shared" si="56"/>
        <v>2018971.2</v>
      </c>
      <c r="N315" s="22">
        <f t="shared" si="56"/>
        <v>0</v>
      </c>
      <c r="O315" s="22">
        <f t="shared" si="56"/>
        <v>0</v>
      </c>
      <c r="P315" s="22">
        <f t="shared" si="56"/>
        <v>0</v>
      </c>
      <c r="Q315" s="22">
        <f t="shared" si="56"/>
        <v>2018971.2</v>
      </c>
      <c r="R315" s="22">
        <f t="shared" si="56"/>
        <v>2018971.2</v>
      </c>
      <c r="S315" s="22">
        <f t="shared" si="56"/>
        <v>0</v>
      </c>
      <c r="T315" s="33" t="s">
        <v>40</v>
      </c>
      <c r="U315" s="33" t="s">
        <v>40</v>
      </c>
      <c r="V315" s="24" t="s">
        <v>40</v>
      </c>
      <c r="W315" s="25"/>
      <c r="X315" s="25"/>
    </row>
    <row r="316" ht="45">
      <c r="A316" s="26">
        <v>1</v>
      </c>
      <c r="B316" s="27" t="s">
        <v>392</v>
      </c>
      <c r="C316" s="26" t="s">
        <v>43</v>
      </c>
      <c r="D316" s="26" t="s">
        <v>328</v>
      </c>
      <c r="E316" s="26" t="s">
        <v>40</v>
      </c>
      <c r="F316" s="26" t="s">
        <v>44</v>
      </c>
      <c r="G316" s="28">
        <v>2</v>
      </c>
      <c r="H316" s="28">
        <v>2</v>
      </c>
      <c r="I316" s="29">
        <v>1220</v>
      </c>
      <c r="J316" s="29">
        <v>989.20000000000005</v>
      </c>
      <c r="K316" s="29">
        <v>989.20000000000005</v>
      </c>
      <c r="L316" s="30">
        <v>46</v>
      </c>
      <c r="M316" s="29">
        <f>SUM(N316:Q316)</f>
        <v>2018971.2</v>
      </c>
      <c r="N316" s="29">
        <v>0</v>
      </c>
      <c r="O316" s="29">
        <v>0</v>
      </c>
      <c r="P316" s="29">
        <v>0</v>
      </c>
      <c r="Q316" s="29">
        <f>'Таблица 3 '!C307</f>
        <v>2018971.2</v>
      </c>
      <c r="R316" s="29">
        <f>Q316</f>
        <v>2018971.2</v>
      </c>
      <c r="S316" s="29">
        <v>0</v>
      </c>
      <c r="T316" s="31">
        <f t="shared" si="49"/>
        <v>2041.0141528507884</v>
      </c>
      <c r="U316" s="31">
        <v>2041.0141528507884</v>
      </c>
      <c r="V316" s="32" t="s">
        <v>45</v>
      </c>
    </row>
    <row r="317" s="18" customFormat="1" ht="24" customHeight="1">
      <c r="A317" s="19" t="s">
        <v>393</v>
      </c>
      <c r="B317" s="19"/>
      <c r="C317" s="20" t="s">
        <v>39</v>
      </c>
      <c r="D317" s="20" t="s">
        <v>39</v>
      </c>
      <c r="E317" s="20" t="s">
        <v>39</v>
      </c>
      <c r="F317" s="20" t="s">
        <v>39</v>
      </c>
      <c r="G317" s="21" t="s">
        <v>39</v>
      </c>
      <c r="H317" s="21" t="s">
        <v>39</v>
      </c>
      <c r="I317" s="22">
        <f>I318</f>
        <v>10071.469999999999</v>
      </c>
      <c r="J317" s="22">
        <f t="shared" ref="J317:S317" si="57">J318</f>
        <v>8250.6900000000005</v>
      </c>
      <c r="K317" s="22">
        <f t="shared" si="57"/>
        <v>7552.75</v>
      </c>
      <c r="L317" s="23">
        <f t="shared" si="57"/>
        <v>372</v>
      </c>
      <c r="M317" s="22">
        <f t="shared" si="57"/>
        <v>5824644.5099999998</v>
      </c>
      <c r="N317" s="22">
        <f t="shared" si="57"/>
        <v>0</v>
      </c>
      <c r="O317" s="22">
        <f t="shared" si="57"/>
        <v>0</v>
      </c>
      <c r="P317" s="22">
        <f t="shared" si="57"/>
        <v>0</v>
      </c>
      <c r="Q317" s="22">
        <f t="shared" si="57"/>
        <v>5824644.5099999998</v>
      </c>
      <c r="R317" s="22">
        <f t="shared" si="57"/>
        <v>5824644.5099999998</v>
      </c>
      <c r="S317" s="22">
        <f t="shared" si="57"/>
        <v>0</v>
      </c>
      <c r="T317" s="33" t="s">
        <v>40</v>
      </c>
      <c r="U317" s="33" t="s">
        <v>40</v>
      </c>
      <c r="V317" s="24" t="s">
        <v>40</v>
      </c>
      <c r="W317" s="25"/>
      <c r="X317" s="25"/>
    </row>
    <row r="318" s="18" customFormat="1" ht="24" customHeight="1">
      <c r="A318" s="19" t="s">
        <v>394</v>
      </c>
      <c r="B318" s="19"/>
      <c r="C318" s="20" t="s">
        <v>39</v>
      </c>
      <c r="D318" s="20" t="s">
        <v>39</v>
      </c>
      <c r="E318" s="20" t="s">
        <v>39</v>
      </c>
      <c r="F318" s="20" t="s">
        <v>39</v>
      </c>
      <c r="G318" s="21" t="s">
        <v>39</v>
      </c>
      <c r="H318" s="21" t="s">
        <v>39</v>
      </c>
      <c r="I318" s="22">
        <f>SUM(I319:I322)</f>
        <v>10071.469999999999</v>
      </c>
      <c r="J318" s="22">
        <f t="shared" ref="J318:S318" si="58">SUM(J319:J322)</f>
        <v>8250.6900000000005</v>
      </c>
      <c r="K318" s="22">
        <f t="shared" si="58"/>
        <v>7552.75</v>
      </c>
      <c r="L318" s="23">
        <f t="shared" si="58"/>
        <v>372</v>
      </c>
      <c r="M318" s="22">
        <f t="shared" si="58"/>
        <v>5824644.5099999998</v>
      </c>
      <c r="N318" s="22">
        <f t="shared" si="58"/>
        <v>0</v>
      </c>
      <c r="O318" s="22">
        <f t="shared" si="58"/>
        <v>0</v>
      </c>
      <c r="P318" s="22">
        <f t="shared" si="58"/>
        <v>0</v>
      </c>
      <c r="Q318" s="22">
        <f t="shared" si="58"/>
        <v>5824644.5099999998</v>
      </c>
      <c r="R318" s="22">
        <f t="shared" si="58"/>
        <v>5824644.5099999998</v>
      </c>
      <c r="S318" s="22">
        <f t="shared" si="58"/>
        <v>0</v>
      </c>
      <c r="T318" s="33" t="s">
        <v>40</v>
      </c>
      <c r="U318" s="33" t="s">
        <v>40</v>
      </c>
      <c r="V318" s="24" t="s">
        <v>40</v>
      </c>
      <c r="W318" s="25"/>
      <c r="X318" s="25"/>
    </row>
    <row r="319" ht="45">
      <c r="A319" s="26">
        <v>1</v>
      </c>
      <c r="B319" s="27" t="s">
        <v>395</v>
      </c>
      <c r="C319" s="26" t="s">
        <v>43</v>
      </c>
      <c r="D319" s="26">
        <v>1992</v>
      </c>
      <c r="E319" s="26">
        <v>2015</v>
      </c>
      <c r="F319" s="26" t="s">
        <v>54</v>
      </c>
      <c r="G319" s="28">
        <v>5</v>
      </c>
      <c r="H319" s="28">
        <v>3</v>
      </c>
      <c r="I319" s="29">
        <v>3726.6999999999998</v>
      </c>
      <c r="J319" s="29">
        <v>3198.5999999999999</v>
      </c>
      <c r="K319" s="29">
        <v>2692.98</v>
      </c>
      <c r="L319" s="30">
        <v>110</v>
      </c>
      <c r="M319" s="29">
        <f t="shared" ref="M319:M322" si="59">SUM(N319:Q319)</f>
        <v>235544.91</v>
      </c>
      <c r="N319" s="29">
        <v>0</v>
      </c>
      <c r="O319" s="29">
        <v>0</v>
      </c>
      <c r="P319" s="29">
        <v>0</v>
      </c>
      <c r="Q319" s="29">
        <f>'Таблица 3 '!C310</f>
        <v>235544.91</v>
      </c>
      <c r="R319" s="29">
        <f t="shared" ref="R319:R322" si="60">Q319</f>
        <v>235544.91</v>
      </c>
      <c r="S319" s="29">
        <v>0</v>
      </c>
      <c r="T319" s="31">
        <f t="shared" si="49"/>
        <v>73.640001875820673</v>
      </c>
      <c r="U319" s="31">
        <v>73.640001875820673</v>
      </c>
      <c r="V319" s="32" t="s">
        <v>45</v>
      </c>
    </row>
    <row r="320" ht="60">
      <c r="A320" s="26">
        <v>2</v>
      </c>
      <c r="B320" s="27" t="s">
        <v>396</v>
      </c>
      <c r="C320" s="26" t="s">
        <v>52</v>
      </c>
      <c r="D320" s="26">
        <v>1991</v>
      </c>
      <c r="E320" s="26" t="s">
        <v>39</v>
      </c>
      <c r="F320" s="26" t="s">
        <v>44</v>
      </c>
      <c r="G320" s="28">
        <v>2</v>
      </c>
      <c r="H320" s="28">
        <v>2</v>
      </c>
      <c r="I320" s="29">
        <v>807.49000000000001</v>
      </c>
      <c r="J320" s="29">
        <v>721.77999999999997</v>
      </c>
      <c r="K320" s="29">
        <v>721.77999999999997</v>
      </c>
      <c r="L320" s="30">
        <v>29</v>
      </c>
      <c r="M320" s="29">
        <f t="shared" si="59"/>
        <v>116505</v>
      </c>
      <c r="N320" s="29">
        <v>0</v>
      </c>
      <c r="O320" s="29">
        <v>0</v>
      </c>
      <c r="P320" s="29">
        <v>0</v>
      </c>
      <c r="Q320" s="29">
        <f>'Таблица 3 '!C311</f>
        <v>116505</v>
      </c>
      <c r="R320" s="29">
        <f t="shared" si="60"/>
        <v>116505</v>
      </c>
      <c r="S320" s="29">
        <v>0</v>
      </c>
      <c r="T320" s="31">
        <f t="shared" si="49"/>
        <v>161.41345008174235</v>
      </c>
      <c r="U320" s="31">
        <v>161.41345008174235</v>
      </c>
      <c r="V320" s="32" t="s">
        <v>45</v>
      </c>
    </row>
    <row r="321" ht="45">
      <c r="A321" s="26">
        <v>3</v>
      </c>
      <c r="B321" s="27" t="s">
        <v>397</v>
      </c>
      <c r="C321" s="26" t="s">
        <v>43</v>
      </c>
      <c r="D321" s="26">
        <v>1974</v>
      </c>
      <c r="E321" s="26" t="s">
        <v>40</v>
      </c>
      <c r="F321" s="26" t="s">
        <v>44</v>
      </c>
      <c r="G321" s="28">
        <v>2</v>
      </c>
      <c r="H321" s="28">
        <v>2</v>
      </c>
      <c r="I321" s="29">
        <v>779.77999999999997</v>
      </c>
      <c r="J321" s="29">
        <v>701.16999999999996</v>
      </c>
      <c r="K321" s="29">
        <v>628.39999999999998</v>
      </c>
      <c r="L321" s="30">
        <v>35</v>
      </c>
      <c r="M321" s="29">
        <f t="shared" si="59"/>
        <v>3144855.6000000001</v>
      </c>
      <c r="N321" s="29">
        <v>0</v>
      </c>
      <c r="O321" s="29">
        <v>0</v>
      </c>
      <c r="P321" s="29">
        <v>0</v>
      </c>
      <c r="Q321" s="29">
        <f>'Таблица 3 '!C312</f>
        <v>3144855.6000000001</v>
      </c>
      <c r="R321" s="29">
        <f t="shared" si="60"/>
        <v>3144855.6000000001</v>
      </c>
      <c r="S321" s="29">
        <v>0</v>
      </c>
      <c r="T321" s="31">
        <f t="shared" si="49"/>
        <v>4485.1542421951881</v>
      </c>
      <c r="U321" s="31">
        <v>4485.1542421951881</v>
      </c>
      <c r="V321" s="32" t="s">
        <v>45</v>
      </c>
    </row>
    <row r="322" ht="60">
      <c r="A322" s="26">
        <v>4</v>
      </c>
      <c r="B322" s="27" t="s">
        <v>398</v>
      </c>
      <c r="C322" s="26" t="s">
        <v>52</v>
      </c>
      <c r="D322" s="26">
        <v>1974</v>
      </c>
      <c r="E322" s="26" t="s">
        <v>40</v>
      </c>
      <c r="F322" s="26" t="s">
        <v>76</v>
      </c>
      <c r="G322" s="28">
        <v>5</v>
      </c>
      <c r="H322" s="28">
        <v>5</v>
      </c>
      <c r="I322" s="29">
        <v>4757.5</v>
      </c>
      <c r="J322" s="29">
        <v>3629.1399999999999</v>
      </c>
      <c r="K322" s="29">
        <v>3509.5900000000001</v>
      </c>
      <c r="L322" s="30">
        <v>198</v>
      </c>
      <c r="M322" s="29">
        <f t="shared" si="59"/>
        <v>2327739</v>
      </c>
      <c r="N322" s="29">
        <v>0</v>
      </c>
      <c r="O322" s="29">
        <v>0</v>
      </c>
      <c r="P322" s="29">
        <v>0</v>
      </c>
      <c r="Q322" s="29">
        <f>'Таблица 3 '!C313</f>
        <v>2327739</v>
      </c>
      <c r="R322" s="29">
        <f t="shared" si="60"/>
        <v>2327739</v>
      </c>
      <c r="S322" s="29">
        <v>0</v>
      </c>
      <c r="T322" s="31">
        <f t="shared" si="49"/>
        <v>641.40237080961333</v>
      </c>
      <c r="U322" s="31">
        <v>706.3061524217859</v>
      </c>
      <c r="V322" s="32" t="s">
        <v>45</v>
      </c>
    </row>
    <row r="323" s="18" customFormat="1" ht="30.75" customHeight="1">
      <c r="A323" s="19" t="s">
        <v>399</v>
      </c>
      <c r="B323" s="19"/>
      <c r="C323" s="20" t="s">
        <v>39</v>
      </c>
      <c r="D323" s="20" t="s">
        <v>39</v>
      </c>
      <c r="E323" s="20" t="s">
        <v>39</v>
      </c>
      <c r="F323" s="20" t="s">
        <v>39</v>
      </c>
      <c r="G323" s="21" t="s">
        <v>39</v>
      </c>
      <c r="H323" s="21" t="s">
        <v>39</v>
      </c>
      <c r="I323" s="22">
        <f>I324+I329</f>
        <v>25906.5</v>
      </c>
      <c r="J323" s="22">
        <f t="shared" ref="J323:S323" si="61">J324+J329</f>
        <v>19510.290000000001</v>
      </c>
      <c r="K323" s="22">
        <f t="shared" si="61"/>
        <v>18413.489999999998</v>
      </c>
      <c r="L323" s="23">
        <f t="shared" si="61"/>
        <v>1082</v>
      </c>
      <c r="M323" s="22">
        <f t="shared" si="61"/>
        <v>22795351.93</v>
      </c>
      <c r="N323" s="22">
        <f t="shared" si="61"/>
        <v>0</v>
      </c>
      <c r="O323" s="22">
        <f t="shared" si="61"/>
        <v>0</v>
      </c>
      <c r="P323" s="22">
        <f t="shared" si="61"/>
        <v>0</v>
      </c>
      <c r="Q323" s="22">
        <f t="shared" si="61"/>
        <v>22795351.93</v>
      </c>
      <c r="R323" s="22">
        <f t="shared" si="61"/>
        <v>22795351.93</v>
      </c>
      <c r="S323" s="22">
        <f t="shared" si="61"/>
        <v>0</v>
      </c>
      <c r="T323" s="33" t="s">
        <v>40</v>
      </c>
      <c r="U323" s="33" t="s">
        <v>40</v>
      </c>
      <c r="V323" s="24" t="s">
        <v>40</v>
      </c>
      <c r="W323" s="25"/>
      <c r="X323" s="25"/>
    </row>
    <row r="324" s="18" customFormat="1" ht="22.899999999999999" customHeight="1">
      <c r="A324" s="19" t="s">
        <v>400</v>
      </c>
      <c r="B324" s="19"/>
      <c r="C324" s="20" t="s">
        <v>39</v>
      </c>
      <c r="D324" s="20" t="s">
        <v>39</v>
      </c>
      <c r="E324" s="20" t="s">
        <v>39</v>
      </c>
      <c r="F324" s="20" t="s">
        <v>39</v>
      </c>
      <c r="G324" s="21" t="s">
        <v>39</v>
      </c>
      <c r="H324" s="21" t="s">
        <v>39</v>
      </c>
      <c r="I324" s="22">
        <f>SUM(I325:I328)</f>
        <v>6756.7999999999993</v>
      </c>
      <c r="J324" s="22">
        <f t="shared" ref="J324:S324" si="62">SUM(J325:J328)</f>
        <v>6566.8900000000003</v>
      </c>
      <c r="K324" s="22">
        <f t="shared" si="62"/>
        <v>6355.3900000000003</v>
      </c>
      <c r="L324" s="23">
        <f t="shared" si="62"/>
        <v>374</v>
      </c>
      <c r="M324" s="22">
        <f t="shared" si="62"/>
        <v>11557540.810000001</v>
      </c>
      <c r="N324" s="22">
        <f t="shared" si="62"/>
        <v>0</v>
      </c>
      <c r="O324" s="22">
        <f t="shared" si="62"/>
        <v>0</v>
      </c>
      <c r="P324" s="22">
        <f t="shared" si="62"/>
        <v>0</v>
      </c>
      <c r="Q324" s="22">
        <f t="shared" si="62"/>
        <v>11557540.810000001</v>
      </c>
      <c r="R324" s="22">
        <f t="shared" si="62"/>
        <v>11557540.810000001</v>
      </c>
      <c r="S324" s="22">
        <f t="shared" si="62"/>
        <v>0</v>
      </c>
      <c r="T324" s="33" t="s">
        <v>40</v>
      </c>
      <c r="U324" s="33" t="s">
        <v>40</v>
      </c>
      <c r="V324" s="24" t="s">
        <v>40</v>
      </c>
      <c r="W324" s="25"/>
      <c r="X324" s="25"/>
    </row>
    <row r="325" ht="45">
      <c r="A325" s="26">
        <v>1</v>
      </c>
      <c r="B325" s="27" t="s">
        <v>401</v>
      </c>
      <c r="C325" s="26" t="s">
        <v>43</v>
      </c>
      <c r="D325" s="26" t="s">
        <v>389</v>
      </c>
      <c r="E325" s="26">
        <v>2020</v>
      </c>
      <c r="F325" s="26" t="s">
        <v>65</v>
      </c>
      <c r="G325" s="28">
        <v>2</v>
      </c>
      <c r="H325" s="28">
        <v>2</v>
      </c>
      <c r="I325" s="29">
        <v>576</v>
      </c>
      <c r="J325" s="29">
        <v>779.29999999999995</v>
      </c>
      <c r="K325" s="29">
        <v>779.29999999999995</v>
      </c>
      <c r="L325" s="30">
        <v>24</v>
      </c>
      <c r="M325" s="29">
        <f t="shared" ref="M325:M328" si="63">SUM(N325:Q325)</f>
        <v>486963.42000000004</v>
      </c>
      <c r="N325" s="29">
        <v>0</v>
      </c>
      <c r="O325" s="29">
        <v>0</v>
      </c>
      <c r="P325" s="29">
        <v>0</v>
      </c>
      <c r="Q325" s="29">
        <f>'Таблица 3 '!C316</f>
        <v>486963.42000000004</v>
      </c>
      <c r="R325" s="29">
        <f t="shared" ref="R325:R328" si="64">Q325</f>
        <v>486963.42000000004</v>
      </c>
      <c r="S325" s="29">
        <v>0</v>
      </c>
      <c r="T325" s="31">
        <f t="shared" si="49"/>
        <v>624.87286025920707</v>
      </c>
      <c r="U325" s="31">
        <v>624.87286025920707</v>
      </c>
      <c r="V325" s="32" t="s">
        <v>45</v>
      </c>
    </row>
    <row r="326" ht="45">
      <c r="A326" s="26">
        <v>2</v>
      </c>
      <c r="B326" s="27" t="s">
        <v>402</v>
      </c>
      <c r="C326" s="26" t="s">
        <v>43</v>
      </c>
      <c r="D326" s="26" t="s">
        <v>319</v>
      </c>
      <c r="E326" s="26" t="s">
        <v>40</v>
      </c>
      <c r="F326" s="26" t="s">
        <v>65</v>
      </c>
      <c r="G326" s="28">
        <v>2</v>
      </c>
      <c r="H326" s="28">
        <v>3</v>
      </c>
      <c r="I326" s="29">
        <v>923</v>
      </c>
      <c r="J326" s="29">
        <v>906.89999999999998</v>
      </c>
      <c r="K326" s="29">
        <v>906.89999999999998</v>
      </c>
      <c r="L326" s="30">
        <v>51</v>
      </c>
      <c r="M326" s="29">
        <f t="shared" si="63"/>
        <v>816073.62</v>
      </c>
      <c r="N326" s="29">
        <v>0</v>
      </c>
      <c r="O326" s="29">
        <v>0</v>
      </c>
      <c r="P326" s="29">
        <v>0</v>
      </c>
      <c r="Q326" s="29">
        <f>'Таблица 3 '!C317</f>
        <v>816073.62</v>
      </c>
      <c r="R326" s="29">
        <f t="shared" si="64"/>
        <v>816073.62</v>
      </c>
      <c r="S326" s="29">
        <v>0</v>
      </c>
      <c r="T326" s="31">
        <f t="shared" si="49"/>
        <v>899.84961958319548</v>
      </c>
      <c r="U326" s="31">
        <v>899.84961958319548</v>
      </c>
      <c r="V326" s="32" t="s">
        <v>45</v>
      </c>
    </row>
    <row r="327" ht="45">
      <c r="A327" s="26">
        <v>3</v>
      </c>
      <c r="B327" s="27" t="s">
        <v>403</v>
      </c>
      <c r="C327" s="26" t="s">
        <v>43</v>
      </c>
      <c r="D327" s="26" t="s">
        <v>57</v>
      </c>
      <c r="E327" s="26" t="s">
        <v>40</v>
      </c>
      <c r="F327" s="26" t="s">
        <v>50</v>
      </c>
      <c r="G327" s="28">
        <v>5</v>
      </c>
      <c r="H327" s="28">
        <v>6</v>
      </c>
      <c r="I327" s="29">
        <v>4723.3999999999996</v>
      </c>
      <c r="J327" s="29">
        <v>4385.3900000000003</v>
      </c>
      <c r="K327" s="29">
        <v>4173.8900000000003</v>
      </c>
      <c r="L327" s="30">
        <v>263</v>
      </c>
      <c r="M327" s="29">
        <f t="shared" si="63"/>
        <v>9955854.209999999</v>
      </c>
      <c r="N327" s="29">
        <v>0</v>
      </c>
      <c r="O327" s="29">
        <v>0</v>
      </c>
      <c r="P327" s="29">
        <v>0</v>
      </c>
      <c r="Q327" s="29">
        <f>'Таблица 3 '!C318</f>
        <v>9955854.209999999</v>
      </c>
      <c r="R327" s="29">
        <f t="shared" si="64"/>
        <v>9955854.209999999</v>
      </c>
      <c r="S327" s="29">
        <v>0</v>
      </c>
      <c r="T327" s="31">
        <f t="shared" si="49"/>
        <v>2270.2323419353806</v>
      </c>
      <c r="U327" s="31">
        <v>2270.2323419353806</v>
      </c>
      <c r="V327" s="32" t="s">
        <v>45</v>
      </c>
    </row>
    <row r="328" ht="45">
      <c r="A328" s="26">
        <v>4</v>
      </c>
      <c r="B328" s="27" t="s">
        <v>404</v>
      </c>
      <c r="C328" s="26" t="s">
        <v>43</v>
      </c>
      <c r="D328" s="26" t="s">
        <v>73</v>
      </c>
      <c r="E328" s="26">
        <v>2020</v>
      </c>
      <c r="F328" s="26" t="s">
        <v>50</v>
      </c>
      <c r="G328" s="28">
        <v>2</v>
      </c>
      <c r="H328" s="28">
        <v>3</v>
      </c>
      <c r="I328" s="29">
        <v>534.39999999999998</v>
      </c>
      <c r="J328" s="29">
        <v>495.30000000000001</v>
      </c>
      <c r="K328" s="29">
        <v>495.30000000000001</v>
      </c>
      <c r="L328" s="30">
        <v>36</v>
      </c>
      <c r="M328" s="29">
        <f t="shared" si="63"/>
        <v>298649.56</v>
      </c>
      <c r="N328" s="29">
        <v>0</v>
      </c>
      <c r="O328" s="29">
        <v>0</v>
      </c>
      <c r="P328" s="29">
        <v>0</v>
      </c>
      <c r="Q328" s="29">
        <f>'Таблица 3 '!C319</f>
        <v>298649.56</v>
      </c>
      <c r="R328" s="29">
        <f t="shared" si="64"/>
        <v>298649.56</v>
      </c>
      <c r="S328" s="29">
        <v>0</v>
      </c>
      <c r="T328" s="31">
        <f t="shared" si="49"/>
        <v>602.96700989299416</v>
      </c>
      <c r="U328" s="31">
        <v>602.96700989299416</v>
      </c>
      <c r="V328" s="32" t="s">
        <v>45</v>
      </c>
    </row>
    <row r="329" s="18" customFormat="1" ht="22.899999999999999" customHeight="1">
      <c r="A329" s="19" t="s">
        <v>405</v>
      </c>
      <c r="B329" s="19"/>
      <c r="C329" s="20" t="s">
        <v>39</v>
      </c>
      <c r="D329" s="20" t="s">
        <v>39</v>
      </c>
      <c r="E329" s="20" t="s">
        <v>39</v>
      </c>
      <c r="F329" s="20" t="s">
        <v>39</v>
      </c>
      <c r="G329" s="21" t="s">
        <v>39</v>
      </c>
      <c r="H329" s="21" t="s">
        <v>39</v>
      </c>
      <c r="I329" s="22">
        <f>SUM(I330:I332)</f>
        <v>19149.700000000001</v>
      </c>
      <c r="J329" s="22">
        <f t="shared" ref="J329:S329" si="65">SUM(J330:J332)</f>
        <v>12943.4</v>
      </c>
      <c r="K329" s="22">
        <f t="shared" si="65"/>
        <v>12058.099999999999</v>
      </c>
      <c r="L329" s="23">
        <f t="shared" si="65"/>
        <v>708</v>
      </c>
      <c r="M329" s="22">
        <f t="shared" si="65"/>
        <v>11237811.120000001</v>
      </c>
      <c r="N329" s="22">
        <f t="shared" si="65"/>
        <v>0</v>
      </c>
      <c r="O329" s="22">
        <f t="shared" si="65"/>
        <v>0</v>
      </c>
      <c r="P329" s="22">
        <f t="shared" si="65"/>
        <v>0</v>
      </c>
      <c r="Q329" s="22">
        <f t="shared" si="65"/>
        <v>11237811.120000001</v>
      </c>
      <c r="R329" s="22">
        <f t="shared" si="65"/>
        <v>11237811.120000001</v>
      </c>
      <c r="S329" s="22">
        <f t="shared" si="65"/>
        <v>0</v>
      </c>
      <c r="T329" s="33" t="s">
        <v>40</v>
      </c>
      <c r="U329" s="33" t="s">
        <v>40</v>
      </c>
      <c r="V329" s="24" t="s">
        <v>40</v>
      </c>
      <c r="W329" s="25"/>
      <c r="X329" s="25"/>
    </row>
    <row r="330" ht="45">
      <c r="A330" s="26">
        <v>1</v>
      </c>
      <c r="B330" s="27" t="s">
        <v>406</v>
      </c>
      <c r="C330" s="26" t="s">
        <v>43</v>
      </c>
      <c r="D330" s="26">
        <v>1994</v>
      </c>
      <c r="E330" s="26" t="s">
        <v>40</v>
      </c>
      <c r="F330" s="26" t="s">
        <v>50</v>
      </c>
      <c r="G330" s="28">
        <v>9</v>
      </c>
      <c r="H330" s="28">
        <v>2</v>
      </c>
      <c r="I330" s="29">
        <v>8888.7000000000007</v>
      </c>
      <c r="J330" s="29">
        <v>5322.6000000000004</v>
      </c>
      <c r="K330" s="29">
        <v>4705.6999999999998</v>
      </c>
      <c r="L330" s="30">
        <v>329</v>
      </c>
      <c r="M330" s="29">
        <f t="shared" ref="M330:M332" si="66">SUM(N330:Q330)</f>
        <v>419178</v>
      </c>
      <c r="N330" s="29">
        <v>0</v>
      </c>
      <c r="O330" s="29">
        <v>0</v>
      </c>
      <c r="P330" s="29">
        <v>0</v>
      </c>
      <c r="Q330" s="29">
        <f>'Таблица 3 '!C321</f>
        <v>419178</v>
      </c>
      <c r="R330" s="29">
        <f t="shared" ref="R330:R332" si="67">Q330</f>
        <v>419178</v>
      </c>
      <c r="S330" s="29">
        <v>0</v>
      </c>
      <c r="T330" s="31">
        <f t="shared" si="49"/>
        <v>78.75436816593394</v>
      </c>
      <c r="U330" s="31">
        <v>78.75436816593394</v>
      </c>
      <c r="V330" s="32" t="s">
        <v>45</v>
      </c>
    </row>
    <row r="331" ht="45">
      <c r="A331" s="26">
        <v>2</v>
      </c>
      <c r="B331" s="27" t="s">
        <v>407</v>
      </c>
      <c r="C331" s="26" t="s">
        <v>43</v>
      </c>
      <c r="D331" s="26">
        <v>1980</v>
      </c>
      <c r="E331" s="26" t="s">
        <v>40</v>
      </c>
      <c r="F331" s="26" t="s">
        <v>50</v>
      </c>
      <c r="G331" s="28">
        <v>5</v>
      </c>
      <c r="H331" s="28">
        <v>6</v>
      </c>
      <c r="I331" s="29">
        <v>6293</v>
      </c>
      <c r="J331" s="29">
        <v>4604.6999999999998</v>
      </c>
      <c r="K331" s="29">
        <v>4604.6999999999998</v>
      </c>
      <c r="L331" s="30">
        <v>237</v>
      </c>
      <c r="M331" s="29">
        <f t="shared" si="66"/>
        <v>3426499.7400000002</v>
      </c>
      <c r="N331" s="29">
        <v>0</v>
      </c>
      <c r="O331" s="29">
        <v>0</v>
      </c>
      <c r="P331" s="29">
        <v>0</v>
      </c>
      <c r="Q331" s="29">
        <f>'Таблица 3 '!C322</f>
        <v>3426499.7400000002</v>
      </c>
      <c r="R331" s="29">
        <f t="shared" si="67"/>
        <v>3426499.7400000002</v>
      </c>
      <c r="S331" s="29">
        <v>0</v>
      </c>
      <c r="T331" s="31">
        <f t="shared" si="49"/>
        <v>744.13094012639272</v>
      </c>
      <c r="U331" s="31">
        <v>718.72312637088203</v>
      </c>
      <c r="V331" s="32" t="s">
        <v>45</v>
      </c>
    </row>
    <row r="332" ht="45">
      <c r="A332" s="26">
        <v>3</v>
      </c>
      <c r="B332" s="27" t="s">
        <v>408</v>
      </c>
      <c r="C332" s="26" t="s">
        <v>43</v>
      </c>
      <c r="D332" s="26" t="s">
        <v>409</v>
      </c>
      <c r="E332" s="26" t="s">
        <v>40</v>
      </c>
      <c r="F332" s="26" t="s">
        <v>50</v>
      </c>
      <c r="G332" s="28">
        <v>5</v>
      </c>
      <c r="H332" s="28">
        <v>3</v>
      </c>
      <c r="I332" s="29">
        <v>3968</v>
      </c>
      <c r="J332" s="29">
        <v>3016.0999999999999</v>
      </c>
      <c r="K332" s="29">
        <v>2747.6999999999998</v>
      </c>
      <c r="L332" s="30">
        <v>142</v>
      </c>
      <c r="M332" s="29">
        <f t="shared" si="66"/>
        <v>7392133.3800000008</v>
      </c>
      <c r="N332" s="29">
        <v>0</v>
      </c>
      <c r="O332" s="29">
        <v>0</v>
      </c>
      <c r="P332" s="29">
        <v>0</v>
      </c>
      <c r="Q332" s="29">
        <f>'Таблица 3 '!C323</f>
        <v>7392133.3800000008</v>
      </c>
      <c r="R332" s="29">
        <f t="shared" si="67"/>
        <v>7392133.3800000008</v>
      </c>
      <c r="S332" s="29">
        <v>0</v>
      </c>
      <c r="T332" s="31">
        <f t="shared" si="49"/>
        <v>2450.8913431252281</v>
      </c>
      <c r="U332" s="31">
        <v>2398.8780809654854</v>
      </c>
      <c r="V332" s="32" t="s">
        <v>45</v>
      </c>
    </row>
    <row r="333" s="18" customFormat="1" ht="24" customHeight="1">
      <c r="A333" s="19" t="s">
        <v>410</v>
      </c>
      <c r="B333" s="19"/>
      <c r="C333" s="20" t="s">
        <v>39</v>
      </c>
      <c r="D333" s="20" t="s">
        <v>39</v>
      </c>
      <c r="E333" s="20" t="s">
        <v>39</v>
      </c>
      <c r="F333" s="20" t="s">
        <v>39</v>
      </c>
      <c r="G333" s="21" t="s">
        <v>39</v>
      </c>
      <c r="H333" s="21" t="s">
        <v>39</v>
      </c>
      <c r="I333" s="22">
        <f>I334+I344+I346</f>
        <v>24903.599999999999</v>
      </c>
      <c r="J333" s="22">
        <f t="shared" ref="J333:S333" si="68">J334+J344+J346</f>
        <v>18711.34</v>
      </c>
      <c r="K333" s="22">
        <f t="shared" si="68"/>
        <v>17514.900000000001</v>
      </c>
      <c r="L333" s="23">
        <f t="shared" si="68"/>
        <v>732</v>
      </c>
      <c r="M333" s="22">
        <f t="shared" si="68"/>
        <v>10183389.17</v>
      </c>
      <c r="N333" s="22">
        <f t="shared" si="68"/>
        <v>0</v>
      </c>
      <c r="O333" s="22">
        <f t="shared" si="68"/>
        <v>0</v>
      </c>
      <c r="P333" s="22">
        <f t="shared" si="68"/>
        <v>0</v>
      </c>
      <c r="Q333" s="22">
        <f t="shared" si="68"/>
        <v>10183389.17</v>
      </c>
      <c r="R333" s="22">
        <f t="shared" si="68"/>
        <v>10183389.17</v>
      </c>
      <c r="S333" s="22">
        <f t="shared" si="68"/>
        <v>0</v>
      </c>
      <c r="T333" s="33" t="s">
        <v>40</v>
      </c>
      <c r="U333" s="33" t="s">
        <v>40</v>
      </c>
      <c r="V333" s="24" t="s">
        <v>40</v>
      </c>
      <c r="W333" s="25"/>
      <c r="X333" s="25"/>
    </row>
    <row r="334" s="18" customFormat="1" ht="22.149999999999999" customHeight="1">
      <c r="A334" s="19" t="s">
        <v>411</v>
      </c>
      <c r="B334" s="19"/>
      <c r="C334" s="20" t="s">
        <v>39</v>
      </c>
      <c r="D334" s="20" t="s">
        <v>39</v>
      </c>
      <c r="E334" s="20" t="s">
        <v>39</v>
      </c>
      <c r="F334" s="20" t="s">
        <v>39</v>
      </c>
      <c r="G334" s="21" t="s">
        <v>39</v>
      </c>
      <c r="H334" s="21" t="s">
        <v>39</v>
      </c>
      <c r="I334" s="22">
        <f>SUM(I335:I343)</f>
        <v>23075.099999999999</v>
      </c>
      <c r="J334" s="22">
        <f t="shared" ref="J334:S334" si="69">SUM(J335:J343)</f>
        <v>17368.239999999998</v>
      </c>
      <c r="K334" s="22">
        <f t="shared" si="69"/>
        <v>16532</v>
      </c>
      <c r="L334" s="23">
        <f t="shared" si="69"/>
        <v>673</v>
      </c>
      <c r="M334" s="22">
        <f t="shared" si="69"/>
        <v>8872619.5700000003</v>
      </c>
      <c r="N334" s="22">
        <f t="shared" si="69"/>
        <v>0</v>
      </c>
      <c r="O334" s="22">
        <f t="shared" si="69"/>
        <v>0</v>
      </c>
      <c r="P334" s="22">
        <f t="shared" si="69"/>
        <v>0</v>
      </c>
      <c r="Q334" s="22">
        <f t="shared" si="69"/>
        <v>8872619.5700000003</v>
      </c>
      <c r="R334" s="22">
        <f t="shared" si="69"/>
        <v>8872619.5700000003</v>
      </c>
      <c r="S334" s="22">
        <f t="shared" si="69"/>
        <v>0</v>
      </c>
      <c r="T334" s="33" t="s">
        <v>40</v>
      </c>
      <c r="U334" s="33" t="s">
        <v>40</v>
      </c>
      <c r="V334" s="24" t="s">
        <v>40</v>
      </c>
      <c r="W334" s="25"/>
      <c r="X334" s="25"/>
    </row>
    <row r="335" ht="45.75" customHeight="1">
      <c r="A335" s="26">
        <v>1</v>
      </c>
      <c r="B335" s="27" t="s">
        <v>412</v>
      </c>
      <c r="C335" s="26" t="s">
        <v>52</v>
      </c>
      <c r="D335" s="26">
        <v>1953</v>
      </c>
      <c r="E335" s="26">
        <v>2010</v>
      </c>
      <c r="F335" s="26" t="s">
        <v>413</v>
      </c>
      <c r="G335" s="28">
        <v>2</v>
      </c>
      <c r="H335" s="28">
        <v>2</v>
      </c>
      <c r="I335" s="29">
        <v>957.29999999999995</v>
      </c>
      <c r="J335" s="29">
        <v>778.89999999999998</v>
      </c>
      <c r="K335" s="29">
        <v>778.89999999999998</v>
      </c>
      <c r="L335" s="30">
        <v>26</v>
      </c>
      <c r="M335" s="29">
        <f t="shared" ref="M335:M343" si="70">SUM(N335:Q335)</f>
        <v>342169.20000000001</v>
      </c>
      <c r="N335" s="29">
        <v>0</v>
      </c>
      <c r="O335" s="29">
        <v>0</v>
      </c>
      <c r="P335" s="29">
        <v>0</v>
      </c>
      <c r="Q335" s="29">
        <f>'Таблица 3 '!C326</f>
        <v>342169.20000000001</v>
      </c>
      <c r="R335" s="29">
        <f t="shared" ref="R335:R394" si="71">Q335</f>
        <v>342169.20000000001</v>
      </c>
      <c r="S335" s="29">
        <v>0</v>
      </c>
      <c r="T335" s="31">
        <f t="shared" si="49"/>
        <v>439.29798433688541</v>
      </c>
      <c r="U335" s="31">
        <v>439.29798433688541</v>
      </c>
      <c r="V335" s="32" t="s">
        <v>45</v>
      </c>
    </row>
    <row r="336" ht="45.75" customHeight="1">
      <c r="A336" s="26">
        <v>2</v>
      </c>
      <c r="B336" s="27" t="s">
        <v>414</v>
      </c>
      <c r="C336" s="26" t="s">
        <v>43</v>
      </c>
      <c r="D336" s="26">
        <v>1959</v>
      </c>
      <c r="E336" s="26" t="s">
        <v>39</v>
      </c>
      <c r="F336" s="26" t="s">
        <v>413</v>
      </c>
      <c r="G336" s="28">
        <v>2</v>
      </c>
      <c r="H336" s="28">
        <v>2</v>
      </c>
      <c r="I336" s="29">
        <v>618.70000000000005</v>
      </c>
      <c r="J336" s="29">
        <v>544.89999999999998</v>
      </c>
      <c r="K336" s="29">
        <v>476.69999999999999</v>
      </c>
      <c r="L336" s="30">
        <v>25</v>
      </c>
      <c r="M336" s="29">
        <f t="shared" si="70"/>
        <v>954338.88</v>
      </c>
      <c r="N336" s="29">
        <v>0</v>
      </c>
      <c r="O336" s="29">
        <v>0</v>
      </c>
      <c r="P336" s="29">
        <v>0</v>
      </c>
      <c r="Q336" s="29">
        <f>'Таблица 3 '!C327</f>
        <v>954338.88</v>
      </c>
      <c r="R336" s="29">
        <f t="shared" si="71"/>
        <v>954338.88</v>
      </c>
      <c r="S336" s="29">
        <v>0</v>
      </c>
      <c r="T336" s="31">
        <f t="shared" si="49"/>
        <v>1751.4018719031017</v>
      </c>
      <c r="U336" s="31">
        <v>1751.4018719031017</v>
      </c>
      <c r="V336" s="32" t="s">
        <v>45</v>
      </c>
    </row>
    <row r="337" ht="45">
      <c r="A337" s="26">
        <v>3</v>
      </c>
      <c r="B337" s="27" t="s">
        <v>415</v>
      </c>
      <c r="C337" s="26" t="s">
        <v>43</v>
      </c>
      <c r="D337" s="26">
        <v>1961</v>
      </c>
      <c r="E337" s="26" t="s">
        <v>39</v>
      </c>
      <c r="F337" s="26" t="s">
        <v>413</v>
      </c>
      <c r="G337" s="28">
        <v>3</v>
      </c>
      <c r="H337" s="28">
        <v>3</v>
      </c>
      <c r="I337" s="29">
        <v>2076.4000000000001</v>
      </c>
      <c r="J337" s="29">
        <v>1547.3</v>
      </c>
      <c r="K337" s="29">
        <v>1375.8</v>
      </c>
      <c r="L337" s="30">
        <v>54</v>
      </c>
      <c r="M337" s="29">
        <f t="shared" si="70"/>
        <v>199639.09</v>
      </c>
      <c r="N337" s="29">
        <v>0</v>
      </c>
      <c r="O337" s="29">
        <v>0</v>
      </c>
      <c r="P337" s="29">
        <v>0</v>
      </c>
      <c r="Q337" s="29">
        <f>'Таблица 3 '!C328</f>
        <v>199639.09</v>
      </c>
      <c r="R337" s="29">
        <f t="shared" si="71"/>
        <v>199639.09</v>
      </c>
      <c r="S337" s="29">
        <v>0</v>
      </c>
      <c r="T337" s="31">
        <f t="shared" si="49"/>
        <v>129.02416467394818</v>
      </c>
      <c r="U337" s="31">
        <v>129.02416467394818</v>
      </c>
      <c r="V337" s="32" t="s">
        <v>45</v>
      </c>
    </row>
    <row r="338" ht="42.75" customHeight="1">
      <c r="A338" s="26">
        <v>4</v>
      </c>
      <c r="B338" s="27" t="s">
        <v>416</v>
      </c>
      <c r="C338" s="26" t="s">
        <v>52</v>
      </c>
      <c r="D338" s="26">
        <v>1957</v>
      </c>
      <c r="E338" s="26">
        <v>2010</v>
      </c>
      <c r="F338" s="26" t="s">
        <v>413</v>
      </c>
      <c r="G338" s="28">
        <v>2</v>
      </c>
      <c r="H338" s="28">
        <v>2</v>
      </c>
      <c r="I338" s="29">
        <v>964.89999999999998</v>
      </c>
      <c r="J338" s="29">
        <v>835.70000000000005</v>
      </c>
      <c r="K338" s="29">
        <v>716.10000000000002</v>
      </c>
      <c r="L338" s="30">
        <v>32</v>
      </c>
      <c r="M338" s="29">
        <f t="shared" si="70"/>
        <v>470523.59999999998</v>
      </c>
      <c r="N338" s="29">
        <v>0</v>
      </c>
      <c r="O338" s="29">
        <v>0</v>
      </c>
      <c r="P338" s="29">
        <v>0</v>
      </c>
      <c r="Q338" s="29">
        <f>'Таблица 3 '!C329</f>
        <v>470523.59999999998</v>
      </c>
      <c r="R338" s="29">
        <f t="shared" si="71"/>
        <v>470523.59999999998</v>
      </c>
      <c r="S338" s="29">
        <v>0</v>
      </c>
      <c r="T338" s="31">
        <f t="shared" si="49"/>
        <v>563.02931674045703</v>
      </c>
      <c r="U338" s="31">
        <v>563.02931674045703</v>
      </c>
      <c r="V338" s="32" t="s">
        <v>45</v>
      </c>
    </row>
    <row r="339" ht="47.25" customHeight="1">
      <c r="A339" s="26">
        <v>5</v>
      </c>
      <c r="B339" s="27" t="s">
        <v>417</v>
      </c>
      <c r="C339" s="26" t="s">
        <v>52</v>
      </c>
      <c r="D339" s="26">
        <v>1971</v>
      </c>
      <c r="E339" s="26">
        <v>2009</v>
      </c>
      <c r="F339" s="26" t="s">
        <v>44</v>
      </c>
      <c r="G339" s="28">
        <v>5</v>
      </c>
      <c r="H339" s="28">
        <v>4</v>
      </c>
      <c r="I339" s="29">
        <v>4031.3000000000002</v>
      </c>
      <c r="J339" s="29">
        <v>2661.3000000000002</v>
      </c>
      <c r="K339" s="29">
        <v>2617.9000000000001</v>
      </c>
      <c r="L339" s="30">
        <v>106</v>
      </c>
      <c r="M339" s="29">
        <f t="shared" si="70"/>
        <v>1089049.2</v>
      </c>
      <c r="N339" s="29">
        <v>0</v>
      </c>
      <c r="O339" s="29">
        <v>0</v>
      </c>
      <c r="P339" s="29">
        <v>0</v>
      </c>
      <c r="Q339" s="29">
        <f>'Таблица 3 '!C330</f>
        <v>1089049.2</v>
      </c>
      <c r="R339" s="29">
        <f t="shared" si="71"/>
        <v>1089049.2</v>
      </c>
      <c r="S339" s="29">
        <v>0</v>
      </c>
      <c r="T339" s="31">
        <f t="shared" si="49"/>
        <v>409.21699921091192</v>
      </c>
      <c r="U339" s="31">
        <v>409.21699921091192</v>
      </c>
      <c r="V339" s="32" t="s">
        <v>45</v>
      </c>
    </row>
    <row r="340" ht="47.25" customHeight="1">
      <c r="A340" s="26">
        <v>6</v>
      </c>
      <c r="B340" s="27" t="s">
        <v>418</v>
      </c>
      <c r="C340" s="26" t="s">
        <v>52</v>
      </c>
      <c r="D340" s="26">
        <v>1968</v>
      </c>
      <c r="E340" s="26" t="s">
        <v>39</v>
      </c>
      <c r="F340" s="26" t="s">
        <v>44</v>
      </c>
      <c r="G340" s="28">
        <v>5</v>
      </c>
      <c r="H340" s="28">
        <v>4</v>
      </c>
      <c r="I340" s="29">
        <v>4311.3999999999996</v>
      </c>
      <c r="J340" s="29">
        <v>3151.1999999999998</v>
      </c>
      <c r="K340" s="29">
        <v>3021.4000000000001</v>
      </c>
      <c r="L340" s="30">
        <v>124</v>
      </c>
      <c r="M340" s="29">
        <f t="shared" si="70"/>
        <v>1039123.2</v>
      </c>
      <c r="N340" s="29">
        <v>0</v>
      </c>
      <c r="O340" s="29">
        <v>0</v>
      </c>
      <c r="P340" s="29">
        <v>0</v>
      </c>
      <c r="Q340" s="29">
        <f>'Таблица 3 '!C331</f>
        <v>1039123.2</v>
      </c>
      <c r="R340" s="29">
        <f t="shared" si="71"/>
        <v>1039123.2</v>
      </c>
      <c r="S340" s="29">
        <v>0</v>
      </c>
      <c r="T340" s="31">
        <f t="shared" si="49"/>
        <v>329.75476009139373</v>
      </c>
      <c r="U340" s="31">
        <v>329.75476009139373</v>
      </c>
      <c r="V340" s="32" t="s">
        <v>45</v>
      </c>
    </row>
    <row r="341" ht="47.25" customHeight="1">
      <c r="A341" s="26">
        <v>7</v>
      </c>
      <c r="B341" s="27" t="s">
        <v>419</v>
      </c>
      <c r="C341" s="26" t="s">
        <v>52</v>
      </c>
      <c r="D341" s="26">
        <v>1970</v>
      </c>
      <c r="E341" s="26" t="s">
        <v>39</v>
      </c>
      <c r="F341" s="26" t="s">
        <v>44</v>
      </c>
      <c r="G341" s="28">
        <v>5</v>
      </c>
      <c r="H341" s="28">
        <v>4</v>
      </c>
      <c r="I341" s="29">
        <v>4297</v>
      </c>
      <c r="J341" s="29">
        <v>3141</v>
      </c>
      <c r="K341" s="29">
        <v>3141</v>
      </c>
      <c r="L341" s="30">
        <v>136</v>
      </c>
      <c r="M341" s="29">
        <f t="shared" si="70"/>
        <v>2147637.6000000001</v>
      </c>
      <c r="N341" s="29">
        <v>0</v>
      </c>
      <c r="O341" s="29">
        <v>0</v>
      </c>
      <c r="P341" s="29">
        <v>0</v>
      </c>
      <c r="Q341" s="29">
        <f>'Таблица 3 '!C332</f>
        <v>2147637.6000000001</v>
      </c>
      <c r="R341" s="29">
        <f t="shared" si="71"/>
        <v>2147637.6000000001</v>
      </c>
      <c r="S341" s="29">
        <v>0</v>
      </c>
      <c r="T341" s="31">
        <f t="shared" si="49"/>
        <v>683.74326647564476</v>
      </c>
      <c r="U341" s="31">
        <v>683.74326647564476</v>
      </c>
      <c r="V341" s="32" t="s">
        <v>45</v>
      </c>
    </row>
    <row r="342" ht="47.25" customHeight="1">
      <c r="A342" s="26">
        <v>8</v>
      </c>
      <c r="B342" s="27" t="s">
        <v>420</v>
      </c>
      <c r="C342" s="26" t="s">
        <v>52</v>
      </c>
      <c r="D342" s="26">
        <v>1962</v>
      </c>
      <c r="E342" s="26">
        <v>2009</v>
      </c>
      <c r="F342" s="26" t="s">
        <v>44</v>
      </c>
      <c r="G342" s="28">
        <v>3</v>
      </c>
      <c r="H342" s="28">
        <v>3</v>
      </c>
      <c r="I342" s="29">
        <v>2197</v>
      </c>
      <c r="J342" s="29">
        <v>1510.2</v>
      </c>
      <c r="K342" s="29">
        <v>1468.5</v>
      </c>
      <c r="L342" s="30">
        <v>57</v>
      </c>
      <c r="M342" s="29">
        <f t="shared" si="70"/>
        <v>760138.80000000005</v>
      </c>
      <c r="N342" s="29">
        <v>0</v>
      </c>
      <c r="O342" s="29">
        <v>0</v>
      </c>
      <c r="P342" s="29">
        <v>0</v>
      </c>
      <c r="Q342" s="29">
        <f>'Таблица 3 '!C333</f>
        <v>760138.80000000005</v>
      </c>
      <c r="R342" s="29">
        <f t="shared" si="71"/>
        <v>760138.80000000005</v>
      </c>
      <c r="S342" s="29">
        <v>0</v>
      </c>
      <c r="T342" s="31">
        <f t="shared" si="49"/>
        <v>503.33651172030198</v>
      </c>
      <c r="U342" s="31">
        <v>503.33651172030198</v>
      </c>
      <c r="V342" s="32" t="s">
        <v>45</v>
      </c>
    </row>
    <row r="343" ht="47.25" customHeight="1">
      <c r="A343" s="26">
        <v>9</v>
      </c>
      <c r="B343" s="27" t="s">
        <v>421</v>
      </c>
      <c r="C343" s="26" t="s">
        <v>52</v>
      </c>
      <c r="D343" s="26">
        <v>1992</v>
      </c>
      <c r="E343" s="26" t="s">
        <v>39</v>
      </c>
      <c r="F343" s="26" t="s">
        <v>50</v>
      </c>
      <c r="G343" s="28">
        <v>5</v>
      </c>
      <c r="H343" s="28">
        <v>4</v>
      </c>
      <c r="I343" s="29">
        <v>3621.0999999999999</v>
      </c>
      <c r="J343" s="29">
        <v>3197.7399999999998</v>
      </c>
      <c r="K343" s="29">
        <v>2935.6999999999998</v>
      </c>
      <c r="L343" s="30">
        <v>113</v>
      </c>
      <c r="M343" s="29">
        <f t="shared" si="70"/>
        <v>1870000</v>
      </c>
      <c r="N343" s="29">
        <v>0</v>
      </c>
      <c r="O343" s="29">
        <v>0</v>
      </c>
      <c r="P343" s="29">
        <v>0</v>
      </c>
      <c r="Q343" s="29">
        <f>'Таблица 3 '!C334</f>
        <v>1870000</v>
      </c>
      <c r="R343" s="29">
        <f t="shared" si="71"/>
        <v>1870000</v>
      </c>
      <c r="S343" s="29">
        <v>0</v>
      </c>
      <c r="T343" s="31">
        <f t="shared" si="49"/>
        <v>584.78800652961161</v>
      </c>
      <c r="U343" s="31">
        <v>584.78800652961161</v>
      </c>
      <c r="V343" s="32" t="s">
        <v>45</v>
      </c>
    </row>
    <row r="344" s="18" customFormat="1" ht="24" customHeight="1">
      <c r="A344" s="19" t="s">
        <v>422</v>
      </c>
      <c r="B344" s="19"/>
      <c r="C344" s="20" t="s">
        <v>39</v>
      </c>
      <c r="D344" s="20" t="s">
        <v>39</v>
      </c>
      <c r="E344" s="20" t="s">
        <v>39</v>
      </c>
      <c r="F344" s="20" t="s">
        <v>39</v>
      </c>
      <c r="G344" s="21" t="s">
        <v>39</v>
      </c>
      <c r="H344" s="21" t="s">
        <v>39</v>
      </c>
      <c r="I344" s="22">
        <f>SUM(I345)</f>
        <v>1217.0999999999999</v>
      </c>
      <c r="J344" s="22">
        <f t="shared" ref="J344:S344" si="72">SUM(J345)</f>
        <v>731.70000000000005</v>
      </c>
      <c r="K344" s="22">
        <f t="shared" si="72"/>
        <v>731.70000000000005</v>
      </c>
      <c r="L344" s="23">
        <f t="shared" si="72"/>
        <v>28</v>
      </c>
      <c r="M344" s="22">
        <f t="shared" si="72"/>
        <v>338827.20000000001</v>
      </c>
      <c r="N344" s="22">
        <f t="shared" si="72"/>
        <v>0</v>
      </c>
      <c r="O344" s="22">
        <f t="shared" si="72"/>
        <v>0</v>
      </c>
      <c r="P344" s="22">
        <f t="shared" si="72"/>
        <v>0</v>
      </c>
      <c r="Q344" s="22">
        <f t="shared" si="72"/>
        <v>338827.20000000001</v>
      </c>
      <c r="R344" s="22">
        <f t="shared" si="72"/>
        <v>338827.20000000001</v>
      </c>
      <c r="S344" s="22">
        <f t="shared" si="72"/>
        <v>0</v>
      </c>
      <c r="T344" s="33" t="s">
        <v>40</v>
      </c>
      <c r="U344" s="33" t="s">
        <v>40</v>
      </c>
      <c r="V344" s="24" t="s">
        <v>40</v>
      </c>
      <c r="W344" s="25"/>
      <c r="X344" s="25"/>
    </row>
    <row r="345" ht="45.75" customHeight="1">
      <c r="A345" s="26">
        <v>1</v>
      </c>
      <c r="B345" s="27" t="s">
        <v>423</v>
      </c>
      <c r="C345" s="26" t="s">
        <v>43</v>
      </c>
      <c r="D345" s="26">
        <v>1980</v>
      </c>
      <c r="E345" s="26" t="s">
        <v>40</v>
      </c>
      <c r="F345" s="26" t="s">
        <v>44</v>
      </c>
      <c r="G345" s="28">
        <v>2</v>
      </c>
      <c r="H345" s="28">
        <v>2</v>
      </c>
      <c r="I345" s="29">
        <v>1217.0999999999999</v>
      </c>
      <c r="J345" s="29">
        <v>731.70000000000005</v>
      </c>
      <c r="K345" s="29">
        <v>731.70000000000005</v>
      </c>
      <c r="L345" s="30">
        <v>28</v>
      </c>
      <c r="M345" s="29">
        <f>SUM(N345:Q345)</f>
        <v>338827.20000000001</v>
      </c>
      <c r="N345" s="29">
        <v>0</v>
      </c>
      <c r="O345" s="29">
        <v>0</v>
      </c>
      <c r="P345" s="29">
        <v>0</v>
      </c>
      <c r="Q345" s="29">
        <f>'Таблица 3 '!C336</f>
        <v>338827.20000000001</v>
      </c>
      <c r="R345" s="29">
        <f t="shared" si="71"/>
        <v>338827.20000000001</v>
      </c>
      <c r="S345" s="29">
        <v>0</v>
      </c>
      <c r="T345" s="31">
        <f t="shared" si="49"/>
        <v>463.06847068470682</v>
      </c>
      <c r="U345" s="31">
        <v>463.06847068470682</v>
      </c>
      <c r="V345" s="32" t="s">
        <v>45</v>
      </c>
    </row>
    <row r="346" s="18" customFormat="1" ht="21.600000000000001" customHeight="1">
      <c r="A346" s="19" t="s">
        <v>424</v>
      </c>
      <c r="B346" s="19"/>
      <c r="C346" s="20" t="s">
        <v>39</v>
      </c>
      <c r="D346" s="20" t="s">
        <v>39</v>
      </c>
      <c r="E346" s="20" t="s">
        <v>39</v>
      </c>
      <c r="F346" s="20" t="s">
        <v>39</v>
      </c>
      <c r="G346" s="21" t="s">
        <v>39</v>
      </c>
      <c r="H346" s="21" t="s">
        <v>39</v>
      </c>
      <c r="I346" s="22">
        <f>I347</f>
        <v>611.39999999999998</v>
      </c>
      <c r="J346" s="22">
        <f t="shared" ref="J346:S346" si="73">J347</f>
        <v>611.39999999999998</v>
      </c>
      <c r="K346" s="22">
        <f t="shared" si="73"/>
        <v>251.19999999999999</v>
      </c>
      <c r="L346" s="23">
        <f t="shared" si="73"/>
        <v>31</v>
      </c>
      <c r="M346" s="22">
        <f t="shared" si="73"/>
        <v>971942.40000000002</v>
      </c>
      <c r="N346" s="22">
        <f t="shared" si="73"/>
        <v>0</v>
      </c>
      <c r="O346" s="22">
        <f t="shared" si="73"/>
        <v>0</v>
      </c>
      <c r="P346" s="22">
        <f t="shared" si="73"/>
        <v>0</v>
      </c>
      <c r="Q346" s="22">
        <f t="shared" si="73"/>
        <v>971942.40000000002</v>
      </c>
      <c r="R346" s="22">
        <f t="shared" si="73"/>
        <v>971942.40000000002</v>
      </c>
      <c r="S346" s="22">
        <f t="shared" si="73"/>
        <v>0</v>
      </c>
      <c r="T346" s="33" t="s">
        <v>40</v>
      </c>
      <c r="U346" s="33" t="s">
        <v>40</v>
      </c>
      <c r="V346" s="24" t="s">
        <v>40</v>
      </c>
      <c r="W346" s="25"/>
      <c r="X346" s="25"/>
    </row>
    <row r="347" ht="45">
      <c r="A347" s="26">
        <v>1</v>
      </c>
      <c r="B347" s="27" t="s">
        <v>425</v>
      </c>
      <c r="C347" s="26" t="s">
        <v>43</v>
      </c>
      <c r="D347" s="26" t="s">
        <v>238</v>
      </c>
      <c r="E347" s="26">
        <v>2019</v>
      </c>
      <c r="F347" s="26" t="s">
        <v>50</v>
      </c>
      <c r="G347" s="28">
        <v>2</v>
      </c>
      <c r="H347" s="28">
        <v>2</v>
      </c>
      <c r="I347" s="29">
        <v>611.39999999999998</v>
      </c>
      <c r="J347" s="29">
        <v>611.39999999999998</v>
      </c>
      <c r="K347" s="29">
        <v>251.19999999999999</v>
      </c>
      <c r="L347" s="30">
        <v>31</v>
      </c>
      <c r="M347" s="29">
        <f>SUM(N347:Q347)</f>
        <v>971942.40000000002</v>
      </c>
      <c r="N347" s="29">
        <v>0</v>
      </c>
      <c r="O347" s="29">
        <v>0</v>
      </c>
      <c r="P347" s="29">
        <v>0</v>
      </c>
      <c r="Q347" s="29">
        <f>'Таблица 3 '!C338</f>
        <v>971942.40000000002</v>
      </c>
      <c r="R347" s="29">
        <f t="shared" si="71"/>
        <v>971942.40000000002</v>
      </c>
      <c r="S347" s="29">
        <v>0</v>
      </c>
      <c r="T347" s="31">
        <f t="shared" si="49"/>
        <v>1589.6997055937195</v>
      </c>
      <c r="U347" s="31">
        <v>1589.6997055937195</v>
      </c>
      <c r="V347" s="32" t="s">
        <v>45</v>
      </c>
    </row>
    <row r="348" s="18" customFormat="1" ht="23.449999999999999" customHeight="1">
      <c r="A348" s="19" t="s">
        <v>426</v>
      </c>
      <c r="B348" s="19"/>
      <c r="C348" s="20" t="s">
        <v>39</v>
      </c>
      <c r="D348" s="20" t="s">
        <v>39</v>
      </c>
      <c r="E348" s="20" t="s">
        <v>39</v>
      </c>
      <c r="F348" s="20" t="s">
        <v>39</v>
      </c>
      <c r="G348" s="21" t="s">
        <v>39</v>
      </c>
      <c r="H348" s="21" t="s">
        <v>39</v>
      </c>
      <c r="I348" s="22">
        <f>I349+I354+I358</f>
        <v>10409.699999999999</v>
      </c>
      <c r="J348" s="22">
        <f t="shared" ref="J348:S348" si="74">J349+J354+J358</f>
        <v>9141.8200000000015</v>
      </c>
      <c r="K348" s="22">
        <f t="shared" si="74"/>
        <v>5528.0199999999995</v>
      </c>
      <c r="L348" s="23">
        <f t="shared" si="74"/>
        <v>302</v>
      </c>
      <c r="M348" s="22">
        <f t="shared" si="74"/>
        <v>6356880.6700000009</v>
      </c>
      <c r="N348" s="22">
        <f t="shared" si="74"/>
        <v>0</v>
      </c>
      <c r="O348" s="22">
        <f t="shared" si="74"/>
        <v>0</v>
      </c>
      <c r="P348" s="22">
        <f t="shared" si="74"/>
        <v>0</v>
      </c>
      <c r="Q348" s="22">
        <f t="shared" si="74"/>
        <v>6356880.6700000009</v>
      </c>
      <c r="R348" s="22">
        <f t="shared" si="74"/>
        <v>6356880.6700000009</v>
      </c>
      <c r="S348" s="22">
        <f t="shared" si="74"/>
        <v>0</v>
      </c>
      <c r="T348" s="33" t="s">
        <v>40</v>
      </c>
      <c r="U348" s="33" t="s">
        <v>40</v>
      </c>
      <c r="V348" s="24" t="s">
        <v>40</v>
      </c>
      <c r="W348" s="25"/>
      <c r="X348" s="25"/>
    </row>
    <row r="349" s="18" customFormat="1" ht="21.600000000000001" customHeight="1">
      <c r="A349" s="19" t="s">
        <v>427</v>
      </c>
      <c r="B349" s="19"/>
      <c r="C349" s="20" t="s">
        <v>39</v>
      </c>
      <c r="D349" s="20" t="s">
        <v>39</v>
      </c>
      <c r="E349" s="20" t="s">
        <v>39</v>
      </c>
      <c r="F349" s="20" t="s">
        <v>39</v>
      </c>
      <c r="G349" s="21" t="s">
        <v>39</v>
      </c>
      <c r="H349" s="21" t="s">
        <v>39</v>
      </c>
      <c r="I349" s="22">
        <f>SUM(I350:I353)</f>
        <v>8115.6999999999998</v>
      </c>
      <c r="J349" s="22">
        <f t="shared" ref="J349:S349" si="75">SUM(J350:J353)</f>
        <v>7074.3000000000002</v>
      </c>
      <c r="K349" s="22">
        <f t="shared" si="75"/>
        <v>3529.3000000000002</v>
      </c>
      <c r="L349" s="23">
        <f t="shared" si="75"/>
        <v>220</v>
      </c>
      <c r="M349" s="22">
        <f t="shared" si="75"/>
        <v>4523579.4700000007</v>
      </c>
      <c r="N349" s="22">
        <f t="shared" si="75"/>
        <v>0</v>
      </c>
      <c r="O349" s="22">
        <f t="shared" si="75"/>
        <v>0</v>
      </c>
      <c r="P349" s="22">
        <f t="shared" si="75"/>
        <v>0</v>
      </c>
      <c r="Q349" s="22">
        <f t="shared" si="75"/>
        <v>4523579.4700000007</v>
      </c>
      <c r="R349" s="22">
        <f t="shared" si="75"/>
        <v>4523579.4700000007</v>
      </c>
      <c r="S349" s="22">
        <f t="shared" si="75"/>
        <v>0</v>
      </c>
      <c r="T349" s="33" t="s">
        <v>40</v>
      </c>
      <c r="U349" s="33" t="s">
        <v>40</v>
      </c>
      <c r="V349" s="24" t="s">
        <v>40</v>
      </c>
      <c r="W349" s="25"/>
      <c r="X349" s="25"/>
    </row>
    <row r="350" ht="42.75" customHeight="1">
      <c r="A350" s="26">
        <v>1</v>
      </c>
      <c r="B350" s="27" t="s">
        <v>428</v>
      </c>
      <c r="C350" s="26" t="s">
        <v>52</v>
      </c>
      <c r="D350" s="26">
        <v>1989</v>
      </c>
      <c r="E350" s="26" t="s">
        <v>40</v>
      </c>
      <c r="F350" s="26" t="s">
        <v>44</v>
      </c>
      <c r="G350" s="28">
        <v>5</v>
      </c>
      <c r="H350" s="28">
        <v>5</v>
      </c>
      <c r="I350" s="29">
        <v>4440</v>
      </c>
      <c r="J350" s="29">
        <v>3894.8000000000002</v>
      </c>
      <c r="K350" s="29">
        <v>548.20000000000005</v>
      </c>
      <c r="L350" s="30">
        <v>124</v>
      </c>
      <c r="M350" s="29">
        <f t="shared" ref="M350:M353" si="76">SUM(N350:Q350)</f>
        <v>2327209.52</v>
      </c>
      <c r="N350" s="29">
        <v>0</v>
      </c>
      <c r="O350" s="29">
        <v>0</v>
      </c>
      <c r="P350" s="29">
        <v>0</v>
      </c>
      <c r="Q350" s="29">
        <f>'Таблица 3 '!C341</f>
        <v>2327209.52</v>
      </c>
      <c r="R350" s="29">
        <f t="shared" ref="R350:R351" si="77">Q350</f>
        <v>2327209.52</v>
      </c>
      <c r="S350" s="29">
        <v>0</v>
      </c>
      <c r="T350" s="31">
        <f t="shared" si="49"/>
        <v>597.51707918249974</v>
      </c>
      <c r="U350" s="31">
        <v>597.51707918249974</v>
      </c>
      <c r="V350" s="32" t="s">
        <v>45</v>
      </c>
    </row>
    <row r="351" ht="42.75" customHeight="1">
      <c r="A351" s="26">
        <v>2</v>
      </c>
      <c r="B351" s="27" t="s">
        <v>429</v>
      </c>
      <c r="C351" s="26" t="s">
        <v>52</v>
      </c>
      <c r="D351" s="26">
        <v>1982</v>
      </c>
      <c r="E351" s="26" t="s">
        <v>40</v>
      </c>
      <c r="F351" s="26" t="s">
        <v>44</v>
      </c>
      <c r="G351" s="28">
        <v>5</v>
      </c>
      <c r="H351" s="28">
        <v>5</v>
      </c>
      <c r="I351" s="29">
        <v>3165</v>
      </c>
      <c r="J351" s="29">
        <v>2762.6999999999998</v>
      </c>
      <c r="K351" s="29">
        <v>2564.3000000000002</v>
      </c>
      <c r="L351" s="30">
        <v>82</v>
      </c>
      <c r="M351" s="29">
        <f t="shared" si="76"/>
        <v>1988017.1299999999</v>
      </c>
      <c r="N351" s="29">
        <v>0</v>
      </c>
      <c r="O351" s="29">
        <v>0</v>
      </c>
      <c r="P351" s="29">
        <v>0</v>
      </c>
      <c r="Q351" s="29">
        <f>'Таблица 3 '!C342</f>
        <v>1988017.1299999999</v>
      </c>
      <c r="R351" s="29">
        <f t="shared" si="77"/>
        <v>1988017.1299999999</v>
      </c>
      <c r="S351" s="29">
        <v>0</v>
      </c>
      <c r="T351" s="31">
        <f t="shared" si="49"/>
        <v>719.59211278821442</v>
      </c>
      <c r="U351" s="31">
        <v>719.59211278821442</v>
      </c>
      <c r="V351" s="32" t="s">
        <v>45</v>
      </c>
    </row>
    <row r="352" ht="42.75" customHeight="1">
      <c r="A352" s="26">
        <v>3</v>
      </c>
      <c r="B352" s="27" t="s">
        <v>430</v>
      </c>
      <c r="C352" s="26" t="s">
        <v>43</v>
      </c>
      <c r="D352" s="26" t="s">
        <v>431</v>
      </c>
      <c r="E352" s="26" t="s">
        <v>40</v>
      </c>
      <c r="F352" s="26" t="s">
        <v>314</v>
      </c>
      <c r="G352" s="28">
        <v>1</v>
      </c>
      <c r="H352" s="28">
        <v>4</v>
      </c>
      <c r="I352" s="29">
        <v>251</v>
      </c>
      <c r="J352" s="29">
        <v>172</v>
      </c>
      <c r="K352" s="29">
        <v>172</v>
      </c>
      <c r="L352" s="30">
        <v>7</v>
      </c>
      <c r="M352" s="29">
        <f t="shared" si="76"/>
        <v>56293.879999999997</v>
      </c>
      <c r="N352" s="29">
        <v>0</v>
      </c>
      <c r="O352" s="29">
        <v>0</v>
      </c>
      <c r="P352" s="29">
        <v>0</v>
      </c>
      <c r="Q352" s="29">
        <f>'Таблица 3 '!C343</f>
        <v>56293.879999999997</v>
      </c>
      <c r="R352" s="29">
        <f t="shared" si="71"/>
        <v>56293.879999999997</v>
      </c>
      <c r="S352" s="29">
        <v>0</v>
      </c>
      <c r="T352" s="31">
        <f t="shared" si="49"/>
        <v>327.28999999999996</v>
      </c>
      <c r="U352" s="31">
        <v>327.28999999999996</v>
      </c>
      <c r="V352" s="32" t="s">
        <v>45</v>
      </c>
    </row>
    <row r="353" ht="42.75" customHeight="1">
      <c r="A353" s="26">
        <v>4</v>
      </c>
      <c r="B353" s="27" t="s">
        <v>432</v>
      </c>
      <c r="C353" s="26" t="s">
        <v>43</v>
      </c>
      <c r="D353" s="26">
        <v>1984</v>
      </c>
      <c r="E353" s="26" t="s">
        <v>40</v>
      </c>
      <c r="F353" s="26" t="s">
        <v>314</v>
      </c>
      <c r="G353" s="28">
        <v>1</v>
      </c>
      <c r="H353" s="28">
        <v>3</v>
      </c>
      <c r="I353" s="29">
        <v>259.69999999999999</v>
      </c>
      <c r="J353" s="29">
        <v>244.80000000000001</v>
      </c>
      <c r="K353" s="29">
        <v>244.80000000000001</v>
      </c>
      <c r="L353" s="30">
        <v>7</v>
      </c>
      <c r="M353" s="29">
        <f t="shared" si="76"/>
        <v>152058.94</v>
      </c>
      <c r="N353" s="29">
        <v>0</v>
      </c>
      <c r="O353" s="29">
        <v>0</v>
      </c>
      <c r="P353" s="29">
        <v>0</v>
      </c>
      <c r="Q353" s="29">
        <f>'Таблица 3 '!C344</f>
        <v>152058.94</v>
      </c>
      <c r="R353" s="29">
        <f t="shared" si="71"/>
        <v>152058.94</v>
      </c>
      <c r="S353" s="29">
        <v>0</v>
      </c>
      <c r="T353" s="31">
        <f t="shared" si="49"/>
        <v>621.15580065359472</v>
      </c>
      <c r="U353" s="31">
        <v>621.15580065359472</v>
      </c>
      <c r="V353" s="32" t="s">
        <v>45</v>
      </c>
    </row>
    <row r="354" s="18" customFormat="1" ht="21.600000000000001" customHeight="1">
      <c r="A354" s="19" t="s">
        <v>433</v>
      </c>
      <c r="B354" s="19"/>
      <c r="C354" s="20" t="s">
        <v>39</v>
      </c>
      <c r="D354" s="20" t="s">
        <v>39</v>
      </c>
      <c r="E354" s="20" t="s">
        <v>39</v>
      </c>
      <c r="F354" s="20" t="s">
        <v>39</v>
      </c>
      <c r="G354" s="21" t="s">
        <v>39</v>
      </c>
      <c r="H354" s="21" t="s">
        <v>39</v>
      </c>
      <c r="I354" s="22">
        <f>SUM(I355:I357)</f>
        <v>1891.2</v>
      </c>
      <c r="J354" s="22">
        <f t="shared" ref="J354:S354" si="78">SUM(J355:J357)</f>
        <v>1728.4000000000001</v>
      </c>
      <c r="K354" s="22">
        <f t="shared" si="78"/>
        <v>1659.5999999999999</v>
      </c>
      <c r="L354" s="23">
        <f t="shared" si="78"/>
        <v>66</v>
      </c>
      <c r="M354" s="22">
        <f t="shared" si="78"/>
        <v>1465044.0499999998</v>
      </c>
      <c r="N354" s="22">
        <f t="shared" si="78"/>
        <v>0</v>
      </c>
      <c r="O354" s="22">
        <f t="shared" si="78"/>
        <v>0</v>
      </c>
      <c r="P354" s="22">
        <f t="shared" si="78"/>
        <v>0</v>
      </c>
      <c r="Q354" s="22">
        <f t="shared" si="78"/>
        <v>1465044.0499999998</v>
      </c>
      <c r="R354" s="22">
        <f t="shared" si="78"/>
        <v>1465044.0499999998</v>
      </c>
      <c r="S354" s="22">
        <f t="shared" si="78"/>
        <v>0</v>
      </c>
      <c r="T354" s="33" t="s">
        <v>40</v>
      </c>
      <c r="U354" s="33" t="s">
        <v>40</v>
      </c>
      <c r="V354" s="24" t="s">
        <v>40</v>
      </c>
      <c r="W354" s="25"/>
      <c r="X354" s="25"/>
    </row>
    <row r="355" ht="45">
      <c r="A355" s="26">
        <v>1</v>
      </c>
      <c r="B355" s="27" t="s">
        <v>434</v>
      </c>
      <c r="C355" s="26" t="s">
        <v>43</v>
      </c>
      <c r="D355" s="26">
        <v>1974</v>
      </c>
      <c r="E355" s="26" t="s">
        <v>40</v>
      </c>
      <c r="F355" s="26" t="s">
        <v>44</v>
      </c>
      <c r="G355" s="28">
        <v>2</v>
      </c>
      <c r="H355" s="28">
        <v>2</v>
      </c>
      <c r="I355" s="29">
        <v>739.60000000000002</v>
      </c>
      <c r="J355" s="29">
        <v>700.79999999999995</v>
      </c>
      <c r="K355" s="29">
        <v>664</v>
      </c>
      <c r="L355" s="30">
        <v>26</v>
      </c>
      <c r="M355" s="29">
        <f t="shared" ref="M355:M357" si="79">SUM(N355:Q355)</f>
        <v>292437.59999999998</v>
      </c>
      <c r="N355" s="29">
        <v>0</v>
      </c>
      <c r="O355" s="29">
        <v>0</v>
      </c>
      <c r="P355" s="29">
        <v>0</v>
      </c>
      <c r="Q355" s="29">
        <f>'Таблица 3 '!C346</f>
        <v>292437.59999999998</v>
      </c>
      <c r="R355" s="29">
        <f t="shared" si="71"/>
        <v>292437.59999999998</v>
      </c>
      <c r="S355" s="29">
        <v>0</v>
      </c>
      <c r="T355" s="31">
        <f t="shared" si="49"/>
        <v>417.29109589041093</v>
      </c>
      <c r="U355" s="31">
        <v>417.29109589041093</v>
      </c>
      <c r="V355" s="32" t="s">
        <v>45</v>
      </c>
    </row>
    <row r="356" ht="45">
      <c r="A356" s="26">
        <v>2</v>
      </c>
      <c r="B356" s="27" t="s">
        <v>435</v>
      </c>
      <c r="C356" s="26" t="s">
        <v>43</v>
      </c>
      <c r="D356" s="26">
        <v>1972</v>
      </c>
      <c r="E356" s="26" t="s">
        <v>40</v>
      </c>
      <c r="F356" s="26" t="s">
        <v>436</v>
      </c>
      <c r="G356" s="28">
        <v>2</v>
      </c>
      <c r="H356" s="28">
        <v>2</v>
      </c>
      <c r="I356" s="29">
        <v>571.60000000000002</v>
      </c>
      <c r="J356" s="29">
        <v>511.60000000000002</v>
      </c>
      <c r="K356" s="29">
        <v>511.60000000000002</v>
      </c>
      <c r="L356" s="30">
        <v>23</v>
      </c>
      <c r="M356" s="29">
        <f t="shared" si="79"/>
        <v>410826</v>
      </c>
      <c r="N356" s="29">
        <v>0</v>
      </c>
      <c r="O356" s="29">
        <v>0</v>
      </c>
      <c r="P356" s="29">
        <v>0</v>
      </c>
      <c r="Q356" s="29">
        <f>'Таблица 3 '!C347</f>
        <v>410826</v>
      </c>
      <c r="R356" s="29">
        <f t="shared" si="71"/>
        <v>410826</v>
      </c>
      <c r="S356" s="29">
        <v>0</v>
      </c>
      <c r="T356" s="31">
        <f t="shared" si="49"/>
        <v>803.02189210320557</v>
      </c>
      <c r="U356" s="31">
        <v>803.02189210320557</v>
      </c>
      <c r="V356" s="32" t="s">
        <v>45</v>
      </c>
    </row>
    <row r="357" ht="45">
      <c r="A357" s="26">
        <v>3</v>
      </c>
      <c r="B357" s="27" t="s">
        <v>437</v>
      </c>
      <c r="C357" s="26" t="s">
        <v>43</v>
      </c>
      <c r="D357" s="26" t="s">
        <v>438</v>
      </c>
      <c r="E357" s="26" t="s">
        <v>40</v>
      </c>
      <c r="F357" s="26" t="s">
        <v>65</v>
      </c>
      <c r="G357" s="28">
        <v>2</v>
      </c>
      <c r="H357" s="28">
        <v>2</v>
      </c>
      <c r="I357" s="29">
        <v>580</v>
      </c>
      <c r="J357" s="29">
        <v>516</v>
      </c>
      <c r="K357" s="29">
        <v>484</v>
      </c>
      <c r="L357" s="30">
        <v>17</v>
      </c>
      <c r="M357" s="29">
        <f t="shared" si="79"/>
        <v>761780.44999999995</v>
      </c>
      <c r="N357" s="29">
        <v>0</v>
      </c>
      <c r="O357" s="29">
        <v>0</v>
      </c>
      <c r="P357" s="29">
        <v>0</v>
      </c>
      <c r="Q357" s="29">
        <f>'Таблица 3 '!C348</f>
        <v>761780.44999999995</v>
      </c>
      <c r="R357" s="29">
        <f t="shared" si="71"/>
        <v>761780.44999999995</v>
      </c>
      <c r="S357" s="29">
        <v>0</v>
      </c>
      <c r="T357" s="31">
        <f t="shared" si="49"/>
        <v>1476.3187015503875</v>
      </c>
      <c r="U357" s="31">
        <v>1476.3187015503875</v>
      </c>
      <c r="V357" s="32" t="s">
        <v>45</v>
      </c>
    </row>
    <row r="358" s="18" customFormat="1" ht="21" customHeight="1">
      <c r="A358" s="19" t="s">
        <v>439</v>
      </c>
      <c r="B358" s="19"/>
      <c r="C358" s="34" t="s">
        <v>39</v>
      </c>
      <c r="D358" s="20" t="s">
        <v>39</v>
      </c>
      <c r="E358" s="20" t="s">
        <v>39</v>
      </c>
      <c r="F358" s="20" t="s">
        <v>39</v>
      </c>
      <c r="G358" s="21" t="s">
        <v>39</v>
      </c>
      <c r="H358" s="21" t="s">
        <v>39</v>
      </c>
      <c r="I358" s="22">
        <f>I359</f>
        <v>402.80000000000001</v>
      </c>
      <c r="J358" s="22">
        <f t="shared" ref="J358:S360" si="80">J359</f>
        <v>339.12</v>
      </c>
      <c r="K358" s="22">
        <f t="shared" si="80"/>
        <v>339.12</v>
      </c>
      <c r="L358" s="23">
        <f t="shared" si="80"/>
        <v>16</v>
      </c>
      <c r="M358" s="22">
        <f t="shared" si="80"/>
        <v>368257.15000000002</v>
      </c>
      <c r="N358" s="22">
        <f t="shared" si="80"/>
        <v>0</v>
      </c>
      <c r="O358" s="22">
        <f t="shared" si="80"/>
        <v>0</v>
      </c>
      <c r="P358" s="22">
        <f t="shared" si="80"/>
        <v>0</v>
      </c>
      <c r="Q358" s="22">
        <f t="shared" si="80"/>
        <v>368257.15000000002</v>
      </c>
      <c r="R358" s="22">
        <f t="shared" si="80"/>
        <v>368257.15000000002</v>
      </c>
      <c r="S358" s="22">
        <f t="shared" si="80"/>
        <v>0</v>
      </c>
      <c r="T358" s="33" t="s">
        <v>40</v>
      </c>
      <c r="U358" s="33" t="s">
        <v>40</v>
      </c>
      <c r="V358" s="24" t="s">
        <v>40</v>
      </c>
      <c r="W358" s="25"/>
      <c r="X358" s="25"/>
    </row>
    <row r="359" ht="45">
      <c r="A359" s="26">
        <v>1</v>
      </c>
      <c r="B359" s="27" t="s">
        <v>440</v>
      </c>
      <c r="C359" s="26" t="s">
        <v>43</v>
      </c>
      <c r="D359" s="26" t="s">
        <v>73</v>
      </c>
      <c r="E359" s="26" t="s">
        <v>40</v>
      </c>
      <c r="F359" s="26" t="s">
        <v>65</v>
      </c>
      <c r="G359" s="28">
        <v>2</v>
      </c>
      <c r="H359" s="28">
        <v>2</v>
      </c>
      <c r="I359" s="29">
        <v>402.80000000000001</v>
      </c>
      <c r="J359" s="29">
        <v>339.12</v>
      </c>
      <c r="K359" s="29">
        <v>339.12</v>
      </c>
      <c r="L359" s="30">
        <v>16</v>
      </c>
      <c r="M359" s="29">
        <f>SUM(N359:Q359)</f>
        <v>368257.15000000002</v>
      </c>
      <c r="N359" s="29">
        <v>0</v>
      </c>
      <c r="O359" s="29">
        <v>0</v>
      </c>
      <c r="P359" s="29">
        <v>0</v>
      </c>
      <c r="Q359" s="29">
        <f>'Таблица 3 '!C350</f>
        <v>368257.15000000002</v>
      </c>
      <c r="R359" s="29">
        <f t="shared" si="71"/>
        <v>368257.15000000002</v>
      </c>
      <c r="S359" s="29">
        <v>0</v>
      </c>
      <c r="T359" s="31">
        <f t="shared" si="49"/>
        <v>1085.9198808681294</v>
      </c>
      <c r="U359" s="31">
        <v>1085.9198808681294</v>
      </c>
      <c r="V359" s="32" t="s">
        <v>45</v>
      </c>
    </row>
    <row r="360" s="18" customFormat="1" ht="27" customHeight="1">
      <c r="A360" s="19" t="s">
        <v>441</v>
      </c>
      <c r="B360" s="19"/>
      <c r="C360" s="20" t="s">
        <v>39</v>
      </c>
      <c r="D360" s="20" t="s">
        <v>39</v>
      </c>
      <c r="E360" s="20" t="s">
        <v>39</v>
      </c>
      <c r="F360" s="20" t="s">
        <v>39</v>
      </c>
      <c r="G360" s="21" t="s">
        <v>39</v>
      </c>
      <c r="H360" s="21" t="s">
        <v>39</v>
      </c>
      <c r="I360" s="22">
        <f>I361</f>
        <v>1417.3</v>
      </c>
      <c r="J360" s="22">
        <f t="shared" si="80"/>
        <v>1186.0999999999999</v>
      </c>
      <c r="K360" s="22">
        <f t="shared" si="80"/>
        <v>1186.0999999999999</v>
      </c>
      <c r="L360" s="23">
        <f t="shared" si="80"/>
        <v>58</v>
      </c>
      <c r="M360" s="22">
        <f t="shared" si="80"/>
        <v>268038.92000000004</v>
      </c>
      <c r="N360" s="22">
        <f t="shared" si="80"/>
        <v>0</v>
      </c>
      <c r="O360" s="22">
        <f t="shared" si="80"/>
        <v>0</v>
      </c>
      <c r="P360" s="22">
        <f t="shared" si="80"/>
        <v>0</v>
      </c>
      <c r="Q360" s="22">
        <f t="shared" si="80"/>
        <v>268038.92000000004</v>
      </c>
      <c r="R360" s="22">
        <f t="shared" si="80"/>
        <v>268038.92000000004</v>
      </c>
      <c r="S360" s="22">
        <f t="shared" si="80"/>
        <v>0</v>
      </c>
      <c r="T360" s="33" t="s">
        <v>40</v>
      </c>
      <c r="U360" s="33" t="s">
        <v>40</v>
      </c>
      <c r="V360" s="24" t="s">
        <v>40</v>
      </c>
      <c r="W360" s="25"/>
      <c r="X360" s="25"/>
    </row>
    <row r="361" s="18" customFormat="1" ht="22.149999999999999" customHeight="1">
      <c r="A361" s="19" t="s">
        <v>442</v>
      </c>
      <c r="B361" s="19"/>
      <c r="C361" s="20" t="s">
        <v>39</v>
      </c>
      <c r="D361" s="20" t="s">
        <v>39</v>
      </c>
      <c r="E361" s="20" t="s">
        <v>39</v>
      </c>
      <c r="F361" s="20" t="s">
        <v>39</v>
      </c>
      <c r="G361" s="21" t="s">
        <v>39</v>
      </c>
      <c r="H361" s="21" t="s">
        <v>39</v>
      </c>
      <c r="I361" s="22">
        <f>SUM(I362:I363)</f>
        <v>1417.3</v>
      </c>
      <c r="J361" s="22">
        <f t="shared" ref="J361:S361" si="81">SUM(J362:J363)</f>
        <v>1186.0999999999999</v>
      </c>
      <c r="K361" s="22">
        <f t="shared" si="81"/>
        <v>1186.0999999999999</v>
      </c>
      <c r="L361" s="23">
        <f t="shared" si="81"/>
        <v>58</v>
      </c>
      <c r="M361" s="22">
        <f t="shared" si="81"/>
        <v>268038.92000000004</v>
      </c>
      <c r="N361" s="22">
        <f t="shared" si="81"/>
        <v>0</v>
      </c>
      <c r="O361" s="22">
        <f t="shared" si="81"/>
        <v>0</v>
      </c>
      <c r="P361" s="22">
        <f t="shared" si="81"/>
        <v>0</v>
      </c>
      <c r="Q361" s="22">
        <f t="shared" si="81"/>
        <v>268038.92000000004</v>
      </c>
      <c r="R361" s="22">
        <f t="shared" si="81"/>
        <v>268038.92000000004</v>
      </c>
      <c r="S361" s="22">
        <f t="shared" si="81"/>
        <v>0</v>
      </c>
      <c r="T361" s="33" t="s">
        <v>40</v>
      </c>
      <c r="U361" s="33" t="s">
        <v>40</v>
      </c>
      <c r="V361" s="24" t="s">
        <v>40</v>
      </c>
      <c r="W361" s="25"/>
      <c r="X361" s="25"/>
    </row>
    <row r="362" ht="48" customHeight="1">
      <c r="A362" s="26">
        <v>1</v>
      </c>
      <c r="B362" s="27" t="s">
        <v>443</v>
      </c>
      <c r="C362" s="26" t="s">
        <v>43</v>
      </c>
      <c r="D362" s="26" t="s">
        <v>96</v>
      </c>
      <c r="E362" s="26" t="s">
        <v>40</v>
      </c>
      <c r="F362" s="26" t="s">
        <v>65</v>
      </c>
      <c r="G362" s="28">
        <v>2</v>
      </c>
      <c r="H362" s="28">
        <v>2</v>
      </c>
      <c r="I362" s="29">
        <v>696.39999999999998</v>
      </c>
      <c r="J362" s="29">
        <v>644.39999999999998</v>
      </c>
      <c r="K362" s="29">
        <v>644.39999999999998</v>
      </c>
      <c r="L362" s="30">
        <v>33</v>
      </c>
      <c r="M362" s="29">
        <f t="shared" ref="M362:M363" si="82">SUM(N362:Q362)</f>
        <v>133310.42000000001</v>
      </c>
      <c r="N362" s="29">
        <v>0</v>
      </c>
      <c r="O362" s="29">
        <v>0</v>
      </c>
      <c r="P362" s="29">
        <v>0</v>
      </c>
      <c r="Q362" s="29">
        <f>'Таблица 3 '!C353</f>
        <v>133310.42000000001</v>
      </c>
      <c r="R362" s="29">
        <f t="shared" si="71"/>
        <v>133310.42000000001</v>
      </c>
      <c r="S362" s="29">
        <v>0</v>
      </c>
      <c r="T362" s="31">
        <f t="shared" si="49"/>
        <v>206.87526381129734</v>
      </c>
      <c r="U362" s="31">
        <v>206.87526381129734</v>
      </c>
      <c r="V362" s="32" t="s">
        <v>45</v>
      </c>
    </row>
    <row r="363" ht="48" customHeight="1">
      <c r="A363" s="26">
        <v>2</v>
      </c>
      <c r="B363" s="27" t="s">
        <v>444</v>
      </c>
      <c r="C363" s="26" t="s">
        <v>43</v>
      </c>
      <c r="D363" s="26" t="s">
        <v>178</v>
      </c>
      <c r="E363" s="26" t="s">
        <v>40</v>
      </c>
      <c r="F363" s="26" t="s">
        <v>65</v>
      </c>
      <c r="G363" s="28">
        <v>2</v>
      </c>
      <c r="H363" s="28">
        <v>3</v>
      </c>
      <c r="I363" s="29">
        <v>720.89999999999998</v>
      </c>
      <c r="J363" s="29">
        <v>541.70000000000005</v>
      </c>
      <c r="K363" s="29">
        <v>541.70000000000005</v>
      </c>
      <c r="L363" s="30">
        <v>25</v>
      </c>
      <c r="M363" s="29">
        <f t="shared" si="82"/>
        <v>134728.5</v>
      </c>
      <c r="N363" s="29">
        <v>0</v>
      </c>
      <c r="O363" s="29">
        <v>0</v>
      </c>
      <c r="P363" s="29">
        <v>0</v>
      </c>
      <c r="Q363" s="29">
        <f>'Таблица 3 '!C354</f>
        <v>134728.5</v>
      </c>
      <c r="R363" s="29">
        <f t="shared" si="71"/>
        <v>134728.5</v>
      </c>
      <c r="S363" s="29">
        <v>0</v>
      </c>
      <c r="T363" s="31">
        <f t="shared" si="49"/>
        <v>248.71423297027874</v>
      </c>
      <c r="U363" s="31">
        <v>248.71423297027874</v>
      </c>
      <c r="V363" s="32" t="s">
        <v>45</v>
      </c>
    </row>
    <row r="364" s="18" customFormat="1" ht="24" customHeight="1">
      <c r="A364" s="19" t="s">
        <v>445</v>
      </c>
      <c r="B364" s="19"/>
      <c r="C364" s="20" t="s">
        <v>39</v>
      </c>
      <c r="D364" s="20" t="s">
        <v>39</v>
      </c>
      <c r="E364" s="20" t="s">
        <v>39</v>
      </c>
      <c r="F364" s="20" t="s">
        <v>39</v>
      </c>
      <c r="G364" s="21" t="s">
        <v>39</v>
      </c>
      <c r="H364" s="21" t="s">
        <v>39</v>
      </c>
      <c r="I364" s="22">
        <f>I365+I369+I376</f>
        <v>44273.099999999999</v>
      </c>
      <c r="J364" s="22">
        <f t="shared" ref="J364:S364" si="83">J365+J369+J376</f>
        <v>34123.259999999995</v>
      </c>
      <c r="K364" s="22">
        <f t="shared" si="83"/>
        <v>29352.260000000002</v>
      </c>
      <c r="L364" s="23">
        <f t="shared" si="83"/>
        <v>1472</v>
      </c>
      <c r="M364" s="22">
        <f t="shared" si="83"/>
        <v>26301443.139999993</v>
      </c>
      <c r="N364" s="22">
        <f t="shared" si="83"/>
        <v>0</v>
      </c>
      <c r="O364" s="22">
        <f t="shared" si="83"/>
        <v>0</v>
      </c>
      <c r="P364" s="22">
        <f t="shared" si="83"/>
        <v>0</v>
      </c>
      <c r="Q364" s="22">
        <f t="shared" si="83"/>
        <v>26301443.139999993</v>
      </c>
      <c r="R364" s="22">
        <f t="shared" si="83"/>
        <v>26301443.139999993</v>
      </c>
      <c r="S364" s="22">
        <f t="shared" si="83"/>
        <v>0</v>
      </c>
      <c r="T364" s="33" t="s">
        <v>40</v>
      </c>
      <c r="U364" s="33" t="s">
        <v>40</v>
      </c>
      <c r="V364" s="24" t="s">
        <v>40</v>
      </c>
      <c r="W364" s="25"/>
      <c r="X364" s="25"/>
    </row>
    <row r="365" s="18" customFormat="1" ht="20.449999999999999" customHeight="1">
      <c r="A365" s="19" t="s">
        <v>446</v>
      </c>
      <c r="B365" s="19"/>
      <c r="C365" s="20" t="s">
        <v>39</v>
      </c>
      <c r="D365" s="20" t="s">
        <v>39</v>
      </c>
      <c r="E365" s="20" t="s">
        <v>39</v>
      </c>
      <c r="F365" s="20" t="s">
        <v>39</v>
      </c>
      <c r="G365" s="21" t="s">
        <v>39</v>
      </c>
      <c r="H365" s="21" t="s">
        <v>39</v>
      </c>
      <c r="I365" s="22">
        <f>SUM(I366:I368)</f>
        <v>10112.799999999999</v>
      </c>
      <c r="J365" s="22">
        <f t="shared" ref="J365:S365" si="84">SUM(J366:J368)</f>
        <v>9221.1000000000004</v>
      </c>
      <c r="K365" s="22">
        <f t="shared" si="84"/>
        <v>8973.880000000001</v>
      </c>
      <c r="L365" s="23">
        <f t="shared" si="84"/>
        <v>372</v>
      </c>
      <c r="M365" s="22">
        <f t="shared" si="84"/>
        <v>11349446.059999999</v>
      </c>
      <c r="N365" s="22">
        <f t="shared" si="84"/>
        <v>0</v>
      </c>
      <c r="O365" s="22">
        <f t="shared" si="84"/>
        <v>0</v>
      </c>
      <c r="P365" s="22">
        <f t="shared" si="84"/>
        <v>0</v>
      </c>
      <c r="Q365" s="22">
        <f t="shared" si="84"/>
        <v>11349446.059999999</v>
      </c>
      <c r="R365" s="22">
        <f t="shared" si="84"/>
        <v>11349446.059999999</v>
      </c>
      <c r="S365" s="22">
        <f t="shared" si="84"/>
        <v>0</v>
      </c>
      <c r="T365" s="33" t="s">
        <v>40</v>
      </c>
      <c r="U365" s="33" t="s">
        <v>40</v>
      </c>
      <c r="V365" s="24" t="s">
        <v>40</v>
      </c>
      <c r="W365" s="25"/>
      <c r="X365" s="25"/>
    </row>
    <row r="366" ht="48" customHeight="1">
      <c r="A366" s="26">
        <v>1</v>
      </c>
      <c r="B366" s="27" t="s">
        <v>447</v>
      </c>
      <c r="C366" s="26" t="s">
        <v>43</v>
      </c>
      <c r="D366" s="26">
        <v>1972</v>
      </c>
      <c r="E366" s="26" t="s">
        <v>40</v>
      </c>
      <c r="F366" s="26" t="s">
        <v>50</v>
      </c>
      <c r="G366" s="28">
        <v>5</v>
      </c>
      <c r="H366" s="28">
        <v>4</v>
      </c>
      <c r="I366" s="29">
        <v>3474.5999999999999</v>
      </c>
      <c r="J366" s="29">
        <v>3473</v>
      </c>
      <c r="K366" s="29">
        <v>3473</v>
      </c>
      <c r="L366" s="30">
        <v>100</v>
      </c>
      <c r="M366" s="29">
        <f t="shared" ref="M366:M368" si="85">SUM(N366:Q366)</f>
        <v>2632053.6000000001</v>
      </c>
      <c r="N366" s="29">
        <v>0</v>
      </c>
      <c r="O366" s="29">
        <v>0</v>
      </c>
      <c r="P366" s="29">
        <v>0</v>
      </c>
      <c r="Q366" s="29">
        <f>'Таблица 3 '!C357</f>
        <v>2632053.6000000001</v>
      </c>
      <c r="R366" s="29">
        <f t="shared" si="71"/>
        <v>2632053.6000000001</v>
      </c>
      <c r="S366" s="29">
        <v>0</v>
      </c>
      <c r="T366" s="31">
        <f t="shared" si="49"/>
        <v>757.86167578462425</v>
      </c>
      <c r="U366" s="31">
        <v>757.86167578462425</v>
      </c>
      <c r="V366" s="32" t="s">
        <v>45</v>
      </c>
    </row>
    <row r="367" ht="48" customHeight="1">
      <c r="A367" s="26">
        <v>2</v>
      </c>
      <c r="B367" s="27" t="s">
        <v>448</v>
      </c>
      <c r="C367" s="26" t="s">
        <v>43</v>
      </c>
      <c r="D367" s="26">
        <v>1978</v>
      </c>
      <c r="E367" s="26" t="s">
        <v>39</v>
      </c>
      <c r="F367" s="26" t="s">
        <v>44</v>
      </c>
      <c r="G367" s="28">
        <v>5</v>
      </c>
      <c r="H367" s="28">
        <v>4</v>
      </c>
      <c r="I367" s="29">
        <v>2590.9000000000001</v>
      </c>
      <c r="J367" s="29">
        <v>2074.5</v>
      </c>
      <c r="K367" s="29">
        <v>2074.5</v>
      </c>
      <c r="L367" s="30">
        <v>136</v>
      </c>
      <c r="M367" s="29">
        <f t="shared" si="85"/>
        <v>2525340</v>
      </c>
      <c r="N367" s="29">
        <v>0</v>
      </c>
      <c r="O367" s="29">
        <v>0</v>
      </c>
      <c r="P367" s="29">
        <v>0</v>
      </c>
      <c r="Q367" s="29">
        <f>'Таблица 3 '!C358</f>
        <v>2525340</v>
      </c>
      <c r="R367" s="29">
        <f t="shared" si="71"/>
        <v>2525340</v>
      </c>
      <c r="S367" s="29">
        <v>0</v>
      </c>
      <c r="T367" s="31">
        <f t="shared" ref="T367:T430" si="86">M367/J367</f>
        <v>1217.3246565437455</v>
      </c>
      <c r="U367" s="31">
        <v>1217.3246565437455</v>
      </c>
      <c r="V367" s="32" t="s">
        <v>45</v>
      </c>
    </row>
    <row r="368" ht="48" customHeight="1">
      <c r="A368" s="26">
        <v>3</v>
      </c>
      <c r="B368" s="27" t="s">
        <v>449</v>
      </c>
      <c r="C368" s="26" t="s">
        <v>43</v>
      </c>
      <c r="D368" s="26">
        <v>1985</v>
      </c>
      <c r="E368" s="26" t="s">
        <v>39</v>
      </c>
      <c r="F368" s="26" t="s">
        <v>50</v>
      </c>
      <c r="G368" s="28">
        <v>5</v>
      </c>
      <c r="H368" s="28">
        <v>5</v>
      </c>
      <c r="I368" s="29">
        <v>4047.3000000000002</v>
      </c>
      <c r="J368" s="29">
        <v>3673.5999999999999</v>
      </c>
      <c r="K368" s="29">
        <v>3426.3800000000001</v>
      </c>
      <c r="L368" s="30">
        <v>136</v>
      </c>
      <c r="M368" s="29">
        <f t="shared" si="85"/>
        <v>6192052.46</v>
      </c>
      <c r="N368" s="29">
        <v>0</v>
      </c>
      <c r="O368" s="29">
        <v>0</v>
      </c>
      <c r="P368" s="29">
        <v>0</v>
      </c>
      <c r="Q368" s="29">
        <f>'Таблица 3 '!C359</f>
        <v>6192052.46</v>
      </c>
      <c r="R368" s="29">
        <f t="shared" si="71"/>
        <v>6192052.46</v>
      </c>
      <c r="S368" s="29">
        <v>0</v>
      </c>
      <c r="T368" s="31">
        <f t="shared" si="86"/>
        <v>1685.554349956446</v>
      </c>
      <c r="U368" s="31">
        <v>1685.554349956446</v>
      </c>
      <c r="V368" s="32" t="s">
        <v>45</v>
      </c>
    </row>
    <row r="369" s="18" customFormat="1" ht="29.25" customHeight="1">
      <c r="A369" s="19" t="s">
        <v>450</v>
      </c>
      <c r="B369" s="19"/>
      <c r="C369" s="20" t="s">
        <v>39</v>
      </c>
      <c r="D369" s="20" t="s">
        <v>39</v>
      </c>
      <c r="E369" s="20" t="s">
        <v>39</v>
      </c>
      <c r="F369" s="20" t="s">
        <v>39</v>
      </c>
      <c r="G369" s="21" t="s">
        <v>39</v>
      </c>
      <c r="H369" s="21" t="s">
        <v>39</v>
      </c>
      <c r="I369" s="22">
        <f>SUM(I370:I375)</f>
        <v>30174.600000000002</v>
      </c>
      <c r="J369" s="22">
        <f t="shared" ref="J369:S369" si="87">SUM(J370:J375)</f>
        <v>22158.999999999996</v>
      </c>
      <c r="K369" s="22">
        <f t="shared" si="87"/>
        <v>19632.600000000002</v>
      </c>
      <c r="L369" s="23">
        <f t="shared" si="87"/>
        <v>951</v>
      </c>
      <c r="M369" s="22">
        <f t="shared" si="87"/>
        <v>10324771.179999998</v>
      </c>
      <c r="N369" s="22">
        <f t="shared" si="87"/>
        <v>0</v>
      </c>
      <c r="O369" s="22">
        <f t="shared" si="87"/>
        <v>0</v>
      </c>
      <c r="P369" s="22">
        <f t="shared" si="87"/>
        <v>0</v>
      </c>
      <c r="Q369" s="22">
        <f t="shared" si="87"/>
        <v>10324771.179999998</v>
      </c>
      <c r="R369" s="22">
        <f t="shared" si="87"/>
        <v>10324771.179999998</v>
      </c>
      <c r="S369" s="22">
        <f t="shared" si="87"/>
        <v>0</v>
      </c>
      <c r="T369" s="33" t="s">
        <v>40</v>
      </c>
      <c r="U369" s="33" t="s">
        <v>40</v>
      </c>
      <c r="V369" s="24" t="s">
        <v>40</v>
      </c>
      <c r="W369" s="25"/>
      <c r="X369" s="25"/>
    </row>
    <row r="370" ht="44.25" customHeight="1">
      <c r="A370" s="26">
        <v>1</v>
      </c>
      <c r="B370" s="27" t="s">
        <v>451</v>
      </c>
      <c r="C370" s="26" t="s">
        <v>43</v>
      </c>
      <c r="D370" s="26">
        <v>1970</v>
      </c>
      <c r="E370" s="26" t="s">
        <v>40</v>
      </c>
      <c r="F370" s="26" t="s">
        <v>65</v>
      </c>
      <c r="G370" s="28">
        <v>5</v>
      </c>
      <c r="H370" s="28">
        <v>4</v>
      </c>
      <c r="I370" s="29">
        <v>4312.3000000000002</v>
      </c>
      <c r="J370" s="29">
        <v>3441.9000000000001</v>
      </c>
      <c r="K370" s="29">
        <v>2205.9000000000001</v>
      </c>
      <c r="L370" s="30">
        <v>75</v>
      </c>
      <c r="M370" s="29">
        <f t="shared" ref="M370:M375" si="88">SUM(N370:Q370)</f>
        <v>6024374.4699999997</v>
      </c>
      <c r="N370" s="29">
        <v>0</v>
      </c>
      <c r="O370" s="29">
        <v>0</v>
      </c>
      <c r="P370" s="29">
        <v>0</v>
      </c>
      <c r="Q370" s="29">
        <f>'Таблица 3 '!C361</f>
        <v>6024374.4699999997</v>
      </c>
      <c r="R370" s="29">
        <f t="shared" si="71"/>
        <v>6024374.4699999997</v>
      </c>
      <c r="S370" s="29">
        <v>0</v>
      </c>
      <c r="T370" s="31">
        <f t="shared" si="86"/>
        <v>1750.3049100787355</v>
      </c>
      <c r="U370" s="31">
        <v>1750.3049100787355</v>
      </c>
      <c r="V370" s="32" t="s">
        <v>45</v>
      </c>
    </row>
    <row r="371" ht="44.25" customHeight="1">
      <c r="A371" s="26">
        <v>2</v>
      </c>
      <c r="B371" s="27" t="s">
        <v>452</v>
      </c>
      <c r="C371" s="26" t="s">
        <v>52</v>
      </c>
      <c r="D371" s="26">
        <v>1980</v>
      </c>
      <c r="E371" s="26">
        <v>2022</v>
      </c>
      <c r="F371" s="26" t="s">
        <v>50</v>
      </c>
      <c r="G371" s="28">
        <v>5</v>
      </c>
      <c r="H371" s="28">
        <v>5</v>
      </c>
      <c r="I371" s="29">
        <v>5075.6000000000004</v>
      </c>
      <c r="J371" s="29">
        <v>3691.6999999999998</v>
      </c>
      <c r="K371" s="29">
        <v>3587</v>
      </c>
      <c r="L371" s="30">
        <v>160</v>
      </c>
      <c r="M371" s="29">
        <f t="shared" si="88"/>
        <v>299001.59999999998</v>
      </c>
      <c r="N371" s="29">
        <v>0</v>
      </c>
      <c r="O371" s="29">
        <v>0</v>
      </c>
      <c r="P371" s="29">
        <v>0</v>
      </c>
      <c r="Q371" s="29">
        <f>'Таблица 3 '!C362</f>
        <v>299001.59999999998</v>
      </c>
      <c r="R371" s="29">
        <f t="shared" si="71"/>
        <v>299001.59999999998</v>
      </c>
      <c r="S371" s="29">
        <v>0</v>
      </c>
      <c r="T371" s="31">
        <f t="shared" si="86"/>
        <v>80.992930086410055</v>
      </c>
      <c r="U371" s="31">
        <v>80.992930086410055</v>
      </c>
      <c r="V371" s="32" t="s">
        <v>45</v>
      </c>
    </row>
    <row r="372" ht="44.25" customHeight="1">
      <c r="A372" s="26">
        <v>3</v>
      </c>
      <c r="B372" s="27" t="s">
        <v>453</v>
      </c>
      <c r="C372" s="26" t="s">
        <v>52</v>
      </c>
      <c r="D372" s="26">
        <v>1980</v>
      </c>
      <c r="E372" s="26">
        <v>2022</v>
      </c>
      <c r="F372" s="26" t="s">
        <v>50</v>
      </c>
      <c r="G372" s="28">
        <v>5</v>
      </c>
      <c r="H372" s="28">
        <v>5</v>
      </c>
      <c r="I372" s="29">
        <v>5075.6000000000004</v>
      </c>
      <c r="J372" s="29">
        <v>3626.1999999999998</v>
      </c>
      <c r="K372" s="29">
        <v>3368.9000000000001</v>
      </c>
      <c r="L372" s="30">
        <v>171</v>
      </c>
      <c r="M372" s="29">
        <f t="shared" si="88"/>
        <v>677985.59999999998</v>
      </c>
      <c r="N372" s="29">
        <v>0</v>
      </c>
      <c r="O372" s="29">
        <v>0</v>
      </c>
      <c r="P372" s="29">
        <v>0</v>
      </c>
      <c r="Q372" s="29">
        <f>'Таблица 3 '!C363</f>
        <v>677985.59999999998</v>
      </c>
      <c r="R372" s="29">
        <f t="shared" si="71"/>
        <v>677985.59999999998</v>
      </c>
      <c r="S372" s="29">
        <v>0</v>
      </c>
      <c r="T372" s="31">
        <f t="shared" si="86"/>
        <v>186.96861728531246</v>
      </c>
      <c r="U372" s="31">
        <v>186.96861728531246</v>
      </c>
      <c r="V372" s="32" t="s">
        <v>45</v>
      </c>
    </row>
    <row r="373" ht="44.25" customHeight="1">
      <c r="A373" s="26">
        <v>4</v>
      </c>
      <c r="B373" s="27" t="s">
        <v>454</v>
      </c>
      <c r="C373" s="26" t="s">
        <v>52</v>
      </c>
      <c r="D373" s="26">
        <v>1991</v>
      </c>
      <c r="E373" s="26">
        <v>2022</v>
      </c>
      <c r="F373" s="26" t="s">
        <v>50</v>
      </c>
      <c r="G373" s="28">
        <v>5</v>
      </c>
      <c r="H373" s="28">
        <v>6</v>
      </c>
      <c r="I373" s="29">
        <v>6851.5</v>
      </c>
      <c r="J373" s="29">
        <v>4926.3999999999996</v>
      </c>
      <c r="K373" s="29">
        <v>4805.6000000000004</v>
      </c>
      <c r="L373" s="30">
        <v>252</v>
      </c>
      <c r="M373" s="29">
        <f t="shared" si="88"/>
        <v>1126682.3999999999</v>
      </c>
      <c r="N373" s="29">
        <v>0</v>
      </c>
      <c r="O373" s="29">
        <v>0</v>
      </c>
      <c r="P373" s="29">
        <v>0</v>
      </c>
      <c r="Q373" s="29">
        <f>'Таблица 3 '!C364</f>
        <v>1126682.3999999999</v>
      </c>
      <c r="R373" s="29">
        <f t="shared" si="71"/>
        <v>1126682.3999999999</v>
      </c>
      <c r="S373" s="29">
        <v>0</v>
      </c>
      <c r="T373" s="31">
        <f t="shared" si="86"/>
        <v>228.7029879831114</v>
      </c>
      <c r="U373" s="31">
        <v>228.7029879831114</v>
      </c>
      <c r="V373" s="32" t="s">
        <v>45</v>
      </c>
    </row>
    <row r="374" ht="44.25" customHeight="1">
      <c r="A374" s="26">
        <v>5</v>
      </c>
      <c r="B374" s="27" t="s">
        <v>455</v>
      </c>
      <c r="C374" s="26" t="s">
        <v>52</v>
      </c>
      <c r="D374" s="26" t="s">
        <v>119</v>
      </c>
      <c r="E374" s="26" t="s">
        <v>40</v>
      </c>
      <c r="F374" s="26" t="s">
        <v>50</v>
      </c>
      <c r="G374" s="28">
        <v>5</v>
      </c>
      <c r="H374" s="28">
        <v>4</v>
      </c>
      <c r="I374" s="29">
        <v>4479.3999999999996</v>
      </c>
      <c r="J374" s="29">
        <v>3234</v>
      </c>
      <c r="K374" s="29">
        <v>2701</v>
      </c>
      <c r="L374" s="30">
        <v>169</v>
      </c>
      <c r="M374" s="29">
        <f t="shared" si="88"/>
        <v>1887352.28</v>
      </c>
      <c r="N374" s="29">
        <v>0</v>
      </c>
      <c r="O374" s="29">
        <v>0</v>
      </c>
      <c r="P374" s="29">
        <v>0</v>
      </c>
      <c r="Q374" s="29">
        <f>'Таблица 3 '!C365</f>
        <v>1887352.28</v>
      </c>
      <c r="R374" s="29">
        <f t="shared" si="71"/>
        <v>1887352.28</v>
      </c>
      <c r="S374" s="29">
        <v>0</v>
      </c>
      <c r="T374" s="31">
        <f t="shared" si="86"/>
        <v>583.59687074829935</v>
      </c>
      <c r="U374" s="31">
        <v>583.59687074829935</v>
      </c>
      <c r="V374" s="32" t="s">
        <v>45</v>
      </c>
    </row>
    <row r="375" ht="44.25" customHeight="1">
      <c r="A375" s="26">
        <v>6</v>
      </c>
      <c r="B375" s="27" t="s">
        <v>456</v>
      </c>
      <c r="C375" s="26" t="s">
        <v>52</v>
      </c>
      <c r="D375" s="26" t="s">
        <v>457</v>
      </c>
      <c r="E375" s="26" t="s">
        <v>40</v>
      </c>
      <c r="F375" s="26" t="s">
        <v>50</v>
      </c>
      <c r="G375" s="28">
        <v>5</v>
      </c>
      <c r="H375" s="28">
        <v>4</v>
      </c>
      <c r="I375" s="29">
        <v>4380.1999999999998</v>
      </c>
      <c r="J375" s="29">
        <v>3238.8000000000002</v>
      </c>
      <c r="K375" s="29">
        <v>2964.1999999999998</v>
      </c>
      <c r="L375" s="30">
        <v>124</v>
      </c>
      <c r="M375" s="29">
        <f t="shared" si="88"/>
        <v>309374.82999999996</v>
      </c>
      <c r="N375" s="29">
        <v>0</v>
      </c>
      <c r="O375" s="29">
        <v>0</v>
      </c>
      <c r="P375" s="29">
        <v>0</v>
      </c>
      <c r="Q375" s="29">
        <f>'Таблица 3 '!C366</f>
        <v>309374.82999999996</v>
      </c>
      <c r="R375" s="29">
        <f t="shared" si="71"/>
        <v>309374.82999999996</v>
      </c>
      <c r="S375" s="29">
        <v>0</v>
      </c>
      <c r="T375" s="31">
        <f t="shared" si="86"/>
        <v>95.521436951957497</v>
      </c>
      <c r="U375" s="31">
        <v>95.521436951957497</v>
      </c>
      <c r="V375" s="32" t="s">
        <v>45</v>
      </c>
    </row>
    <row r="376" s="18" customFormat="1" ht="25.5" customHeight="1">
      <c r="A376" s="19" t="s">
        <v>458</v>
      </c>
      <c r="B376" s="19"/>
      <c r="C376" s="20" t="s">
        <v>39</v>
      </c>
      <c r="D376" s="20" t="s">
        <v>39</v>
      </c>
      <c r="E376" s="20" t="s">
        <v>39</v>
      </c>
      <c r="F376" s="20" t="s">
        <v>39</v>
      </c>
      <c r="G376" s="21" t="s">
        <v>39</v>
      </c>
      <c r="H376" s="21" t="s">
        <v>39</v>
      </c>
      <c r="I376" s="22">
        <f>I377</f>
        <v>3985.6999999999998</v>
      </c>
      <c r="J376" s="22">
        <f t="shared" ref="J376:S376" si="89">J377</f>
        <v>2743.1599999999999</v>
      </c>
      <c r="K376" s="22">
        <f t="shared" si="89"/>
        <v>745.77999999999997</v>
      </c>
      <c r="L376" s="23">
        <f t="shared" si="89"/>
        <v>149</v>
      </c>
      <c r="M376" s="22">
        <f t="shared" si="89"/>
        <v>4627225.9000000004</v>
      </c>
      <c r="N376" s="22">
        <f t="shared" si="89"/>
        <v>0</v>
      </c>
      <c r="O376" s="22">
        <f t="shared" si="89"/>
        <v>0</v>
      </c>
      <c r="P376" s="22">
        <f t="shared" si="89"/>
        <v>0</v>
      </c>
      <c r="Q376" s="22">
        <f t="shared" si="89"/>
        <v>4627225.9000000004</v>
      </c>
      <c r="R376" s="22">
        <f t="shared" si="89"/>
        <v>4627225.9000000004</v>
      </c>
      <c r="S376" s="22">
        <f t="shared" si="89"/>
        <v>0</v>
      </c>
      <c r="T376" s="33" t="s">
        <v>40</v>
      </c>
      <c r="U376" s="33" t="s">
        <v>40</v>
      </c>
      <c r="V376" s="24" t="s">
        <v>40</v>
      </c>
      <c r="W376" s="25"/>
      <c r="X376" s="25"/>
    </row>
    <row r="377" ht="45">
      <c r="A377" s="26">
        <v>1</v>
      </c>
      <c r="B377" s="27" t="s">
        <v>459</v>
      </c>
      <c r="C377" s="26" t="s">
        <v>43</v>
      </c>
      <c r="D377" s="26">
        <v>1990</v>
      </c>
      <c r="E377" s="26" t="s">
        <v>40</v>
      </c>
      <c r="F377" s="26" t="s">
        <v>50</v>
      </c>
      <c r="G377" s="28">
        <v>5</v>
      </c>
      <c r="H377" s="28">
        <v>5</v>
      </c>
      <c r="I377" s="29">
        <v>3985.6999999999998</v>
      </c>
      <c r="J377" s="29">
        <v>2743.1599999999999</v>
      </c>
      <c r="K377" s="29">
        <v>745.77999999999997</v>
      </c>
      <c r="L377" s="30">
        <v>149</v>
      </c>
      <c r="M377" s="29">
        <f>SUM(N377:Q377)</f>
        <v>4627225.9000000004</v>
      </c>
      <c r="N377" s="29">
        <v>0</v>
      </c>
      <c r="O377" s="29">
        <v>0</v>
      </c>
      <c r="P377" s="29">
        <v>0</v>
      </c>
      <c r="Q377" s="29">
        <f>'Таблица 3 '!C368</f>
        <v>4627225.9000000004</v>
      </c>
      <c r="R377" s="29">
        <f t="shared" si="71"/>
        <v>4627225.9000000004</v>
      </c>
      <c r="S377" s="29">
        <v>0</v>
      </c>
      <c r="T377" s="31">
        <f t="shared" si="86"/>
        <v>1686.8231893145135</v>
      </c>
      <c r="U377" s="31">
        <v>1686.8231893145135</v>
      </c>
      <c r="V377" s="32" t="s">
        <v>45</v>
      </c>
    </row>
    <row r="378" s="18" customFormat="1" ht="30" customHeight="1">
      <c r="A378" s="19" t="s">
        <v>460</v>
      </c>
      <c r="B378" s="19"/>
      <c r="C378" s="20" t="s">
        <v>39</v>
      </c>
      <c r="D378" s="20" t="s">
        <v>39</v>
      </c>
      <c r="E378" s="20" t="s">
        <v>39</v>
      </c>
      <c r="F378" s="20" t="s">
        <v>39</v>
      </c>
      <c r="G378" s="21" t="s">
        <v>39</v>
      </c>
      <c r="H378" s="21" t="s">
        <v>39</v>
      </c>
      <c r="I378" s="22">
        <f>I379+I390+I395+I407</f>
        <v>51298.259999999995</v>
      </c>
      <c r="J378" s="22">
        <f t="shared" ref="J378:S378" si="90">J379+J390+J395+J407</f>
        <v>46365.789999999994</v>
      </c>
      <c r="K378" s="22">
        <f t="shared" si="90"/>
        <v>45583.319999999992</v>
      </c>
      <c r="L378" s="23">
        <f t="shared" si="90"/>
        <v>1634</v>
      </c>
      <c r="M378" s="22">
        <f t="shared" si="90"/>
        <v>54470836.5</v>
      </c>
      <c r="N378" s="22">
        <f t="shared" si="90"/>
        <v>0</v>
      </c>
      <c r="O378" s="22">
        <f t="shared" si="90"/>
        <v>0</v>
      </c>
      <c r="P378" s="22">
        <f t="shared" si="90"/>
        <v>0</v>
      </c>
      <c r="Q378" s="22">
        <f t="shared" si="90"/>
        <v>54470836.5</v>
      </c>
      <c r="R378" s="22">
        <f t="shared" si="90"/>
        <v>54470836.5</v>
      </c>
      <c r="S378" s="22">
        <f t="shared" si="90"/>
        <v>0</v>
      </c>
      <c r="T378" s="33" t="s">
        <v>40</v>
      </c>
      <c r="U378" s="33" t="s">
        <v>40</v>
      </c>
      <c r="V378" s="24" t="s">
        <v>40</v>
      </c>
      <c r="W378" s="25"/>
      <c r="X378" s="25"/>
    </row>
    <row r="379" s="18" customFormat="1" ht="25.899999999999999" customHeight="1">
      <c r="A379" s="19" t="s">
        <v>461</v>
      </c>
      <c r="B379" s="19"/>
      <c r="C379" s="20" t="s">
        <v>39</v>
      </c>
      <c r="D379" s="20" t="s">
        <v>39</v>
      </c>
      <c r="E379" s="20" t="s">
        <v>39</v>
      </c>
      <c r="F379" s="20" t="s">
        <v>39</v>
      </c>
      <c r="G379" s="21" t="s">
        <v>39</v>
      </c>
      <c r="H379" s="21" t="s">
        <v>39</v>
      </c>
      <c r="I379" s="22">
        <f>SUM(I380:I389)</f>
        <v>25651.699999999997</v>
      </c>
      <c r="J379" s="22">
        <f t="shared" ref="J379:S379" si="91">SUM(J380:J389)</f>
        <v>22512.599999999999</v>
      </c>
      <c r="K379" s="22">
        <f t="shared" si="91"/>
        <v>22512.399999999998</v>
      </c>
      <c r="L379" s="23">
        <f t="shared" si="91"/>
        <v>854</v>
      </c>
      <c r="M379" s="22">
        <f t="shared" si="91"/>
        <v>14824127.130000001</v>
      </c>
      <c r="N379" s="22">
        <f t="shared" si="91"/>
        <v>0</v>
      </c>
      <c r="O379" s="22">
        <f t="shared" si="91"/>
        <v>0</v>
      </c>
      <c r="P379" s="22">
        <f t="shared" si="91"/>
        <v>0</v>
      </c>
      <c r="Q379" s="22">
        <f t="shared" si="91"/>
        <v>14824127.130000001</v>
      </c>
      <c r="R379" s="22">
        <f t="shared" si="91"/>
        <v>14824127.130000001</v>
      </c>
      <c r="S379" s="22">
        <f t="shared" si="91"/>
        <v>0</v>
      </c>
      <c r="T379" s="33" t="s">
        <v>40</v>
      </c>
      <c r="U379" s="33" t="s">
        <v>40</v>
      </c>
      <c r="V379" s="24" t="s">
        <v>40</v>
      </c>
      <c r="W379" s="25"/>
      <c r="X379" s="25"/>
    </row>
    <row r="380" ht="45">
      <c r="A380" s="26">
        <v>1</v>
      </c>
      <c r="B380" s="27" t="s">
        <v>462</v>
      </c>
      <c r="C380" s="26" t="s">
        <v>43</v>
      </c>
      <c r="D380" s="26">
        <v>1967</v>
      </c>
      <c r="E380" s="26" t="s">
        <v>40</v>
      </c>
      <c r="F380" s="26" t="s">
        <v>44</v>
      </c>
      <c r="G380" s="28">
        <v>5</v>
      </c>
      <c r="H380" s="28">
        <v>4</v>
      </c>
      <c r="I380" s="29">
        <v>3536.3000000000002</v>
      </c>
      <c r="J380" s="29">
        <v>3256.3000000000002</v>
      </c>
      <c r="K380" s="29">
        <v>3256.3000000000002</v>
      </c>
      <c r="L380" s="30">
        <v>130</v>
      </c>
      <c r="M380" s="29">
        <f t="shared" ref="M380:M389" si="92">SUM(N380:Q380)</f>
        <v>1791402</v>
      </c>
      <c r="N380" s="29">
        <v>0</v>
      </c>
      <c r="O380" s="29">
        <v>0</v>
      </c>
      <c r="P380" s="29">
        <v>0</v>
      </c>
      <c r="Q380" s="29">
        <f>'Таблица 3 '!C371</f>
        <v>1791402</v>
      </c>
      <c r="R380" s="29">
        <f t="shared" si="71"/>
        <v>1791402</v>
      </c>
      <c r="S380" s="29">
        <v>0</v>
      </c>
      <c r="T380" s="31">
        <f t="shared" si="86"/>
        <v>550.13420139422044</v>
      </c>
      <c r="U380" s="31">
        <v>550.13420139422044</v>
      </c>
      <c r="V380" s="32" t="s">
        <v>45</v>
      </c>
    </row>
    <row r="381" ht="45">
      <c r="A381" s="26">
        <v>2</v>
      </c>
      <c r="B381" s="27" t="s">
        <v>463</v>
      </c>
      <c r="C381" s="26" t="s">
        <v>43</v>
      </c>
      <c r="D381" s="26">
        <v>1988</v>
      </c>
      <c r="E381" s="26" t="s">
        <v>40</v>
      </c>
      <c r="F381" s="26" t="s">
        <v>44</v>
      </c>
      <c r="G381" s="28">
        <v>5</v>
      </c>
      <c r="H381" s="28">
        <v>5</v>
      </c>
      <c r="I381" s="29">
        <v>4341.1999999999998</v>
      </c>
      <c r="J381" s="29">
        <v>3293.1999999999998</v>
      </c>
      <c r="K381" s="29">
        <v>3293.1999999999998</v>
      </c>
      <c r="L381" s="30">
        <v>132</v>
      </c>
      <c r="M381" s="29">
        <f t="shared" si="92"/>
        <v>4243800.5300000003</v>
      </c>
      <c r="N381" s="29">
        <v>0</v>
      </c>
      <c r="O381" s="29">
        <v>0</v>
      </c>
      <c r="P381" s="29">
        <v>0</v>
      </c>
      <c r="Q381" s="29">
        <f>'Таблица 3 '!C372</f>
        <v>4243800.5300000003</v>
      </c>
      <c r="R381" s="29">
        <f t="shared" si="71"/>
        <v>4243800.5300000003</v>
      </c>
      <c r="S381" s="29">
        <v>0</v>
      </c>
      <c r="T381" s="31">
        <f t="shared" si="86"/>
        <v>1288.6555720879389</v>
      </c>
      <c r="U381" s="31">
        <v>1288.6555720879389</v>
      </c>
      <c r="V381" s="32" t="s">
        <v>45</v>
      </c>
    </row>
    <row r="382" ht="45">
      <c r="A382" s="26">
        <v>3</v>
      </c>
      <c r="B382" s="27" t="s">
        <v>464</v>
      </c>
      <c r="C382" s="26" t="s">
        <v>43</v>
      </c>
      <c r="D382" s="26" t="s">
        <v>165</v>
      </c>
      <c r="E382" s="26">
        <v>2017</v>
      </c>
      <c r="F382" s="26" t="s">
        <v>314</v>
      </c>
      <c r="G382" s="28">
        <v>2</v>
      </c>
      <c r="H382" s="28">
        <v>1</v>
      </c>
      <c r="I382" s="29">
        <v>565.60000000000002</v>
      </c>
      <c r="J382" s="29">
        <v>523.39999999999998</v>
      </c>
      <c r="K382" s="29">
        <v>523.39999999999998</v>
      </c>
      <c r="L382" s="30">
        <v>18</v>
      </c>
      <c r="M382" s="29">
        <f t="shared" si="92"/>
        <v>10536.32</v>
      </c>
      <c r="N382" s="29">
        <v>0</v>
      </c>
      <c r="O382" s="29">
        <v>0</v>
      </c>
      <c r="P382" s="29">
        <v>0</v>
      </c>
      <c r="Q382" s="29">
        <f>'Таблица 3 '!C373</f>
        <v>10536.32</v>
      </c>
      <c r="R382" s="29">
        <f t="shared" si="71"/>
        <v>10536.32</v>
      </c>
      <c r="S382" s="29">
        <v>0</v>
      </c>
      <c r="T382" s="31">
        <f t="shared" si="86"/>
        <v>20.130531142529616</v>
      </c>
      <c r="U382" s="31">
        <v>20.130531142529616</v>
      </c>
      <c r="V382" s="32" t="s">
        <v>45</v>
      </c>
    </row>
    <row r="383" ht="45">
      <c r="A383" s="26">
        <v>4</v>
      </c>
      <c r="B383" s="27" t="s">
        <v>465</v>
      </c>
      <c r="C383" s="26" t="s">
        <v>43</v>
      </c>
      <c r="D383" s="26" t="s">
        <v>375</v>
      </c>
      <c r="E383" s="26" t="s">
        <v>40</v>
      </c>
      <c r="F383" s="26" t="s">
        <v>65</v>
      </c>
      <c r="G383" s="28">
        <v>5</v>
      </c>
      <c r="H383" s="28">
        <v>6</v>
      </c>
      <c r="I383" s="29">
        <v>4548.5</v>
      </c>
      <c r="J383" s="29">
        <v>4056.5</v>
      </c>
      <c r="K383" s="29">
        <v>4056.5</v>
      </c>
      <c r="L383" s="30">
        <v>150</v>
      </c>
      <c r="M383" s="29">
        <f t="shared" si="92"/>
        <v>246533.78</v>
      </c>
      <c r="N383" s="29">
        <v>0</v>
      </c>
      <c r="O383" s="29">
        <v>0</v>
      </c>
      <c r="P383" s="29">
        <v>0</v>
      </c>
      <c r="Q383" s="29">
        <f>'Таблица 3 '!C374</f>
        <v>246533.78</v>
      </c>
      <c r="R383" s="29">
        <f t="shared" si="71"/>
        <v>246533.78</v>
      </c>
      <c r="S383" s="29">
        <v>0</v>
      </c>
      <c r="T383" s="31">
        <f t="shared" si="86"/>
        <v>60.77499815111549</v>
      </c>
      <c r="U383" s="31">
        <v>60.77499815111549</v>
      </c>
      <c r="V383" s="32" t="s">
        <v>45</v>
      </c>
    </row>
    <row r="384" ht="45">
      <c r="A384" s="26">
        <v>5</v>
      </c>
      <c r="B384" s="27" t="s">
        <v>466</v>
      </c>
      <c r="C384" s="26" t="s">
        <v>43</v>
      </c>
      <c r="D384" s="26">
        <v>1963</v>
      </c>
      <c r="E384" s="26" t="s">
        <v>40</v>
      </c>
      <c r="F384" s="26" t="s">
        <v>44</v>
      </c>
      <c r="G384" s="28">
        <v>3</v>
      </c>
      <c r="H384" s="28">
        <v>2</v>
      </c>
      <c r="I384" s="29">
        <v>1022.6</v>
      </c>
      <c r="J384" s="29">
        <v>936.60000000000002</v>
      </c>
      <c r="K384" s="29">
        <v>936.60000000000002</v>
      </c>
      <c r="L384" s="30">
        <v>38</v>
      </c>
      <c r="M384" s="29">
        <f t="shared" si="92"/>
        <v>1615443.6000000001</v>
      </c>
      <c r="N384" s="29">
        <v>0</v>
      </c>
      <c r="O384" s="29">
        <v>0</v>
      </c>
      <c r="P384" s="29">
        <v>0</v>
      </c>
      <c r="Q384" s="29">
        <f>'Таблица 3 '!C375</f>
        <v>1615443.6000000001</v>
      </c>
      <c r="R384" s="29">
        <f t="shared" si="71"/>
        <v>1615443.6000000001</v>
      </c>
      <c r="S384" s="29">
        <v>0</v>
      </c>
      <c r="T384" s="31">
        <f t="shared" si="86"/>
        <v>1724.7956438180654</v>
      </c>
      <c r="U384" s="31">
        <v>1724.7956438180654</v>
      </c>
      <c r="V384" s="32" t="s">
        <v>45</v>
      </c>
    </row>
    <row r="385" ht="45">
      <c r="A385" s="26">
        <v>6</v>
      </c>
      <c r="B385" s="27" t="s">
        <v>467</v>
      </c>
      <c r="C385" s="26" t="s">
        <v>43</v>
      </c>
      <c r="D385" s="26" t="s">
        <v>82</v>
      </c>
      <c r="E385" s="26" t="s">
        <v>40</v>
      </c>
      <c r="F385" s="26" t="s">
        <v>65</v>
      </c>
      <c r="G385" s="28">
        <v>5</v>
      </c>
      <c r="H385" s="28">
        <v>6</v>
      </c>
      <c r="I385" s="29">
        <v>4546.3999999999996</v>
      </c>
      <c r="J385" s="29">
        <v>4054.5</v>
      </c>
      <c r="K385" s="29">
        <v>4054.5</v>
      </c>
      <c r="L385" s="30">
        <v>148</v>
      </c>
      <c r="M385" s="29">
        <f t="shared" si="92"/>
        <v>253798.48000000001</v>
      </c>
      <c r="N385" s="29">
        <v>0</v>
      </c>
      <c r="O385" s="29">
        <v>0</v>
      </c>
      <c r="P385" s="29">
        <v>0</v>
      </c>
      <c r="Q385" s="29">
        <f>'Таблица 3 '!C376</f>
        <v>253798.48000000001</v>
      </c>
      <c r="R385" s="29">
        <f t="shared" si="71"/>
        <v>253798.48000000001</v>
      </c>
      <c r="S385" s="29">
        <v>0</v>
      </c>
      <c r="T385" s="31">
        <f t="shared" si="86"/>
        <v>62.596739425329886</v>
      </c>
      <c r="U385" s="31">
        <v>62.596739425329886</v>
      </c>
      <c r="V385" s="32" t="s">
        <v>45</v>
      </c>
    </row>
    <row r="386" ht="45">
      <c r="A386" s="26">
        <v>7</v>
      </c>
      <c r="B386" s="27" t="s">
        <v>468</v>
      </c>
      <c r="C386" s="26" t="s">
        <v>43</v>
      </c>
      <c r="D386" s="26" t="s">
        <v>165</v>
      </c>
      <c r="E386" s="26">
        <v>2017</v>
      </c>
      <c r="F386" s="26" t="s">
        <v>314</v>
      </c>
      <c r="G386" s="28">
        <v>2</v>
      </c>
      <c r="H386" s="28">
        <v>1</v>
      </c>
      <c r="I386" s="29">
        <v>562.60000000000002</v>
      </c>
      <c r="J386" s="29">
        <v>518.60000000000002</v>
      </c>
      <c r="K386" s="29">
        <v>518.60000000000002</v>
      </c>
      <c r="L386" s="30">
        <v>14</v>
      </c>
      <c r="M386" s="29">
        <f t="shared" si="92"/>
        <v>265933.75</v>
      </c>
      <c r="N386" s="29">
        <v>0</v>
      </c>
      <c r="O386" s="29">
        <v>0</v>
      </c>
      <c r="P386" s="29">
        <v>0</v>
      </c>
      <c r="Q386" s="29">
        <f>'Таблица 3 '!C377</f>
        <v>265933.75</v>
      </c>
      <c r="R386" s="29">
        <f t="shared" si="71"/>
        <v>265933.75</v>
      </c>
      <c r="S386" s="29">
        <v>0</v>
      </c>
      <c r="T386" s="31">
        <f t="shared" si="86"/>
        <v>512.79165059776324</v>
      </c>
      <c r="U386" s="31">
        <v>512.79165059776324</v>
      </c>
      <c r="V386" s="32" t="s">
        <v>45</v>
      </c>
    </row>
    <row r="387" ht="45">
      <c r="A387" s="26">
        <v>8</v>
      </c>
      <c r="B387" s="27" t="s">
        <v>469</v>
      </c>
      <c r="C387" s="26" t="s">
        <v>43</v>
      </c>
      <c r="D387" s="26" t="s">
        <v>245</v>
      </c>
      <c r="E387" s="26" t="s">
        <v>40</v>
      </c>
      <c r="F387" s="26" t="s">
        <v>65</v>
      </c>
      <c r="G387" s="28">
        <v>5</v>
      </c>
      <c r="H387" s="28">
        <v>4</v>
      </c>
      <c r="I387" s="29">
        <v>3035.8000000000002</v>
      </c>
      <c r="J387" s="29">
        <v>2730.8000000000002</v>
      </c>
      <c r="K387" s="29">
        <v>2730.8000000000002</v>
      </c>
      <c r="L387" s="30">
        <v>110</v>
      </c>
      <c r="M387" s="29">
        <f t="shared" si="92"/>
        <v>233001.92999999999</v>
      </c>
      <c r="N387" s="29">
        <v>0</v>
      </c>
      <c r="O387" s="29">
        <v>0</v>
      </c>
      <c r="P387" s="29">
        <v>0</v>
      </c>
      <c r="Q387" s="29">
        <f>'Таблица 3 '!C378</f>
        <v>233001.92999999999</v>
      </c>
      <c r="R387" s="29">
        <f t="shared" si="71"/>
        <v>233001.92999999999</v>
      </c>
      <c r="S387" s="29">
        <v>0</v>
      </c>
      <c r="T387" s="31">
        <f t="shared" si="86"/>
        <v>85.323689028856009</v>
      </c>
      <c r="U387" s="31">
        <v>85.323689028856009</v>
      </c>
      <c r="V387" s="32" t="s">
        <v>45</v>
      </c>
    </row>
    <row r="388" ht="45">
      <c r="A388" s="26">
        <v>9</v>
      </c>
      <c r="B388" s="27" t="s">
        <v>470</v>
      </c>
      <c r="C388" s="26" t="s">
        <v>43</v>
      </c>
      <c r="D388" s="26" t="s">
        <v>82</v>
      </c>
      <c r="E388" s="26" t="s">
        <v>40</v>
      </c>
      <c r="F388" s="26" t="s">
        <v>65</v>
      </c>
      <c r="G388" s="28">
        <v>5</v>
      </c>
      <c r="H388" s="28">
        <v>4</v>
      </c>
      <c r="I388" s="29">
        <v>2922.4000000000001</v>
      </c>
      <c r="J388" s="29">
        <v>2617.4000000000001</v>
      </c>
      <c r="K388" s="29">
        <v>2617.4000000000001</v>
      </c>
      <c r="L388" s="30">
        <v>94</v>
      </c>
      <c r="M388" s="29">
        <f t="shared" si="92"/>
        <v>6032397.9800000004</v>
      </c>
      <c r="N388" s="29">
        <v>0</v>
      </c>
      <c r="O388" s="29">
        <v>0</v>
      </c>
      <c r="P388" s="29">
        <v>0</v>
      </c>
      <c r="Q388" s="29">
        <f>'Таблица 3 '!C379</f>
        <v>6032397.9800000004</v>
      </c>
      <c r="R388" s="29">
        <f t="shared" si="71"/>
        <v>6032397.9800000004</v>
      </c>
      <c r="S388" s="29">
        <v>0</v>
      </c>
      <c r="T388" s="31">
        <f t="shared" si="86"/>
        <v>2304.7291128600905</v>
      </c>
      <c r="U388" s="31">
        <v>2304.7291128600905</v>
      </c>
      <c r="V388" s="32" t="s">
        <v>45</v>
      </c>
    </row>
    <row r="389" ht="45">
      <c r="A389" s="26">
        <v>10</v>
      </c>
      <c r="B389" s="27" t="s">
        <v>471</v>
      </c>
      <c r="C389" s="26" t="s">
        <v>43</v>
      </c>
      <c r="D389" s="26" t="s">
        <v>178</v>
      </c>
      <c r="E389" s="26">
        <v>2017</v>
      </c>
      <c r="F389" s="26" t="s">
        <v>314</v>
      </c>
      <c r="G389" s="28">
        <v>2</v>
      </c>
      <c r="H389" s="28">
        <v>1</v>
      </c>
      <c r="I389" s="29">
        <v>570.29999999999995</v>
      </c>
      <c r="J389" s="29">
        <v>525.29999999999995</v>
      </c>
      <c r="K389" s="29">
        <v>525.10000000000002</v>
      </c>
      <c r="L389" s="30">
        <v>20</v>
      </c>
      <c r="M389" s="29">
        <f t="shared" si="92"/>
        <v>131278.76000000001</v>
      </c>
      <c r="N389" s="29">
        <v>0</v>
      </c>
      <c r="O389" s="29">
        <v>0</v>
      </c>
      <c r="P389" s="29">
        <v>0</v>
      </c>
      <c r="Q389" s="29">
        <f>'Таблица 3 '!C380</f>
        <v>131278.76000000001</v>
      </c>
      <c r="R389" s="29">
        <f t="shared" si="71"/>
        <v>131278.76000000001</v>
      </c>
      <c r="S389" s="29">
        <v>0</v>
      </c>
      <c r="T389" s="31">
        <f t="shared" si="86"/>
        <v>249.91197411003239</v>
      </c>
      <c r="U389" s="31">
        <v>249.91197411003239</v>
      </c>
      <c r="V389" s="32" t="s">
        <v>45</v>
      </c>
    </row>
    <row r="390" s="18" customFormat="1" ht="21.75" customHeight="1">
      <c r="A390" s="19" t="s">
        <v>472</v>
      </c>
      <c r="B390" s="19"/>
      <c r="C390" s="20" t="s">
        <v>39</v>
      </c>
      <c r="D390" s="20" t="s">
        <v>39</v>
      </c>
      <c r="E390" s="20" t="s">
        <v>39</v>
      </c>
      <c r="F390" s="20" t="s">
        <v>39</v>
      </c>
      <c r="G390" s="35"/>
      <c r="H390" s="35"/>
      <c r="I390" s="22">
        <f>SUM(I391:I394)</f>
        <v>3704.2599999999998</v>
      </c>
      <c r="J390" s="22">
        <f t="shared" ref="J390:S390" si="93">SUM(J391:J394)</f>
        <v>3499.8899999999999</v>
      </c>
      <c r="K390" s="22">
        <f t="shared" si="93"/>
        <v>3008.2199999999998</v>
      </c>
      <c r="L390" s="23">
        <f t="shared" si="93"/>
        <v>145</v>
      </c>
      <c r="M390" s="22">
        <f t="shared" si="93"/>
        <v>14499387.379999999</v>
      </c>
      <c r="N390" s="22">
        <f t="shared" si="93"/>
        <v>0</v>
      </c>
      <c r="O390" s="22">
        <f t="shared" si="93"/>
        <v>0</v>
      </c>
      <c r="P390" s="22">
        <f t="shared" si="93"/>
        <v>0</v>
      </c>
      <c r="Q390" s="22">
        <f t="shared" si="93"/>
        <v>14499387.379999999</v>
      </c>
      <c r="R390" s="22">
        <f t="shared" si="93"/>
        <v>14499387.379999999</v>
      </c>
      <c r="S390" s="22">
        <f t="shared" si="93"/>
        <v>0</v>
      </c>
      <c r="T390" s="33" t="s">
        <v>40</v>
      </c>
      <c r="U390" s="33" t="s">
        <v>40</v>
      </c>
      <c r="V390" s="24" t="s">
        <v>40</v>
      </c>
      <c r="W390" s="25"/>
      <c r="X390" s="25"/>
    </row>
    <row r="391" ht="45">
      <c r="A391" s="26">
        <v>1</v>
      </c>
      <c r="B391" s="27" t="s">
        <v>473</v>
      </c>
      <c r="C391" s="26" t="s">
        <v>43</v>
      </c>
      <c r="D391" s="26">
        <v>1937</v>
      </c>
      <c r="E391" s="26" t="s">
        <v>40</v>
      </c>
      <c r="F391" s="26" t="s">
        <v>65</v>
      </c>
      <c r="G391" s="28">
        <v>2</v>
      </c>
      <c r="H391" s="28">
        <v>3</v>
      </c>
      <c r="I391" s="29">
        <v>1127.7</v>
      </c>
      <c r="J391" s="29">
        <v>1036.29</v>
      </c>
      <c r="K391" s="29">
        <v>544.62</v>
      </c>
      <c r="L391" s="30">
        <v>55</v>
      </c>
      <c r="M391" s="29">
        <f t="shared" ref="M391:M394" si="94">SUM(N391:Q391)</f>
        <v>8090556.5800000001</v>
      </c>
      <c r="N391" s="29">
        <v>0</v>
      </c>
      <c r="O391" s="29">
        <v>0</v>
      </c>
      <c r="P391" s="29">
        <v>0</v>
      </c>
      <c r="Q391" s="29">
        <f>'Таблица 3 '!C382</f>
        <v>8090556.5800000001</v>
      </c>
      <c r="R391" s="29">
        <f t="shared" si="71"/>
        <v>8090556.5800000001</v>
      </c>
      <c r="S391" s="29">
        <v>0</v>
      </c>
      <c r="T391" s="31">
        <f t="shared" si="86"/>
        <v>7807.2321261422967</v>
      </c>
      <c r="U391" s="31">
        <v>7807.2321261422967</v>
      </c>
      <c r="V391" s="32" t="s">
        <v>45</v>
      </c>
    </row>
    <row r="392" ht="45">
      <c r="A392" s="26">
        <v>2</v>
      </c>
      <c r="B392" s="27" t="s">
        <v>474</v>
      </c>
      <c r="C392" s="26" t="s">
        <v>43</v>
      </c>
      <c r="D392" s="26">
        <v>1983</v>
      </c>
      <c r="E392" s="26" t="s">
        <v>40</v>
      </c>
      <c r="F392" s="26" t="s">
        <v>65</v>
      </c>
      <c r="G392" s="28">
        <v>2</v>
      </c>
      <c r="H392" s="28">
        <v>2</v>
      </c>
      <c r="I392" s="29">
        <v>1017</v>
      </c>
      <c r="J392" s="29">
        <v>956</v>
      </c>
      <c r="K392" s="29">
        <v>956</v>
      </c>
      <c r="L392" s="30">
        <v>47</v>
      </c>
      <c r="M392" s="29">
        <f t="shared" si="94"/>
        <v>1850570.9700000002</v>
      </c>
      <c r="N392" s="29">
        <v>0</v>
      </c>
      <c r="O392" s="29">
        <v>0</v>
      </c>
      <c r="P392" s="29">
        <v>0</v>
      </c>
      <c r="Q392" s="29">
        <f>'Таблица 3 '!C383</f>
        <v>1850570.9700000002</v>
      </c>
      <c r="R392" s="29">
        <f t="shared" si="71"/>
        <v>1850570.9700000002</v>
      </c>
      <c r="S392" s="29">
        <v>0</v>
      </c>
      <c r="T392" s="31">
        <f t="shared" si="86"/>
        <v>1935.7436924686194</v>
      </c>
      <c r="U392" s="31">
        <v>1935.7436924686194</v>
      </c>
      <c r="V392" s="32" t="s">
        <v>45</v>
      </c>
    </row>
    <row r="393" ht="45">
      <c r="A393" s="26">
        <v>3</v>
      </c>
      <c r="B393" s="27" t="s">
        <v>475</v>
      </c>
      <c r="C393" s="26" t="s">
        <v>43</v>
      </c>
      <c r="D393" s="26">
        <v>1981</v>
      </c>
      <c r="E393" s="26" t="s">
        <v>40</v>
      </c>
      <c r="F393" s="26" t="s">
        <v>65</v>
      </c>
      <c r="G393" s="28">
        <v>2</v>
      </c>
      <c r="H393" s="28">
        <v>2</v>
      </c>
      <c r="I393" s="29">
        <v>887</v>
      </c>
      <c r="J393" s="29">
        <v>887</v>
      </c>
      <c r="K393" s="29">
        <v>887</v>
      </c>
      <c r="L393" s="30">
        <v>29</v>
      </c>
      <c r="M393" s="29">
        <f t="shared" si="94"/>
        <v>1379311.6900000002</v>
      </c>
      <c r="N393" s="29">
        <v>0</v>
      </c>
      <c r="O393" s="29">
        <v>0</v>
      </c>
      <c r="P393" s="29">
        <v>0</v>
      </c>
      <c r="Q393" s="29">
        <f>'Таблица 3 '!C384</f>
        <v>1379311.6900000002</v>
      </c>
      <c r="R393" s="29">
        <f t="shared" si="71"/>
        <v>1379311.6900000002</v>
      </c>
      <c r="S393" s="29">
        <v>0</v>
      </c>
      <c r="T393" s="31">
        <f t="shared" si="86"/>
        <v>1555.0300901916576</v>
      </c>
      <c r="U393" s="31">
        <v>1555.0300901916576</v>
      </c>
      <c r="V393" s="32" t="s">
        <v>45</v>
      </c>
    </row>
    <row r="394" ht="45">
      <c r="A394" s="26">
        <v>4</v>
      </c>
      <c r="B394" s="27" t="s">
        <v>476</v>
      </c>
      <c r="C394" s="26" t="s">
        <v>43</v>
      </c>
      <c r="D394" s="26">
        <v>1938</v>
      </c>
      <c r="E394" s="26">
        <v>2017</v>
      </c>
      <c r="F394" s="26" t="s">
        <v>314</v>
      </c>
      <c r="G394" s="28">
        <v>2</v>
      </c>
      <c r="H394" s="28">
        <v>2</v>
      </c>
      <c r="I394" s="29">
        <v>672.55999999999995</v>
      </c>
      <c r="J394" s="29">
        <v>620.60000000000002</v>
      </c>
      <c r="K394" s="29">
        <v>620.60000000000002</v>
      </c>
      <c r="L394" s="30">
        <v>14</v>
      </c>
      <c r="M394" s="29">
        <f t="shared" si="94"/>
        <v>3178948.1399999997</v>
      </c>
      <c r="N394" s="29">
        <v>0</v>
      </c>
      <c r="O394" s="29">
        <v>0</v>
      </c>
      <c r="P394" s="29">
        <v>0</v>
      </c>
      <c r="Q394" s="29">
        <f>'Таблица 3 '!C385</f>
        <v>3178948.1399999997</v>
      </c>
      <c r="R394" s="29">
        <f t="shared" si="71"/>
        <v>3178948.1399999997</v>
      </c>
      <c r="S394" s="29">
        <v>0</v>
      </c>
      <c r="T394" s="31">
        <f t="shared" si="86"/>
        <v>5122.3785691266512</v>
      </c>
      <c r="U394" s="31">
        <v>5122.3785691266512</v>
      </c>
      <c r="V394" s="32" t="s">
        <v>45</v>
      </c>
    </row>
    <row r="395" s="18" customFormat="1" ht="24.600000000000001" customHeight="1">
      <c r="A395" s="19" t="s">
        <v>477</v>
      </c>
      <c r="B395" s="19"/>
      <c r="C395" s="20" t="s">
        <v>39</v>
      </c>
      <c r="D395" s="20" t="s">
        <v>39</v>
      </c>
      <c r="E395" s="20" t="s">
        <v>39</v>
      </c>
      <c r="F395" s="20" t="s">
        <v>39</v>
      </c>
      <c r="G395" s="21" t="s">
        <v>39</v>
      </c>
      <c r="H395" s="21" t="s">
        <v>39</v>
      </c>
      <c r="I395" s="22">
        <f>SUM(I396:I406)</f>
        <v>21736.300000000003</v>
      </c>
      <c r="J395" s="22">
        <f t="shared" ref="J395:S395" si="95">SUM(J396:J406)</f>
        <v>20156.099999999999</v>
      </c>
      <c r="K395" s="22">
        <f t="shared" si="95"/>
        <v>19922.5</v>
      </c>
      <c r="L395" s="23">
        <f t="shared" si="95"/>
        <v>623</v>
      </c>
      <c r="M395" s="22">
        <f t="shared" si="95"/>
        <v>25082780.399999999</v>
      </c>
      <c r="N395" s="22">
        <f t="shared" si="95"/>
        <v>0</v>
      </c>
      <c r="O395" s="22">
        <f t="shared" si="95"/>
        <v>0</v>
      </c>
      <c r="P395" s="22">
        <f t="shared" si="95"/>
        <v>0</v>
      </c>
      <c r="Q395" s="22">
        <f t="shared" si="95"/>
        <v>25082780.399999999</v>
      </c>
      <c r="R395" s="22">
        <f t="shared" si="95"/>
        <v>25082780.399999999</v>
      </c>
      <c r="S395" s="22">
        <f t="shared" si="95"/>
        <v>0</v>
      </c>
      <c r="T395" s="33" t="s">
        <v>40</v>
      </c>
      <c r="U395" s="33" t="s">
        <v>40</v>
      </c>
      <c r="V395" s="24" t="s">
        <v>40</v>
      </c>
      <c r="W395" s="25"/>
      <c r="X395" s="25"/>
    </row>
    <row r="396" ht="45" customHeight="1">
      <c r="A396" s="26">
        <v>1</v>
      </c>
      <c r="B396" s="27" t="s">
        <v>478</v>
      </c>
      <c r="C396" s="26" t="s">
        <v>43</v>
      </c>
      <c r="D396" s="26">
        <v>1988</v>
      </c>
      <c r="E396" s="26" t="s">
        <v>40</v>
      </c>
      <c r="F396" s="26" t="s">
        <v>44</v>
      </c>
      <c r="G396" s="28">
        <v>2</v>
      </c>
      <c r="H396" s="28">
        <v>3</v>
      </c>
      <c r="I396" s="29">
        <v>1047.2</v>
      </c>
      <c r="J396" s="29">
        <v>993</v>
      </c>
      <c r="K396" s="29">
        <v>993</v>
      </c>
      <c r="L396" s="30">
        <v>35</v>
      </c>
      <c r="M396" s="29">
        <f t="shared" ref="M396:M406" si="96">SUM(N396:Q396)</f>
        <v>1051027.6000000001</v>
      </c>
      <c r="N396" s="29">
        <v>0</v>
      </c>
      <c r="O396" s="29">
        <v>0</v>
      </c>
      <c r="P396" s="29">
        <v>0</v>
      </c>
      <c r="Q396" s="29">
        <f>'Таблица 3 '!C387</f>
        <v>1051027.6000000001</v>
      </c>
      <c r="R396" s="29">
        <f t="shared" ref="R396:R406" si="97">Q396</f>
        <v>1051027.6000000001</v>
      </c>
      <c r="S396" s="29">
        <v>0</v>
      </c>
      <c r="T396" s="31">
        <f t="shared" si="86"/>
        <v>1058.4366565961734</v>
      </c>
      <c r="U396" s="31">
        <v>1058.4366565961734</v>
      </c>
      <c r="V396" s="32" t="s">
        <v>45</v>
      </c>
    </row>
    <row r="397" ht="45" customHeight="1">
      <c r="A397" s="26">
        <v>2</v>
      </c>
      <c r="B397" s="27" t="s">
        <v>479</v>
      </c>
      <c r="C397" s="26" t="s">
        <v>43</v>
      </c>
      <c r="D397" s="26" t="s">
        <v>124</v>
      </c>
      <c r="E397" s="26" t="s">
        <v>40</v>
      </c>
      <c r="F397" s="26" t="s">
        <v>65</v>
      </c>
      <c r="G397" s="28">
        <v>2</v>
      </c>
      <c r="H397" s="28">
        <v>2</v>
      </c>
      <c r="I397" s="29">
        <v>731.29999999999995</v>
      </c>
      <c r="J397" s="29">
        <v>721.5</v>
      </c>
      <c r="K397" s="29">
        <v>627.79999999999995</v>
      </c>
      <c r="L397" s="30">
        <v>26</v>
      </c>
      <c r="M397" s="29">
        <f t="shared" si="96"/>
        <v>2209333.3700000001</v>
      </c>
      <c r="N397" s="29">
        <v>0</v>
      </c>
      <c r="O397" s="29">
        <v>0</v>
      </c>
      <c r="P397" s="29">
        <v>0</v>
      </c>
      <c r="Q397" s="29">
        <f>'Таблица 3 '!C388</f>
        <v>2209333.3700000001</v>
      </c>
      <c r="R397" s="29">
        <f t="shared" si="97"/>
        <v>2209333.3700000001</v>
      </c>
      <c r="S397" s="29">
        <v>0</v>
      </c>
      <c r="T397" s="31">
        <f t="shared" si="86"/>
        <v>3062.1391129591129</v>
      </c>
      <c r="U397" s="31">
        <v>3062.1391129591129</v>
      </c>
      <c r="V397" s="32" t="s">
        <v>45</v>
      </c>
    </row>
    <row r="398" ht="45" customHeight="1">
      <c r="A398" s="26">
        <v>3</v>
      </c>
      <c r="B398" s="27" t="s">
        <v>480</v>
      </c>
      <c r="C398" s="26" t="s">
        <v>43</v>
      </c>
      <c r="D398" s="26">
        <v>1972</v>
      </c>
      <c r="E398" s="26" t="s">
        <v>40</v>
      </c>
      <c r="F398" s="26" t="s">
        <v>65</v>
      </c>
      <c r="G398" s="28">
        <v>2</v>
      </c>
      <c r="H398" s="28">
        <v>2</v>
      </c>
      <c r="I398" s="29">
        <v>823.10000000000002</v>
      </c>
      <c r="J398" s="29">
        <v>722.10000000000002</v>
      </c>
      <c r="K398" s="29">
        <v>722.10000000000002</v>
      </c>
      <c r="L398" s="30">
        <v>30</v>
      </c>
      <c r="M398" s="29">
        <f t="shared" si="96"/>
        <v>465789.40000000002</v>
      </c>
      <c r="N398" s="29">
        <v>0</v>
      </c>
      <c r="O398" s="29">
        <v>0</v>
      </c>
      <c r="P398" s="29">
        <v>0</v>
      </c>
      <c r="Q398" s="29">
        <f>'Таблица 3 '!C389</f>
        <v>465789.40000000002</v>
      </c>
      <c r="R398" s="29">
        <f t="shared" si="97"/>
        <v>465789.40000000002</v>
      </c>
      <c r="S398" s="29">
        <v>0</v>
      </c>
      <c r="T398" s="31">
        <f t="shared" si="86"/>
        <v>645.04833125605876</v>
      </c>
      <c r="U398" s="31">
        <v>645.04833125605876</v>
      </c>
      <c r="V398" s="32" t="s">
        <v>45</v>
      </c>
    </row>
    <row r="399" ht="45" customHeight="1">
      <c r="A399" s="26">
        <v>4</v>
      </c>
      <c r="B399" s="27" t="s">
        <v>481</v>
      </c>
      <c r="C399" s="26" t="s">
        <v>43</v>
      </c>
      <c r="D399" s="26">
        <v>1977</v>
      </c>
      <c r="E399" s="26" t="s">
        <v>40</v>
      </c>
      <c r="F399" s="26" t="s">
        <v>65</v>
      </c>
      <c r="G399" s="28">
        <v>5</v>
      </c>
      <c r="H399" s="28">
        <v>5</v>
      </c>
      <c r="I399" s="29">
        <v>3341</v>
      </c>
      <c r="J399" s="29">
        <v>3195</v>
      </c>
      <c r="K399" s="29">
        <v>3195</v>
      </c>
      <c r="L399" s="30">
        <v>90</v>
      </c>
      <c r="M399" s="29">
        <f t="shared" si="96"/>
        <v>2803183</v>
      </c>
      <c r="N399" s="29">
        <v>0</v>
      </c>
      <c r="O399" s="29">
        <v>0</v>
      </c>
      <c r="P399" s="29">
        <v>0</v>
      </c>
      <c r="Q399" s="29">
        <f>'Таблица 3 '!C390</f>
        <v>2803183</v>
      </c>
      <c r="R399" s="29">
        <f t="shared" si="97"/>
        <v>2803183</v>
      </c>
      <c r="S399" s="29">
        <v>0</v>
      </c>
      <c r="T399" s="31">
        <f t="shared" si="86"/>
        <v>877.36557120500777</v>
      </c>
      <c r="U399" s="31">
        <v>877.36557120500777</v>
      </c>
      <c r="V399" s="32" t="s">
        <v>45</v>
      </c>
    </row>
    <row r="400" ht="45" customHeight="1">
      <c r="A400" s="26">
        <v>5</v>
      </c>
      <c r="B400" s="27" t="s">
        <v>482</v>
      </c>
      <c r="C400" s="26" t="s">
        <v>43</v>
      </c>
      <c r="D400" s="26" t="s">
        <v>219</v>
      </c>
      <c r="E400" s="26" t="s">
        <v>40</v>
      </c>
      <c r="F400" s="26" t="s">
        <v>65</v>
      </c>
      <c r="G400" s="28">
        <v>2</v>
      </c>
      <c r="H400" s="28">
        <v>2</v>
      </c>
      <c r="I400" s="29">
        <v>798.5</v>
      </c>
      <c r="J400" s="29">
        <v>722.5</v>
      </c>
      <c r="K400" s="29">
        <v>671</v>
      </c>
      <c r="L400" s="30">
        <v>23</v>
      </c>
      <c r="M400" s="29">
        <f t="shared" si="96"/>
        <v>1916889.74</v>
      </c>
      <c r="N400" s="29">
        <v>0</v>
      </c>
      <c r="O400" s="29">
        <v>0</v>
      </c>
      <c r="P400" s="29">
        <v>0</v>
      </c>
      <c r="Q400" s="29">
        <f>'Таблица 3 '!C391</f>
        <v>1916889.74</v>
      </c>
      <c r="R400" s="29">
        <f t="shared" si="97"/>
        <v>1916889.74</v>
      </c>
      <c r="S400" s="29">
        <v>0</v>
      </c>
      <c r="T400" s="31">
        <f t="shared" si="86"/>
        <v>2653.1345882352939</v>
      </c>
      <c r="U400" s="31">
        <v>2653.1345882352939</v>
      </c>
      <c r="V400" s="32" t="s">
        <v>45</v>
      </c>
    </row>
    <row r="401" ht="45" customHeight="1">
      <c r="A401" s="26">
        <v>6</v>
      </c>
      <c r="B401" s="27" t="s">
        <v>483</v>
      </c>
      <c r="C401" s="26" t="s">
        <v>52</v>
      </c>
      <c r="D401" s="26">
        <v>1971</v>
      </c>
      <c r="E401" s="26" t="s">
        <v>484</v>
      </c>
      <c r="F401" s="26" t="s">
        <v>65</v>
      </c>
      <c r="G401" s="28">
        <v>5</v>
      </c>
      <c r="H401" s="28">
        <v>5</v>
      </c>
      <c r="I401" s="29">
        <v>3636.8000000000002</v>
      </c>
      <c r="J401" s="29">
        <v>3119.9000000000001</v>
      </c>
      <c r="K401" s="29">
        <v>3119.9000000000001</v>
      </c>
      <c r="L401" s="30">
        <v>118</v>
      </c>
      <c r="M401" s="29">
        <f t="shared" si="96"/>
        <v>2083994.6000000001</v>
      </c>
      <c r="N401" s="29">
        <v>0</v>
      </c>
      <c r="O401" s="29">
        <v>0</v>
      </c>
      <c r="P401" s="29">
        <v>0</v>
      </c>
      <c r="Q401" s="29">
        <f>'Таблица 3 '!C392</f>
        <v>2083994.6000000001</v>
      </c>
      <c r="R401" s="29">
        <f t="shared" si="97"/>
        <v>2083994.6000000001</v>
      </c>
      <c r="S401" s="29">
        <v>0</v>
      </c>
      <c r="T401" s="31">
        <f t="shared" si="86"/>
        <v>667.96839642296231</v>
      </c>
      <c r="U401" s="31">
        <v>667.96839642296231</v>
      </c>
      <c r="V401" s="32" t="s">
        <v>45</v>
      </c>
    </row>
    <row r="402" ht="45" customHeight="1">
      <c r="A402" s="26">
        <v>7</v>
      </c>
      <c r="B402" s="27" t="s">
        <v>485</v>
      </c>
      <c r="C402" s="26" t="s">
        <v>43</v>
      </c>
      <c r="D402" s="26">
        <v>1975</v>
      </c>
      <c r="E402" s="26" t="s">
        <v>40</v>
      </c>
      <c r="F402" s="26" t="s">
        <v>65</v>
      </c>
      <c r="G402" s="28">
        <v>5</v>
      </c>
      <c r="H402" s="28">
        <v>5</v>
      </c>
      <c r="I402" s="29">
        <v>3252.4000000000001</v>
      </c>
      <c r="J402" s="29">
        <v>3057.5999999999999</v>
      </c>
      <c r="K402" s="29">
        <v>3057.5999999999999</v>
      </c>
      <c r="L402" s="30">
        <v>88</v>
      </c>
      <c r="M402" s="29">
        <f t="shared" si="96"/>
        <v>2788013</v>
      </c>
      <c r="N402" s="29">
        <v>0</v>
      </c>
      <c r="O402" s="29">
        <v>0</v>
      </c>
      <c r="P402" s="29">
        <v>0</v>
      </c>
      <c r="Q402" s="29">
        <f>'Таблица 3 '!C393</f>
        <v>2788013</v>
      </c>
      <c r="R402" s="29">
        <f t="shared" si="97"/>
        <v>2788013</v>
      </c>
      <c r="S402" s="29">
        <v>0</v>
      </c>
      <c r="T402" s="31">
        <f t="shared" si="86"/>
        <v>911.83052066980645</v>
      </c>
      <c r="U402" s="31">
        <v>911.83052066980645</v>
      </c>
      <c r="V402" s="32" t="s">
        <v>45</v>
      </c>
    </row>
    <row r="403" ht="45" customHeight="1">
      <c r="A403" s="26">
        <v>8</v>
      </c>
      <c r="B403" s="27" t="s">
        <v>486</v>
      </c>
      <c r="C403" s="26" t="s">
        <v>43</v>
      </c>
      <c r="D403" s="26" t="s">
        <v>313</v>
      </c>
      <c r="E403" s="26">
        <v>2022</v>
      </c>
      <c r="F403" s="26" t="s">
        <v>65</v>
      </c>
      <c r="G403" s="28">
        <v>2</v>
      </c>
      <c r="H403" s="28">
        <v>2</v>
      </c>
      <c r="I403" s="29">
        <v>517.10000000000002</v>
      </c>
      <c r="J403" s="29">
        <v>466.80000000000001</v>
      </c>
      <c r="K403" s="29">
        <v>409.69999999999999</v>
      </c>
      <c r="L403" s="30">
        <v>13</v>
      </c>
      <c r="M403" s="29">
        <f t="shared" si="96"/>
        <v>161744.20999999999</v>
      </c>
      <c r="N403" s="29">
        <v>0</v>
      </c>
      <c r="O403" s="29">
        <v>0</v>
      </c>
      <c r="P403" s="29">
        <v>0</v>
      </c>
      <c r="Q403" s="29">
        <f>'Таблица 3 '!C394</f>
        <v>161744.20999999999</v>
      </c>
      <c r="R403" s="29">
        <f t="shared" si="97"/>
        <v>161744.20999999999</v>
      </c>
      <c r="S403" s="29">
        <v>0</v>
      </c>
      <c r="T403" s="31">
        <f t="shared" si="86"/>
        <v>346.49573693230502</v>
      </c>
      <c r="U403" s="31">
        <v>346.49573693230502</v>
      </c>
      <c r="V403" s="32" t="s">
        <v>45</v>
      </c>
    </row>
    <row r="404" ht="45">
      <c r="A404" s="26">
        <v>9</v>
      </c>
      <c r="B404" s="27" t="s">
        <v>487</v>
      </c>
      <c r="C404" s="26" t="s">
        <v>43</v>
      </c>
      <c r="D404" s="26" t="s">
        <v>96</v>
      </c>
      <c r="E404" s="26">
        <v>2018</v>
      </c>
      <c r="F404" s="26" t="s">
        <v>65</v>
      </c>
      <c r="G404" s="28">
        <v>2</v>
      </c>
      <c r="H404" s="28">
        <v>2</v>
      </c>
      <c r="I404" s="29">
        <v>287.89999999999998</v>
      </c>
      <c r="J404" s="29">
        <v>269.89999999999998</v>
      </c>
      <c r="K404" s="29">
        <v>238.59999999999999</v>
      </c>
      <c r="L404" s="30">
        <v>14</v>
      </c>
      <c r="M404" s="29">
        <f t="shared" si="96"/>
        <v>262698.08000000002</v>
      </c>
      <c r="N404" s="29">
        <v>0</v>
      </c>
      <c r="O404" s="29">
        <v>0</v>
      </c>
      <c r="P404" s="29">
        <v>0</v>
      </c>
      <c r="Q404" s="29">
        <f>'Таблица 3 '!C395</f>
        <v>262698.08000000002</v>
      </c>
      <c r="R404" s="29">
        <f t="shared" si="97"/>
        <v>262698.08000000002</v>
      </c>
      <c r="S404" s="29">
        <v>0</v>
      </c>
      <c r="T404" s="31">
        <f t="shared" si="86"/>
        <v>973.31633938495759</v>
      </c>
      <c r="U404" s="31">
        <v>973.31633938495759</v>
      </c>
      <c r="V404" s="32" t="s">
        <v>45</v>
      </c>
    </row>
    <row r="405" ht="45">
      <c r="A405" s="26">
        <v>10</v>
      </c>
      <c r="B405" s="27" t="s">
        <v>488</v>
      </c>
      <c r="C405" s="26" t="s">
        <v>43</v>
      </c>
      <c r="D405" s="26">
        <v>1988</v>
      </c>
      <c r="E405" s="26">
        <v>2018</v>
      </c>
      <c r="F405" s="26" t="s">
        <v>65</v>
      </c>
      <c r="G405" s="28">
        <v>5</v>
      </c>
      <c r="H405" s="28">
        <v>5</v>
      </c>
      <c r="I405" s="29">
        <v>3246.5</v>
      </c>
      <c r="J405" s="29">
        <v>2981.6999999999998</v>
      </c>
      <c r="K405" s="29">
        <v>2981.6999999999998</v>
      </c>
      <c r="L405" s="30">
        <v>88</v>
      </c>
      <c r="M405" s="29">
        <f t="shared" si="96"/>
        <v>1748927.3999999999</v>
      </c>
      <c r="N405" s="29">
        <v>0</v>
      </c>
      <c r="O405" s="29">
        <v>0</v>
      </c>
      <c r="P405" s="29">
        <v>0</v>
      </c>
      <c r="Q405" s="29">
        <f>'Таблица 3 '!C396</f>
        <v>1748927.3999999999</v>
      </c>
      <c r="R405" s="29">
        <f t="shared" si="97"/>
        <v>1748927.3999999999</v>
      </c>
      <c r="S405" s="29">
        <v>0</v>
      </c>
      <c r="T405" s="31">
        <f t="shared" si="86"/>
        <v>586.55377804608111</v>
      </c>
      <c r="U405" s="31">
        <v>586.55377804608111</v>
      </c>
      <c r="V405" s="32" t="s">
        <v>45</v>
      </c>
    </row>
    <row r="406" ht="45">
      <c r="A406" s="26">
        <v>11</v>
      </c>
      <c r="B406" s="27" t="s">
        <v>489</v>
      </c>
      <c r="C406" s="26" t="s">
        <v>43</v>
      </c>
      <c r="D406" s="26">
        <v>1987</v>
      </c>
      <c r="E406" s="26" t="s">
        <v>40</v>
      </c>
      <c r="F406" s="26" t="s">
        <v>44</v>
      </c>
      <c r="G406" s="28">
        <v>5</v>
      </c>
      <c r="H406" s="28">
        <v>6</v>
      </c>
      <c r="I406" s="29">
        <v>4054.5</v>
      </c>
      <c r="J406" s="29">
        <v>3906.0999999999999</v>
      </c>
      <c r="K406" s="29">
        <v>3906.0999999999999</v>
      </c>
      <c r="L406" s="30">
        <v>98</v>
      </c>
      <c r="M406" s="29">
        <f t="shared" si="96"/>
        <v>9591180</v>
      </c>
      <c r="N406" s="29">
        <v>0</v>
      </c>
      <c r="O406" s="29">
        <v>0</v>
      </c>
      <c r="P406" s="29">
        <v>0</v>
      </c>
      <c r="Q406" s="29">
        <f>'Таблица 3 '!C397</f>
        <v>9591180</v>
      </c>
      <c r="R406" s="29">
        <f t="shared" si="97"/>
        <v>9591180</v>
      </c>
      <c r="S406" s="29">
        <v>0</v>
      </c>
      <c r="T406" s="31">
        <f t="shared" si="86"/>
        <v>2455.4363687565601</v>
      </c>
      <c r="U406" s="31">
        <v>2455.4363687565601</v>
      </c>
      <c r="V406" s="32" t="s">
        <v>45</v>
      </c>
    </row>
    <row r="407" s="18" customFormat="1" ht="22.149999999999999" customHeight="1">
      <c r="A407" s="19" t="s">
        <v>490</v>
      </c>
      <c r="B407" s="19"/>
      <c r="C407" s="20" t="s">
        <v>39</v>
      </c>
      <c r="D407" s="20" t="s">
        <v>39</v>
      </c>
      <c r="E407" s="20" t="s">
        <v>39</v>
      </c>
      <c r="F407" s="20" t="s">
        <v>39</v>
      </c>
      <c r="G407" s="21" t="s">
        <v>39</v>
      </c>
      <c r="H407" s="21" t="s">
        <v>39</v>
      </c>
      <c r="I407" s="22">
        <f>I408</f>
        <v>206</v>
      </c>
      <c r="J407" s="22">
        <f t="shared" ref="J407:S407" si="98">J408</f>
        <v>197.19999999999999</v>
      </c>
      <c r="K407" s="22">
        <f t="shared" si="98"/>
        <v>140.19999999999999</v>
      </c>
      <c r="L407" s="23">
        <f t="shared" si="98"/>
        <v>12</v>
      </c>
      <c r="M407" s="22">
        <f t="shared" si="98"/>
        <v>64541.589999999997</v>
      </c>
      <c r="N407" s="22">
        <f t="shared" si="98"/>
        <v>0</v>
      </c>
      <c r="O407" s="22">
        <f t="shared" si="98"/>
        <v>0</v>
      </c>
      <c r="P407" s="22">
        <f t="shared" si="98"/>
        <v>0</v>
      </c>
      <c r="Q407" s="22">
        <f t="shared" si="98"/>
        <v>64541.589999999997</v>
      </c>
      <c r="R407" s="22">
        <f t="shared" si="98"/>
        <v>64541.589999999997</v>
      </c>
      <c r="S407" s="22">
        <f t="shared" si="98"/>
        <v>0</v>
      </c>
      <c r="T407" s="33" t="s">
        <v>40</v>
      </c>
      <c r="U407" s="33" t="s">
        <v>40</v>
      </c>
      <c r="V407" s="24" t="s">
        <v>40</v>
      </c>
      <c r="W407" s="25"/>
      <c r="X407" s="25"/>
    </row>
    <row r="408" ht="45">
      <c r="A408" s="26">
        <v>1</v>
      </c>
      <c r="B408" s="27" t="s">
        <v>491</v>
      </c>
      <c r="C408" s="26" t="s">
        <v>43</v>
      </c>
      <c r="D408" s="26" t="s">
        <v>492</v>
      </c>
      <c r="E408" s="26">
        <v>2018</v>
      </c>
      <c r="F408" s="26" t="s">
        <v>314</v>
      </c>
      <c r="G408" s="28">
        <v>1</v>
      </c>
      <c r="H408" s="28">
        <v>4</v>
      </c>
      <c r="I408" s="29">
        <v>206</v>
      </c>
      <c r="J408" s="29">
        <v>197.19999999999999</v>
      </c>
      <c r="K408" s="29">
        <v>140.19999999999999</v>
      </c>
      <c r="L408" s="30">
        <v>12</v>
      </c>
      <c r="M408" s="29">
        <f>SUM(N408:Q408)</f>
        <v>64541.589999999997</v>
      </c>
      <c r="N408" s="29">
        <v>0</v>
      </c>
      <c r="O408" s="29">
        <v>0</v>
      </c>
      <c r="P408" s="29">
        <v>0</v>
      </c>
      <c r="Q408" s="29">
        <f>'Таблица 3 '!C399</f>
        <v>64541.589999999997</v>
      </c>
      <c r="R408" s="29">
        <f>Q408</f>
        <v>64541.589999999997</v>
      </c>
      <c r="S408" s="29">
        <v>0</v>
      </c>
      <c r="T408" s="31">
        <f t="shared" si="86"/>
        <v>327.29001014198781</v>
      </c>
      <c r="U408" s="31">
        <v>327.29001014198781</v>
      </c>
      <c r="V408" s="32" t="s">
        <v>45</v>
      </c>
    </row>
    <row r="409" s="36" customFormat="1" ht="22.149999999999999" customHeight="1">
      <c r="A409" s="14" t="s">
        <v>493</v>
      </c>
      <c r="B409" s="14"/>
      <c r="C409" s="14"/>
      <c r="D409" s="14"/>
      <c r="E409" s="14"/>
      <c r="F409" s="14"/>
      <c r="G409" s="37"/>
      <c r="H409" s="37"/>
      <c r="I409" s="38"/>
      <c r="J409" s="38"/>
      <c r="K409" s="38"/>
      <c r="L409" s="39"/>
      <c r="M409" s="38"/>
      <c r="N409" s="38"/>
      <c r="O409" s="38"/>
      <c r="P409" s="38"/>
      <c r="Q409" s="38"/>
      <c r="R409" s="38"/>
      <c r="S409" s="38"/>
      <c r="T409" s="40"/>
      <c r="U409" s="40"/>
      <c r="V409" s="41"/>
      <c r="W409" s="42"/>
      <c r="X409" s="42"/>
    </row>
    <row r="410" s="43" customFormat="1" ht="25.149999999999999" customHeight="1">
      <c r="A410" s="44" t="s">
        <v>494</v>
      </c>
      <c r="B410" s="44"/>
      <c r="C410" s="45" t="s">
        <v>40</v>
      </c>
      <c r="D410" s="45" t="s">
        <v>40</v>
      </c>
      <c r="E410" s="45" t="s">
        <v>40</v>
      </c>
      <c r="F410" s="45" t="s">
        <v>40</v>
      </c>
      <c r="G410" s="46" t="s">
        <v>40</v>
      </c>
      <c r="H410" s="46" t="s">
        <v>40</v>
      </c>
      <c r="I410" s="47">
        <f t="shared" ref="I410:S410" si="99">I411+I546+I550+I557+I597+I602+I610+I687+I706+I720+I732+I734+I553+I563+I761+I685+I702+I778+I794+I738+I799+I744+I829</f>
        <v>1607466.5600000003</v>
      </c>
      <c r="J410" s="47">
        <f t="shared" si="99"/>
        <v>1227026.4199999999</v>
      </c>
      <c r="K410" s="47">
        <f t="shared" si="99"/>
        <v>1138250.9800000004</v>
      </c>
      <c r="L410" s="48">
        <f t="shared" si="99"/>
        <v>55926</v>
      </c>
      <c r="M410" s="47">
        <f t="shared" si="99"/>
        <v>910486507.81999993</v>
      </c>
      <c r="N410" s="47">
        <f t="shared" si="99"/>
        <v>0</v>
      </c>
      <c r="O410" s="47">
        <f t="shared" si="99"/>
        <v>0</v>
      </c>
      <c r="P410" s="47">
        <f t="shared" si="99"/>
        <v>0</v>
      </c>
      <c r="Q410" s="47">
        <f t="shared" si="99"/>
        <v>910486507.81999993</v>
      </c>
      <c r="R410" s="47">
        <f t="shared" si="99"/>
        <v>910486507.81999993</v>
      </c>
      <c r="S410" s="47">
        <f t="shared" si="99"/>
        <v>0</v>
      </c>
      <c r="T410" s="49" t="s">
        <v>40</v>
      </c>
      <c r="U410" s="49" t="s">
        <v>40</v>
      </c>
      <c r="V410" s="50" t="s">
        <v>40</v>
      </c>
    </row>
    <row r="411" s="43" customFormat="1" ht="21" customHeight="1">
      <c r="A411" s="44" t="s">
        <v>495</v>
      </c>
      <c r="B411" s="44"/>
      <c r="C411" s="45" t="s">
        <v>39</v>
      </c>
      <c r="D411" s="45" t="s">
        <v>40</v>
      </c>
      <c r="E411" s="45" t="s">
        <v>40</v>
      </c>
      <c r="F411" s="45" t="s">
        <v>40</v>
      </c>
      <c r="G411" s="46" t="s">
        <v>40</v>
      </c>
      <c r="H411" s="46" t="s">
        <v>40</v>
      </c>
      <c r="I411" s="47">
        <f t="shared" ref="I411:S411" si="100">SUM(I412:I545)</f>
        <v>649434.47000000032</v>
      </c>
      <c r="J411" s="47">
        <f t="shared" si="100"/>
        <v>566219.54999999993</v>
      </c>
      <c r="K411" s="47">
        <f t="shared" si="100"/>
        <v>523446.56000000029</v>
      </c>
      <c r="L411" s="48">
        <f t="shared" si="100"/>
        <v>19753</v>
      </c>
      <c r="M411" s="47">
        <f t="shared" si="100"/>
        <v>392236069.21000004</v>
      </c>
      <c r="N411" s="47">
        <f t="shared" si="100"/>
        <v>0</v>
      </c>
      <c r="O411" s="47">
        <f t="shared" si="100"/>
        <v>0</v>
      </c>
      <c r="P411" s="47">
        <f t="shared" si="100"/>
        <v>0</v>
      </c>
      <c r="Q411" s="47">
        <f t="shared" si="100"/>
        <v>392236069.21000004</v>
      </c>
      <c r="R411" s="47">
        <f t="shared" si="100"/>
        <v>392236069.21000004</v>
      </c>
      <c r="S411" s="47">
        <f t="shared" si="100"/>
        <v>0</v>
      </c>
      <c r="T411" s="49" t="s">
        <v>40</v>
      </c>
      <c r="U411" s="49" t="s">
        <v>40</v>
      </c>
      <c r="V411" s="50" t="s">
        <v>40</v>
      </c>
    </row>
    <row r="412" s="51" customFormat="1" ht="45">
      <c r="A412" s="52">
        <v>1</v>
      </c>
      <c r="B412" s="53" t="s">
        <v>496</v>
      </c>
      <c r="C412" s="52" t="s">
        <v>43</v>
      </c>
      <c r="D412" s="52">
        <v>1961</v>
      </c>
      <c r="E412" s="52">
        <v>2021</v>
      </c>
      <c r="F412" s="52" t="s">
        <v>65</v>
      </c>
      <c r="G412" s="54">
        <v>2</v>
      </c>
      <c r="H412" s="54">
        <v>1</v>
      </c>
      <c r="I412" s="55">
        <v>293.60000000000002</v>
      </c>
      <c r="J412" s="55">
        <v>291.39999999999998</v>
      </c>
      <c r="K412" s="55">
        <v>211.5</v>
      </c>
      <c r="L412" s="56">
        <v>22</v>
      </c>
      <c r="M412" s="55">
        <f t="shared" ref="M412:M475" si="101">SUM(N412:Q412)</f>
        <v>88053.149999999994</v>
      </c>
      <c r="N412" s="55">
        <v>0</v>
      </c>
      <c r="O412" s="55">
        <v>0</v>
      </c>
      <c r="P412" s="55">
        <v>0</v>
      </c>
      <c r="Q412" s="55">
        <f>'Таблица 3 '!C403</f>
        <v>88053.149999999994</v>
      </c>
      <c r="R412" s="55">
        <f t="shared" ref="R412:R475" si="102">Q412</f>
        <v>88053.149999999994</v>
      </c>
      <c r="S412" s="55">
        <v>0</v>
      </c>
      <c r="T412" s="57">
        <f t="shared" si="86"/>
        <v>302.17278654770075</v>
      </c>
      <c r="U412" s="58">
        <v>2126.21</v>
      </c>
      <c r="V412" s="59" t="s">
        <v>497</v>
      </c>
      <c r="W412" s="60"/>
    </row>
    <row r="413" s="51" customFormat="1" ht="44.25" customHeight="1">
      <c r="A413" s="52">
        <v>2</v>
      </c>
      <c r="B413" s="53" t="s">
        <v>498</v>
      </c>
      <c r="C413" s="52" t="s">
        <v>52</v>
      </c>
      <c r="D413" s="52">
        <v>2007</v>
      </c>
      <c r="E413" s="52">
        <v>2022</v>
      </c>
      <c r="F413" s="52" t="s">
        <v>65</v>
      </c>
      <c r="G413" s="54">
        <v>11</v>
      </c>
      <c r="H413" s="54">
        <v>4</v>
      </c>
      <c r="I413" s="55">
        <v>9636.6000000000004</v>
      </c>
      <c r="J413" s="55">
        <v>7998.6599999999999</v>
      </c>
      <c r="K413" s="55">
        <v>7783.3599999999997</v>
      </c>
      <c r="L413" s="56">
        <v>195</v>
      </c>
      <c r="M413" s="55">
        <f t="shared" si="101"/>
        <v>3016733.8399999999</v>
      </c>
      <c r="N413" s="55">
        <v>0</v>
      </c>
      <c r="O413" s="55">
        <v>0</v>
      </c>
      <c r="P413" s="55">
        <v>0</v>
      </c>
      <c r="Q413" s="55">
        <f>'Таблица 3 '!C404</f>
        <v>3016733.8399999999</v>
      </c>
      <c r="R413" s="55">
        <f t="shared" si="102"/>
        <v>3016733.8399999999</v>
      </c>
      <c r="S413" s="55">
        <v>0</v>
      </c>
      <c r="T413" s="57">
        <f t="shared" si="86"/>
        <v>377.15490344632724</v>
      </c>
      <c r="U413" s="57">
        <v>377.14999999999998</v>
      </c>
      <c r="V413" s="59" t="s">
        <v>497</v>
      </c>
      <c r="W413" s="60"/>
    </row>
    <row r="414" s="51" customFormat="1" ht="45">
      <c r="A414" s="52">
        <v>3</v>
      </c>
      <c r="B414" s="53" t="s">
        <v>499</v>
      </c>
      <c r="C414" s="52" t="s">
        <v>43</v>
      </c>
      <c r="D414" s="52">
        <v>1973</v>
      </c>
      <c r="E414" s="52">
        <v>2021</v>
      </c>
      <c r="F414" s="52" t="s">
        <v>50</v>
      </c>
      <c r="G414" s="54">
        <v>5</v>
      </c>
      <c r="H414" s="54">
        <v>5</v>
      </c>
      <c r="I414" s="55">
        <v>4421.6999999999998</v>
      </c>
      <c r="J414" s="55">
        <v>4421.6999999999998</v>
      </c>
      <c r="K414" s="55">
        <v>4220.1000000000004</v>
      </c>
      <c r="L414" s="56">
        <v>208</v>
      </c>
      <c r="M414" s="55">
        <f t="shared" si="101"/>
        <v>4665657.5999999996</v>
      </c>
      <c r="N414" s="55">
        <v>0</v>
      </c>
      <c r="O414" s="55">
        <v>0</v>
      </c>
      <c r="P414" s="55">
        <v>0</v>
      </c>
      <c r="Q414" s="55">
        <f>'Таблица 3 '!C405</f>
        <v>4665657.5999999996</v>
      </c>
      <c r="R414" s="55">
        <f t="shared" si="102"/>
        <v>4665657.5999999996</v>
      </c>
      <c r="S414" s="55">
        <v>0</v>
      </c>
      <c r="T414" s="57">
        <f t="shared" si="86"/>
        <v>1055.1728068389984</v>
      </c>
      <c r="U414" s="57">
        <v>1055.1728068389984</v>
      </c>
      <c r="V414" s="59" t="s">
        <v>497</v>
      </c>
      <c r="W414" s="60"/>
    </row>
    <row r="415" s="51" customFormat="1" ht="45">
      <c r="A415" s="52">
        <v>4</v>
      </c>
      <c r="B415" s="53" t="s">
        <v>47</v>
      </c>
      <c r="C415" s="52" t="s">
        <v>43</v>
      </c>
      <c r="D415" s="52">
        <v>1970</v>
      </c>
      <c r="E415" s="52">
        <v>2021</v>
      </c>
      <c r="F415" s="52" t="s">
        <v>65</v>
      </c>
      <c r="G415" s="54">
        <v>5</v>
      </c>
      <c r="H415" s="54">
        <v>4</v>
      </c>
      <c r="I415" s="55">
        <v>4551.8999999999996</v>
      </c>
      <c r="J415" s="55">
        <v>3342.4000000000001</v>
      </c>
      <c r="K415" s="55">
        <v>3231.4000000000001</v>
      </c>
      <c r="L415" s="56">
        <v>157</v>
      </c>
      <c r="M415" s="55">
        <f t="shared" si="101"/>
        <v>3764639.0899999999</v>
      </c>
      <c r="N415" s="55">
        <v>0</v>
      </c>
      <c r="O415" s="55">
        <v>0</v>
      </c>
      <c r="P415" s="55">
        <v>0</v>
      </c>
      <c r="Q415" s="55">
        <f>'Таблица 3 '!C406</f>
        <v>3764639.0899999999</v>
      </c>
      <c r="R415" s="55">
        <f t="shared" si="102"/>
        <v>3764639.0899999999</v>
      </c>
      <c r="S415" s="55">
        <v>0</v>
      </c>
      <c r="T415" s="57">
        <f t="shared" si="86"/>
        <v>1126.3281145284825</v>
      </c>
      <c r="U415" s="57">
        <v>1126.3299999999999</v>
      </c>
      <c r="V415" s="59" t="s">
        <v>497</v>
      </c>
      <c r="W415" s="60"/>
    </row>
    <row r="416" s="51" customFormat="1" ht="45">
      <c r="A416" s="52">
        <v>5</v>
      </c>
      <c r="B416" s="53" t="s">
        <v>48</v>
      </c>
      <c r="C416" s="52" t="s">
        <v>43</v>
      </c>
      <c r="D416" s="52" t="s">
        <v>49</v>
      </c>
      <c r="E416" s="52">
        <v>2021</v>
      </c>
      <c r="F416" s="52" t="s">
        <v>50</v>
      </c>
      <c r="G416" s="54">
        <v>5</v>
      </c>
      <c r="H416" s="54">
        <v>4</v>
      </c>
      <c r="I416" s="55">
        <v>2959.4000000000001</v>
      </c>
      <c r="J416" s="55">
        <v>2951.9000000000001</v>
      </c>
      <c r="K416" s="55">
        <v>2821.6999999999998</v>
      </c>
      <c r="L416" s="56">
        <v>140</v>
      </c>
      <c r="M416" s="55">
        <f t="shared" si="101"/>
        <v>2151539.8399999999</v>
      </c>
      <c r="N416" s="55">
        <v>0</v>
      </c>
      <c r="O416" s="55">
        <v>0</v>
      </c>
      <c r="P416" s="55">
        <v>0</v>
      </c>
      <c r="Q416" s="55">
        <f>'Таблица 3 '!C407</f>
        <v>2151539.8399999999</v>
      </c>
      <c r="R416" s="55">
        <f t="shared" si="102"/>
        <v>2151539.8399999999</v>
      </c>
      <c r="S416" s="55">
        <v>0</v>
      </c>
      <c r="T416" s="57">
        <f t="shared" si="86"/>
        <v>728.86609980012861</v>
      </c>
      <c r="U416" s="57">
        <v>728.87</v>
      </c>
      <c r="V416" s="59" t="s">
        <v>497</v>
      </c>
      <c r="W416" s="60"/>
    </row>
    <row r="417" s="51" customFormat="1" ht="45">
      <c r="A417" s="52">
        <v>6</v>
      </c>
      <c r="B417" s="53" t="s">
        <v>500</v>
      </c>
      <c r="C417" s="52" t="s">
        <v>43</v>
      </c>
      <c r="D417" s="52">
        <v>1987</v>
      </c>
      <c r="E417" s="52">
        <v>2021</v>
      </c>
      <c r="F417" s="52" t="s">
        <v>50</v>
      </c>
      <c r="G417" s="54">
        <v>5</v>
      </c>
      <c r="H417" s="54">
        <v>4</v>
      </c>
      <c r="I417" s="55">
        <v>2987</v>
      </c>
      <c r="J417" s="55">
        <v>2911.1100000000001</v>
      </c>
      <c r="K417" s="55">
        <v>2911.1100000000001</v>
      </c>
      <c r="L417" s="56">
        <v>114</v>
      </c>
      <c r="M417" s="55">
        <f t="shared" si="101"/>
        <v>3392716.4699999997</v>
      </c>
      <c r="N417" s="55">
        <v>0</v>
      </c>
      <c r="O417" s="55">
        <v>0</v>
      </c>
      <c r="P417" s="55">
        <v>0</v>
      </c>
      <c r="Q417" s="55">
        <f>'Таблица 3 '!C408</f>
        <v>3392716.4699999997</v>
      </c>
      <c r="R417" s="55">
        <f t="shared" si="102"/>
        <v>3392716.4699999997</v>
      </c>
      <c r="S417" s="55">
        <v>0</v>
      </c>
      <c r="T417" s="57">
        <f t="shared" si="86"/>
        <v>1165.4374001669464</v>
      </c>
      <c r="U417" s="57">
        <v>1411.1600000000001</v>
      </c>
      <c r="V417" s="59" t="s">
        <v>497</v>
      </c>
      <c r="W417" s="60"/>
    </row>
    <row r="418" s="51" customFormat="1" ht="45">
      <c r="A418" s="52">
        <v>7</v>
      </c>
      <c r="B418" s="53" t="s">
        <v>53</v>
      </c>
      <c r="C418" s="52" t="s">
        <v>43</v>
      </c>
      <c r="D418" s="52">
        <v>1986</v>
      </c>
      <c r="E418" s="52">
        <v>2020</v>
      </c>
      <c r="F418" s="52" t="s">
        <v>50</v>
      </c>
      <c r="G418" s="54">
        <v>5</v>
      </c>
      <c r="H418" s="54">
        <v>4</v>
      </c>
      <c r="I418" s="55">
        <v>2953.5999999999999</v>
      </c>
      <c r="J418" s="55">
        <v>2934.0999999999999</v>
      </c>
      <c r="K418" s="55">
        <v>2751.4000000000001</v>
      </c>
      <c r="L418" s="56">
        <v>107</v>
      </c>
      <c r="M418" s="55">
        <f t="shared" si="101"/>
        <v>380182.79999999999</v>
      </c>
      <c r="N418" s="55">
        <v>0</v>
      </c>
      <c r="O418" s="55">
        <v>0</v>
      </c>
      <c r="P418" s="55">
        <v>0</v>
      </c>
      <c r="Q418" s="55">
        <f>'Таблица 3 '!C409</f>
        <v>380182.79999999999</v>
      </c>
      <c r="R418" s="55">
        <f t="shared" si="102"/>
        <v>380182.79999999999</v>
      </c>
      <c r="S418" s="55">
        <v>0</v>
      </c>
      <c r="T418" s="57">
        <f t="shared" si="86"/>
        <v>129.57390681980846</v>
      </c>
      <c r="U418" s="57">
        <v>129.56999999999999</v>
      </c>
      <c r="V418" s="59" t="s">
        <v>497</v>
      </c>
      <c r="W418" s="60"/>
    </row>
    <row r="419" s="51" customFormat="1" ht="45">
      <c r="A419" s="52">
        <v>8</v>
      </c>
      <c r="B419" s="53" t="s">
        <v>501</v>
      </c>
      <c r="C419" s="52" t="s">
        <v>43</v>
      </c>
      <c r="D419" s="52">
        <v>1990</v>
      </c>
      <c r="E419" s="52" t="s">
        <v>40</v>
      </c>
      <c r="F419" s="52" t="s">
        <v>54</v>
      </c>
      <c r="G419" s="54">
        <v>5</v>
      </c>
      <c r="H419" s="54">
        <v>4</v>
      </c>
      <c r="I419" s="55">
        <v>3000.4000000000001</v>
      </c>
      <c r="J419" s="55">
        <v>2995.3000000000002</v>
      </c>
      <c r="K419" s="55">
        <v>2995.3000000000002</v>
      </c>
      <c r="L419" s="56">
        <v>148</v>
      </c>
      <c r="M419" s="55">
        <f t="shared" si="101"/>
        <v>1558983.74</v>
      </c>
      <c r="N419" s="55">
        <v>0</v>
      </c>
      <c r="O419" s="55">
        <v>0</v>
      </c>
      <c r="P419" s="55">
        <v>0</v>
      </c>
      <c r="Q419" s="55">
        <f>'Таблица 3 '!C410</f>
        <v>1558983.74</v>
      </c>
      <c r="R419" s="55">
        <f t="shared" si="102"/>
        <v>1558983.74</v>
      </c>
      <c r="S419" s="55">
        <v>0</v>
      </c>
      <c r="T419" s="57">
        <f t="shared" si="86"/>
        <v>520.47666010082457</v>
      </c>
      <c r="U419" s="57">
        <v>520.47666010082457</v>
      </c>
      <c r="V419" s="59" t="s">
        <v>497</v>
      </c>
      <c r="W419" s="60"/>
    </row>
    <row r="420" s="61" customFormat="1" ht="45.75" customHeight="1">
      <c r="A420" s="52">
        <v>9</v>
      </c>
      <c r="B420" s="62" t="s">
        <v>502</v>
      </c>
      <c r="C420" s="52" t="s">
        <v>52</v>
      </c>
      <c r="D420" s="54">
        <v>1988</v>
      </c>
      <c r="E420" s="54">
        <v>2022</v>
      </c>
      <c r="F420" s="54" t="s">
        <v>503</v>
      </c>
      <c r="G420" s="54">
        <v>9</v>
      </c>
      <c r="H420" s="54">
        <v>4</v>
      </c>
      <c r="I420" s="57">
        <v>7694.1999999999998</v>
      </c>
      <c r="J420" s="57">
        <v>7675.8999999999996</v>
      </c>
      <c r="K420" s="57">
        <v>7293.3999999999996</v>
      </c>
      <c r="L420" s="63">
        <v>381</v>
      </c>
      <c r="M420" s="57">
        <v>3580940.6499999999</v>
      </c>
      <c r="N420" s="57">
        <v>0</v>
      </c>
      <c r="O420" s="57">
        <v>0</v>
      </c>
      <c r="P420" s="57">
        <v>0</v>
      </c>
      <c r="Q420" s="55">
        <f>'Таблица 3 '!C411</f>
        <v>3580940.6499999999</v>
      </c>
      <c r="R420" s="57">
        <v>3580940.6499999999</v>
      </c>
      <c r="S420" s="57">
        <v>0</v>
      </c>
      <c r="T420" s="57">
        <f t="shared" si="86"/>
        <v>466.5173660417671</v>
      </c>
      <c r="U420" s="57">
        <v>1271</v>
      </c>
      <c r="V420" s="64" t="s">
        <v>497</v>
      </c>
      <c r="W420" s="60"/>
    </row>
    <row r="421" s="51" customFormat="1" ht="45">
      <c r="A421" s="52">
        <v>10</v>
      </c>
      <c r="B421" s="53" t="s">
        <v>504</v>
      </c>
      <c r="C421" s="52" t="s">
        <v>43</v>
      </c>
      <c r="D421" s="52">
        <v>1993</v>
      </c>
      <c r="E421" s="52">
        <v>2019</v>
      </c>
      <c r="F421" s="52" t="s">
        <v>50</v>
      </c>
      <c r="G421" s="54">
        <v>10</v>
      </c>
      <c r="H421" s="54">
        <v>2</v>
      </c>
      <c r="I421" s="55">
        <v>5790.3999999999996</v>
      </c>
      <c r="J421" s="55">
        <v>4773.1000000000004</v>
      </c>
      <c r="K421" s="55">
        <v>4507.1000000000004</v>
      </c>
      <c r="L421" s="56">
        <v>183</v>
      </c>
      <c r="M421" s="55">
        <f t="shared" si="101"/>
        <v>309060</v>
      </c>
      <c r="N421" s="55">
        <v>0</v>
      </c>
      <c r="O421" s="55">
        <v>0</v>
      </c>
      <c r="P421" s="55">
        <v>0</v>
      </c>
      <c r="Q421" s="55">
        <f>'Таблица 3 '!C412</f>
        <v>309060</v>
      </c>
      <c r="R421" s="55">
        <f t="shared" si="102"/>
        <v>309060</v>
      </c>
      <c r="S421" s="55">
        <v>0</v>
      </c>
      <c r="T421" s="57">
        <f t="shared" si="86"/>
        <v>64.750371875720177</v>
      </c>
      <c r="U421" s="58">
        <v>64.75</v>
      </c>
      <c r="V421" s="59" t="s">
        <v>497</v>
      </c>
      <c r="W421" s="60"/>
    </row>
    <row r="422" s="51" customFormat="1" ht="44.25" customHeight="1">
      <c r="A422" s="52">
        <v>11</v>
      </c>
      <c r="B422" s="53" t="s">
        <v>505</v>
      </c>
      <c r="C422" s="52" t="s">
        <v>52</v>
      </c>
      <c r="D422" s="52">
        <v>1986</v>
      </c>
      <c r="E422" s="52" t="s">
        <v>39</v>
      </c>
      <c r="F422" s="52" t="s">
        <v>54</v>
      </c>
      <c r="G422" s="54">
        <v>5</v>
      </c>
      <c r="H422" s="54">
        <v>5</v>
      </c>
      <c r="I422" s="55">
        <v>3752.4000000000001</v>
      </c>
      <c r="J422" s="55">
        <v>3738.3000000000002</v>
      </c>
      <c r="K422" s="55">
        <v>3738.3000000000002</v>
      </c>
      <c r="L422" s="56">
        <v>193</v>
      </c>
      <c r="M422" s="55">
        <f t="shared" si="101"/>
        <v>2857248.96</v>
      </c>
      <c r="N422" s="55">
        <v>0</v>
      </c>
      <c r="O422" s="55">
        <v>0</v>
      </c>
      <c r="P422" s="55">
        <v>0</v>
      </c>
      <c r="Q422" s="55">
        <f>'Таблица 3 '!C413</f>
        <v>2857248.96</v>
      </c>
      <c r="R422" s="55">
        <f t="shared" si="102"/>
        <v>2857248.96</v>
      </c>
      <c r="S422" s="55">
        <v>0</v>
      </c>
      <c r="T422" s="57">
        <f t="shared" si="86"/>
        <v>764.31772730920466</v>
      </c>
      <c r="U422" s="57">
        <v>764.32000000000005</v>
      </c>
      <c r="V422" s="59" t="s">
        <v>497</v>
      </c>
      <c r="W422" s="60"/>
    </row>
    <row r="423" s="51" customFormat="1" ht="45">
      <c r="A423" s="52">
        <v>12</v>
      </c>
      <c r="B423" s="53" t="s">
        <v>506</v>
      </c>
      <c r="C423" s="52" t="s">
        <v>43</v>
      </c>
      <c r="D423" s="52">
        <v>1995</v>
      </c>
      <c r="E423" s="52" t="s">
        <v>40</v>
      </c>
      <c r="F423" s="52" t="s">
        <v>50</v>
      </c>
      <c r="G423" s="54">
        <v>10</v>
      </c>
      <c r="H423" s="54">
        <v>10</v>
      </c>
      <c r="I423" s="55">
        <v>5001.6999999999998</v>
      </c>
      <c r="J423" s="55">
        <v>5001.6999999999998</v>
      </c>
      <c r="K423" s="55">
        <v>5001.6999999999998</v>
      </c>
      <c r="L423" s="56">
        <v>186</v>
      </c>
      <c r="M423" s="55">
        <f t="shared" si="101"/>
        <v>103524.58</v>
      </c>
      <c r="N423" s="55">
        <v>0</v>
      </c>
      <c r="O423" s="55">
        <v>0</v>
      </c>
      <c r="P423" s="55">
        <v>0</v>
      </c>
      <c r="Q423" s="55">
        <f>'Таблица 3 '!C414</f>
        <v>103524.58</v>
      </c>
      <c r="R423" s="55">
        <f t="shared" si="102"/>
        <v>103524.58</v>
      </c>
      <c r="S423" s="55">
        <v>0</v>
      </c>
      <c r="T423" s="57">
        <f t="shared" si="86"/>
        <v>20.69787872123478</v>
      </c>
      <c r="U423" s="57">
        <v>20.699999999999999</v>
      </c>
      <c r="V423" s="59" t="s">
        <v>497</v>
      </c>
      <c r="W423" s="60"/>
    </row>
    <row r="424" s="51" customFormat="1" ht="45">
      <c r="A424" s="52">
        <v>13</v>
      </c>
      <c r="B424" s="53" t="s">
        <v>56</v>
      </c>
      <c r="C424" s="52" t="s">
        <v>43</v>
      </c>
      <c r="D424" s="52" t="s">
        <v>57</v>
      </c>
      <c r="E424" s="52">
        <v>2021</v>
      </c>
      <c r="F424" s="52" t="s">
        <v>50</v>
      </c>
      <c r="G424" s="54">
        <v>5</v>
      </c>
      <c r="H424" s="54">
        <v>4</v>
      </c>
      <c r="I424" s="55">
        <v>6081.8000000000002</v>
      </c>
      <c r="J424" s="55">
        <v>4607.6000000000004</v>
      </c>
      <c r="K424" s="55">
        <v>4270.3000000000002</v>
      </c>
      <c r="L424" s="56">
        <v>165</v>
      </c>
      <c r="M424" s="55">
        <f t="shared" si="101"/>
        <v>839941.19999999995</v>
      </c>
      <c r="N424" s="55">
        <v>0</v>
      </c>
      <c r="O424" s="55">
        <v>0</v>
      </c>
      <c r="P424" s="55">
        <v>0</v>
      </c>
      <c r="Q424" s="55">
        <f>'Таблица 3 '!C415</f>
        <v>839941.19999999995</v>
      </c>
      <c r="R424" s="55">
        <f t="shared" si="102"/>
        <v>839941.19999999995</v>
      </c>
      <c r="S424" s="55">
        <v>0</v>
      </c>
      <c r="T424" s="57">
        <f t="shared" si="86"/>
        <v>182.29473044535112</v>
      </c>
      <c r="U424" s="57">
        <v>182.28999999999999</v>
      </c>
      <c r="V424" s="59" t="s">
        <v>497</v>
      </c>
      <c r="W424" s="60"/>
    </row>
    <row r="425" s="51" customFormat="1" ht="45">
      <c r="A425" s="52">
        <v>14</v>
      </c>
      <c r="B425" s="53" t="s">
        <v>507</v>
      </c>
      <c r="C425" s="52" t="s">
        <v>43</v>
      </c>
      <c r="D425" s="52">
        <v>2000</v>
      </c>
      <c r="E425" s="52">
        <v>2020</v>
      </c>
      <c r="F425" s="52" t="s">
        <v>50</v>
      </c>
      <c r="G425" s="54">
        <v>5</v>
      </c>
      <c r="H425" s="54">
        <v>4</v>
      </c>
      <c r="I425" s="55">
        <v>6620.5</v>
      </c>
      <c r="J425" s="55">
        <v>5143.8000000000002</v>
      </c>
      <c r="K425" s="55">
        <v>4204.5</v>
      </c>
      <c r="L425" s="56">
        <v>197</v>
      </c>
      <c r="M425" s="55">
        <f t="shared" si="101"/>
        <v>475146</v>
      </c>
      <c r="N425" s="55">
        <v>0</v>
      </c>
      <c r="O425" s="55">
        <v>0</v>
      </c>
      <c r="P425" s="55">
        <v>0</v>
      </c>
      <c r="Q425" s="55">
        <f>'Таблица 3 '!C416</f>
        <v>475146</v>
      </c>
      <c r="R425" s="55">
        <f t="shared" si="102"/>
        <v>475146</v>
      </c>
      <c r="S425" s="55">
        <v>0</v>
      </c>
      <c r="T425" s="57">
        <f t="shared" si="86"/>
        <v>92.37256502974455</v>
      </c>
      <c r="U425" s="57">
        <v>92.370000000000005</v>
      </c>
      <c r="V425" s="59" t="s">
        <v>497</v>
      </c>
      <c r="W425" s="60"/>
    </row>
    <row r="426" s="51" customFormat="1" ht="45">
      <c r="A426" s="52">
        <v>15</v>
      </c>
      <c r="B426" s="53" t="s">
        <v>508</v>
      </c>
      <c r="C426" s="52" t="s">
        <v>43</v>
      </c>
      <c r="D426" s="52">
        <v>1980</v>
      </c>
      <c r="E426" s="52" t="s">
        <v>39</v>
      </c>
      <c r="F426" s="52" t="s">
        <v>50</v>
      </c>
      <c r="G426" s="54">
        <v>6</v>
      </c>
      <c r="H426" s="54">
        <v>4</v>
      </c>
      <c r="I426" s="55">
        <v>3677.1999999999998</v>
      </c>
      <c r="J426" s="55">
        <v>3677.1999999999998</v>
      </c>
      <c r="K426" s="55">
        <v>3677.1999999999998</v>
      </c>
      <c r="L426" s="56">
        <v>80</v>
      </c>
      <c r="M426" s="55">
        <f t="shared" si="101"/>
        <v>287109.40999999997</v>
      </c>
      <c r="N426" s="55">
        <v>0</v>
      </c>
      <c r="O426" s="55">
        <v>0</v>
      </c>
      <c r="P426" s="55">
        <v>0</v>
      </c>
      <c r="Q426" s="55">
        <f>'Таблица 3 '!C417</f>
        <v>287109.40999999997</v>
      </c>
      <c r="R426" s="55">
        <f t="shared" si="102"/>
        <v>287109.40999999997</v>
      </c>
      <c r="S426" s="55">
        <v>0</v>
      </c>
      <c r="T426" s="57">
        <f t="shared" si="86"/>
        <v>78.078268791471771</v>
      </c>
      <c r="U426" s="57">
        <v>78.079999999999998</v>
      </c>
      <c r="V426" s="59" t="s">
        <v>497</v>
      </c>
      <c r="W426" s="60"/>
    </row>
    <row r="427" s="51" customFormat="1" ht="45">
      <c r="A427" s="52">
        <v>16</v>
      </c>
      <c r="B427" s="53" t="s">
        <v>509</v>
      </c>
      <c r="C427" s="52" t="s">
        <v>43</v>
      </c>
      <c r="D427" s="52">
        <v>2010</v>
      </c>
      <c r="E427" s="52" t="s">
        <v>40</v>
      </c>
      <c r="F427" s="52" t="s">
        <v>65</v>
      </c>
      <c r="G427" s="54">
        <v>3</v>
      </c>
      <c r="H427" s="54">
        <v>2</v>
      </c>
      <c r="I427" s="55">
        <v>2053.0999999999999</v>
      </c>
      <c r="J427" s="55">
        <v>1204.7</v>
      </c>
      <c r="K427" s="55">
        <v>957.29999999999995</v>
      </c>
      <c r="L427" s="56">
        <v>69</v>
      </c>
      <c r="M427" s="55">
        <f t="shared" si="101"/>
        <v>101456.52</v>
      </c>
      <c r="N427" s="55">
        <v>0</v>
      </c>
      <c r="O427" s="55">
        <v>0</v>
      </c>
      <c r="P427" s="55">
        <v>0</v>
      </c>
      <c r="Q427" s="55">
        <f>'Таблица 3 '!C418</f>
        <v>101456.52</v>
      </c>
      <c r="R427" s="55">
        <f t="shared" si="102"/>
        <v>101456.52</v>
      </c>
      <c r="S427" s="55">
        <v>0</v>
      </c>
      <c r="T427" s="57">
        <f t="shared" si="86"/>
        <v>84.217249107661658</v>
      </c>
      <c r="U427" s="57">
        <v>84.219999999999999</v>
      </c>
      <c r="V427" s="59" t="s">
        <v>497</v>
      </c>
      <c r="W427" s="60"/>
    </row>
    <row r="428" s="51" customFormat="1" ht="45">
      <c r="A428" s="52">
        <v>17</v>
      </c>
      <c r="B428" s="53" t="s">
        <v>510</v>
      </c>
      <c r="C428" s="52" t="s">
        <v>43</v>
      </c>
      <c r="D428" s="52">
        <v>1985</v>
      </c>
      <c r="E428" s="52">
        <v>2018</v>
      </c>
      <c r="F428" s="52" t="s">
        <v>50</v>
      </c>
      <c r="G428" s="54">
        <v>5</v>
      </c>
      <c r="H428" s="54">
        <v>7</v>
      </c>
      <c r="I428" s="55">
        <v>7035.1000000000004</v>
      </c>
      <c r="J428" s="55">
        <v>5080.6000000000004</v>
      </c>
      <c r="K428" s="55">
        <v>4979.6999999999998</v>
      </c>
      <c r="L428" s="56">
        <v>215</v>
      </c>
      <c r="M428" s="55">
        <f t="shared" si="101"/>
        <v>3481785.6000000001</v>
      </c>
      <c r="N428" s="55">
        <v>0</v>
      </c>
      <c r="O428" s="55">
        <v>0</v>
      </c>
      <c r="P428" s="55">
        <v>0</v>
      </c>
      <c r="Q428" s="55">
        <f>'Таблица 3 '!C419</f>
        <v>3481785.6000000001</v>
      </c>
      <c r="R428" s="55">
        <f t="shared" si="102"/>
        <v>3481785.6000000001</v>
      </c>
      <c r="S428" s="55">
        <v>0</v>
      </c>
      <c r="T428" s="57">
        <f t="shared" si="86"/>
        <v>685.30992402472145</v>
      </c>
      <c r="U428" s="57">
        <v>685.30999999999995</v>
      </c>
      <c r="V428" s="59" t="s">
        <v>497</v>
      </c>
      <c r="W428" s="60"/>
    </row>
    <row r="429" s="51" customFormat="1" ht="45">
      <c r="A429" s="52">
        <v>18</v>
      </c>
      <c r="B429" s="53" t="s">
        <v>511</v>
      </c>
      <c r="C429" s="52" t="s">
        <v>43</v>
      </c>
      <c r="D429" s="52">
        <v>1985</v>
      </c>
      <c r="E429" s="52" t="s">
        <v>39</v>
      </c>
      <c r="F429" s="52" t="s">
        <v>50</v>
      </c>
      <c r="G429" s="54">
        <v>5</v>
      </c>
      <c r="H429" s="54">
        <v>5</v>
      </c>
      <c r="I429" s="55">
        <v>3767.5999999999999</v>
      </c>
      <c r="J429" s="55">
        <v>3014.0999999999999</v>
      </c>
      <c r="K429" s="55">
        <v>3014.0999999999999</v>
      </c>
      <c r="L429" s="56">
        <v>126</v>
      </c>
      <c r="M429" s="55">
        <f t="shared" si="101"/>
        <v>324022.07000000001</v>
      </c>
      <c r="N429" s="55">
        <v>0</v>
      </c>
      <c r="O429" s="55">
        <v>0</v>
      </c>
      <c r="P429" s="55">
        <v>0</v>
      </c>
      <c r="Q429" s="55">
        <f>'Таблица 3 '!C420</f>
        <v>324022.07000000001</v>
      </c>
      <c r="R429" s="55">
        <f t="shared" si="102"/>
        <v>324022.07000000001</v>
      </c>
      <c r="S429" s="55">
        <v>0</v>
      </c>
      <c r="T429" s="57">
        <f t="shared" si="86"/>
        <v>107.50209681165191</v>
      </c>
      <c r="U429" s="57">
        <v>107.5</v>
      </c>
      <c r="V429" s="59" t="s">
        <v>497</v>
      </c>
      <c r="W429" s="60"/>
    </row>
    <row r="430" s="51" customFormat="1" ht="45">
      <c r="A430" s="52">
        <v>19</v>
      </c>
      <c r="B430" s="53" t="s">
        <v>70</v>
      </c>
      <c r="C430" s="52" t="s">
        <v>43</v>
      </c>
      <c r="D430" s="52">
        <v>1990</v>
      </c>
      <c r="E430" s="52">
        <v>2021</v>
      </c>
      <c r="F430" s="52" t="s">
        <v>65</v>
      </c>
      <c r="G430" s="54">
        <v>2</v>
      </c>
      <c r="H430" s="54">
        <v>1</v>
      </c>
      <c r="I430" s="55">
        <v>575.79999999999995</v>
      </c>
      <c r="J430" s="55">
        <v>516.39999999999998</v>
      </c>
      <c r="K430" s="55">
        <v>516.39999999999998</v>
      </c>
      <c r="L430" s="56">
        <v>25</v>
      </c>
      <c r="M430" s="55">
        <f t="shared" si="101"/>
        <v>107744.39999999999</v>
      </c>
      <c r="N430" s="55">
        <v>0</v>
      </c>
      <c r="O430" s="55">
        <v>0</v>
      </c>
      <c r="P430" s="55">
        <v>0</v>
      </c>
      <c r="Q430" s="55">
        <f>'Таблица 3 '!C421</f>
        <v>107744.39999999999</v>
      </c>
      <c r="R430" s="55">
        <f t="shared" si="102"/>
        <v>107744.39999999999</v>
      </c>
      <c r="S430" s="55">
        <v>0</v>
      </c>
      <c r="T430" s="57">
        <f t="shared" si="86"/>
        <v>208.64523625096825</v>
      </c>
      <c r="U430" s="57">
        <v>208.65000000000001</v>
      </c>
      <c r="V430" s="59" t="s">
        <v>497</v>
      </c>
      <c r="W430" s="60"/>
    </row>
    <row r="431" s="51" customFormat="1" ht="45">
      <c r="A431" s="52">
        <v>20</v>
      </c>
      <c r="B431" s="53" t="s">
        <v>512</v>
      </c>
      <c r="C431" s="52" t="s">
        <v>43</v>
      </c>
      <c r="D431" s="52">
        <v>1989</v>
      </c>
      <c r="E431" s="52" t="s">
        <v>40</v>
      </c>
      <c r="F431" s="52" t="s">
        <v>50</v>
      </c>
      <c r="G431" s="54">
        <v>5</v>
      </c>
      <c r="H431" s="54">
        <v>6</v>
      </c>
      <c r="I431" s="55">
        <v>4797.8000000000002</v>
      </c>
      <c r="J431" s="55">
        <v>4301.1000000000004</v>
      </c>
      <c r="K431" s="55">
        <v>4301.1000000000004</v>
      </c>
      <c r="L431" s="56">
        <v>198</v>
      </c>
      <c r="M431" s="55">
        <f t="shared" si="101"/>
        <v>201020.23000000001</v>
      </c>
      <c r="N431" s="55">
        <v>0</v>
      </c>
      <c r="O431" s="55">
        <v>0</v>
      </c>
      <c r="P431" s="55">
        <v>0</v>
      </c>
      <c r="Q431" s="55">
        <f>'Таблица 3 '!C422</f>
        <v>201020.23000000001</v>
      </c>
      <c r="R431" s="55">
        <f t="shared" si="102"/>
        <v>201020.23000000001</v>
      </c>
      <c r="S431" s="55">
        <v>0</v>
      </c>
      <c r="T431" s="57">
        <f t="shared" ref="T431:T494" si="103">M431/J431</f>
        <v>46.736934737625255</v>
      </c>
      <c r="U431" s="57">
        <v>46.740000000000002</v>
      </c>
      <c r="V431" s="59" t="s">
        <v>497</v>
      </c>
      <c r="W431" s="60"/>
    </row>
    <row r="432" s="51" customFormat="1" ht="45">
      <c r="A432" s="52">
        <v>21</v>
      </c>
      <c r="B432" s="53" t="s">
        <v>513</v>
      </c>
      <c r="C432" s="52" t="s">
        <v>43</v>
      </c>
      <c r="D432" s="52">
        <v>1991</v>
      </c>
      <c r="E432" s="52">
        <v>2019</v>
      </c>
      <c r="F432" s="52" t="s">
        <v>65</v>
      </c>
      <c r="G432" s="54">
        <v>10</v>
      </c>
      <c r="H432" s="54">
        <v>1</v>
      </c>
      <c r="I432" s="55">
        <v>3798.5999999999999</v>
      </c>
      <c r="J432" s="55">
        <v>2956.6999999999998</v>
      </c>
      <c r="K432" s="55">
        <v>2956.6999999999998</v>
      </c>
      <c r="L432" s="56">
        <v>65</v>
      </c>
      <c r="M432" s="55">
        <f t="shared" si="101"/>
        <v>2466011.1000000001</v>
      </c>
      <c r="N432" s="55">
        <v>0</v>
      </c>
      <c r="O432" s="55">
        <v>0</v>
      </c>
      <c r="P432" s="55">
        <v>0</v>
      </c>
      <c r="Q432" s="55">
        <f>'Таблица 3 '!C423</f>
        <v>2466011.1000000001</v>
      </c>
      <c r="R432" s="55">
        <f t="shared" si="102"/>
        <v>2466011.1000000001</v>
      </c>
      <c r="S432" s="55">
        <v>0</v>
      </c>
      <c r="T432" s="57">
        <f t="shared" si="103"/>
        <v>834.04170189738568</v>
      </c>
      <c r="U432" s="57">
        <v>834.03999999999996</v>
      </c>
      <c r="V432" s="59" t="s">
        <v>497</v>
      </c>
      <c r="W432" s="60"/>
    </row>
    <row r="433" s="51" customFormat="1" ht="45" customHeight="1">
      <c r="A433" s="52">
        <v>22</v>
      </c>
      <c r="B433" s="53" t="s">
        <v>514</v>
      </c>
      <c r="C433" s="52" t="s">
        <v>52</v>
      </c>
      <c r="D433" s="52">
        <v>1972</v>
      </c>
      <c r="E433" s="52">
        <v>2022</v>
      </c>
      <c r="F433" s="52" t="s">
        <v>65</v>
      </c>
      <c r="G433" s="54">
        <v>5</v>
      </c>
      <c r="H433" s="54">
        <v>4</v>
      </c>
      <c r="I433" s="55">
        <v>3122.3000000000002</v>
      </c>
      <c r="J433" s="55">
        <v>3146.4000000000001</v>
      </c>
      <c r="K433" s="55">
        <v>3045.0999999999999</v>
      </c>
      <c r="L433" s="56">
        <v>145</v>
      </c>
      <c r="M433" s="55">
        <f t="shared" si="101"/>
        <v>510847.28000000003</v>
      </c>
      <c r="N433" s="55">
        <v>0</v>
      </c>
      <c r="O433" s="55">
        <v>0</v>
      </c>
      <c r="P433" s="55">
        <v>0</v>
      </c>
      <c r="Q433" s="55">
        <f>'Таблица 3 '!C424</f>
        <v>510847.28000000003</v>
      </c>
      <c r="R433" s="55">
        <f t="shared" si="102"/>
        <v>510847.28000000003</v>
      </c>
      <c r="S433" s="55">
        <v>0</v>
      </c>
      <c r="T433" s="57">
        <f t="shared" si="103"/>
        <v>162.35929316043732</v>
      </c>
      <c r="U433" s="57">
        <v>853.74000000000001</v>
      </c>
      <c r="V433" s="59" t="s">
        <v>497</v>
      </c>
      <c r="W433" s="60"/>
    </row>
    <row r="434" s="51" customFormat="1" ht="45.75" customHeight="1">
      <c r="A434" s="52">
        <v>23</v>
      </c>
      <c r="B434" s="53" t="s">
        <v>515</v>
      </c>
      <c r="C434" s="52" t="s">
        <v>52</v>
      </c>
      <c r="D434" s="52">
        <v>1985</v>
      </c>
      <c r="E434" s="52" t="s">
        <v>39</v>
      </c>
      <c r="F434" s="52" t="s">
        <v>65</v>
      </c>
      <c r="G434" s="54">
        <v>5</v>
      </c>
      <c r="H434" s="54">
        <v>6</v>
      </c>
      <c r="I434" s="55">
        <v>4109.1999999999998</v>
      </c>
      <c r="J434" s="55">
        <v>4103.7399999999998</v>
      </c>
      <c r="K434" s="55">
        <v>4103.7399999999998</v>
      </c>
      <c r="L434" s="56">
        <v>167</v>
      </c>
      <c r="M434" s="55">
        <f t="shared" si="101"/>
        <v>3503540.3999999999</v>
      </c>
      <c r="N434" s="55">
        <v>0</v>
      </c>
      <c r="O434" s="55">
        <v>0</v>
      </c>
      <c r="P434" s="55">
        <v>0</v>
      </c>
      <c r="Q434" s="55">
        <f>'Таблица 3 '!C425</f>
        <v>3503540.3999999999</v>
      </c>
      <c r="R434" s="55">
        <f t="shared" si="102"/>
        <v>3503540.3999999999</v>
      </c>
      <c r="S434" s="55">
        <v>0</v>
      </c>
      <c r="T434" s="57">
        <f t="shared" si="103"/>
        <v>853.74326833571331</v>
      </c>
      <c r="U434" s="57">
        <v>853.74000000000001</v>
      </c>
      <c r="V434" s="59" t="s">
        <v>497</v>
      </c>
      <c r="W434" s="60"/>
    </row>
    <row r="435" s="51" customFormat="1" ht="45">
      <c r="A435" s="52">
        <v>24</v>
      </c>
      <c r="B435" s="53" t="s">
        <v>80</v>
      </c>
      <c r="C435" s="52" t="s">
        <v>43</v>
      </c>
      <c r="D435" s="52">
        <v>1973</v>
      </c>
      <c r="E435" s="52">
        <v>2021</v>
      </c>
      <c r="F435" s="52" t="s">
        <v>65</v>
      </c>
      <c r="G435" s="54">
        <v>2</v>
      </c>
      <c r="H435" s="54">
        <v>2</v>
      </c>
      <c r="I435" s="55">
        <v>736</v>
      </c>
      <c r="J435" s="55">
        <v>732</v>
      </c>
      <c r="K435" s="55">
        <v>700.5</v>
      </c>
      <c r="L435" s="56">
        <v>37</v>
      </c>
      <c r="M435" s="55">
        <f t="shared" si="101"/>
        <v>4118456.3999999999</v>
      </c>
      <c r="N435" s="55">
        <v>0</v>
      </c>
      <c r="O435" s="55">
        <v>0</v>
      </c>
      <c r="P435" s="55">
        <v>0</v>
      </c>
      <c r="Q435" s="55">
        <f>'Таблица 3 '!C426</f>
        <v>4118456.3999999999</v>
      </c>
      <c r="R435" s="55">
        <f t="shared" si="102"/>
        <v>4118456.3999999999</v>
      </c>
      <c r="S435" s="55">
        <v>0</v>
      </c>
      <c r="T435" s="57">
        <f t="shared" si="103"/>
        <v>5626.3065573770491</v>
      </c>
      <c r="U435" s="57">
        <v>5626.3065573770491</v>
      </c>
      <c r="V435" s="59" t="s">
        <v>497</v>
      </c>
      <c r="W435" s="60"/>
    </row>
    <row r="436" s="51" customFormat="1" ht="45">
      <c r="A436" s="52">
        <v>25</v>
      </c>
      <c r="B436" s="53" t="s">
        <v>81</v>
      </c>
      <c r="C436" s="52" t="s">
        <v>43</v>
      </c>
      <c r="D436" s="52">
        <v>1974</v>
      </c>
      <c r="E436" s="52">
        <v>2022</v>
      </c>
      <c r="F436" s="52" t="s">
        <v>65</v>
      </c>
      <c r="G436" s="54">
        <v>2</v>
      </c>
      <c r="H436" s="54">
        <v>2</v>
      </c>
      <c r="I436" s="55">
        <v>726.89999999999998</v>
      </c>
      <c r="J436" s="55">
        <v>725.29999999999995</v>
      </c>
      <c r="K436" s="55">
        <v>561.10000000000002</v>
      </c>
      <c r="L436" s="56">
        <v>33</v>
      </c>
      <c r="M436" s="55">
        <f t="shared" si="101"/>
        <v>534539.94999999995</v>
      </c>
      <c r="N436" s="55">
        <v>0</v>
      </c>
      <c r="O436" s="55">
        <v>0</v>
      </c>
      <c r="P436" s="55">
        <v>0</v>
      </c>
      <c r="Q436" s="55">
        <f>'Таблица 3 '!C427</f>
        <v>534539.94999999995</v>
      </c>
      <c r="R436" s="55">
        <f t="shared" si="102"/>
        <v>534539.94999999995</v>
      </c>
      <c r="S436" s="55">
        <v>0</v>
      </c>
      <c r="T436" s="57">
        <f t="shared" si="103"/>
        <v>736.9915207500344</v>
      </c>
      <c r="U436" s="57">
        <v>736.9915207500344</v>
      </c>
      <c r="V436" s="59" t="s">
        <v>497</v>
      </c>
      <c r="W436" s="60"/>
    </row>
    <row r="437" s="51" customFormat="1" ht="45">
      <c r="A437" s="52">
        <v>26</v>
      </c>
      <c r="B437" s="53" t="s">
        <v>83</v>
      </c>
      <c r="C437" s="52" t="s">
        <v>43</v>
      </c>
      <c r="D437" s="52">
        <v>1996</v>
      </c>
      <c r="E437" s="52" t="s">
        <v>40</v>
      </c>
      <c r="F437" s="52" t="s">
        <v>50</v>
      </c>
      <c r="G437" s="54">
        <v>0</v>
      </c>
      <c r="H437" s="54">
        <v>0</v>
      </c>
      <c r="I437" s="55">
        <v>1000</v>
      </c>
      <c r="J437" s="55">
        <v>568.10000000000002</v>
      </c>
      <c r="K437" s="55">
        <v>0</v>
      </c>
      <c r="L437" s="56">
        <v>12</v>
      </c>
      <c r="M437" s="55">
        <f t="shared" si="101"/>
        <v>5303953.2000000002</v>
      </c>
      <c r="N437" s="55">
        <v>0</v>
      </c>
      <c r="O437" s="55">
        <v>0</v>
      </c>
      <c r="P437" s="55">
        <v>0</v>
      </c>
      <c r="Q437" s="55">
        <f>'Таблица 3 '!C428</f>
        <v>5303953.2000000002</v>
      </c>
      <c r="R437" s="55">
        <f t="shared" si="102"/>
        <v>5303953.2000000002</v>
      </c>
      <c r="S437" s="55">
        <v>0</v>
      </c>
      <c r="T437" s="57">
        <f t="shared" si="103"/>
        <v>9336.3020594965674</v>
      </c>
      <c r="U437" s="57">
        <v>9336.3020594965674</v>
      </c>
      <c r="V437" s="59" t="s">
        <v>497</v>
      </c>
      <c r="W437" s="60"/>
    </row>
    <row r="438" s="51" customFormat="1" ht="45">
      <c r="A438" s="52">
        <v>27</v>
      </c>
      <c r="B438" s="53" t="s">
        <v>516</v>
      </c>
      <c r="C438" s="52" t="s">
        <v>43</v>
      </c>
      <c r="D438" s="52">
        <v>1971</v>
      </c>
      <c r="E438" s="52" t="s">
        <v>39</v>
      </c>
      <c r="F438" s="52" t="s">
        <v>50</v>
      </c>
      <c r="G438" s="54">
        <v>4</v>
      </c>
      <c r="H438" s="54">
        <v>3</v>
      </c>
      <c r="I438" s="55">
        <v>2102.9000000000001</v>
      </c>
      <c r="J438" s="55">
        <v>2091.3000000000002</v>
      </c>
      <c r="K438" s="55">
        <v>2091.3000000000002</v>
      </c>
      <c r="L438" s="56">
        <v>48</v>
      </c>
      <c r="M438" s="55">
        <f t="shared" si="101"/>
        <v>325986.47999999998</v>
      </c>
      <c r="N438" s="55">
        <f>'Таблица 3 '!L429</f>
        <v>0</v>
      </c>
      <c r="O438" s="55">
        <v>0</v>
      </c>
      <c r="P438" s="55">
        <v>0</v>
      </c>
      <c r="Q438" s="55">
        <f>'Таблица 3 '!C429</f>
        <v>325986.47999999998</v>
      </c>
      <c r="R438" s="55">
        <f t="shared" si="102"/>
        <v>325986.47999999998</v>
      </c>
      <c r="S438" s="55">
        <v>0</v>
      </c>
      <c r="T438" s="57">
        <f t="shared" si="103"/>
        <v>155.87743508822263</v>
      </c>
      <c r="U438" s="57">
        <v>4577.1700000000001</v>
      </c>
      <c r="V438" s="59" t="s">
        <v>497</v>
      </c>
      <c r="W438" s="60"/>
    </row>
    <row r="439" s="51" customFormat="1" ht="45" customHeight="1">
      <c r="A439" s="52">
        <v>28</v>
      </c>
      <c r="B439" s="53" t="s">
        <v>517</v>
      </c>
      <c r="C439" s="52" t="s">
        <v>52</v>
      </c>
      <c r="D439" s="52">
        <v>1963</v>
      </c>
      <c r="E439" s="52" t="s">
        <v>40</v>
      </c>
      <c r="F439" s="52" t="s">
        <v>65</v>
      </c>
      <c r="G439" s="54">
        <v>4</v>
      </c>
      <c r="H439" s="54">
        <v>1</v>
      </c>
      <c r="I439" s="55">
        <v>2030.5999999999999</v>
      </c>
      <c r="J439" s="55">
        <v>2011</v>
      </c>
      <c r="K439" s="55">
        <v>2011</v>
      </c>
      <c r="L439" s="56">
        <v>106</v>
      </c>
      <c r="M439" s="55">
        <f t="shared" si="101"/>
        <v>1232000</v>
      </c>
      <c r="N439" s="55">
        <v>0</v>
      </c>
      <c r="O439" s="55">
        <v>0</v>
      </c>
      <c r="P439" s="55">
        <v>0</v>
      </c>
      <c r="Q439" s="55">
        <f>'Таблица 3 '!C430</f>
        <v>1232000</v>
      </c>
      <c r="R439" s="55">
        <f t="shared" si="102"/>
        <v>1232000</v>
      </c>
      <c r="S439" s="55">
        <v>0</v>
      </c>
      <c r="T439" s="57">
        <f t="shared" si="103"/>
        <v>612.63053207359519</v>
      </c>
      <c r="U439" s="57">
        <v>612.63</v>
      </c>
      <c r="V439" s="59" t="s">
        <v>497</v>
      </c>
      <c r="W439" s="60"/>
    </row>
    <row r="440" s="51" customFormat="1" ht="45">
      <c r="A440" s="52">
        <v>29</v>
      </c>
      <c r="B440" s="53" t="s">
        <v>518</v>
      </c>
      <c r="C440" s="52" t="s">
        <v>43</v>
      </c>
      <c r="D440" s="52">
        <v>1994</v>
      </c>
      <c r="E440" s="52">
        <v>2019</v>
      </c>
      <c r="F440" s="52" t="s">
        <v>50</v>
      </c>
      <c r="G440" s="54">
        <v>7</v>
      </c>
      <c r="H440" s="54">
        <v>3</v>
      </c>
      <c r="I440" s="55">
        <v>5762.8999999999996</v>
      </c>
      <c r="J440" s="55">
        <v>4550.6999999999998</v>
      </c>
      <c r="K440" s="55">
        <v>4147.8999999999996</v>
      </c>
      <c r="L440" s="56">
        <v>201</v>
      </c>
      <c r="M440" s="55">
        <f t="shared" si="101"/>
        <v>2458016.3999999999</v>
      </c>
      <c r="N440" s="55">
        <v>0</v>
      </c>
      <c r="O440" s="55">
        <v>0</v>
      </c>
      <c r="P440" s="55">
        <v>0</v>
      </c>
      <c r="Q440" s="55">
        <f>'Таблица 3 '!C431</f>
        <v>2458016.3999999999</v>
      </c>
      <c r="R440" s="55">
        <f t="shared" si="102"/>
        <v>2458016.3999999999</v>
      </c>
      <c r="S440" s="55">
        <v>0</v>
      </c>
      <c r="T440" s="57">
        <f t="shared" si="103"/>
        <v>540.14028610982928</v>
      </c>
      <c r="U440" s="57">
        <v>543</v>
      </c>
      <c r="V440" s="59" t="s">
        <v>497</v>
      </c>
      <c r="W440" s="60"/>
    </row>
    <row r="441" s="51" customFormat="1" ht="45">
      <c r="A441" s="52">
        <v>30</v>
      </c>
      <c r="B441" s="53" t="s">
        <v>87</v>
      </c>
      <c r="C441" s="52" t="s">
        <v>43</v>
      </c>
      <c r="D441" s="52">
        <v>1975</v>
      </c>
      <c r="E441" s="52">
        <v>2021</v>
      </c>
      <c r="F441" s="52" t="s">
        <v>65</v>
      </c>
      <c r="G441" s="54">
        <v>5</v>
      </c>
      <c r="H441" s="54">
        <v>3</v>
      </c>
      <c r="I441" s="55">
        <v>3734.5999999999999</v>
      </c>
      <c r="J441" s="55">
        <v>2713.8000000000002</v>
      </c>
      <c r="K441" s="55">
        <v>2713.8000000000002</v>
      </c>
      <c r="L441" s="56">
        <v>72</v>
      </c>
      <c r="M441" s="55">
        <f t="shared" si="101"/>
        <v>1406151.6699999999</v>
      </c>
      <c r="N441" s="55">
        <v>0</v>
      </c>
      <c r="O441" s="55">
        <v>0</v>
      </c>
      <c r="P441" s="55">
        <v>0</v>
      </c>
      <c r="Q441" s="55">
        <f>'Таблица 3 '!C432</f>
        <v>1406151.6699999999</v>
      </c>
      <c r="R441" s="55">
        <f t="shared" si="102"/>
        <v>1406151.6699999999</v>
      </c>
      <c r="S441" s="55">
        <v>0</v>
      </c>
      <c r="T441" s="57">
        <f t="shared" si="103"/>
        <v>518.14859974942874</v>
      </c>
      <c r="U441" s="57">
        <v>1283.01</v>
      </c>
      <c r="V441" s="59" t="s">
        <v>497</v>
      </c>
      <c r="W441" s="60"/>
    </row>
    <row r="442" s="51" customFormat="1" ht="45">
      <c r="A442" s="52">
        <v>31</v>
      </c>
      <c r="B442" s="53" t="s">
        <v>89</v>
      </c>
      <c r="C442" s="52" t="s">
        <v>43</v>
      </c>
      <c r="D442" s="52">
        <v>1963</v>
      </c>
      <c r="E442" s="52">
        <v>2019</v>
      </c>
      <c r="F442" s="52" t="s">
        <v>65</v>
      </c>
      <c r="G442" s="54">
        <v>3</v>
      </c>
      <c r="H442" s="54">
        <v>2</v>
      </c>
      <c r="I442" s="55">
        <v>682</v>
      </c>
      <c r="J442" s="55">
        <v>619.89999999999998</v>
      </c>
      <c r="K442" s="55">
        <v>619.89999999999998</v>
      </c>
      <c r="L442" s="56">
        <v>22</v>
      </c>
      <c r="M442" s="55">
        <f t="shared" si="101"/>
        <v>2092670.6300000001</v>
      </c>
      <c r="N442" s="55">
        <v>0</v>
      </c>
      <c r="O442" s="55">
        <v>0</v>
      </c>
      <c r="P442" s="55">
        <v>0</v>
      </c>
      <c r="Q442" s="55">
        <f>'Таблица 3 '!C433</f>
        <v>2092670.6300000001</v>
      </c>
      <c r="R442" s="55">
        <f t="shared" si="102"/>
        <v>2092670.6300000001</v>
      </c>
      <c r="S442" s="55">
        <v>0</v>
      </c>
      <c r="T442" s="57">
        <f t="shared" si="103"/>
        <v>3375.8196967252784</v>
      </c>
      <c r="U442" s="57">
        <v>3375.8200000000002</v>
      </c>
      <c r="V442" s="59" t="s">
        <v>497</v>
      </c>
      <c r="W442" s="60"/>
    </row>
    <row r="443" s="51" customFormat="1" ht="45">
      <c r="A443" s="52">
        <v>32</v>
      </c>
      <c r="B443" s="53" t="s">
        <v>519</v>
      </c>
      <c r="C443" s="52" t="s">
        <v>43</v>
      </c>
      <c r="D443" s="52">
        <v>1962</v>
      </c>
      <c r="E443" s="52" t="s">
        <v>40</v>
      </c>
      <c r="F443" s="52" t="s">
        <v>65</v>
      </c>
      <c r="G443" s="54">
        <v>2</v>
      </c>
      <c r="H443" s="54">
        <v>2</v>
      </c>
      <c r="I443" s="55">
        <v>775.89999999999998</v>
      </c>
      <c r="J443" s="55">
        <v>699.29999999999995</v>
      </c>
      <c r="K443" s="55">
        <v>77.200000000000003</v>
      </c>
      <c r="L443" s="56">
        <v>49</v>
      </c>
      <c r="M443" s="55">
        <f t="shared" si="101"/>
        <v>176783.01999999999</v>
      </c>
      <c r="N443" s="55">
        <v>0</v>
      </c>
      <c r="O443" s="55">
        <v>0</v>
      </c>
      <c r="P443" s="55">
        <v>0</v>
      </c>
      <c r="Q443" s="55">
        <f>'Таблица 3 '!C434</f>
        <v>176783.01999999999</v>
      </c>
      <c r="R443" s="55">
        <f t="shared" si="102"/>
        <v>176783.01999999999</v>
      </c>
      <c r="S443" s="55">
        <v>0</v>
      </c>
      <c r="T443" s="57">
        <f t="shared" si="103"/>
        <v>252.79997139997141</v>
      </c>
      <c r="U443" s="57">
        <v>534.45750035750041</v>
      </c>
      <c r="V443" s="59" t="s">
        <v>497</v>
      </c>
      <c r="W443" s="60"/>
    </row>
    <row r="444" s="51" customFormat="1" ht="45">
      <c r="A444" s="52">
        <v>33</v>
      </c>
      <c r="B444" s="53" t="s">
        <v>520</v>
      </c>
      <c r="C444" s="52" t="s">
        <v>43</v>
      </c>
      <c r="D444" s="52">
        <v>1987</v>
      </c>
      <c r="E444" s="52">
        <v>2021</v>
      </c>
      <c r="F444" s="52" t="s">
        <v>50</v>
      </c>
      <c r="G444" s="54">
        <v>5</v>
      </c>
      <c r="H444" s="54">
        <v>4</v>
      </c>
      <c r="I444" s="55">
        <v>4753.1000000000004</v>
      </c>
      <c r="J444" s="55">
        <v>3990.9000000000001</v>
      </c>
      <c r="K444" s="55">
        <v>3868.6999999999998</v>
      </c>
      <c r="L444" s="56">
        <v>169</v>
      </c>
      <c r="M444" s="55">
        <f t="shared" si="101"/>
        <v>7113084.8600000003</v>
      </c>
      <c r="N444" s="55">
        <v>0</v>
      </c>
      <c r="O444" s="55">
        <v>0</v>
      </c>
      <c r="P444" s="55">
        <v>0</v>
      </c>
      <c r="Q444" s="55">
        <f>'Таблица 3 '!C435</f>
        <v>7113084.8600000003</v>
      </c>
      <c r="R444" s="55">
        <f t="shared" si="102"/>
        <v>7113084.8600000003</v>
      </c>
      <c r="S444" s="55">
        <v>0</v>
      </c>
      <c r="T444" s="57">
        <f t="shared" si="103"/>
        <v>1782.3260066651633</v>
      </c>
      <c r="U444" s="57">
        <v>2743.3299999999999</v>
      </c>
      <c r="V444" s="59" t="s">
        <v>497</v>
      </c>
      <c r="W444" s="60"/>
    </row>
    <row r="445" s="51" customFormat="1" ht="45">
      <c r="A445" s="52">
        <v>34</v>
      </c>
      <c r="B445" s="53" t="s">
        <v>95</v>
      </c>
      <c r="C445" s="52" t="s">
        <v>43</v>
      </c>
      <c r="D445" s="52">
        <v>1962</v>
      </c>
      <c r="E445" s="52">
        <v>2021</v>
      </c>
      <c r="F445" s="52" t="s">
        <v>65</v>
      </c>
      <c r="G445" s="54">
        <v>5</v>
      </c>
      <c r="H445" s="54">
        <v>4</v>
      </c>
      <c r="I445" s="55">
        <v>4415.1999999999998</v>
      </c>
      <c r="J445" s="55">
        <v>3767.9000000000001</v>
      </c>
      <c r="K445" s="55">
        <v>3460.4000000000001</v>
      </c>
      <c r="L445" s="56">
        <v>137</v>
      </c>
      <c r="M445" s="55">
        <f t="shared" si="101"/>
        <v>6089743.2000000002</v>
      </c>
      <c r="N445" s="55">
        <v>0</v>
      </c>
      <c r="O445" s="55">
        <v>0</v>
      </c>
      <c r="P445" s="55">
        <v>0</v>
      </c>
      <c r="Q445" s="55">
        <f>'Таблица 3 '!C436</f>
        <v>6089743.2000000002</v>
      </c>
      <c r="R445" s="55">
        <f t="shared" si="102"/>
        <v>6089743.2000000002</v>
      </c>
      <c r="S445" s="55">
        <v>0</v>
      </c>
      <c r="T445" s="57">
        <f t="shared" si="103"/>
        <v>1616.2167785769261</v>
      </c>
      <c r="U445" s="57">
        <v>1621.3599999999999</v>
      </c>
      <c r="V445" s="59" t="s">
        <v>497</v>
      </c>
      <c r="W445" s="60"/>
    </row>
    <row r="446" s="51" customFormat="1" ht="45">
      <c r="A446" s="52">
        <v>35</v>
      </c>
      <c r="B446" s="53" t="s">
        <v>521</v>
      </c>
      <c r="C446" s="52" t="s">
        <v>43</v>
      </c>
      <c r="D446" s="52">
        <v>1968</v>
      </c>
      <c r="E446" s="52">
        <v>2021</v>
      </c>
      <c r="F446" s="52" t="s">
        <v>65</v>
      </c>
      <c r="G446" s="54">
        <v>5</v>
      </c>
      <c r="H446" s="54">
        <v>4</v>
      </c>
      <c r="I446" s="55">
        <v>4886.8999999999996</v>
      </c>
      <c r="J446" s="55">
        <v>3433.5999999999999</v>
      </c>
      <c r="K446" s="55">
        <v>3414.5</v>
      </c>
      <c r="L446" s="56">
        <v>113</v>
      </c>
      <c r="M446" s="55">
        <f t="shared" si="101"/>
        <v>322664.40000000002</v>
      </c>
      <c r="N446" s="55">
        <v>0</v>
      </c>
      <c r="O446" s="55">
        <v>0</v>
      </c>
      <c r="P446" s="55">
        <v>0</v>
      </c>
      <c r="Q446" s="55">
        <f>'Таблица 3 '!C437</f>
        <v>322664.40000000002</v>
      </c>
      <c r="R446" s="55">
        <f t="shared" si="102"/>
        <v>322664.40000000002</v>
      </c>
      <c r="S446" s="55">
        <v>0</v>
      </c>
      <c r="T446" s="57">
        <f t="shared" si="103"/>
        <v>93.972623485554536</v>
      </c>
      <c r="U446" s="57">
        <v>1011.33</v>
      </c>
      <c r="V446" s="59" t="s">
        <v>497</v>
      </c>
      <c r="W446" s="60"/>
    </row>
    <row r="447" s="51" customFormat="1" ht="45">
      <c r="A447" s="52">
        <v>36</v>
      </c>
      <c r="B447" s="53" t="s">
        <v>522</v>
      </c>
      <c r="C447" s="52" t="s">
        <v>43</v>
      </c>
      <c r="D447" s="52">
        <v>1961</v>
      </c>
      <c r="E447" s="52">
        <v>2019</v>
      </c>
      <c r="F447" s="52" t="s">
        <v>65</v>
      </c>
      <c r="G447" s="54">
        <v>4</v>
      </c>
      <c r="H447" s="54">
        <v>2</v>
      </c>
      <c r="I447" s="55">
        <v>1679.4000000000001</v>
      </c>
      <c r="J447" s="55">
        <v>1187.8</v>
      </c>
      <c r="K447" s="55">
        <v>880.20000000000005</v>
      </c>
      <c r="L447" s="56">
        <v>51</v>
      </c>
      <c r="M447" s="55">
        <f t="shared" si="101"/>
        <v>919724.03999999992</v>
      </c>
      <c r="N447" s="55">
        <v>0</v>
      </c>
      <c r="O447" s="55">
        <v>0</v>
      </c>
      <c r="P447" s="55">
        <v>0</v>
      </c>
      <c r="Q447" s="55">
        <f>'Таблица 3 '!C438</f>
        <v>919724.03999999992</v>
      </c>
      <c r="R447" s="55">
        <f t="shared" si="102"/>
        <v>919724.03999999992</v>
      </c>
      <c r="S447" s="55">
        <v>0</v>
      </c>
      <c r="T447" s="57">
        <f t="shared" si="103"/>
        <v>774.30883987203231</v>
      </c>
      <c r="U447" s="57">
        <v>774.30883987203231</v>
      </c>
      <c r="V447" s="59" t="s">
        <v>497</v>
      </c>
      <c r="W447" s="60"/>
    </row>
    <row r="448" s="51" customFormat="1" ht="45">
      <c r="A448" s="52">
        <v>37</v>
      </c>
      <c r="B448" s="53" t="s">
        <v>98</v>
      </c>
      <c r="C448" s="52" t="s">
        <v>43</v>
      </c>
      <c r="D448" s="52">
        <v>1967</v>
      </c>
      <c r="E448" s="52">
        <v>2018</v>
      </c>
      <c r="F448" s="52" t="s">
        <v>65</v>
      </c>
      <c r="G448" s="54">
        <v>5</v>
      </c>
      <c r="H448" s="54">
        <v>4</v>
      </c>
      <c r="I448" s="55">
        <v>4506.8999999999996</v>
      </c>
      <c r="J448" s="55">
        <v>4026.8000000000002</v>
      </c>
      <c r="K448" s="55">
        <v>3073.8000000000002</v>
      </c>
      <c r="L448" s="56">
        <v>123</v>
      </c>
      <c r="M448" s="55">
        <f t="shared" si="101"/>
        <v>3687343.2000000002</v>
      </c>
      <c r="N448" s="55">
        <v>0</v>
      </c>
      <c r="O448" s="55">
        <v>0</v>
      </c>
      <c r="P448" s="55">
        <v>0</v>
      </c>
      <c r="Q448" s="55">
        <f>'Таблица 3 '!C439</f>
        <v>3687343.2000000002</v>
      </c>
      <c r="R448" s="55">
        <f t="shared" si="102"/>
        <v>3687343.2000000002</v>
      </c>
      <c r="S448" s="55">
        <v>0</v>
      </c>
      <c r="T448" s="57">
        <f t="shared" si="103"/>
        <v>915.70060594020072</v>
      </c>
      <c r="U448" s="57">
        <v>915.70000000000005</v>
      </c>
      <c r="V448" s="59" t="s">
        <v>497</v>
      </c>
      <c r="W448" s="60"/>
    </row>
    <row r="449" s="51" customFormat="1" ht="45">
      <c r="A449" s="52">
        <v>38</v>
      </c>
      <c r="B449" s="53" t="s">
        <v>523</v>
      </c>
      <c r="C449" s="52" t="s">
        <v>43</v>
      </c>
      <c r="D449" s="52">
        <v>1994</v>
      </c>
      <c r="E449" s="52" t="s">
        <v>40</v>
      </c>
      <c r="F449" s="52" t="s">
        <v>50</v>
      </c>
      <c r="G449" s="54">
        <v>10</v>
      </c>
      <c r="H449" s="54">
        <v>2</v>
      </c>
      <c r="I449" s="55">
        <v>5559.8000000000002</v>
      </c>
      <c r="J449" s="55">
        <v>4793.6000000000004</v>
      </c>
      <c r="K449" s="55">
        <v>4694.1999999999998</v>
      </c>
      <c r="L449" s="56">
        <v>192</v>
      </c>
      <c r="M449" s="55">
        <f t="shared" si="101"/>
        <v>13226195.539999999</v>
      </c>
      <c r="N449" s="55">
        <v>0</v>
      </c>
      <c r="O449" s="55">
        <v>0</v>
      </c>
      <c r="P449" s="55">
        <v>0</v>
      </c>
      <c r="Q449" s="55">
        <f>'Таблица 3 '!C440</f>
        <v>13226195.539999999</v>
      </c>
      <c r="R449" s="55">
        <f t="shared" si="102"/>
        <v>13226195.539999999</v>
      </c>
      <c r="S449" s="55">
        <v>0</v>
      </c>
      <c r="T449" s="57">
        <f t="shared" si="103"/>
        <v>2759.1362525033373</v>
      </c>
      <c r="U449" s="57">
        <v>2888.7237149532707</v>
      </c>
      <c r="V449" s="59" t="s">
        <v>497</v>
      </c>
      <c r="W449" s="60"/>
    </row>
    <row r="450" s="51" customFormat="1" ht="45">
      <c r="A450" s="52">
        <v>39</v>
      </c>
      <c r="B450" s="53" t="s">
        <v>100</v>
      </c>
      <c r="C450" s="52" t="s">
        <v>43</v>
      </c>
      <c r="D450" s="52">
        <v>1991</v>
      </c>
      <c r="E450" s="52" t="s">
        <v>40</v>
      </c>
      <c r="F450" s="52" t="s">
        <v>65</v>
      </c>
      <c r="G450" s="54">
        <v>5</v>
      </c>
      <c r="H450" s="54">
        <v>4</v>
      </c>
      <c r="I450" s="55">
        <v>4046.1999999999998</v>
      </c>
      <c r="J450" s="55">
        <v>2839.5999999999999</v>
      </c>
      <c r="K450" s="55">
        <v>2839.5999999999999</v>
      </c>
      <c r="L450" s="56">
        <v>113</v>
      </c>
      <c r="M450" s="55">
        <f t="shared" si="101"/>
        <v>9415203.5999999996</v>
      </c>
      <c r="N450" s="55">
        <v>0</v>
      </c>
      <c r="O450" s="55">
        <v>0</v>
      </c>
      <c r="P450" s="55">
        <v>0</v>
      </c>
      <c r="Q450" s="55">
        <f>'Таблица 3 '!C441</f>
        <v>9415203.5999999996</v>
      </c>
      <c r="R450" s="55">
        <f t="shared" si="102"/>
        <v>9415203.5999999996</v>
      </c>
      <c r="S450" s="55">
        <v>0</v>
      </c>
      <c r="T450" s="57">
        <f t="shared" si="103"/>
        <v>3315.6795323284969</v>
      </c>
      <c r="U450" s="57">
        <v>3315.6795323284969</v>
      </c>
      <c r="V450" s="59" t="s">
        <v>497</v>
      </c>
      <c r="W450" s="60"/>
    </row>
    <row r="451" s="51" customFormat="1" ht="42.75" customHeight="1">
      <c r="A451" s="52">
        <v>40</v>
      </c>
      <c r="B451" s="53" t="s">
        <v>102</v>
      </c>
      <c r="C451" s="52" t="s">
        <v>52</v>
      </c>
      <c r="D451" s="52">
        <v>1991</v>
      </c>
      <c r="E451" s="52" t="s">
        <v>40</v>
      </c>
      <c r="F451" s="52" t="s">
        <v>65</v>
      </c>
      <c r="G451" s="54">
        <v>5</v>
      </c>
      <c r="H451" s="54">
        <v>5</v>
      </c>
      <c r="I451" s="55">
        <v>3855</v>
      </c>
      <c r="J451" s="55">
        <v>3491.8000000000002</v>
      </c>
      <c r="K451" s="55">
        <v>3491.8000000000002</v>
      </c>
      <c r="L451" s="56">
        <v>151</v>
      </c>
      <c r="M451" s="55">
        <f t="shared" si="101"/>
        <v>494460.85999999999</v>
      </c>
      <c r="N451" s="55">
        <v>0</v>
      </c>
      <c r="O451" s="55">
        <v>0</v>
      </c>
      <c r="P451" s="55">
        <v>0</v>
      </c>
      <c r="Q451" s="55">
        <f>'Таблица 3 '!C442</f>
        <v>494460.85999999999</v>
      </c>
      <c r="R451" s="55">
        <f t="shared" si="102"/>
        <v>494460.85999999999</v>
      </c>
      <c r="S451" s="55">
        <v>0</v>
      </c>
      <c r="T451" s="57">
        <f t="shared" si="103"/>
        <v>141.60629474769459</v>
      </c>
      <c r="U451" s="57">
        <v>141.61000000000001</v>
      </c>
      <c r="V451" s="59" t="s">
        <v>497</v>
      </c>
      <c r="W451" s="60"/>
    </row>
    <row r="452" s="51" customFormat="1" ht="45">
      <c r="A452" s="52">
        <v>41</v>
      </c>
      <c r="B452" s="53" t="s">
        <v>524</v>
      </c>
      <c r="C452" s="52" t="s">
        <v>43</v>
      </c>
      <c r="D452" s="52">
        <v>1981</v>
      </c>
      <c r="E452" s="52">
        <v>2019</v>
      </c>
      <c r="F452" s="52" t="s">
        <v>65</v>
      </c>
      <c r="G452" s="54">
        <v>5</v>
      </c>
      <c r="H452" s="54">
        <v>6</v>
      </c>
      <c r="I452" s="55">
        <v>4236.6000000000004</v>
      </c>
      <c r="J452" s="55">
        <v>3807.6999999999998</v>
      </c>
      <c r="K452" s="55">
        <v>3638.4000000000001</v>
      </c>
      <c r="L452" s="56">
        <v>161</v>
      </c>
      <c r="M452" s="55">
        <f t="shared" si="101"/>
        <v>915126.81999999995</v>
      </c>
      <c r="N452" s="55">
        <v>0</v>
      </c>
      <c r="O452" s="55">
        <v>0</v>
      </c>
      <c r="P452" s="55">
        <v>0</v>
      </c>
      <c r="Q452" s="55">
        <f>'Таблица 3 '!C443</f>
        <v>915126.81999999995</v>
      </c>
      <c r="R452" s="55">
        <f t="shared" si="102"/>
        <v>915126.81999999995</v>
      </c>
      <c r="S452" s="55">
        <v>0</v>
      </c>
      <c r="T452" s="57">
        <f t="shared" si="103"/>
        <v>240.33585103868478</v>
      </c>
      <c r="U452" s="57">
        <v>267</v>
      </c>
      <c r="V452" s="59" t="s">
        <v>497</v>
      </c>
      <c r="W452" s="60"/>
    </row>
    <row r="453" s="51" customFormat="1" ht="45">
      <c r="A453" s="52">
        <v>42</v>
      </c>
      <c r="B453" s="53" t="s">
        <v>525</v>
      </c>
      <c r="C453" s="52" t="s">
        <v>43</v>
      </c>
      <c r="D453" s="52">
        <v>1997</v>
      </c>
      <c r="E453" s="52" t="s">
        <v>39</v>
      </c>
      <c r="F453" s="52" t="s">
        <v>50</v>
      </c>
      <c r="G453" s="54">
        <v>9</v>
      </c>
      <c r="H453" s="54">
        <v>9</v>
      </c>
      <c r="I453" s="55">
        <v>12589</v>
      </c>
      <c r="J453" s="55">
        <v>12589</v>
      </c>
      <c r="K453" s="55">
        <v>12589</v>
      </c>
      <c r="L453" s="56">
        <v>138</v>
      </c>
      <c r="M453" s="55">
        <f t="shared" si="101"/>
        <v>149450.85000000001</v>
      </c>
      <c r="N453" s="55">
        <v>0</v>
      </c>
      <c r="O453" s="55">
        <v>0</v>
      </c>
      <c r="P453" s="55">
        <v>0</v>
      </c>
      <c r="Q453" s="55">
        <f>'Таблица 3 '!C444</f>
        <v>149450.85000000001</v>
      </c>
      <c r="R453" s="55">
        <f t="shared" si="102"/>
        <v>149450.85000000001</v>
      </c>
      <c r="S453" s="55">
        <v>0</v>
      </c>
      <c r="T453" s="57">
        <f t="shared" si="103"/>
        <v>11.871542616570022</v>
      </c>
      <c r="U453" s="57">
        <v>267</v>
      </c>
      <c r="V453" s="59" t="s">
        <v>497</v>
      </c>
      <c r="W453" s="60"/>
    </row>
    <row r="454" s="51" customFormat="1" ht="45">
      <c r="A454" s="52">
        <v>43</v>
      </c>
      <c r="B454" s="53" t="s">
        <v>526</v>
      </c>
      <c r="C454" s="52" t="s">
        <v>43</v>
      </c>
      <c r="D454" s="52">
        <v>1977</v>
      </c>
      <c r="E454" s="52">
        <v>2021</v>
      </c>
      <c r="F454" s="52" t="s">
        <v>50</v>
      </c>
      <c r="G454" s="54">
        <v>5</v>
      </c>
      <c r="H454" s="54">
        <v>6</v>
      </c>
      <c r="I454" s="55">
        <v>4396.6000000000004</v>
      </c>
      <c r="J454" s="55">
        <v>4375.3999999999996</v>
      </c>
      <c r="K454" s="55">
        <v>4230.6999999999998</v>
      </c>
      <c r="L454" s="56">
        <v>168</v>
      </c>
      <c r="M454" s="55">
        <f t="shared" si="101"/>
        <v>13608376.639999999</v>
      </c>
      <c r="N454" s="55">
        <v>0</v>
      </c>
      <c r="O454" s="55">
        <v>0</v>
      </c>
      <c r="P454" s="55">
        <v>0</v>
      </c>
      <c r="Q454" s="55">
        <f>'Таблица 3 '!C445</f>
        <v>13608376.639999999</v>
      </c>
      <c r="R454" s="55">
        <f t="shared" si="102"/>
        <v>13608376.639999999</v>
      </c>
      <c r="S454" s="55">
        <v>0</v>
      </c>
      <c r="T454" s="57">
        <f t="shared" si="103"/>
        <v>3110.2017278420258</v>
      </c>
      <c r="U454" s="57">
        <v>3110.1999999999998</v>
      </c>
      <c r="V454" s="59" t="s">
        <v>497</v>
      </c>
      <c r="W454" s="60"/>
    </row>
    <row r="455" s="51" customFormat="1" ht="48" customHeight="1">
      <c r="A455" s="52">
        <v>44</v>
      </c>
      <c r="B455" s="53" t="s">
        <v>527</v>
      </c>
      <c r="C455" s="52" t="s">
        <v>52</v>
      </c>
      <c r="D455" s="52">
        <v>2009</v>
      </c>
      <c r="E455" s="52" t="s">
        <v>39</v>
      </c>
      <c r="F455" s="52" t="s">
        <v>65</v>
      </c>
      <c r="G455" s="54">
        <v>10</v>
      </c>
      <c r="H455" s="54">
        <v>4</v>
      </c>
      <c r="I455" s="55">
        <v>11413.08</v>
      </c>
      <c r="J455" s="55">
        <v>11413.08</v>
      </c>
      <c r="K455" s="55">
        <v>11413.08</v>
      </c>
      <c r="L455" s="56">
        <v>257</v>
      </c>
      <c r="M455" s="55">
        <f t="shared" si="101"/>
        <v>4555429.5299999993</v>
      </c>
      <c r="N455" s="55">
        <v>0</v>
      </c>
      <c r="O455" s="55">
        <v>0</v>
      </c>
      <c r="P455" s="55">
        <v>0</v>
      </c>
      <c r="Q455" s="55">
        <f>'Таблица 3 '!C446</f>
        <v>4555429.5299999993</v>
      </c>
      <c r="R455" s="55">
        <f t="shared" si="102"/>
        <v>4555429.5299999993</v>
      </c>
      <c r="S455" s="55">
        <v>0</v>
      </c>
      <c r="T455" s="57">
        <f t="shared" si="103"/>
        <v>399.14111966270275</v>
      </c>
      <c r="U455" s="57">
        <v>399.13999999999999</v>
      </c>
      <c r="V455" s="59" t="s">
        <v>497</v>
      </c>
      <c r="W455" s="60"/>
    </row>
    <row r="456" s="51" customFormat="1" ht="45">
      <c r="A456" s="52">
        <v>45</v>
      </c>
      <c r="B456" s="53" t="s">
        <v>114</v>
      </c>
      <c r="C456" s="52" t="s">
        <v>43</v>
      </c>
      <c r="D456" s="52">
        <v>1949</v>
      </c>
      <c r="E456" s="52">
        <v>2021</v>
      </c>
      <c r="F456" s="52" t="s">
        <v>65</v>
      </c>
      <c r="G456" s="54">
        <v>2</v>
      </c>
      <c r="H456" s="54">
        <v>2</v>
      </c>
      <c r="I456" s="55">
        <v>899.29999999999995</v>
      </c>
      <c r="J456" s="55">
        <v>861.70000000000005</v>
      </c>
      <c r="K456" s="55">
        <v>805.79999999999995</v>
      </c>
      <c r="L456" s="56">
        <v>24</v>
      </c>
      <c r="M456" s="55">
        <f t="shared" si="101"/>
        <v>2900002.3700000001</v>
      </c>
      <c r="N456" s="55">
        <v>0</v>
      </c>
      <c r="O456" s="55">
        <v>0</v>
      </c>
      <c r="P456" s="55">
        <v>0</v>
      </c>
      <c r="Q456" s="55">
        <f>'Таблица 3 '!C447</f>
        <v>2900002.3700000001</v>
      </c>
      <c r="R456" s="55">
        <f t="shared" si="102"/>
        <v>2900002.3700000001</v>
      </c>
      <c r="S456" s="55">
        <v>0</v>
      </c>
      <c r="T456" s="57">
        <f t="shared" si="103"/>
        <v>3365.4431588719972</v>
      </c>
      <c r="U456" s="57">
        <v>3365.4400000000001</v>
      </c>
      <c r="V456" s="59" t="s">
        <v>497</v>
      </c>
      <c r="W456" s="60"/>
    </row>
    <row r="457" s="51" customFormat="1" ht="45">
      <c r="A457" s="52">
        <v>46</v>
      </c>
      <c r="B457" s="53" t="s">
        <v>528</v>
      </c>
      <c r="C457" s="52" t="s">
        <v>43</v>
      </c>
      <c r="D457" s="52">
        <v>1983</v>
      </c>
      <c r="E457" s="52">
        <v>2019</v>
      </c>
      <c r="F457" s="52" t="s">
        <v>50</v>
      </c>
      <c r="G457" s="54">
        <v>5</v>
      </c>
      <c r="H457" s="54">
        <v>6</v>
      </c>
      <c r="I457" s="55">
        <v>5788.8999999999996</v>
      </c>
      <c r="J457" s="55">
        <v>5789.6999999999998</v>
      </c>
      <c r="K457" s="55">
        <v>5551.6999999999998</v>
      </c>
      <c r="L457" s="56">
        <v>248</v>
      </c>
      <c r="M457" s="55">
        <f t="shared" si="101"/>
        <v>508060.63</v>
      </c>
      <c r="N457" s="55">
        <v>0</v>
      </c>
      <c r="O457" s="55">
        <v>0</v>
      </c>
      <c r="P457" s="55">
        <v>0</v>
      </c>
      <c r="Q457" s="55">
        <f>'Таблица 3 '!C448</f>
        <v>508060.63</v>
      </c>
      <c r="R457" s="55">
        <f t="shared" si="102"/>
        <v>508060.63</v>
      </c>
      <c r="S457" s="55">
        <v>0</v>
      </c>
      <c r="T457" s="57">
        <f t="shared" si="103"/>
        <v>87.752496675129976</v>
      </c>
      <c r="U457" s="57">
        <v>267</v>
      </c>
      <c r="V457" s="59" t="s">
        <v>497</v>
      </c>
      <c r="W457" s="60"/>
    </row>
    <row r="458" s="51" customFormat="1" ht="45">
      <c r="A458" s="52">
        <v>47</v>
      </c>
      <c r="B458" s="53" t="s">
        <v>529</v>
      </c>
      <c r="C458" s="52" t="s">
        <v>43</v>
      </c>
      <c r="D458" s="52">
        <v>1969</v>
      </c>
      <c r="E458" s="52">
        <v>2020</v>
      </c>
      <c r="F458" s="52" t="s">
        <v>50</v>
      </c>
      <c r="G458" s="54">
        <v>5</v>
      </c>
      <c r="H458" s="54">
        <v>6</v>
      </c>
      <c r="I458" s="55">
        <v>7681.3000000000002</v>
      </c>
      <c r="J458" s="55">
        <v>5748.1000000000004</v>
      </c>
      <c r="K458" s="55">
        <v>5468.1000000000004</v>
      </c>
      <c r="L458" s="56">
        <v>229</v>
      </c>
      <c r="M458" s="55">
        <f t="shared" si="101"/>
        <v>665433.59999999998</v>
      </c>
      <c r="N458" s="55">
        <v>0</v>
      </c>
      <c r="O458" s="55">
        <v>0</v>
      </c>
      <c r="P458" s="55">
        <v>0</v>
      </c>
      <c r="Q458" s="55">
        <f>'Таблица 3 '!C449</f>
        <v>665433.59999999998</v>
      </c>
      <c r="R458" s="55">
        <f t="shared" si="102"/>
        <v>665433.59999999998</v>
      </c>
      <c r="S458" s="55">
        <v>0</v>
      </c>
      <c r="T458" s="57">
        <f t="shared" si="103"/>
        <v>115.76583566743793</v>
      </c>
      <c r="U458" s="57">
        <v>267</v>
      </c>
      <c r="V458" s="59" t="s">
        <v>497</v>
      </c>
      <c r="W458" s="60"/>
    </row>
    <row r="459" s="51" customFormat="1" ht="45">
      <c r="A459" s="52">
        <v>48</v>
      </c>
      <c r="B459" s="53" t="s">
        <v>530</v>
      </c>
      <c r="C459" s="52" t="s">
        <v>43</v>
      </c>
      <c r="D459" s="52">
        <v>1969</v>
      </c>
      <c r="E459" s="52" t="s">
        <v>40</v>
      </c>
      <c r="F459" s="52" t="s">
        <v>50</v>
      </c>
      <c r="G459" s="54">
        <v>5</v>
      </c>
      <c r="H459" s="54">
        <v>6</v>
      </c>
      <c r="I459" s="55">
        <v>7657.1000000000004</v>
      </c>
      <c r="J459" s="55">
        <v>5796.8000000000002</v>
      </c>
      <c r="K459" s="55">
        <v>5382.5</v>
      </c>
      <c r="L459" s="56">
        <v>253</v>
      </c>
      <c r="M459" s="55">
        <f t="shared" si="101"/>
        <v>561513.85999999999</v>
      </c>
      <c r="N459" s="55">
        <v>0</v>
      </c>
      <c r="O459" s="55">
        <v>0</v>
      </c>
      <c r="P459" s="55">
        <v>0</v>
      </c>
      <c r="Q459" s="55">
        <f>'Таблица 3 '!C450</f>
        <v>561513.85999999999</v>
      </c>
      <c r="R459" s="55">
        <f t="shared" si="102"/>
        <v>561513.85999999999</v>
      </c>
      <c r="S459" s="55">
        <v>0</v>
      </c>
      <c r="T459" s="57">
        <f t="shared" si="103"/>
        <v>96.866177891250345</v>
      </c>
      <c r="U459" s="57">
        <v>267</v>
      </c>
      <c r="V459" s="59" t="s">
        <v>497</v>
      </c>
      <c r="W459" s="60"/>
    </row>
    <row r="460" s="51" customFormat="1" ht="45">
      <c r="A460" s="52">
        <v>49</v>
      </c>
      <c r="B460" s="53" t="s">
        <v>531</v>
      </c>
      <c r="C460" s="52" t="s">
        <v>43</v>
      </c>
      <c r="D460" s="52">
        <v>1958</v>
      </c>
      <c r="E460" s="52" t="s">
        <v>40</v>
      </c>
      <c r="F460" s="52" t="s">
        <v>65</v>
      </c>
      <c r="G460" s="54">
        <v>5</v>
      </c>
      <c r="H460" s="54">
        <v>2</v>
      </c>
      <c r="I460" s="55">
        <v>2044.5</v>
      </c>
      <c r="J460" s="55">
        <v>1615.3</v>
      </c>
      <c r="K460" s="55">
        <v>1503.7</v>
      </c>
      <c r="L460" s="56">
        <v>69</v>
      </c>
      <c r="M460" s="55">
        <f t="shared" si="101"/>
        <v>4963179.9899999993</v>
      </c>
      <c r="N460" s="55">
        <v>0</v>
      </c>
      <c r="O460" s="55">
        <v>0</v>
      </c>
      <c r="P460" s="55">
        <v>0</v>
      </c>
      <c r="Q460" s="55">
        <f>'Таблица 3 '!C451</f>
        <v>4963179.9899999993</v>
      </c>
      <c r="R460" s="55">
        <f t="shared" si="102"/>
        <v>4963179.9899999993</v>
      </c>
      <c r="S460" s="55">
        <v>0</v>
      </c>
      <c r="T460" s="57">
        <f t="shared" si="103"/>
        <v>3072.6057017272328</v>
      </c>
      <c r="U460" s="57">
        <v>3072.6100000000001</v>
      </c>
      <c r="V460" s="59" t="s">
        <v>497</v>
      </c>
      <c r="W460" s="60"/>
    </row>
    <row r="461" s="51" customFormat="1" ht="45">
      <c r="A461" s="52">
        <v>50</v>
      </c>
      <c r="B461" s="53" t="s">
        <v>532</v>
      </c>
      <c r="C461" s="52" t="s">
        <v>43</v>
      </c>
      <c r="D461" s="52">
        <v>1978</v>
      </c>
      <c r="E461" s="52" t="s">
        <v>40</v>
      </c>
      <c r="F461" s="52" t="s">
        <v>65</v>
      </c>
      <c r="G461" s="54">
        <v>5</v>
      </c>
      <c r="H461" s="54">
        <v>4</v>
      </c>
      <c r="I461" s="55">
        <v>4525.3000000000002</v>
      </c>
      <c r="J461" s="55">
        <v>3372.3000000000002</v>
      </c>
      <c r="K461" s="55">
        <v>3158.6999999999998</v>
      </c>
      <c r="L461" s="56">
        <v>124</v>
      </c>
      <c r="M461" s="55">
        <f t="shared" si="101"/>
        <v>307618.98999999999</v>
      </c>
      <c r="N461" s="55">
        <v>0</v>
      </c>
      <c r="O461" s="55">
        <v>0</v>
      </c>
      <c r="P461" s="55">
        <v>0</v>
      </c>
      <c r="Q461" s="55">
        <f>'Таблица 3 '!C452</f>
        <v>307618.98999999999</v>
      </c>
      <c r="R461" s="55">
        <f t="shared" si="102"/>
        <v>307618.98999999999</v>
      </c>
      <c r="S461" s="55">
        <v>0</v>
      </c>
      <c r="T461" s="57">
        <f t="shared" si="103"/>
        <v>91.219342881712777</v>
      </c>
      <c r="U461" s="57">
        <v>267</v>
      </c>
      <c r="V461" s="59" t="s">
        <v>497</v>
      </c>
      <c r="W461" s="60"/>
    </row>
    <row r="462" s="51" customFormat="1" ht="45">
      <c r="A462" s="52">
        <v>51</v>
      </c>
      <c r="B462" s="53" t="s">
        <v>533</v>
      </c>
      <c r="C462" s="52" t="s">
        <v>43</v>
      </c>
      <c r="D462" s="52">
        <v>1969</v>
      </c>
      <c r="E462" s="52">
        <v>2020</v>
      </c>
      <c r="F462" s="52" t="s">
        <v>50</v>
      </c>
      <c r="G462" s="54">
        <v>5</v>
      </c>
      <c r="H462" s="54">
        <v>2</v>
      </c>
      <c r="I462" s="55">
        <v>2116.1999999999998</v>
      </c>
      <c r="J462" s="55">
        <v>1646.7</v>
      </c>
      <c r="K462" s="55">
        <v>1600.4000000000001</v>
      </c>
      <c r="L462" s="56">
        <v>70</v>
      </c>
      <c r="M462" s="55">
        <f t="shared" si="101"/>
        <v>3269570.3600000003</v>
      </c>
      <c r="N462" s="55">
        <v>0</v>
      </c>
      <c r="O462" s="55">
        <v>0</v>
      </c>
      <c r="P462" s="55">
        <v>0</v>
      </c>
      <c r="Q462" s="55">
        <f>'Таблица 3 '!C453</f>
        <v>3269570.3600000003</v>
      </c>
      <c r="R462" s="55">
        <f t="shared" si="102"/>
        <v>3269570.3600000003</v>
      </c>
      <c r="S462" s="55">
        <v>0</v>
      </c>
      <c r="T462" s="57">
        <f t="shared" si="103"/>
        <v>1985.5288516426795</v>
      </c>
      <c r="U462" s="57">
        <v>2259.5599999999999</v>
      </c>
      <c r="V462" s="59" t="s">
        <v>497</v>
      </c>
      <c r="W462" s="60"/>
    </row>
    <row r="463" s="51" customFormat="1" ht="45">
      <c r="A463" s="52">
        <v>52</v>
      </c>
      <c r="B463" s="53" t="s">
        <v>123</v>
      </c>
      <c r="C463" s="52" t="s">
        <v>43</v>
      </c>
      <c r="D463" s="52">
        <v>1968</v>
      </c>
      <c r="E463" s="52">
        <v>2018</v>
      </c>
      <c r="F463" s="52" t="s">
        <v>50</v>
      </c>
      <c r="G463" s="54">
        <v>5</v>
      </c>
      <c r="H463" s="54">
        <v>2</v>
      </c>
      <c r="I463" s="55">
        <v>2219.4000000000001</v>
      </c>
      <c r="J463" s="55">
        <v>1662.8</v>
      </c>
      <c r="K463" s="55">
        <v>1620.5</v>
      </c>
      <c r="L463" s="56">
        <v>67</v>
      </c>
      <c r="M463" s="55">
        <f t="shared" si="101"/>
        <v>263895.78999999998</v>
      </c>
      <c r="N463" s="55">
        <v>0</v>
      </c>
      <c r="O463" s="55">
        <v>0</v>
      </c>
      <c r="P463" s="55">
        <v>0</v>
      </c>
      <c r="Q463" s="55">
        <f>'Таблица 3 '!C454</f>
        <v>263895.78999999998</v>
      </c>
      <c r="R463" s="55">
        <f t="shared" si="102"/>
        <v>263895.78999999998</v>
      </c>
      <c r="S463" s="55">
        <v>0</v>
      </c>
      <c r="T463" s="57">
        <f t="shared" si="103"/>
        <v>158.70567115708442</v>
      </c>
      <c r="U463" s="57">
        <v>158.71000000000001</v>
      </c>
      <c r="V463" s="59" t="s">
        <v>497</v>
      </c>
      <c r="W463" s="60"/>
    </row>
    <row r="464" s="51" customFormat="1" ht="45">
      <c r="A464" s="52">
        <v>53</v>
      </c>
      <c r="B464" s="53" t="s">
        <v>534</v>
      </c>
      <c r="C464" s="52" t="s">
        <v>43</v>
      </c>
      <c r="D464" s="52">
        <v>1995</v>
      </c>
      <c r="E464" s="52" t="s">
        <v>40</v>
      </c>
      <c r="F464" s="52" t="s">
        <v>50</v>
      </c>
      <c r="G464" s="54">
        <v>5</v>
      </c>
      <c r="H464" s="54">
        <v>4</v>
      </c>
      <c r="I464" s="55">
        <v>5872.3999999999996</v>
      </c>
      <c r="J464" s="55">
        <v>4246.3999999999996</v>
      </c>
      <c r="K464" s="55">
        <v>2465.6999999999998</v>
      </c>
      <c r="L464" s="56">
        <v>208</v>
      </c>
      <c r="M464" s="55">
        <f t="shared" si="101"/>
        <v>5272431.9699999997</v>
      </c>
      <c r="N464" s="55">
        <v>0</v>
      </c>
      <c r="O464" s="55">
        <v>0</v>
      </c>
      <c r="P464" s="55">
        <v>0</v>
      </c>
      <c r="Q464" s="55">
        <f>'Таблица 3 '!C455</f>
        <v>5272431.9699999997</v>
      </c>
      <c r="R464" s="55">
        <f t="shared" si="102"/>
        <v>5272431.9699999997</v>
      </c>
      <c r="S464" s="55">
        <v>0</v>
      </c>
      <c r="T464" s="57">
        <f t="shared" si="103"/>
        <v>1241.6239567633761</v>
      </c>
      <c r="U464" s="57">
        <v>1241.6239567633761</v>
      </c>
      <c r="V464" s="59" t="s">
        <v>497</v>
      </c>
      <c r="W464" s="60"/>
    </row>
    <row r="465" s="51" customFormat="1" ht="45.75" customHeight="1">
      <c r="A465" s="52">
        <v>54</v>
      </c>
      <c r="B465" s="53" t="s">
        <v>535</v>
      </c>
      <c r="C465" s="52" t="s">
        <v>52</v>
      </c>
      <c r="D465" s="52">
        <v>1963</v>
      </c>
      <c r="E465" s="52" t="s">
        <v>39</v>
      </c>
      <c r="F465" s="52" t="s">
        <v>50</v>
      </c>
      <c r="G465" s="54">
        <v>5</v>
      </c>
      <c r="H465" s="54">
        <v>4</v>
      </c>
      <c r="I465" s="55">
        <v>3316.6999999999998</v>
      </c>
      <c r="J465" s="55">
        <v>2868.1999999999998</v>
      </c>
      <c r="K465" s="55">
        <v>2717.0999999999999</v>
      </c>
      <c r="L465" s="56">
        <v>95</v>
      </c>
      <c r="M465" s="55">
        <f t="shared" si="101"/>
        <v>1764925.8</v>
      </c>
      <c r="N465" s="55">
        <v>0</v>
      </c>
      <c r="O465" s="55">
        <v>0</v>
      </c>
      <c r="P465" s="55">
        <v>0</v>
      </c>
      <c r="Q465" s="55">
        <f>'Таблица 3 '!C456</f>
        <v>1764925.8</v>
      </c>
      <c r="R465" s="55">
        <f t="shared" si="102"/>
        <v>1764925.8</v>
      </c>
      <c r="S465" s="55">
        <v>0</v>
      </c>
      <c r="T465" s="57">
        <f t="shared" si="103"/>
        <v>615.34265392929365</v>
      </c>
      <c r="U465" s="57">
        <v>615.34000000000003</v>
      </c>
      <c r="V465" s="59" t="s">
        <v>497</v>
      </c>
      <c r="W465" s="60"/>
    </row>
    <row r="466" s="51" customFormat="1" ht="45">
      <c r="A466" s="52">
        <v>55</v>
      </c>
      <c r="B466" s="53" t="s">
        <v>127</v>
      </c>
      <c r="C466" s="52" t="s">
        <v>43</v>
      </c>
      <c r="D466" s="52">
        <v>1993</v>
      </c>
      <c r="E466" s="52">
        <v>2021</v>
      </c>
      <c r="F466" s="52" t="s">
        <v>50</v>
      </c>
      <c r="G466" s="54">
        <v>5</v>
      </c>
      <c r="H466" s="54">
        <v>2</v>
      </c>
      <c r="I466" s="55">
        <v>2738.1999999999998</v>
      </c>
      <c r="J466" s="55">
        <v>2401.6999999999998</v>
      </c>
      <c r="K466" s="55">
        <v>2035.7</v>
      </c>
      <c r="L466" s="56">
        <v>101</v>
      </c>
      <c r="M466" s="55">
        <f t="shared" si="101"/>
        <v>2132891.2599999998</v>
      </c>
      <c r="N466" s="55">
        <v>0</v>
      </c>
      <c r="O466" s="55">
        <v>0</v>
      </c>
      <c r="P466" s="55">
        <v>0</v>
      </c>
      <c r="Q466" s="55">
        <f>'Таблица 3 '!C457</f>
        <v>2132891.2599999998</v>
      </c>
      <c r="R466" s="55">
        <f t="shared" si="102"/>
        <v>2132891.2599999998</v>
      </c>
      <c r="S466" s="55">
        <v>0</v>
      </c>
      <c r="T466" s="57">
        <f t="shared" si="103"/>
        <v>888.07563808968644</v>
      </c>
      <c r="U466" s="57">
        <v>888.07563808968644</v>
      </c>
      <c r="V466" s="59" t="s">
        <v>497</v>
      </c>
      <c r="W466" s="60"/>
    </row>
    <row r="467" s="51" customFormat="1" ht="45">
      <c r="A467" s="52">
        <v>56</v>
      </c>
      <c r="B467" s="53" t="s">
        <v>536</v>
      </c>
      <c r="C467" s="52" t="s">
        <v>43</v>
      </c>
      <c r="D467" s="52">
        <v>1984</v>
      </c>
      <c r="E467" s="52">
        <v>2021</v>
      </c>
      <c r="F467" s="52" t="s">
        <v>65</v>
      </c>
      <c r="G467" s="54">
        <v>9</v>
      </c>
      <c r="H467" s="54">
        <v>4</v>
      </c>
      <c r="I467" s="55">
        <v>10537.66</v>
      </c>
      <c r="J467" s="55">
        <v>8276.5</v>
      </c>
      <c r="K467" s="55">
        <v>7000.3000000000002</v>
      </c>
      <c r="L467" s="56">
        <v>240</v>
      </c>
      <c r="M467" s="55">
        <f t="shared" si="101"/>
        <v>10785394.640000001</v>
      </c>
      <c r="N467" s="55">
        <v>0</v>
      </c>
      <c r="O467" s="55">
        <v>0</v>
      </c>
      <c r="P467" s="55">
        <v>0</v>
      </c>
      <c r="Q467" s="55">
        <f>'Таблица 3 '!C458</f>
        <v>10785394.640000001</v>
      </c>
      <c r="R467" s="55">
        <f t="shared" si="102"/>
        <v>10785394.640000001</v>
      </c>
      <c r="S467" s="55">
        <v>0</v>
      </c>
      <c r="T467" s="57">
        <f t="shared" si="103"/>
        <v>1303.1347356974568</v>
      </c>
      <c r="U467" s="57">
        <v>2167.387663867577</v>
      </c>
      <c r="V467" s="59" t="s">
        <v>497</v>
      </c>
      <c r="W467" s="60"/>
    </row>
    <row r="468" s="51" customFormat="1" ht="45">
      <c r="A468" s="52">
        <v>57</v>
      </c>
      <c r="B468" s="53" t="s">
        <v>537</v>
      </c>
      <c r="C468" s="52" t="s">
        <v>43</v>
      </c>
      <c r="D468" s="52">
        <v>1968</v>
      </c>
      <c r="E468" s="52">
        <v>2021</v>
      </c>
      <c r="F468" s="52" t="s">
        <v>65</v>
      </c>
      <c r="G468" s="54">
        <v>5</v>
      </c>
      <c r="H468" s="54">
        <v>4</v>
      </c>
      <c r="I468" s="55">
        <v>3701.9000000000001</v>
      </c>
      <c r="J468" s="55">
        <v>3173.1999999999998</v>
      </c>
      <c r="K468" s="55">
        <v>2688.1999999999998</v>
      </c>
      <c r="L468" s="56">
        <v>89</v>
      </c>
      <c r="M468" s="55">
        <f t="shared" si="101"/>
        <v>1572755.6599999999</v>
      </c>
      <c r="N468" s="55">
        <v>0</v>
      </c>
      <c r="O468" s="55">
        <v>0</v>
      </c>
      <c r="P468" s="55">
        <v>0</v>
      </c>
      <c r="Q468" s="55">
        <f>'Таблица 3 '!C459</f>
        <v>1572755.6599999999</v>
      </c>
      <c r="R468" s="55">
        <f t="shared" si="102"/>
        <v>1572755.6599999999</v>
      </c>
      <c r="S468" s="55">
        <v>0</v>
      </c>
      <c r="T468" s="57">
        <f t="shared" si="103"/>
        <v>495.63710450018908</v>
      </c>
      <c r="U468" s="57">
        <v>495.63999999999999</v>
      </c>
      <c r="V468" s="59" t="s">
        <v>497</v>
      </c>
      <c r="W468" s="60"/>
    </row>
    <row r="469" s="51" customFormat="1" ht="45">
      <c r="A469" s="52">
        <v>58</v>
      </c>
      <c r="B469" s="53" t="s">
        <v>538</v>
      </c>
      <c r="C469" s="52" t="s">
        <v>43</v>
      </c>
      <c r="D469" s="52">
        <v>1975</v>
      </c>
      <c r="E469" s="52">
        <v>2022</v>
      </c>
      <c r="F469" s="52" t="s">
        <v>65</v>
      </c>
      <c r="G469" s="54">
        <v>5</v>
      </c>
      <c r="H469" s="54">
        <v>6</v>
      </c>
      <c r="I469" s="55">
        <v>5309.8999999999996</v>
      </c>
      <c r="J469" s="55">
        <v>4498.5</v>
      </c>
      <c r="K469" s="55">
        <v>4180.3999999999996</v>
      </c>
      <c r="L469" s="56">
        <v>160</v>
      </c>
      <c r="M469" s="55">
        <f t="shared" si="101"/>
        <v>3638228.4800000004</v>
      </c>
      <c r="N469" s="55">
        <v>0</v>
      </c>
      <c r="O469" s="55">
        <v>0</v>
      </c>
      <c r="P469" s="55">
        <v>0</v>
      </c>
      <c r="Q469" s="55">
        <f>'Таблица 3 '!C460</f>
        <v>3638228.4800000004</v>
      </c>
      <c r="R469" s="55">
        <f t="shared" si="102"/>
        <v>3638228.4800000004</v>
      </c>
      <c r="S469" s="55">
        <v>0</v>
      </c>
      <c r="T469" s="57">
        <f t="shared" si="103"/>
        <v>808.76480604646008</v>
      </c>
      <c r="U469" s="57">
        <v>808.76480604646008</v>
      </c>
      <c r="V469" s="59" t="s">
        <v>497</v>
      </c>
      <c r="W469" s="60"/>
    </row>
    <row r="470" s="51" customFormat="1" ht="45">
      <c r="A470" s="52">
        <v>59</v>
      </c>
      <c r="B470" s="53" t="s">
        <v>131</v>
      </c>
      <c r="C470" s="52" t="s">
        <v>43</v>
      </c>
      <c r="D470" s="52">
        <v>1960</v>
      </c>
      <c r="E470" s="52">
        <v>2017</v>
      </c>
      <c r="F470" s="52" t="s">
        <v>65</v>
      </c>
      <c r="G470" s="54">
        <v>4</v>
      </c>
      <c r="H470" s="54">
        <v>2</v>
      </c>
      <c r="I470" s="55">
        <v>1896.7</v>
      </c>
      <c r="J470" s="55">
        <v>1370.5999999999999</v>
      </c>
      <c r="K470" s="55">
        <v>1370.5999999999999</v>
      </c>
      <c r="L470" s="56">
        <v>43</v>
      </c>
      <c r="M470" s="55">
        <f t="shared" si="101"/>
        <v>632187.18000000005</v>
      </c>
      <c r="N470" s="55">
        <v>0</v>
      </c>
      <c r="O470" s="55">
        <v>0</v>
      </c>
      <c r="P470" s="55">
        <v>0</v>
      </c>
      <c r="Q470" s="55">
        <f>'Таблица 3 '!C461</f>
        <v>632187.18000000005</v>
      </c>
      <c r="R470" s="55">
        <f t="shared" si="102"/>
        <v>632187.18000000005</v>
      </c>
      <c r="S470" s="55">
        <v>0</v>
      </c>
      <c r="T470" s="57">
        <f t="shared" si="103"/>
        <v>461.24848971253471</v>
      </c>
      <c r="U470" s="57">
        <v>461.24848971253471</v>
      </c>
      <c r="V470" s="59" t="s">
        <v>497</v>
      </c>
      <c r="W470" s="60"/>
    </row>
    <row r="471" s="51" customFormat="1" ht="45">
      <c r="A471" s="52">
        <v>60</v>
      </c>
      <c r="B471" s="53" t="s">
        <v>539</v>
      </c>
      <c r="C471" s="52" t="s">
        <v>43</v>
      </c>
      <c r="D471" s="52">
        <v>1982</v>
      </c>
      <c r="E471" s="52" t="s">
        <v>40</v>
      </c>
      <c r="F471" s="52" t="s">
        <v>65</v>
      </c>
      <c r="G471" s="54">
        <v>5</v>
      </c>
      <c r="H471" s="54">
        <v>4</v>
      </c>
      <c r="I471" s="55">
        <v>4841.8999999999996</v>
      </c>
      <c r="J471" s="55">
        <v>2858.1999999999998</v>
      </c>
      <c r="K471" s="55">
        <v>2858.1999999999998</v>
      </c>
      <c r="L471" s="56">
        <v>95</v>
      </c>
      <c r="M471" s="55">
        <f t="shared" si="101"/>
        <v>9603588.4199999999</v>
      </c>
      <c r="N471" s="55">
        <v>0</v>
      </c>
      <c r="O471" s="55">
        <v>0</v>
      </c>
      <c r="P471" s="55">
        <v>0</v>
      </c>
      <c r="Q471" s="55">
        <f>'Таблица 3 '!C462</f>
        <v>9603588.4199999999</v>
      </c>
      <c r="R471" s="55">
        <f t="shared" si="102"/>
        <v>9603588.4199999999</v>
      </c>
      <c r="S471" s="55">
        <v>0</v>
      </c>
      <c r="T471" s="57">
        <f t="shared" si="103"/>
        <v>3360.0127422853548</v>
      </c>
      <c r="U471" s="57">
        <v>3360.0100000000002</v>
      </c>
      <c r="V471" s="59" t="s">
        <v>497</v>
      </c>
      <c r="W471" s="60"/>
    </row>
    <row r="472" s="51" customFormat="1" ht="45">
      <c r="A472" s="52">
        <v>61</v>
      </c>
      <c r="B472" s="53" t="s">
        <v>134</v>
      </c>
      <c r="C472" s="52" t="s">
        <v>43</v>
      </c>
      <c r="D472" s="52">
        <v>1990</v>
      </c>
      <c r="E472" s="52">
        <v>2021</v>
      </c>
      <c r="F472" s="52" t="s">
        <v>65</v>
      </c>
      <c r="G472" s="54">
        <v>5</v>
      </c>
      <c r="H472" s="54">
        <v>6</v>
      </c>
      <c r="I472" s="55">
        <v>6403.3000000000002</v>
      </c>
      <c r="J472" s="55">
        <v>4071.3000000000002</v>
      </c>
      <c r="K472" s="55">
        <v>4013.4000000000001</v>
      </c>
      <c r="L472" s="56">
        <v>213</v>
      </c>
      <c r="M472" s="55">
        <f t="shared" si="101"/>
        <v>212104.91</v>
      </c>
      <c r="N472" s="55">
        <v>0</v>
      </c>
      <c r="O472" s="55">
        <v>0</v>
      </c>
      <c r="P472" s="55">
        <v>0</v>
      </c>
      <c r="Q472" s="55">
        <f>'Таблица 3 '!C463</f>
        <v>212104.91</v>
      </c>
      <c r="R472" s="55">
        <f t="shared" si="102"/>
        <v>212104.91</v>
      </c>
      <c r="S472" s="55">
        <v>0</v>
      </c>
      <c r="T472" s="57">
        <f t="shared" si="103"/>
        <v>52.09758799400683</v>
      </c>
      <c r="U472" s="57">
        <v>52.100000000000001</v>
      </c>
      <c r="V472" s="59" t="s">
        <v>497</v>
      </c>
      <c r="W472" s="60"/>
    </row>
    <row r="473" s="51" customFormat="1" ht="45">
      <c r="A473" s="52">
        <v>62</v>
      </c>
      <c r="B473" s="53" t="s">
        <v>135</v>
      </c>
      <c r="C473" s="52" t="s">
        <v>43</v>
      </c>
      <c r="D473" s="52">
        <v>1993</v>
      </c>
      <c r="E473" s="52" t="s">
        <v>40</v>
      </c>
      <c r="F473" s="52" t="s">
        <v>50</v>
      </c>
      <c r="G473" s="54">
        <v>7</v>
      </c>
      <c r="H473" s="54">
        <v>2</v>
      </c>
      <c r="I473" s="55">
        <v>3265.3000000000002</v>
      </c>
      <c r="J473" s="55">
        <v>2601.6999999999998</v>
      </c>
      <c r="K473" s="55">
        <v>2543.6999999999998</v>
      </c>
      <c r="L473" s="56">
        <v>68</v>
      </c>
      <c r="M473" s="55">
        <f t="shared" si="101"/>
        <v>248838.67000000001</v>
      </c>
      <c r="N473" s="55">
        <v>0</v>
      </c>
      <c r="O473" s="55">
        <v>0</v>
      </c>
      <c r="P473" s="55">
        <v>0</v>
      </c>
      <c r="Q473" s="55">
        <f>'Таблица 3 '!C464</f>
        <v>248838.67000000001</v>
      </c>
      <c r="R473" s="55">
        <f t="shared" si="102"/>
        <v>248838.67000000001</v>
      </c>
      <c r="S473" s="55">
        <v>0</v>
      </c>
      <c r="T473" s="57">
        <f t="shared" si="103"/>
        <v>95.644643886689479</v>
      </c>
      <c r="U473" s="57">
        <v>95.640000000000001</v>
      </c>
      <c r="V473" s="59" t="s">
        <v>497</v>
      </c>
      <c r="W473" s="60"/>
    </row>
    <row r="474" s="51" customFormat="1" ht="45">
      <c r="A474" s="52">
        <v>63</v>
      </c>
      <c r="B474" s="53" t="s">
        <v>136</v>
      </c>
      <c r="C474" s="52" t="s">
        <v>43</v>
      </c>
      <c r="D474" s="52">
        <v>1994</v>
      </c>
      <c r="E474" s="52">
        <v>2019</v>
      </c>
      <c r="F474" s="52" t="s">
        <v>50</v>
      </c>
      <c r="G474" s="54">
        <v>10</v>
      </c>
      <c r="H474" s="54">
        <v>1</v>
      </c>
      <c r="I474" s="55">
        <v>2419</v>
      </c>
      <c r="J474" s="55">
        <v>2361.8000000000002</v>
      </c>
      <c r="K474" s="55">
        <v>2361.8000000000002</v>
      </c>
      <c r="L474" s="56">
        <v>95</v>
      </c>
      <c r="M474" s="55">
        <f t="shared" si="101"/>
        <v>5658645.9500000002</v>
      </c>
      <c r="N474" s="55">
        <v>0</v>
      </c>
      <c r="O474" s="55">
        <v>0</v>
      </c>
      <c r="P474" s="55">
        <v>0</v>
      </c>
      <c r="Q474" s="55">
        <f>'Таблица 3 '!C465</f>
        <v>5658645.9500000002</v>
      </c>
      <c r="R474" s="55">
        <f t="shared" si="102"/>
        <v>5658645.9500000002</v>
      </c>
      <c r="S474" s="55">
        <v>0</v>
      </c>
      <c r="T474" s="57">
        <f t="shared" si="103"/>
        <v>2395.9039503768313</v>
      </c>
      <c r="U474" s="57">
        <v>2395.9000000000001</v>
      </c>
      <c r="V474" s="59" t="s">
        <v>497</v>
      </c>
      <c r="W474" s="60"/>
    </row>
    <row r="475" s="51" customFormat="1" ht="45" customHeight="1">
      <c r="A475" s="52">
        <v>64</v>
      </c>
      <c r="B475" s="53" t="s">
        <v>540</v>
      </c>
      <c r="C475" s="52" t="s">
        <v>52</v>
      </c>
      <c r="D475" s="52">
        <v>1977</v>
      </c>
      <c r="E475" s="52" t="s">
        <v>40</v>
      </c>
      <c r="F475" s="52" t="s">
        <v>503</v>
      </c>
      <c r="G475" s="54">
        <v>5</v>
      </c>
      <c r="H475" s="54">
        <v>4</v>
      </c>
      <c r="I475" s="55">
        <v>3289</v>
      </c>
      <c r="J475" s="55">
        <v>3289</v>
      </c>
      <c r="K475" s="55">
        <v>2963.6999999999998</v>
      </c>
      <c r="L475" s="56">
        <v>159</v>
      </c>
      <c r="M475" s="55">
        <f t="shared" si="101"/>
        <v>2462290.7799999998</v>
      </c>
      <c r="N475" s="55">
        <v>0</v>
      </c>
      <c r="O475" s="55">
        <v>0</v>
      </c>
      <c r="P475" s="55">
        <v>0</v>
      </c>
      <c r="Q475" s="55">
        <f>'Таблица 3 '!C466</f>
        <v>2462290.7799999998</v>
      </c>
      <c r="R475" s="55">
        <f t="shared" si="102"/>
        <v>2462290.7799999998</v>
      </c>
      <c r="S475" s="55">
        <v>0</v>
      </c>
      <c r="T475" s="57">
        <f t="shared" si="103"/>
        <v>748.64420188507142</v>
      </c>
      <c r="U475" s="57">
        <v>748.63999999999999</v>
      </c>
      <c r="V475" s="59" t="s">
        <v>497</v>
      </c>
      <c r="W475" s="60"/>
    </row>
    <row r="476" s="51" customFormat="1" ht="45.75" customHeight="1">
      <c r="A476" s="52">
        <v>65</v>
      </c>
      <c r="B476" s="53" t="s">
        <v>541</v>
      </c>
      <c r="C476" s="52" t="s">
        <v>52</v>
      </c>
      <c r="D476" s="52">
        <v>1970</v>
      </c>
      <c r="E476" s="52" t="s">
        <v>39</v>
      </c>
      <c r="F476" s="52" t="s">
        <v>50</v>
      </c>
      <c r="G476" s="54">
        <v>5</v>
      </c>
      <c r="H476" s="54">
        <v>4</v>
      </c>
      <c r="I476" s="55">
        <v>3237.5</v>
      </c>
      <c r="J476" s="55">
        <v>3237.5</v>
      </c>
      <c r="K476" s="55">
        <v>3237.5</v>
      </c>
      <c r="L476" s="56">
        <v>143</v>
      </c>
      <c r="M476" s="55">
        <f t="shared" ref="M476:M539" si="104">SUM(N476:Q476)</f>
        <v>2304792</v>
      </c>
      <c r="N476" s="55">
        <v>0</v>
      </c>
      <c r="O476" s="55">
        <v>0</v>
      </c>
      <c r="P476" s="55">
        <v>0</v>
      </c>
      <c r="Q476" s="55">
        <f>'Таблица 3 '!C467</f>
        <v>2304792</v>
      </c>
      <c r="R476" s="55">
        <f t="shared" ref="R476:R539" si="105">Q476</f>
        <v>2304792</v>
      </c>
      <c r="S476" s="55">
        <v>0</v>
      </c>
      <c r="T476" s="57">
        <f t="shared" si="103"/>
        <v>711.90486486486486</v>
      </c>
      <c r="U476" s="57">
        <v>711.89999999999998</v>
      </c>
      <c r="V476" s="59" t="s">
        <v>497</v>
      </c>
      <c r="W476" s="60"/>
    </row>
    <row r="477" s="51" customFormat="1" ht="45">
      <c r="A477" s="52">
        <v>66</v>
      </c>
      <c r="B477" s="53" t="s">
        <v>139</v>
      </c>
      <c r="C477" s="52" t="s">
        <v>43</v>
      </c>
      <c r="D477" s="52">
        <v>1985</v>
      </c>
      <c r="E477" s="52">
        <v>2020</v>
      </c>
      <c r="F477" s="52" t="s">
        <v>65</v>
      </c>
      <c r="G477" s="54">
        <v>5</v>
      </c>
      <c r="H477" s="54">
        <v>3</v>
      </c>
      <c r="I477" s="55">
        <v>1949.4000000000001</v>
      </c>
      <c r="J477" s="55">
        <v>1755</v>
      </c>
      <c r="K477" s="55">
        <v>1755</v>
      </c>
      <c r="L477" s="56">
        <v>92</v>
      </c>
      <c r="M477" s="55">
        <f t="shared" si="104"/>
        <v>108832.60000000001</v>
      </c>
      <c r="N477" s="55">
        <v>0</v>
      </c>
      <c r="O477" s="55">
        <v>0</v>
      </c>
      <c r="P477" s="55">
        <v>0</v>
      </c>
      <c r="Q477" s="55">
        <f>'Таблица 3 '!C468</f>
        <v>108832.60000000001</v>
      </c>
      <c r="R477" s="55">
        <f t="shared" si="105"/>
        <v>108832.60000000001</v>
      </c>
      <c r="S477" s="55">
        <v>0</v>
      </c>
      <c r="T477" s="57">
        <f t="shared" si="103"/>
        <v>62.012877492877493</v>
      </c>
      <c r="U477" s="57">
        <v>226.63999999999999</v>
      </c>
      <c r="V477" s="59" t="s">
        <v>497</v>
      </c>
      <c r="W477" s="60"/>
    </row>
    <row r="478" s="51" customFormat="1" ht="45.75" customHeight="1">
      <c r="A478" s="52">
        <v>67</v>
      </c>
      <c r="B478" s="53" t="s">
        <v>542</v>
      </c>
      <c r="C478" s="52" t="s">
        <v>52</v>
      </c>
      <c r="D478" s="52">
        <v>1981</v>
      </c>
      <c r="E478" s="52" t="s">
        <v>39</v>
      </c>
      <c r="F478" s="52" t="s">
        <v>50</v>
      </c>
      <c r="G478" s="54">
        <v>5</v>
      </c>
      <c r="H478" s="54">
        <v>4</v>
      </c>
      <c r="I478" s="55">
        <v>3971.0999999999999</v>
      </c>
      <c r="J478" s="55">
        <v>2903.8000000000002</v>
      </c>
      <c r="K478" s="55">
        <v>2903.8000000000002</v>
      </c>
      <c r="L478" s="56">
        <v>130</v>
      </c>
      <c r="M478" s="55">
        <f t="shared" si="104"/>
        <v>2307964.0600000001</v>
      </c>
      <c r="N478" s="55">
        <v>0</v>
      </c>
      <c r="O478" s="55">
        <v>0</v>
      </c>
      <c r="P478" s="55">
        <v>0</v>
      </c>
      <c r="Q478" s="55">
        <f>'Таблица 3 '!C469</f>
        <v>2307964.0600000001</v>
      </c>
      <c r="R478" s="55">
        <f t="shared" si="105"/>
        <v>2307964.0600000001</v>
      </c>
      <c r="S478" s="55">
        <v>0</v>
      </c>
      <c r="T478" s="57">
        <f t="shared" si="103"/>
        <v>794.80820304428676</v>
      </c>
      <c r="U478" s="57">
        <v>794.80999999999995</v>
      </c>
      <c r="V478" s="59" t="s">
        <v>497</v>
      </c>
      <c r="W478" s="60"/>
    </row>
    <row r="479" s="51" customFormat="1" ht="45.75" customHeight="1">
      <c r="A479" s="52">
        <v>68</v>
      </c>
      <c r="B479" s="53" t="s">
        <v>543</v>
      </c>
      <c r="C479" s="52" t="s">
        <v>52</v>
      </c>
      <c r="D479" s="52">
        <v>1981</v>
      </c>
      <c r="E479" s="52" t="s">
        <v>39</v>
      </c>
      <c r="F479" s="52" t="s">
        <v>50</v>
      </c>
      <c r="G479" s="54">
        <v>5</v>
      </c>
      <c r="H479" s="54">
        <v>4</v>
      </c>
      <c r="I479" s="55">
        <v>4282.8999999999996</v>
      </c>
      <c r="J479" s="55">
        <v>3608.8000000000002</v>
      </c>
      <c r="K479" s="55">
        <v>3608.8000000000002</v>
      </c>
      <c r="L479" s="56">
        <v>121</v>
      </c>
      <c r="M479" s="55">
        <f t="shared" si="104"/>
        <v>1550584.1200000001</v>
      </c>
      <c r="N479" s="55">
        <v>0</v>
      </c>
      <c r="O479" s="55">
        <v>0</v>
      </c>
      <c r="P479" s="55">
        <v>0</v>
      </c>
      <c r="Q479" s="55">
        <f>'Таблица 3 '!C470</f>
        <v>1550584.1200000001</v>
      </c>
      <c r="R479" s="55">
        <f t="shared" si="105"/>
        <v>1550584.1200000001</v>
      </c>
      <c r="S479" s="55">
        <v>0</v>
      </c>
      <c r="T479" s="57">
        <f t="shared" si="103"/>
        <v>429.66751274661937</v>
      </c>
      <c r="U479" s="57">
        <v>429.67000000000002</v>
      </c>
      <c r="V479" s="59" t="s">
        <v>497</v>
      </c>
      <c r="W479" s="60"/>
    </row>
    <row r="480" s="51" customFormat="1" ht="45.75" customHeight="1">
      <c r="A480" s="52">
        <v>69</v>
      </c>
      <c r="B480" s="53" t="s">
        <v>544</v>
      </c>
      <c r="C480" s="52" t="s">
        <v>52</v>
      </c>
      <c r="D480" s="52">
        <v>1978</v>
      </c>
      <c r="E480" s="52" t="s">
        <v>39</v>
      </c>
      <c r="F480" s="52" t="s">
        <v>50</v>
      </c>
      <c r="G480" s="54">
        <v>5</v>
      </c>
      <c r="H480" s="54">
        <v>8</v>
      </c>
      <c r="I480" s="55">
        <v>8444.2999999999993</v>
      </c>
      <c r="J480" s="55">
        <v>6333.4300000000003</v>
      </c>
      <c r="K480" s="55">
        <v>6333.4300000000003</v>
      </c>
      <c r="L480" s="56">
        <v>248</v>
      </c>
      <c r="M480" s="55">
        <f t="shared" si="104"/>
        <v>3259758.0499999998</v>
      </c>
      <c r="N480" s="55">
        <v>0</v>
      </c>
      <c r="O480" s="55">
        <v>0</v>
      </c>
      <c r="P480" s="55">
        <v>0</v>
      </c>
      <c r="Q480" s="55">
        <f>'Таблица 3 '!C471</f>
        <v>3259758.0499999998</v>
      </c>
      <c r="R480" s="55">
        <f t="shared" si="105"/>
        <v>3259758.0499999998</v>
      </c>
      <c r="S480" s="55">
        <v>0</v>
      </c>
      <c r="T480" s="57">
        <f t="shared" si="103"/>
        <v>514.69078366698614</v>
      </c>
      <c r="U480" s="57">
        <v>514.69000000000005</v>
      </c>
      <c r="V480" s="59" t="s">
        <v>497</v>
      </c>
      <c r="W480" s="60"/>
    </row>
    <row r="481" s="51" customFormat="1" ht="45.75" customHeight="1">
      <c r="A481" s="52">
        <v>70</v>
      </c>
      <c r="B481" s="53" t="s">
        <v>545</v>
      </c>
      <c r="C481" s="52" t="s">
        <v>52</v>
      </c>
      <c r="D481" s="52">
        <v>1978</v>
      </c>
      <c r="E481" s="52" t="s">
        <v>39</v>
      </c>
      <c r="F481" s="52" t="s">
        <v>50</v>
      </c>
      <c r="G481" s="54">
        <v>5</v>
      </c>
      <c r="H481" s="54">
        <v>8</v>
      </c>
      <c r="I481" s="55">
        <v>8546.5</v>
      </c>
      <c r="J481" s="55">
        <v>6252</v>
      </c>
      <c r="K481" s="55">
        <v>6252</v>
      </c>
      <c r="L481" s="56">
        <v>259</v>
      </c>
      <c r="M481" s="55">
        <f t="shared" si="104"/>
        <v>2088069.01</v>
      </c>
      <c r="N481" s="55">
        <v>0</v>
      </c>
      <c r="O481" s="55">
        <v>0</v>
      </c>
      <c r="P481" s="55">
        <v>0</v>
      </c>
      <c r="Q481" s="55">
        <f>'Таблица 3 '!C472</f>
        <v>2088069.01</v>
      </c>
      <c r="R481" s="55">
        <f t="shared" si="105"/>
        <v>2088069.01</v>
      </c>
      <c r="S481" s="55">
        <v>0</v>
      </c>
      <c r="T481" s="57">
        <f t="shared" si="103"/>
        <v>333.98416666666668</v>
      </c>
      <c r="U481" s="57">
        <v>333.98000000000002</v>
      </c>
      <c r="V481" s="59" t="s">
        <v>497</v>
      </c>
      <c r="W481" s="60"/>
    </row>
    <row r="482" s="51" customFormat="1" ht="45.75" customHeight="1">
      <c r="A482" s="52">
        <v>71</v>
      </c>
      <c r="B482" s="53" t="s">
        <v>546</v>
      </c>
      <c r="C482" s="52" t="s">
        <v>43</v>
      </c>
      <c r="D482" s="52">
        <v>1988</v>
      </c>
      <c r="E482" s="52">
        <v>2020</v>
      </c>
      <c r="F482" s="52" t="s">
        <v>50</v>
      </c>
      <c r="G482" s="54">
        <v>5</v>
      </c>
      <c r="H482" s="54">
        <v>6</v>
      </c>
      <c r="I482" s="55">
        <v>4511.8999999999996</v>
      </c>
      <c r="J482" s="55">
        <v>4511.8999999999996</v>
      </c>
      <c r="K482" s="55">
        <v>3973</v>
      </c>
      <c r="L482" s="56">
        <v>87</v>
      </c>
      <c r="M482" s="55">
        <f t="shared" si="104"/>
        <v>314314.82000000001</v>
      </c>
      <c r="N482" s="55">
        <v>0</v>
      </c>
      <c r="O482" s="55">
        <v>0</v>
      </c>
      <c r="P482" s="55">
        <v>0</v>
      </c>
      <c r="Q482" s="55">
        <f>'Таблица 3 '!C473</f>
        <v>314314.82000000001</v>
      </c>
      <c r="R482" s="55">
        <f t="shared" si="105"/>
        <v>314314.82000000001</v>
      </c>
      <c r="S482" s="55">
        <v>0</v>
      </c>
      <c r="T482" s="57">
        <f t="shared" si="103"/>
        <v>69.663516478645363</v>
      </c>
      <c r="U482" s="57">
        <v>69.659999999999997</v>
      </c>
      <c r="V482" s="59" t="s">
        <v>497</v>
      </c>
      <c r="W482" s="60"/>
    </row>
    <row r="483" s="51" customFormat="1" ht="45.75" customHeight="1">
      <c r="A483" s="52">
        <v>72</v>
      </c>
      <c r="B483" s="53" t="s">
        <v>143</v>
      </c>
      <c r="C483" s="52" t="s">
        <v>52</v>
      </c>
      <c r="D483" s="52">
        <v>1970</v>
      </c>
      <c r="E483" s="52" t="s">
        <v>39</v>
      </c>
      <c r="F483" s="52" t="s">
        <v>65</v>
      </c>
      <c r="G483" s="54">
        <v>5</v>
      </c>
      <c r="H483" s="54">
        <v>4</v>
      </c>
      <c r="I483" s="55">
        <v>4130.6999999999998</v>
      </c>
      <c r="J483" s="55">
        <v>3400.5</v>
      </c>
      <c r="K483" s="55">
        <v>3400.5</v>
      </c>
      <c r="L483" s="56">
        <v>134</v>
      </c>
      <c r="M483" s="55">
        <f t="shared" si="104"/>
        <v>514888</v>
      </c>
      <c r="N483" s="55">
        <v>0</v>
      </c>
      <c r="O483" s="55">
        <v>0</v>
      </c>
      <c r="P483" s="55">
        <v>0</v>
      </c>
      <c r="Q483" s="55">
        <f>'Таблица 3 '!C474</f>
        <v>514888</v>
      </c>
      <c r="R483" s="55">
        <f t="shared" si="105"/>
        <v>514888</v>
      </c>
      <c r="S483" s="55">
        <v>0</v>
      </c>
      <c r="T483" s="57">
        <f t="shared" si="103"/>
        <v>151.41538009116306</v>
      </c>
      <c r="U483" s="57">
        <v>151.41999999999999</v>
      </c>
      <c r="V483" s="59" t="s">
        <v>497</v>
      </c>
      <c r="W483" s="60"/>
    </row>
    <row r="484" s="51" customFormat="1" ht="45.75" customHeight="1">
      <c r="A484" s="52">
        <v>73</v>
      </c>
      <c r="B484" s="53" t="s">
        <v>547</v>
      </c>
      <c r="C484" s="52" t="s">
        <v>52</v>
      </c>
      <c r="D484" s="52">
        <v>1973</v>
      </c>
      <c r="E484" s="52" t="s">
        <v>39</v>
      </c>
      <c r="F484" s="52" t="s">
        <v>65</v>
      </c>
      <c r="G484" s="54">
        <v>5</v>
      </c>
      <c r="H484" s="54">
        <v>6</v>
      </c>
      <c r="I484" s="55">
        <v>6003</v>
      </c>
      <c r="J484" s="55">
        <v>4453.9099999999999</v>
      </c>
      <c r="K484" s="55">
        <v>4453.9099999999999</v>
      </c>
      <c r="L484" s="56">
        <v>233</v>
      </c>
      <c r="M484" s="55">
        <f t="shared" si="104"/>
        <v>2912373</v>
      </c>
      <c r="N484" s="55">
        <v>0</v>
      </c>
      <c r="O484" s="55">
        <v>0</v>
      </c>
      <c r="P484" s="55">
        <v>0</v>
      </c>
      <c r="Q484" s="55">
        <f>'Таблица 3 '!C475</f>
        <v>2912373</v>
      </c>
      <c r="R484" s="55">
        <f t="shared" si="105"/>
        <v>2912373</v>
      </c>
      <c r="S484" s="55">
        <v>0</v>
      </c>
      <c r="T484" s="57">
        <f t="shared" si="103"/>
        <v>653.89130000381692</v>
      </c>
      <c r="U484" s="57">
        <v>653.88999999999999</v>
      </c>
      <c r="V484" s="59" t="s">
        <v>497</v>
      </c>
      <c r="W484" s="60"/>
    </row>
    <row r="485" s="51" customFormat="1" ht="45.75" customHeight="1">
      <c r="A485" s="52">
        <v>74</v>
      </c>
      <c r="B485" s="53" t="s">
        <v>548</v>
      </c>
      <c r="C485" s="52" t="s">
        <v>52</v>
      </c>
      <c r="D485" s="52">
        <v>1979</v>
      </c>
      <c r="E485" s="52" t="s">
        <v>39</v>
      </c>
      <c r="F485" s="52" t="s">
        <v>65</v>
      </c>
      <c r="G485" s="54">
        <v>5</v>
      </c>
      <c r="H485" s="54">
        <v>6</v>
      </c>
      <c r="I485" s="55">
        <v>5081.8999999999996</v>
      </c>
      <c r="J485" s="55">
        <v>4544.5</v>
      </c>
      <c r="K485" s="55">
        <v>4117.1000000000004</v>
      </c>
      <c r="L485" s="56">
        <v>213</v>
      </c>
      <c r="M485" s="55">
        <f t="shared" si="104"/>
        <v>3151026</v>
      </c>
      <c r="N485" s="55">
        <v>0</v>
      </c>
      <c r="O485" s="55">
        <v>0</v>
      </c>
      <c r="P485" s="55">
        <v>0</v>
      </c>
      <c r="Q485" s="55">
        <f>'Таблица 3 '!C476</f>
        <v>3151026</v>
      </c>
      <c r="R485" s="55">
        <f t="shared" si="105"/>
        <v>3151026</v>
      </c>
      <c r="S485" s="55">
        <v>0</v>
      </c>
      <c r="T485" s="57">
        <f t="shared" si="103"/>
        <v>693.37132797887557</v>
      </c>
      <c r="U485" s="57">
        <v>693.37</v>
      </c>
      <c r="V485" s="59" t="s">
        <v>497</v>
      </c>
      <c r="W485" s="60"/>
    </row>
    <row r="486" s="51" customFormat="1" ht="45.75" customHeight="1">
      <c r="A486" s="52">
        <v>75</v>
      </c>
      <c r="B486" s="53" t="s">
        <v>549</v>
      </c>
      <c r="C486" s="52" t="s">
        <v>52</v>
      </c>
      <c r="D486" s="52">
        <v>1973</v>
      </c>
      <c r="E486" s="52">
        <v>2020</v>
      </c>
      <c r="F486" s="52" t="s">
        <v>65</v>
      </c>
      <c r="G486" s="54">
        <v>12</v>
      </c>
      <c r="H486" s="54">
        <v>1</v>
      </c>
      <c r="I486" s="55">
        <v>5649.0500000000002</v>
      </c>
      <c r="J486" s="55">
        <v>4578.3999999999996</v>
      </c>
      <c r="K486" s="55">
        <v>4442.3000000000002</v>
      </c>
      <c r="L486" s="56">
        <v>163</v>
      </c>
      <c r="M486" s="55">
        <f t="shared" si="104"/>
        <v>1699667.3999999999</v>
      </c>
      <c r="N486" s="55">
        <v>0</v>
      </c>
      <c r="O486" s="55">
        <v>0</v>
      </c>
      <c r="P486" s="55">
        <v>0</v>
      </c>
      <c r="Q486" s="55">
        <f>'Таблица 3 '!C477</f>
        <v>1699667.3999999999</v>
      </c>
      <c r="R486" s="55">
        <f t="shared" si="105"/>
        <v>1699667.3999999999</v>
      </c>
      <c r="S486" s="55">
        <v>0</v>
      </c>
      <c r="T486" s="57">
        <f t="shared" si="103"/>
        <v>371.23610868425652</v>
      </c>
      <c r="U486" s="57">
        <v>547.32000000000005</v>
      </c>
      <c r="V486" s="59" t="s">
        <v>497</v>
      </c>
      <c r="W486" s="60"/>
    </row>
    <row r="487" s="51" customFormat="1" ht="45">
      <c r="A487" s="52">
        <v>76</v>
      </c>
      <c r="B487" s="53" t="s">
        <v>144</v>
      </c>
      <c r="C487" s="52" t="s">
        <v>43</v>
      </c>
      <c r="D487" s="52">
        <v>1993</v>
      </c>
      <c r="E487" s="52" t="s">
        <v>40</v>
      </c>
      <c r="F487" s="52" t="s">
        <v>65</v>
      </c>
      <c r="G487" s="54">
        <v>5</v>
      </c>
      <c r="H487" s="54">
        <v>8</v>
      </c>
      <c r="I487" s="55">
        <v>6302.3999999999996</v>
      </c>
      <c r="J487" s="55">
        <v>5596.6000000000004</v>
      </c>
      <c r="K487" s="55">
        <v>4409.1999999999998</v>
      </c>
      <c r="L487" s="56">
        <v>243</v>
      </c>
      <c r="M487" s="55">
        <f t="shared" si="104"/>
        <v>3063106.7999999998</v>
      </c>
      <c r="N487" s="55">
        <v>0</v>
      </c>
      <c r="O487" s="55">
        <v>0</v>
      </c>
      <c r="P487" s="55">
        <v>0</v>
      </c>
      <c r="Q487" s="55">
        <f>'Таблица 3 '!C478</f>
        <v>3063106.7999999998</v>
      </c>
      <c r="R487" s="55">
        <f t="shared" si="105"/>
        <v>3063106.7999999998</v>
      </c>
      <c r="S487" s="55">
        <v>0</v>
      </c>
      <c r="T487" s="57">
        <f t="shared" si="103"/>
        <v>547.31565593395987</v>
      </c>
      <c r="U487" s="57">
        <v>547.32000000000005</v>
      </c>
      <c r="V487" s="59" t="s">
        <v>497</v>
      </c>
      <c r="W487" s="60"/>
    </row>
    <row r="488" s="51" customFormat="1" ht="45">
      <c r="A488" s="52">
        <v>77</v>
      </c>
      <c r="B488" s="53" t="s">
        <v>550</v>
      </c>
      <c r="C488" s="52" t="s">
        <v>43</v>
      </c>
      <c r="D488" s="52">
        <v>1970</v>
      </c>
      <c r="E488" s="52" t="s">
        <v>40</v>
      </c>
      <c r="F488" s="52" t="s">
        <v>50</v>
      </c>
      <c r="G488" s="54">
        <v>5</v>
      </c>
      <c r="H488" s="54">
        <v>6</v>
      </c>
      <c r="I488" s="55">
        <v>4715.1999999999998</v>
      </c>
      <c r="J488" s="55">
        <v>4702.8000000000002</v>
      </c>
      <c r="K488" s="55">
        <v>4488.1999999999998</v>
      </c>
      <c r="L488" s="56">
        <v>230</v>
      </c>
      <c r="M488" s="55">
        <f t="shared" si="104"/>
        <v>9549543.040000001</v>
      </c>
      <c r="N488" s="55">
        <v>0</v>
      </c>
      <c r="O488" s="55">
        <v>0</v>
      </c>
      <c r="P488" s="55">
        <v>0</v>
      </c>
      <c r="Q488" s="55">
        <f>'Таблица 3 '!C479</f>
        <v>9549543.040000001</v>
      </c>
      <c r="R488" s="55">
        <f t="shared" si="105"/>
        <v>9549543.040000001</v>
      </c>
      <c r="S488" s="55">
        <v>0</v>
      </c>
      <c r="T488" s="57">
        <f t="shared" si="103"/>
        <v>2030.6079442034534</v>
      </c>
      <c r="U488" s="57">
        <v>2030.6079442034534</v>
      </c>
      <c r="V488" s="59" t="s">
        <v>497</v>
      </c>
      <c r="W488" s="60"/>
    </row>
    <row r="489" s="51" customFormat="1" ht="45">
      <c r="A489" s="52">
        <v>78</v>
      </c>
      <c r="B489" s="53" t="s">
        <v>150</v>
      </c>
      <c r="C489" s="52" t="s">
        <v>43</v>
      </c>
      <c r="D489" s="52">
        <v>1975</v>
      </c>
      <c r="E489" s="52" t="s">
        <v>40</v>
      </c>
      <c r="F489" s="52" t="s">
        <v>65</v>
      </c>
      <c r="G489" s="54">
        <v>9</v>
      </c>
      <c r="H489" s="54">
        <v>1</v>
      </c>
      <c r="I489" s="55">
        <v>2577.9000000000001</v>
      </c>
      <c r="J489" s="55">
        <v>2577.9000000000001</v>
      </c>
      <c r="K489" s="55">
        <v>1962.7</v>
      </c>
      <c r="L489" s="56">
        <v>90</v>
      </c>
      <c r="M489" s="55">
        <f t="shared" si="104"/>
        <v>3897017.9199999999</v>
      </c>
      <c r="N489" s="55">
        <v>0</v>
      </c>
      <c r="O489" s="55">
        <v>0</v>
      </c>
      <c r="P489" s="55">
        <v>0</v>
      </c>
      <c r="Q489" s="55">
        <f>'Таблица 3 '!C480</f>
        <v>3897017.9199999999</v>
      </c>
      <c r="R489" s="55">
        <f t="shared" si="105"/>
        <v>3897017.9199999999</v>
      </c>
      <c r="S489" s="55">
        <v>0</v>
      </c>
      <c r="T489" s="57">
        <f t="shared" si="103"/>
        <v>1511.7025175530471</v>
      </c>
      <c r="U489" s="57">
        <v>1511.7</v>
      </c>
      <c r="V489" s="59" t="s">
        <v>497</v>
      </c>
      <c r="W489" s="60"/>
    </row>
    <row r="490" s="51" customFormat="1" ht="45">
      <c r="A490" s="52">
        <v>79</v>
      </c>
      <c r="B490" s="53" t="s">
        <v>152</v>
      </c>
      <c r="C490" s="52" t="s">
        <v>43</v>
      </c>
      <c r="D490" s="52">
        <v>1978</v>
      </c>
      <c r="E490" s="52">
        <v>2019</v>
      </c>
      <c r="F490" s="52" t="s">
        <v>65</v>
      </c>
      <c r="G490" s="54">
        <v>5</v>
      </c>
      <c r="H490" s="54">
        <v>6</v>
      </c>
      <c r="I490" s="55">
        <v>5770.5</v>
      </c>
      <c r="J490" s="55">
        <v>4274.8999999999996</v>
      </c>
      <c r="K490" s="55">
        <v>4187.6000000000004</v>
      </c>
      <c r="L490" s="56">
        <v>238</v>
      </c>
      <c r="M490" s="55">
        <f t="shared" si="104"/>
        <v>2425939.2000000002</v>
      </c>
      <c r="N490" s="55">
        <v>0</v>
      </c>
      <c r="O490" s="55">
        <v>0</v>
      </c>
      <c r="P490" s="55">
        <v>0</v>
      </c>
      <c r="Q490" s="55">
        <f>'Таблица 3 '!C481</f>
        <v>2425939.2000000002</v>
      </c>
      <c r="R490" s="55">
        <f t="shared" si="105"/>
        <v>2425939.2000000002</v>
      </c>
      <c r="S490" s="55">
        <v>0</v>
      </c>
      <c r="T490" s="57">
        <f t="shared" si="103"/>
        <v>567.48443238438335</v>
      </c>
      <c r="U490" s="57">
        <v>1272.0699999999999</v>
      </c>
      <c r="V490" s="59" t="s">
        <v>497</v>
      </c>
      <c r="W490" s="60"/>
    </row>
    <row r="491" s="51" customFormat="1" ht="60">
      <c r="A491" s="52">
        <v>80</v>
      </c>
      <c r="B491" s="53" t="s">
        <v>551</v>
      </c>
      <c r="C491" s="52" t="s">
        <v>52</v>
      </c>
      <c r="D491" s="52">
        <v>1983</v>
      </c>
      <c r="E491" s="52" t="s">
        <v>40</v>
      </c>
      <c r="F491" s="52" t="s">
        <v>44</v>
      </c>
      <c r="G491" s="54">
        <v>5</v>
      </c>
      <c r="H491" s="54">
        <v>8</v>
      </c>
      <c r="I491" s="55">
        <v>11169.9</v>
      </c>
      <c r="J491" s="55">
        <v>7350.5</v>
      </c>
      <c r="K491" s="55">
        <v>7350.5</v>
      </c>
      <c r="L491" s="56">
        <v>216</v>
      </c>
      <c r="M491" s="55">
        <f t="shared" si="104"/>
        <v>5162532.96</v>
      </c>
      <c r="N491" s="55">
        <v>0</v>
      </c>
      <c r="O491" s="55">
        <v>0</v>
      </c>
      <c r="P491" s="55">
        <v>0</v>
      </c>
      <c r="Q491" s="55">
        <f>'Таблица 3 '!C482</f>
        <v>5162532.96</v>
      </c>
      <c r="R491" s="55">
        <f t="shared" si="105"/>
        <v>5162532.96</v>
      </c>
      <c r="S491" s="55">
        <v>0</v>
      </c>
      <c r="T491" s="57">
        <f t="shared" si="103"/>
        <v>702.33765866267595</v>
      </c>
      <c r="U491" s="57">
        <v>702.34000000000003</v>
      </c>
      <c r="V491" s="59" t="s">
        <v>497</v>
      </c>
      <c r="W491" s="60"/>
    </row>
    <row r="492" s="51" customFormat="1" ht="45">
      <c r="A492" s="52">
        <v>81</v>
      </c>
      <c r="B492" s="53" t="s">
        <v>552</v>
      </c>
      <c r="C492" s="52" t="s">
        <v>43</v>
      </c>
      <c r="D492" s="52">
        <v>1961</v>
      </c>
      <c r="E492" s="52" t="s">
        <v>40</v>
      </c>
      <c r="F492" s="52" t="s">
        <v>44</v>
      </c>
      <c r="G492" s="54">
        <v>5</v>
      </c>
      <c r="H492" s="54">
        <v>3</v>
      </c>
      <c r="I492" s="55">
        <v>4377.8999999999996</v>
      </c>
      <c r="J492" s="55">
        <v>3015.5</v>
      </c>
      <c r="K492" s="55">
        <v>3015.5</v>
      </c>
      <c r="L492" s="56">
        <v>68</v>
      </c>
      <c r="M492" s="55">
        <f t="shared" si="104"/>
        <v>10590316.800000001</v>
      </c>
      <c r="N492" s="55">
        <v>0</v>
      </c>
      <c r="O492" s="55">
        <v>0</v>
      </c>
      <c r="P492" s="55">
        <v>0</v>
      </c>
      <c r="Q492" s="55">
        <f>'Таблица 3 '!C483</f>
        <v>10590316.800000001</v>
      </c>
      <c r="R492" s="55">
        <f t="shared" si="105"/>
        <v>10590316.800000001</v>
      </c>
      <c r="S492" s="55">
        <v>0</v>
      </c>
      <c r="T492" s="57">
        <f t="shared" si="103"/>
        <v>3511.9604709003484</v>
      </c>
      <c r="U492" s="57">
        <v>3511.96</v>
      </c>
      <c r="V492" s="59" t="s">
        <v>497</v>
      </c>
      <c r="W492" s="60"/>
    </row>
    <row r="493" s="51" customFormat="1" ht="45">
      <c r="A493" s="52">
        <v>82</v>
      </c>
      <c r="B493" s="53" t="s">
        <v>161</v>
      </c>
      <c r="C493" s="52" t="s">
        <v>43</v>
      </c>
      <c r="D493" s="52">
        <v>1936</v>
      </c>
      <c r="E493" s="52">
        <v>2015</v>
      </c>
      <c r="F493" s="52" t="s">
        <v>65</v>
      </c>
      <c r="G493" s="54">
        <v>3</v>
      </c>
      <c r="H493" s="54">
        <v>6</v>
      </c>
      <c r="I493" s="55">
        <v>2973.9000000000001</v>
      </c>
      <c r="J493" s="55">
        <v>2639.9000000000001</v>
      </c>
      <c r="K493" s="55">
        <v>2639.9000000000001</v>
      </c>
      <c r="L493" s="56">
        <v>78</v>
      </c>
      <c r="M493" s="55">
        <f t="shared" si="104"/>
        <v>11072701.050000001</v>
      </c>
      <c r="N493" s="55">
        <v>0</v>
      </c>
      <c r="O493" s="55">
        <v>0</v>
      </c>
      <c r="P493" s="55">
        <v>0</v>
      </c>
      <c r="Q493" s="55">
        <f>'Таблица 3 '!C484</f>
        <v>11072701.050000001</v>
      </c>
      <c r="R493" s="55">
        <f t="shared" si="105"/>
        <v>11072701.050000001</v>
      </c>
      <c r="S493" s="55">
        <v>0</v>
      </c>
      <c r="T493" s="57">
        <f t="shared" si="103"/>
        <v>4194.3638205992656</v>
      </c>
      <c r="U493" s="57">
        <v>4194.3638205992656</v>
      </c>
      <c r="V493" s="59" t="s">
        <v>497</v>
      </c>
      <c r="W493" s="60"/>
    </row>
    <row r="494" s="51" customFormat="1" ht="45">
      <c r="A494" s="52">
        <v>83</v>
      </c>
      <c r="B494" s="53" t="s">
        <v>164</v>
      </c>
      <c r="C494" s="52" t="s">
        <v>43</v>
      </c>
      <c r="D494" s="52">
        <v>1959</v>
      </c>
      <c r="E494" s="52">
        <v>2018</v>
      </c>
      <c r="F494" s="52" t="s">
        <v>65</v>
      </c>
      <c r="G494" s="54">
        <v>5</v>
      </c>
      <c r="H494" s="54">
        <v>4</v>
      </c>
      <c r="I494" s="55">
        <v>4498.3999999999996</v>
      </c>
      <c r="J494" s="55">
        <v>3274.5</v>
      </c>
      <c r="K494" s="55">
        <v>3274.5</v>
      </c>
      <c r="L494" s="56">
        <v>115</v>
      </c>
      <c r="M494" s="55">
        <f t="shared" si="104"/>
        <v>7927377.5999999996</v>
      </c>
      <c r="N494" s="55">
        <v>0</v>
      </c>
      <c r="O494" s="55">
        <v>0</v>
      </c>
      <c r="P494" s="55">
        <v>0</v>
      </c>
      <c r="Q494" s="55">
        <f>'Таблица 3 '!C485</f>
        <v>7927377.5999999996</v>
      </c>
      <c r="R494" s="55">
        <f t="shared" si="105"/>
        <v>7927377.5999999996</v>
      </c>
      <c r="S494" s="55">
        <v>0</v>
      </c>
      <c r="T494" s="57">
        <f t="shared" si="103"/>
        <v>2420.9429225836006</v>
      </c>
      <c r="U494" s="57">
        <v>2430.0999999999999</v>
      </c>
      <c r="V494" s="59" t="s">
        <v>497</v>
      </c>
      <c r="W494" s="60"/>
    </row>
    <row r="495" s="51" customFormat="1" ht="45">
      <c r="A495" s="52">
        <v>84</v>
      </c>
      <c r="B495" s="53" t="s">
        <v>171</v>
      </c>
      <c r="C495" s="52" t="s">
        <v>43</v>
      </c>
      <c r="D495" s="52">
        <v>1958</v>
      </c>
      <c r="E495" s="52" t="s">
        <v>40</v>
      </c>
      <c r="F495" s="52" t="s">
        <v>65</v>
      </c>
      <c r="G495" s="54">
        <v>2</v>
      </c>
      <c r="H495" s="54">
        <v>2</v>
      </c>
      <c r="I495" s="55">
        <v>761</v>
      </c>
      <c r="J495" s="55">
        <v>633.29999999999995</v>
      </c>
      <c r="K495" s="55">
        <v>633.29999999999995</v>
      </c>
      <c r="L495" s="56">
        <v>32</v>
      </c>
      <c r="M495" s="55">
        <f t="shared" si="104"/>
        <v>98195.759999999995</v>
      </c>
      <c r="N495" s="55">
        <v>0</v>
      </c>
      <c r="O495" s="55">
        <v>0</v>
      </c>
      <c r="P495" s="55">
        <v>0</v>
      </c>
      <c r="Q495" s="55">
        <f>'Таблица 3 '!C486</f>
        <v>98195.759999999995</v>
      </c>
      <c r="R495" s="55">
        <f t="shared" si="105"/>
        <v>98195.759999999995</v>
      </c>
      <c r="S495" s="55">
        <v>0</v>
      </c>
      <c r="T495" s="57">
        <f t="shared" ref="T495:T558" si="106">M495/J495</f>
        <v>155.05409758408337</v>
      </c>
      <c r="U495" s="57">
        <v>155.05000000000001</v>
      </c>
      <c r="V495" s="59" t="s">
        <v>497</v>
      </c>
      <c r="W495" s="60"/>
    </row>
    <row r="496" s="51" customFormat="1" ht="45">
      <c r="A496" s="52">
        <v>85</v>
      </c>
      <c r="B496" s="53" t="s">
        <v>553</v>
      </c>
      <c r="C496" s="52" t="s">
        <v>43</v>
      </c>
      <c r="D496" s="52">
        <v>1956</v>
      </c>
      <c r="E496" s="52">
        <v>2018</v>
      </c>
      <c r="F496" s="52" t="s">
        <v>65</v>
      </c>
      <c r="G496" s="54">
        <v>2</v>
      </c>
      <c r="H496" s="54">
        <v>3</v>
      </c>
      <c r="I496" s="55">
        <v>988</v>
      </c>
      <c r="J496" s="55">
        <v>890.10000000000002</v>
      </c>
      <c r="K496" s="55">
        <v>890.10000000000002</v>
      </c>
      <c r="L496" s="56">
        <v>21</v>
      </c>
      <c r="M496" s="55">
        <f t="shared" si="104"/>
        <v>3175138.6000000001</v>
      </c>
      <c r="N496" s="55">
        <v>0</v>
      </c>
      <c r="O496" s="55">
        <v>0</v>
      </c>
      <c r="P496" s="55">
        <v>0</v>
      </c>
      <c r="Q496" s="55">
        <f>'Таблица 3 '!C487</f>
        <v>3175138.6000000001</v>
      </c>
      <c r="R496" s="55">
        <f t="shared" si="105"/>
        <v>3175138.6000000001</v>
      </c>
      <c r="S496" s="55">
        <v>0</v>
      </c>
      <c r="T496" s="57">
        <f t="shared" si="106"/>
        <v>3567.1706549825863</v>
      </c>
      <c r="U496" s="57">
        <v>3567.1700000000001</v>
      </c>
      <c r="V496" s="59" t="s">
        <v>497</v>
      </c>
      <c r="W496" s="60"/>
    </row>
    <row r="497" s="51" customFormat="1" ht="47.450000000000003" customHeight="1">
      <c r="A497" s="52">
        <v>86</v>
      </c>
      <c r="B497" s="53" t="s">
        <v>554</v>
      </c>
      <c r="C497" s="52" t="s">
        <v>555</v>
      </c>
      <c r="D497" s="52">
        <v>1961</v>
      </c>
      <c r="E497" s="52" t="s">
        <v>40</v>
      </c>
      <c r="F497" s="52" t="s">
        <v>65</v>
      </c>
      <c r="G497" s="54">
        <v>3</v>
      </c>
      <c r="H497" s="54">
        <v>3</v>
      </c>
      <c r="I497" s="55">
        <v>1650.5999999999999</v>
      </c>
      <c r="J497" s="55">
        <v>1539.8</v>
      </c>
      <c r="K497" s="55">
        <v>1539.8</v>
      </c>
      <c r="L497" s="56">
        <v>49</v>
      </c>
      <c r="M497" s="55">
        <f t="shared" si="104"/>
        <v>756081.59999999998</v>
      </c>
      <c r="N497" s="55">
        <v>0</v>
      </c>
      <c r="O497" s="55">
        <v>0</v>
      </c>
      <c r="P497" s="55">
        <v>0</v>
      </c>
      <c r="Q497" s="55">
        <f>'Таблица 3 '!C488</f>
        <v>756081.59999999998</v>
      </c>
      <c r="R497" s="55">
        <f t="shared" si="105"/>
        <v>756081.59999999998</v>
      </c>
      <c r="S497" s="55">
        <v>0</v>
      </c>
      <c r="T497" s="57">
        <f t="shared" si="106"/>
        <v>491.02584751266397</v>
      </c>
      <c r="U497" s="57">
        <v>491.02999999999997</v>
      </c>
      <c r="V497" s="59" t="s">
        <v>497</v>
      </c>
      <c r="W497" s="60"/>
    </row>
    <row r="498" s="51" customFormat="1" ht="45">
      <c r="A498" s="52">
        <v>87</v>
      </c>
      <c r="B498" s="53" t="s">
        <v>556</v>
      </c>
      <c r="C498" s="52" t="s">
        <v>43</v>
      </c>
      <c r="D498" s="52">
        <v>1965</v>
      </c>
      <c r="E498" s="52" t="s">
        <v>40</v>
      </c>
      <c r="F498" s="52" t="s">
        <v>65</v>
      </c>
      <c r="G498" s="54">
        <v>5</v>
      </c>
      <c r="H498" s="54">
        <v>9</v>
      </c>
      <c r="I498" s="55">
        <v>9373.8999999999996</v>
      </c>
      <c r="J498" s="55">
        <v>7883.5</v>
      </c>
      <c r="K498" s="55">
        <v>7581.3999999999996</v>
      </c>
      <c r="L498" s="56">
        <v>315</v>
      </c>
      <c r="M498" s="55">
        <f t="shared" si="104"/>
        <v>26401.720000000001</v>
      </c>
      <c r="N498" s="55">
        <v>0</v>
      </c>
      <c r="O498" s="55">
        <v>0</v>
      </c>
      <c r="P498" s="55">
        <v>0</v>
      </c>
      <c r="Q498" s="55">
        <f>'Таблица 3 '!C489</f>
        <v>26401.720000000001</v>
      </c>
      <c r="R498" s="55">
        <f t="shared" si="105"/>
        <v>26401.720000000001</v>
      </c>
      <c r="S498" s="55">
        <v>0</v>
      </c>
      <c r="T498" s="57">
        <f t="shared" si="106"/>
        <v>3.3489845880636775</v>
      </c>
      <c r="U498" s="57">
        <v>267</v>
      </c>
      <c r="V498" s="59" t="s">
        <v>497</v>
      </c>
      <c r="W498" s="60"/>
    </row>
    <row r="499" s="51" customFormat="1" ht="45">
      <c r="A499" s="52">
        <v>88</v>
      </c>
      <c r="B499" s="53" t="s">
        <v>177</v>
      </c>
      <c r="C499" s="52" t="s">
        <v>43</v>
      </c>
      <c r="D499" s="52">
        <v>1960</v>
      </c>
      <c r="E499" s="52">
        <v>2017</v>
      </c>
      <c r="F499" s="52" t="s">
        <v>65</v>
      </c>
      <c r="G499" s="54">
        <v>2</v>
      </c>
      <c r="H499" s="54">
        <v>1</v>
      </c>
      <c r="I499" s="55">
        <v>357.10000000000002</v>
      </c>
      <c r="J499" s="55">
        <v>307.10000000000002</v>
      </c>
      <c r="K499" s="55">
        <v>262.39999999999998</v>
      </c>
      <c r="L499" s="56">
        <v>12</v>
      </c>
      <c r="M499" s="55">
        <f t="shared" si="104"/>
        <v>138594</v>
      </c>
      <c r="N499" s="55">
        <v>0</v>
      </c>
      <c r="O499" s="55">
        <v>0</v>
      </c>
      <c r="P499" s="55">
        <v>0</v>
      </c>
      <c r="Q499" s="55">
        <f>'Таблица 3 '!C490</f>
        <v>138594</v>
      </c>
      <c r="R499" s="55">
        <f t="shared" si="105"/>
        <v>138594</v>
      </c>
      <c r="S499" s="55">
        <v>0</v>
      </c>
      <c r="T499" s="57">
        <f t="shared" si="106"/>
        <v>451.29925105828715</v>
      </c>
      <c r="U499" s="57">
        <v>451.30000000000001</v>
      </c>
      <c r="V499" s="59" t="s">
        <v>497</v>
      </c>
      <c r="W499" s="60"/>
    </row>
    <row r="500" s="51" customFormat="1" ht="48" customHeight="1">
      <c r="A500" s="52">
        <v>89</v>
      </c>
      <c r="B500" s="53" t="s">
        <v>182</v>
      </c>
      <c r="C500" s="52" t="s">
        <v>52</v>
      </c>
      <c r="D500" s="52">
        <v>1978</v>
      </c>
      <c r="E500" s="52">
        <v>2023</v>
      </c>
      <c r="F500" s="52" t="s">
        <v>65</v>
      </c>
      <c r="G500" s="54">
        <v>5</v>
      </c>
      <c r="H500" s="54">
        <v>6</v>
      </c>
      <c r="I500" s="55">
        <v>5160</v>
      </c>
      <c r="J500" s="55">
        <v>4537.3000000000002</v>
      </c>
      <c r="K500" s="55">
        <v>3531.9000000000001</v>
      </c>
      <c r="L500" s="56">
        <v>158</v>
      </c>
      <c r="M500" s="55">
        <f t="shared" si="104"/>
        <v>748069.59999999998</v>
      </c>
      <c r="N500" s="55">
        <v>0</v>
      </c>
      <c r="O500" s="55">
        <v>0</v>
      </c>
      <c r="P500" s="55">
        <v>0</v>
      </c>
      <c r="Q500" s="55">
        <f>'Таблица 3 '!C491</f>
        <v>748069.59999999998</v>
      </c>
      <c r="R500" s="55">
        <f t="shared" si="105"/>
        <v>748069.59999999998</v>
      </c>
      <c r="S500" s="55">
        <v>0</v>
      </c>
      <c r="T500" s="57">
        <f t="shared" si="106"/>
        <v>164.87109073678178</v>
      </c>
      <c r="U500" s="57">
        <v>164.87109073678178</v>
      </c>
      <c r="V500" s="59" t="s">
        <v>497</v>
      </c>
      <c r="W500" s="60"/>
    </row>
    <row r="501" s="51" customFormat="1" ht="48" customHeight="1">
      <c r="A501" s="52">
        <v>90</v>
      </c>
      <c r="B501" s="53" t="s">
        <v>557</v>
      </c>
      <c r="C501" s="52" t="s">
        <v>52</v>
      </c>
      <c r="D501" s="52">
        <v>2013</v>
      </c>
      <c r="E501" s="52" t="s">
        <v>40</v>
      </c>
      <c r="F501" s="52" t="s">
        <v>65</v>
      </c>
      <c r="G501" s="54">
        <v>13</v>
      </c>
      <c r="H501" s="54">
        <v>4</v>
      </c>
      <c r="I501" s="55">
        <v>20268</v>
      </c>
      <c r="J501" s="55">
        <v>16263.91</v>
      </c>
      <c r="K501" s="55">
        <v>16202.41</v>
      </c>
      <c r="L501" s="56">
        <v>205</v>
      </c>
      <c r="M501" s="55">
        <f t="shared" si="104"/>
        <v>6642768</v>
      </c>
      <c r="N501" s="55">
        <v>0</v>
      </c>
      <c r="O501" s="55">
        <v>0</v>
      </c>
      <c r="P501" s="55">
        <v>0</v>
      </c>
      <c r="Q501" s="55">
        <f>'Таблица 3 '!C492</f>
        <v>6642768</v>
      </c>
      <c r="R501" s="55">
        <f t="shared" si="105"/>
        <v>6642768</v>
      </c>
      <c r="S501" s="55">
        <v>0</v>
      </c>
      <c r="T501" s="57">
        <f t="shared" si="106"/>
        <v>408.43610177380469</v>
      </c>
      <c r="U501" s="57">
        <v>408.43610177380469</v>
      </c>
      <c r="V501" s="59" t="s">
        <v>497</v>
      </c>
      <c r="W501" s="60"/>
    </row>
    <row r="502" s="51" customFormat="1" ht="45">
      <c r="A502" s="52">
        <v>91</v>
      </c>
      <c r="B502" s="53" t="s">
        <v>187</v>
      </c>
      <c r="C502" s="52" t="s">
        <v>43</v>
      </c>
      <c r="D502" s="52">
        <v>1965</v>
      </c>
      <c r="E502" s="52" t="s">
        <v>40</v>
      </c>
      <c r="F502" s="52" t="s">
        <v>50</v>
      </c>
      <c r="G502" s="54">
        <v>4</v>
      </c>
      <c r="H502" s="54">
        <v>2</v>
      </c>
      <c r="I502" s="55">
        <v>1403.3</v>
      </c>
      <c r="J502" s="55">
        <v>1330.7</v>
      </c>
      <c r="K502" s="55">
        <v>1330.7</v>
      </c>
      <c r="L502" s="56">
        <v>72</v>
      </c>
      <c r="M502" s="55">
        <f t="shared" si="104"/>
        <v>4172631.8799999999</v>
      </c>
      <c r="N502" s="55">
        <v>0</v>
      </c>
      <c r="O502" s="55">
        <v>0</v>
      </c>
      <c r="P502" s="55">
        <v>0</v>
      </c>
      <c r="Q502" s="55">
        <f>'Таблица 3 '!C493</f>
        <v>4172631.8799999999</v>
      </c>
      <c r="R502" s="55">
        <f t="shared" si="105"/>
        <v>4172631.8799999999</v>
      </c>
      <c r="S502" s="55">
        <v>0</v>
      </c>
      <c r="T502" s="57">
        <f t="shared" si="106"/>
        <v>3135.6668520327644</v>
      </c>
      <c r="U502" s="57">
        <v>3135.6700000000001</v>
      </c>
      <c r="V502" s="59" t="s">
        <v>497</v>
      </c>
      <c r="W502" s="60"/>
    </row>
    <row r="503" s="51" customFormat="1" ht="45">
      <c r="A503" s="52">
        <v>92</v>
      </c>
      <c r="B503" s="53" t="s">
        <v>558</v>
      </c>
      <c r="C503" s="52" t="s">
        <v>43</v>
      </c>
      <c r="D503" s="52">
        <v>1994</v>
      </c>
      <c r="E503" s="52" t="s">
        <v>40</v>
      </c>
      <c r="F503" s="52" t="s">
        <v>65</v>
      </c>
      <c r="G503" s="54">
        <v>5</v>
      </c>
      <c r="H503" s="54">
        <v>5</v>
      </c>
      <c r="I503" s="55">
        <v>4752.3000000000002</v>
      </c>
      <c r="J503" s="55">
        <v>3409.1999999999998</v>
      </c>
      <c r="K503" s="55">
        <v>3337.9000000000001</v>
      </c>
      <c r="L503" s="56">
        <v>168</v>
      </c>
      <c r="M503" s="55">
        <f t="shared" si="104"/>
        <v>298725.41999999998</v>
      </c>
      <c r="N503" s="55">
        <v>0</v>
      </c>
      <c r="O503" s="55">
        <v>0</v>
      </c>
      <c r="P503" s="55">
        <v>0</v>
      </c>
      <c r="Q503" s="55">
        <f>'Таблица 3 '!C494</f>
        <v>298725.41999999998</v>
      </c>
      <c r="R503" s="55">
        <f t="shared" si="105"/>
        <v>298725.41999999998</v>
      </c>
      <c r="S503" s="55">
        <v>0</v>
      </c>
      <c r="T503" s="57">
        <f t="shared" si="106"/>
        <v>87.623319253783876</v>
      </c>
      <c r="U503" s="57">
        <v>87.620000000000005</v>
      </c>
      <c r="V503" s="59" t="s">
        <v>497</v>
      </c>
      <c r="W503" s="60"/>
    </row>
    <row r="504" s="51" customFormat="1" ht="45">
      <c r="A504" s="52">
        <v>93</v>
      </c>
      <c r="B504" s="53" t="s">
        <v>559</v>
      </c>
      <c r="C504" s="52" t="s">
        <v>43</v>
      </c>
      <c r="D504" s="52">
        <v>1994</v>
      </c>
      <c r="E504" s="52" t="s">
        <v>40</v>
      </c>
      <c r="F504" s="52" t="s">
        <v>54</v>
      </c>
      <c r="G504" s="54">
        <v>9</v>
      </c>
      <c r="H504" s="54">
        <v>9</v>
      </c>
      <c r="I504" s="55">
        <v>8752</v>
      </c>
      <c r="J504" s="55">
        <v>8752</v>
      </c>
      <c r="K504" s="55">
        <v>8752</v>
      </c>
      <c r="L504" s="56">
        <v>153</v>
      </c>
      <c r="M504" s="55">
        <f t="shared" si="104"/>
        <v>157773.20000000001</v>
      </c>
      <c r="N504" s="55">
        <v>0</v>
      </c>
      <c r="O504" s="55">
        <v>0</v>
      </c>
      <c r="P504" s="55">
        <v>0</v>
      </c>
      <c r="Q504" s="55">
        <f>'Таблица 3 '!C495</f>
        <v>157773.20000000001</v>
      </c>
      <c r="R504" s="55">
        <f t="shared" si="105"/>
        <v>157773.20000000001</v>
      </c>
      <c r="S504" s="55">
        <v>0</v>
      </c>
      <c r="T504" s="57">
        <f t="shared" si="106"/>
        <v>18.027102376599636</v>
      </c>
      <c r="U504" s="57">
        <v>18.030000000000001</v>
      </c>
      <c r="V504" s="59" t="s">
        <v>497</v>
      </c>
      <c r="W504" s="60"/>
    </row>
    <row r="505" s="51" customFormat="1" ht="45">
      <c r="A505" s="52">
        <v>94</v>
      </c>
      <c r="B505" s="53" t="s">
        <v>560</v>
      </c>
      <c r="C505" s="52" t="s">
        <v>43</v>
      </c>
      <c r="D505" s="52">
        <v>1974</v>
      </c>
      <c r="E505" s="52" t="s">
        <v>40</v>
      </c>
      <c r="F505" s="52" t="s">
        <v>44</v>
      </c>
      <c r="G505" s="54">
        <v>5</v>
      </c>
      <c r="H505" s="54">
        <v>3</v>
      </c>
      <c r="I505" s="55">
        <v>2902</v>
      </c>
      <c r="J505" s="55">
        <v>2112.9000000000001</v>
      </c>
      <c r="K505" s="55">
        <v>2112.9000000000001</v>
      </c>
      <c r="L505" s="56">
        <v>90</v>
      </c>
      <c r="M505" s="55">
        <f t="shared" si="104"/>
        <v>4429861.2000000002</v>
      </c>
      <c r="N505" s="55">
        <v>0</v>
      </c>
      <c r="O505" s="55">
        <v>0</v>
      </c>
      <c r="P505" s="55">
        <v>0</v>
      </c>
      <c r="Q505" s="55">
        <f>'Таблица 3 '!C496</f>
        <v>4429861.2000000002</v>
      </c>
      <c r="R505" s="55">
        <f t="shared" si="105"/>
        <v>4429861.2000000002</v>
      </c>
      <c r="S505" s="55">
        <v>0</v>
      </c>
      <c r="T505" s="57">
        <f t="shared" si="106"/>
        <v>2096.5787306545508</v>
      </c>
      <c r="U505" s="57">
        <v>2096.5799999999999</v>
      </c>
      <c r="V505" s="59" t="s">
        <v>497</v>
      </c>
      <c r="W505" s="60"/>
    </row>
    <row r="506" s="51" customFormat="1" ht="44.25" customHeight="1">
      <c r="A506" s="52">
        <v>95</v>
      </c>
      <c r="B506" s="53" t="s">
        <v>561</v>
      </c>
      <c r="C506" s="52" t="s">
        <v>52</v>
      </c>
      <c r="D506" s="52">
        <v>1962</v>
      </c>
      <c r="E506" s="52" t="s">
        <v>40</v>
      </c>
      <c r="F506" s="52" t="s">
        <v>65</v>
      </c>
      <c r="G506" s="54">
        <v>4</v>
      </c>
      <c r="H506" s="54">
        <v>3</v>
      </c>
      <c r="I506" s="55">
        <v>3542.1999999999998</v>
      </c>
      <c r="J506" s="55">
        <v>1899.05</v>
      </c>
      <c r="K506" s="55">
        <v>1623.2</v>
      </c>
      <c r="L506" s="56">
        <v>130</v>
      </c>
      <c r="M506" s="55">
        <f t="shared" si="104"/>
        <v>1650140.2</v>
      </c>
      <c r="N506" s="55">
        <v>0</v>
      </c>
      <c r="O506" s="55">
        <v>0</v>
      </c>
      <c r="P506" s="55">
        <v>0</v>
      </c>
      <c r="Q506" s="55">
        <f>'Таблица 3 '!C497</f>
        <v>1650140.2</v>
      </c>
      <c r="R506" s="55">
        <f t="shared" si="105"/>
        <v>1650140.2</v>
      </c>
      <c r="S506" s="55">
        <v>0</v>
      </c>
      <c r="T506" s="57">
        <f t="shared" si="106"/>
        <v>868.9293067586425</v>
      </c>
      <c r="U506" s="57">
        <v>868.9293067586425</v>
      </c>
      <c r="V506" s="59" t="s">
        <v>497</v>
      </c>
      <c r="W506" s="60"/>
    </row>
    <row r="507" s="51" customFormat="1" ht="44.25" customHeight="1">
      <c r="A507" s="52">
        <v>96</v>
      </c>
      <c r="B507" s="53" t="s">
        <v>562</v>
      </c>
      <c r="C507" s="52" t="s">
        <v>52</v>
      </c>
      <c r="D507" s="52">
        <v>1977</v>
      </c>
      <c r="E507" s="52">
        <v>2021</v>
      </c>
      <c r="F507" s="52" t="s">
        <v>50</v>
      </c>
      <c r="G507" s="54">
        <v>5</v>
      </c>
      <c r="H507" s="54">
        <v>6</v>
      </c>
      <c r="I507" s="55">
        <v>6201.6999999999998</v>
      </c>
      <c r="J507" s="55">
        <v>4408.8999999999996</v>
      </c>
      <c r="K507" s="55">
        <v>4408.8999999999996</v>
      </c>
      <c r="L507" s="56">
        <v>190</v>
      </c>
      <c r="M507" s="55">
        <f t="shared" si="104"/>
        <v>2345453.1899999999</v>
      </c>
      <c r="N507" s="55">
        <v>0</v>
      </c>
      <c r="O507" s="55">
        <v>0</v>
      </c>
      <c r="P507" s="55">
        <v>0</v>
      </c>
      <c r="Q507" s="55">
        <f>'Таблица 3 '!C498</f>
        <v>2345453.1899999999</v>
      </c>
      <c r="R507" s="55">
        <f t="shared" si="105"/>
        <v>2345453.1899999999</v>
      </c>
      <c r="S507" s="55">
        <v>0</v>
      </c>
      <c r="T507" s="57">
        <f t="shared" si="106"/>
        <v>531.98148971398768</v>
      </c>
      <c r="U507" s="57">
        <v>531.98000000000002</v>
      </c>
      <c r="V507" s="59" t="s">
        <v>497</v>
      </c>
      <c r="W507" s="60"/>
    </row>
    <row r="508" s="51" customFormat="1" ht="45">
      <c r="A508" s="52">
        <v>97</v>
      </c>
      <c r="B508" s="53" t="s">
        <v>191</v>
      </c>
      <c r="C508" s="52" t="s">
        <v>43</v>
      </c>
      <c r="D508" s="52">
        <v>1991</v>
      </c>
      <c r="E508" s="52">
        <v>2021</v>
      </c>
      <c r="F508" s="52" t="s">
        <v>50</v>
      </c>
      <c r="G508" s="54">
        <v>10</v>
      </c>
      <c r="H508" s="54">
        <v>3</v>
      </c>
      <c r="I508" s="55">
        <v>7546.5</v>
      </c>
      <c r="J508" s="55">
        <v>7180.3999999999996</v>
      </c>
      <c r="K508" s="55">
        <v>7097.3999999999996</v>
      </c>
      <c r="L508" s="56">
        <v>283</v>
      </c>
      <c r="M508" s="55">
        <f t="shared" si="104"/>
        <v>7019344.7999999998</v>
      </c>
      <c r="N508" s="55">
        <v>0</v>
      </c>
      <c r="O508" s="55">
        <v>0</v>
      </c>
      <c r="P508" s="55">
        <v>0</v>
      </c>
      <c r="Q508" s="55">
        <f>'Таблица 3 '!C499</f>
        <v>7019344.7999999998</v>
      </c>
      <c r="R508" s="55">
        <f t="shared" si="105"/>
        <v>7019344.7999999998</v>
      </c>
      <c r="S508" s="55">
        <v>0</v>
      </c>
      <c r="T508" s="57">
        <f t="shared" si="106"/>
        <v>977.57016322210461</v>
      </c>
      <c r="U508" s="57">
        <v>977.57000000000005</v>
      </c>
      <c r="V508" s="59" t="s">
        <v>497</v>
      </c>
      <c r="W508" s="60"/>
    </row>
    <row r="509" s="51" customFormat="1" ht="45" customHeight="1">
      <c r="A509" s="52">
        <v>98</v>
      </c>
      <c r="B509" s="53" t="s">
        <v>563</v>
      </c>
      <c r="C509" s="52" t="s">
        <v>52</v>
      </c>
      <c r="D509" s="52">
        <v>1972</v>
      </c>
      <c r="E509" s="52" t="s">
        <v>39</v>
      </c>
      <c r="F509" s="52" t="s">
        <v>65</v>
      </c>
      <c r="G509" s="54">
        <v>5</v>
      </c>
      <c r="H509" s="54">
        <v>4</v>
      </c>
      <c r="I509" s="55">
        <v>3439.5</v>
      </c>
      <c r="J509" s="55">
        <v>3166</v>
      </c>
      <c r="K509" s="55">
        <v>3166</v>
      </c>
      <c r="L509" s="56">
        <v>164</v>
      </c>
      <c r="M509" s="55">
        <f t="shared" si="104"/>
        <v>514888</v>
      </c>
      <c r="N509" s="55">
        <v>0</v>
      </c>
      <c r="O509" s="55">
        <v>0</v>
      </c>
      <c r="P509" s="55">
        <v>0</v>
      </c>
      <c r="Q509" s="55">
        <f>'Таблица 3 '!C500</f>
        <v>514888</v>
      </c>
      <c r="R509" s="55">
        <f t="shared" si="105"/>
        <v>514888</v>
      </c>
      <c r="S509" s="55">
        <v>0</v>
      </c>
      <c r="T509" s="57">
        <f t="shared" si="106"/>
        <v>162.63044851547696</v>
      </c>
      <c r="U509" s="57">
        <v>162.63</v>
      </c>
      <c r="V509" s="59" t="s">
        <v>497</v>
      </c>
      <c r="W509" s="60"/>
    </row>
    <row r="510" s="51" customFormat="1" ht="45" customHeight="1">
      <c r="A510" s="52">
        <v>99</v>
      </c>
      <c r="B510" s="53" t="s">
        <v>564</v>
      </c>
      <c r="C510" s="52" t="s">
        <v>52</v>
      </c>
      <c r="D510" s="52">
        <v>1971</v>
      </c>
      <c r="E510" s="52" t="s">
        <v>39</v>
      </c>
      <c r="F510" s="52" t="s">
        <v>65</v>
      </c>
      <c r="G510" s="54">
        <v>5</v>
      </c>
      <c r="H510" s="54">
        <v>2</v>
      </c>
      <c r="I510" s="55">
        <v>1770.9000000000001</v>
      </c>
      <c r="J510" s="55">
        <v>17770.900000000001</v>
      </c>
      <c r="K510" s="55">
        <v>1770.9000000000001</v>
      </c>
      <c r="L510" s="56">
        <v>62</v>
      </c>
      <c r="M510" s="55">
        <f t="shared" si="104"/>
        <v>1745876.8600000001</v>
      </c>
      <c r="N510" s="55">
        <v>0</v>
      </c>
      <c r="O510" s="55">
        <v>0</v>
      </c>
      <c r="P510" s="55">
        <v>0</v>
      </c>
      <c r="Q510" s="55">
        <f>'Таблица 3 '!C501</f>
        <v>1745876.8600000001</v>
      </c>
      <c r="R510" s="55">
        <f t="shared" si="105"/>
        <v>1745876.8600000001</v>
      </c>
      <c r="S510" s="55">
        <v>0</v>
      </c>
      <c r="T510" s="57">
        <f t="shared" si="106"/>
        <v>98.243581360538855</v>
      </c>
      <c r="U510" s="57">
        <v>98.239999999999995</v>
      </c>
      <c r="V510" s="59" t="s">
        <v>497</v>
      </c>
      <c r="W510" s="60"/>
    </row>
    <row r="511" s="51" customFormat="1" ht="45" customHeight="1">
      <c r="A511" s="52">
        <v>100</v>
      </c>
      <c r="B511" s="53" t="s">
        <v>196</v>
      </c>
      <c r="C511" s="52" t="s">
        <v>52</v>
      </c>
      <c r="D511" s="52">
        <v>1981</v>
      </c>
      <c r="E511" s="52" t="s">
        <v>39</v>
      </c>
      <c r="F511" s="52" t="s">
        <v>65</v>
      </c>
      <c r="G511" s="54">
        <v>5</v>
      </c>
      <c r="H511" s="54">
        <v>10</v>
      </c>
      <c r="I511" s="55">
        <v>9767.8600000000006</v>
      </c>
      <c r="J511" s="55">
        <v>9467.8600000000006</v>
      </c>
      <c r="K511" s="55">
        <v>8577.0599999999995</v>
      </c>
      <c r="L511" s="56">
        <v>235</v>
      </c>
      <c r="M511" s="55">
        <f t="shared" si="104"/>
        <v>1944073.3899999999</v>
      </c>
      <c r="N511" s="55">
        <v>0</v>
      </c>
      <c r="O511" s="55">
        <v>0</v>
      </c>
      <c r="P511" s="55">
        <v>0</v>
      </c>
      <c r="Q511" s="55">
        <f>'Таблица 3 '!C502</f>
        <v>1944073.3899999999</v>
      </c>
      <c r="R511" s="55">
        <f t="shared" si="105"/>
        <v>1944073.3899999999</v>
      </c>
      <c r="S511" s="55">
        <v>0</v>
      </c>
      <c r="T511" s="57">
        <f t="shared" si="106"/>
        <v>205.33398149106554</v>
      </c>
      <c r="U511" s="57">
        <v>205.33000000000001</v>
      </c>
      <c r="V511" s="59" t="s">
        <v>497</v>
      </c>
      <c r="W511" s="60"/>
    </row>
    <row r="512" s="51" customFormat="1" ht="45">
      <c r="A512" s="52">
        <v>101</v>
      </c>
      <c r="B512" s="53" t="s">
        <v>199</v>
      </c>
      <c r="C512" s="52" t="s">
        <v>43</v>
      </c>
      <c r="D512" s="52">
        <v>1996</v>
      </c>
      <c r="E512" s="52" t="s">
        <v>40</v>
      </c>
      <c r="F512" s="52" t="s">
        <v>50</v>
      </c>
      <c r="G512" s="54">
        <v>9</v>
      </c>
      <c r="H512" s="54">
        <v>9</v>
      </c>
      <c r="I512" s="55">
        <v>9061</v>
      </c>
      <c r="J512" s="55">
        <v>9061.1000000000004</v>
      </c>
      <c r="K512" s="55">
        <v>9061.1000000000004</v>
      </c>
      <c r="L512" s="56">
        <v>325</v>
      </c>
      <c r="M512" s="55">
        <f t="shared" si="104"/>
        <v>12502939.32</v>
      </c>
      <c r="N512" s="55">
        <v>0</v>
      </c>
      <c r="O512" s="55">
        <v>0</v>
      </c>
      <c r="P512" s="55">
        <v>0</v>
      </c>
      <c r="Q512" s="55">
        <f>'Таблица 3 '!C503</f>
        <v>12502939.32</v>
      </c>
      <c r="R512" s="55">
        <f t="shared" si="105"/>
        <v>12502939.32</v>
      </c>
      <c r="S512" s="55">
        <v>0</v>
      </c>
      <c r="T512" s="57">
        <f t="shared" si="106"/>
        <v>1379.8478462879782</v>
      </c>
      <c r="U512" s="57">
        <v>1379.8499999999999</v>
      </c>
      <c r="V512" s="59" t="s">
        <v>497</v>
      </c>
      <c r="W512" s="60"/>
    </row>
    <row r="513" s="51" customFormat="1" ht="45">
      <c r="A513" s="52">
        <v>102</v>
      </c>
      <c r="B513" s="53" t="s">
        <v>565</v>
      </c>
      <c r="C513" s="52" t="s">
        <v>43</v>
      </c>
      <c r="D513" s="52">
        <v>1989</v>
      </c>
      <c r="E513" s="52" t="s">
        <v>40</v>
      </c>
      <c r="F513" s="52" t="s">
        <v>54</v>
      </c>
      <c r="G513" s="54">
        <v>10</v>
      </c>
      <c r="H513" s="54">
        <v>10</v>
      </c>
      <c r="I513" s="55">
        <v>3862.3000000000002</v>
      </c>
      <c r="J513" s="55">
        <v>3862.3000000000002</v>
      </c>
      <c r="K513" s="55">
        <v>3862.3000000000002</v>
      </c>
      <c r="L513" s="56">
        <v>145</v>
      </c>
      <c r="M513" s="55">
        <f t="shared" si="104"/>
        <v>102024.58</v>
      </c>
      <c r="N513" s="55">
        <v>0</v>
      </c>
      <c r="O513" s="55">
        <v>0</v>
      </c>
      <c r="P513" s="55">
        <v>0</v>
      </c>
      <c r="Q513" s="55">
        <f>'Таблица 3 '!C504</f>
        <v>102024.58</v>
      </c>
      <c r="R513" s="55">
        <f t="shared" si="105"/>
        <v>102024.58</v>
      </c>
      <c r="S513" s="55">
        <v>0</v>
      </c>
      <c r="T513" s="57">
        <f t="shared" si="106"/>
        <v>26.41549853714108</v>
      </c>
      <c r="U513" s="57">
        <v>26.420000000000002</v>
      </c>
      <c r="V513" s="59" t="s">
        <v>497</v>
      </c>
      <c r="W513" s="60"/>
    </row>
    <row r="514" s="51" customFormat="1" ht="45">
      <c r="A514" s="52">
        <v>103</v>
      </c>
      <c r="B514" s="53" t="s">
        <v>566</v>
      </c>
      <c r="C514" s="52" t="s">
        <v>43</v>
      </c>
      <c r="D514" s="52">
        <v>1998</v>
      </c>
      <c r="E514" s="52">
        <v>2024</v>
      </c>
      <c r="F514" s="52" t="s">
        <v>65</v>
      </c>
      <c r="G514" s="54">
        <v>12</v>
      </c>
      <c r="H514" s="54">
        <v>1</v>
      </c>
      <c r="I514" s="55">
        <v>8382.8999999999996</v>
      </c>
      <c r="J514" s="55">
        <v>6075.6999999999998</v>
      </c>
      <c r="K514" s="55">
        <v>5292.6999999999998</v>
      </c>
      <c r="L514" s="56">
        <v>132</v>
      </c>
      <c r="M514" s="55">
        <f t="shared" si="104"/>
        <v>1664792.6799999999</v>
      </c>
      <c r="N514" s="55">
        <v>0</v>
      </c>
      <c r="O514" s="55">
        <v>0</v>
      </c>
      <c r="P514" s="55">
        <v>0</v>
      </c>
      <c r="Q514" s="55">
        <f>'Таблица 3 '!C505</f>
        <v>1664792.6799999999</v>
      </c>
      <c r="R514" s="55">
        <f t="shared" si="105"/>
        <v>1664792.6799999999</v>
      </c>
      <c r="S514" s="55">
        <v>0</v>
      </c>
      <c r="T514" s="57">
        <f t="shared" si="106"/>
        <v>274.00837434369703</v>
      </c>
      <c r="U514" s="57">
        <v>274.00999999999999</v>
      </c>
      <c r="V514" s="59" t="s">
        <v>497</v>
      </c>
      <c r="W514" s="60"/>
    </row>
    <row r="515" s="51" customFormat="1" ht="45.75" customHeight="1">
      <c r="A515" s="52">
        <v>104</v>
      </c>
      <c r="B515" s="53" t="s">
        <v>567</v>
      </c>
      <c r="C515" s="52" t="s">
        <v>52</v>
      </c>
      <c r="D515" s="52">
        <v>1972</v>
      </c>
      <c r="E515" s="52" t="s">
        <v>39</v>
      </c>
      <c r="F515" s="52" t="s">
        <v>65</v>
      </c>
      <c r="G515" s="54">
        <v>5</v>
      </c>
      <c r="H515" s="54">
        <v>8</v>
      </c>
      <c r="I515" s="55">
        <v>6562.9099999999999</v>
      </c>
      <c r="J515" s="55">
        <v>6145.8999999999996</v>
      </c>
      <c r="K515" s="55">
        <v>6145.8999999999996</v>
      </c>
      <c r="L515" s="56">
        <v>264</v>
      </c>
      <c r="M515" s="55">
        <f t="shared" si="104"/>
        <v>2803496.4300000002</v>
      </c>
      <c r="N515" s="55">
        <v>0</v>
      </c>
      <c r="O515" s="55">
        <v>0</v>
      </c>
      <c r="P515" s="55">
        <v>0</v>
      </c>
      <c r="Q515" s="55">
        <f>'Таблица 3 '!C506</f>
        <v>2803496.4300000002</v>
      </c>
      <c r="R515" s="55">
        <f t="shared" si="105"/>
        <v>2803496.4300000002</v>
      </c>
      <c r="S515" s="55">
        <v>0</v>
      </c>
      <c r="T515" s="57">
        <f t="shared" si="106"/>
        <v>456.15718283733878</v>
      </c>
      <c r="U515" s="57">
        <v>456.16000000000003</v>
      </c>
      <c r="V515" s="59" t="s">
        <v>497</v>
      </c>
      <c r="W515" s="60"/>
    </row>
    <row r="516" s="51" customFormat="1" ht="45">
      <c r="A516" s="52">
        <v>105</v>
      </c>
      <c r="B516" s="53" t="s">
        <v>568</v>
      </c>
      <c r="C516" s="52" t="s">
        <v>43</v>
      </c>
      <c r="D516" s="52">
        <v>1993</v>
      </c>
      <c r="E516" s="52">
        <v>2020</v>
      </c>
      <c r="F516" s="52" t="s">
        <v>65</v>
      </c>
      <c r="G516" s="54">
        <v>5</v>
      </c>
      <c r="H516" s="54">
        <v>3</v>
      </c>
      <c r="I516" s="55">
        <v>2839.4000000000001</v>
      </c>
      <c r="J516" s="55">
        <v>2679.5999999999999</v>
      </c>
      <c r="K516" s="55">
        <v>1931.4000000000001</v>
      </c>
      <c r="L516" s="56">
        <v>120</v>
      </c>
      <c r="M516" s="55">
        <f t="shared" si="104"/>
        <v>266277.31</v>
      </c>
      <c r="N516" s="55">
        <v>0</v>
      </c>
      <c r="O516" s="55">
        <v>0</v>
      </c>
      <c r="P516" s="55">
        <v>0</v>
      </c>
      <c r="Q516" s="55">
        <f>'Таблица 3 '!C507</f>
        <v>266277.31</v>
      </c>
      <c r="R516" s="55">
        <f t="shared" si="105"/>
        <v>266277.31</v>
      </c>
      <c r="S516" s="55">
        <v>0</v>
      </c>
      <c r="T516" s="57">
        <f t="shared" si="106"/>
        <v>99.372036871174799</v>
      </c>
      <c r="U516" s="57">
        <v>99.370000000000005</v>
      </c>
      <c r="V516" s="59" t="s">
        <v>497</v>
      </c>
      <c r="W516" s="60"/>
    </row>
    <row r="517" s="51" customFormat="1" ht="45" customHeight="1">
      <c r="A517" s="52">
        <v>106</v>
      </c>
      <c r="B517" s="53" t="s">
        <v>569</v>
      </c>
      <c r="C517" s="52" t="s">
        <v>52</v>
      </c>
      <c r="D517" s="52">
        <v>1965</v>
      </c>
      <c r="E517" s="52">
        <v>2022</v>
      </c>
      <c r="F517" s="52" t="s">
        <v>65</v>
      </c>
      <c r="G517" s="54">
        <v>5</v>
      </c>
      <c r="H517" s="54">
        <v>4</v>
      </c>
      <c r="I517" s="55">
        <v>3329.4000000000001</v>
      </c>
      <c r="J517" s="55">
        <v>3328.8000000000002</v>
      </c>
      <c r="K517" s="55">
        <v>3155</v>
      </c>
      <c r="L517" s="56">
        <v>140</v>
      </c>
      <c r="M517" s="55">
        <f t="shared" si="104"/>
        <v>1697049.8</v>
      </c>
      <c r="N517" s="55">
        <v>0</v>
      </c>
      <c r="O517" s="55">
        <v>0</v>
      </c>
      <c r="P517" s="55">
        <v>0</v>
      </c>
      <c r="Q517" s="55">
        <f>'Таблица 3 '!C508</f>
        <v>1697049.8</v>
      </c>
      <c r="R517" s="55">
        <f t="shared" si="105"/>
        <v>1697049.8</v>
      </c>
      <c r="S517" s="55">
        <v>0</v>
      </c>
      <c r="T517" s="57">
        <f t="shared" si="106"/>
        <v>509.80827925979332</v>
      </c>
      <c r="U517" s="57">
        <v>509.80827925979332</v>
      </c>
      <c r="V517" s="59" t="s">
        <v>497</v>
      </c>
      <c r="W517" s="60"/>
    </row>
    <row r="518" s="51" customFormat="1" ht="45">
      <c r="A518" s="52">
        <v>107</v>
      </c>
      <c r="B518" s="53" t="s">
        <v>570</v>
      </c>
      <c r="C518" s="52" t="s">
        <v>43</v>
      </c>
      <c r="D518" s="52">
        <v>1973</v>
      </c>
      <c r="E518" s="52" t="s">
        <v>40</v>
      </c>
      <c r="F518" s="52" t="s">
        <v>50</v>
      </c>
      <c r="G518" s="54">
        <v>5</v>
      </c>
      <c r="H518" s="54">
        <v>5</v>
      </c>
      <c r="I518" s="55">
        <v>4485.3999999999996</v>
      </c>
      <c r="J518" s="55">
        <v>4431.6999999999998</v>
      </c>
      <c r="K518" s="55">
        <v>4236.6000000000004</v>
      </c>
      <c r="L518" s="56">
        <v>199</v>
      </c>
      <c r="M518" s="55">
        <f t="shared" si="104"/>
        <v>581390.40000000002</v>
      </c>
      <c r="N518" s="55">
        <v>0</v>
      </c>
      <c r="O518" s="55">
        <v>0</v>
      </c>
      <c r="P518" s="55">
        <v>0</v>
      </c>
      <c r="Q518" s="55">
        <f>'Таблица 3 '!C509</f>
        <v>581390.40000000002</v>
      </c>
      <c r="R518" s="55">
        <f t="shared" si="105"/>
        <v>581390.40000000002</v>
      </c>
      <c r="S518" s="55">
        <v>0</v>
      </c>
      <c r="T518" s="57">
        <f t="shared" si="106"/>
        <v>131.18902452783357</v>
      </c>
      <c r="U518" s="57">
        <v>131.19</v>
      </c>
      <c r="V518" s="59" t="s">
        <v>497</v>
      </c>
      <c r="W518" s="60"/>
    </row>
    <row r="519" s="51" customFormat="1" ht="45">
      <c r="A519" s="52">
        <v>108</v>
      </c>
      <c r="B519" s="53" t="s">
        <v>571</v>
      </c>
      <c r="C519" s="52" t="s">
        <v>43</v>
      </c>
      <c r="D519" s="52">
        <v>1976</v>
      </c>
      <c r="E519" s="52" t="s">
        <v>40</v>
      </c>
      <c r="F519" s="52" t="s">
        <v>65</v>
      </c>
      <c r="G519" s="54">
        <v>5</v>
      </c>
      <c r="H519" s="54">
        <v>8</v>
      </c>
      <c r="I519" s="55">
        <v>8222.1800000000003</v>
      </c>
      <c r="J519" s="55">
        <v>6003.8999999999996</v>
      </c>
      <c r="K519" s="55">
        <v>5960.8000000000002</v>
      </c>
      <c r="L519" s="56">
        <v>235</v>
      </c>
      <c r="M519" s="55">
        <f t="shared" si="104"/>
        <v>568862.40000000002</v>
      </c>
      <c r="N519" s="55">
        <v>0</v>
      </c>
      <c r="O519" s="55">
        <v>0</v>
      </c>
      <c r="P519" s="55">
        <v>0</v>
      </c>
      <c r="Q519" s="55">
        <f>'Таблица 3 '!C510</f>
        <v>568862.40000000002</v>
      </c>
      <c r="R519" s="55">
        <f t="shared" si="105"/>
        <v>568862.40000000002</v>
      </c>
      <c r="S519" s="55">
        <v>0</v>
      </c>
      <c r="T519" s="57">
        <f t="shared" si="106"/>
        <v>94.748813271373621</v>
      </c>
      <c r="U519" s="57">
        <v>94.748813271373621</v>
      </c>
      <c r="V519" s="59" t="s">
        <v>497</v>
      </c>
      <c r="W519" s="60"/>
    </row>
    <row r="520" s="51" customFormat="1" ht="44.25" customHeight="1">
      <c r="A520" s="52">
        <v>109</v>
      </c>
      <c r="B520" s="53" t="s">
        <v>207</v>
      </c>
      <c r="C520" s="52" t="s">
        <v>52</v>
      </c>
      <c r="D520" s="52">
        <v>1972</v>
      </c>
      <c r="E520" s="52">
        <v>2023</v>
      </c>
      <c r="F520" s="52" t="s">
        <v>65</v>
      </c>
      <c r="G520" s="54">
        <v>5</v>
      </c>
      <c r="H520" s="54">
        <v>6</v>
      </c>
      <c r="I520" s="55">
        <v>7394.8000000000002</v>
      </c>
      <c r="J520" s="55">
        <v>5427.1000000000004</v>
      </c>
      <c r="K520" s="55">
        <v>5290.6999999999998</v>
      </c>
      <c r="L520" s="56">
        <v>231</v>
      </c>
      <c r="M520" s="55">
        <f t="shared" si="104"/>
        <v>399182.57000000001</v>
      </c>
      <c r="N520" s="55">
        <v>0</v>
      </c>
      <c r="O520" s="55">
        <v>0</v>
      </c>
      <c r="P520" s="55">
        <v>0</v>
      </c>
      <c r="Q520" s="55">
        <f>'Таблица 3 '!C511</f>
        <v>399182.57000000001</v>
      </c>
      <c r="R520" s="55">
        <f t="shared" si="105"/>
        <v>399182.57000000001</v>
      </c>
      <c r="S520" s="55">
        <v>0</v>
      </c>
      <c r="T520" s="57">
        <f t="shared" si="106"/>
        <v>73.553568204013189</v>
      </c>
      <c r="U520" s="57">
        <v>73.549999999999997</v>
      </c>
      <c r="V520" s="59" t="s">
        <v>497</v>
      </c>
      <c r="W520" s="60"/>
    </row>
    <row r="521" s="51" customFormat="1" ht="45">
      <c r="A521" s="52">
        <v>110</v>
      </c>
      <c r="B521" s="53" t="s">
        <v>210</v>
      </c>
      <c r="C521" s="52" t="s">
        <v>43</v>
      </c>
      <c r="D521" s="52">
        <v>1994</v>
      </c>
      <c r="E521" s="52" t="s">
        <v>40</v>
      </c>
      <c r="F521" s="52" t="s">
        <v>54</v>
      </c>
      <c r="G521" s="54">
        <v>10</v>
      </c>
      <c r="H521" s="54">
        <v>10</v>
      </c>
      <c r="I521" s="55">
        <v>11741.83</v>
      </c>
      <c r="J521" s="55">
        <v>11085.530000000001</v>
      </c>
      <c r="K521" s="55">
        <v>11085.530000000001</v>
      </c>
      <c r="L521" s="56">
        <v>322</v>
      </c>
      <c r="M521" s="55">
        <f t="shared" si="104"/>
        <v>295519.26000000001</v>
      </c>
      <c r="N521" s="55">
        <v>0</v>
      </c>
      <c r="O521" s="55">
        <v>0</v>
      </c>
      <c r="P521" s="55">
        <v>0</v>
      </c>
      <c r="Q521" s="55">
        <f>'Таблица 3 '!C512</f>
        <v>295519.26000000001</v>
      </c>
      <c r="R521" s="55">
        <f t="shared" si="105"/>
        <v>295519.26000000001</v>
      </c>
      <c r="S521" s="55">
        <v>0</v>
      </c>
      <c r="T521" s="57">
        <f t="shared" si="106"/>
        <v>26.658108362883866</v>
      </c>
      <c r="U521" s="57">
        <v>26.66</v>
      </c>
      <c r="V521" s="59" t="s">
        <v>497</v>
      </c>
      <c r="W521" s="60"/>
    </row>
    <row r="522" s="51" customFormat="1" ht="45">
      <c r="A522" s="52">
        <v>111</v>
      </c>
      <c r="B522" s="53" t="s">
        <v>572</v>
      </c>
      <c r="C522" s="52" t="s">
        <v>43</v>
      </c>
      <c r="D522" s="52">
        <v>1994</v>
      </c>
      <c r="E522" s="52">
        <v>2020</v>
      </c>
      <c r="F522" s="52" t="s">
        <v>50</v>
      </c>
      <c r="G522" s="54">
        <v>10</v>
      </c>
      <c r="H522" s="54">
        <v>1</v>
      </c>
      <c r="I522" s="55">
        <v>3621.9000000000001</v>
      </c>
      <c r="J522" s="55">
        <v>2672</v>
      </c>
      <c r="K522" s="55">
        <v>2672</v>
      </c>
      <c r="L522" s="56">
        <v>89</v>
      </c>
      <c r="M522" s="55">
        <f t="shared" si="104"/>
        <v>497763.55000000005</v>
      </c>
      <c r="N522" s="55">
        <v>0</v>
      </c>
      <c r="O522" s="55">
        <v>0</v>
      </c>
      <c r="P522" s="55">
        <v>0</v>
      </c>
      <c r="Q522" s="55">
        <f>'Таблица 3 '!C513</f>
        <v>497763.55000000005</v>
      </c>
      <c r="R522" s="55">
        <f t="shared" si="105"/>
        <v>497763.55000000005</v>
      </c>
      <c r="S522" s="55">
        <v>0</v>
      </c>
      <c r="T522" s="57">
        <f t="shared" si="106"/>
        <v>186.28875374251498</v>
      </c>
      <c r="U522" s="57">
        <v>186.28999999999999</v>
      </c>
      <c r="V522" s="59" t="s">
        <v>497</v>
      </c>
      <c r="W522" s="60"/>
    </row>
    <row r="523" s="51" customFormat="1" ht="45" customHeight="1">
      <c r="A523" s="52">
        <v>112</v>
      </c>
      <c r="B523" s="53" t="s">
        <v>573</v>
      </c>
      <c r="C523" s="52" t="s">
        <v>52</v>
      </c>
      <c r="D523" s="52">
        <v>1992</v>
      </c>
      <c r="E523" s="52" t="s">
        <v>40</v>
      </c>
      <c r="F523" s="52" t="s">
        <v>50</v>
      </c>
      <c r="G523" s="54">
        <v>9</v>
      </c>
      <c r="H523" s="54">
        <v>1</v>
      </c>
      <c r="I523" s="55">
        <v>2556.9000000000001</v>
      </c>
      <c r="J523" s="55">
        <v>2553.0999999999999</v>
      </c>
      <c r="K523" s="55">
        <v>2553.0999999999999</v>
      </c>
      <c r="L523" s="56">
        <v>152</v>
      </c>
      <c r="M523" s="55">
        <f t="shared" si="104"/>
        <v>2022325.7</v>
      </c>
      <c r="N523" s="55">
        <v>0</v>
      </c>
      <c r="O523" s="55">
        <v>0</v>
      </c>
      <c r="P523" s="55">
        <v>0</v>
      </c>
      <c r="Q523" s="55">
        <f>'Таблица 3 '!C514</f>
        <v>2022325.7</v>
      </c>
      <c r="R523" s="55">
        <f t="shared" si="105"/>
        <v>2022325.7</v>
      </c>
      <c r="S523" s="55">
        <v>0</v>
      </c>
      <c r="T523" s="57">
        <f t="shared" si="106"/>
        <v>792.1059496298617</v>
      </c>
      <c r="U523" s="57">
        <v>792.11000000000001</v>
      </c>
      <c r="V523" s="59" t="s">
        <v>497</v>
      </c>
      <c r="W523" s="60"/>
    </row>
    <row r="524" s="51" customFormat="1" ht="45" customHeight="1">
      <c r="A524" s="52">
        <v>113</v>
      </c>
      <c r="B524" s="53" t="s">
        <v>574</v>
      </c>
      <c r="C524" s="52" t="s">
        <v>52</v>
      </c>
      <c r="D524" s="52">
        <v>1979</v>
      </c>
      <c r="E524" s="52" t="s">
        <v>39</v>
      </c>
      <c r="F524" s="52" t="s">
        <v>50</v>
      </c>
      <c r="G524" s="54">
        <v>5</v>
      </c>
      <c r="H524" s="54">
        <v>7</v>
      </c>
      <c r="I524" s="55">
        <v>6901.8999999999996</v>
      </c>
      <c r="J524" s="55">
        <v>5146.8000000000002</v>
      </c>
      <c r="K524" s="55">
        <v>5146.8000000000002</v>
      </c>
      <c r="L524" s="56">
        <v>250</v>
      </c>
      <c r="M524" s="55">
        <f t="shared" si="104"/>
        <v>4219016.4900000002</v>
      </c>
      <c r="N524" s="55">
        <v>0</v>
      </c>
      <c r="O524" s="55">
        <v>0</v>
      </c>
      <c r="P524" s="55">
        <v>0</v>
      </c>
      <c r="Q524" s="55">
        <f>'Таблица 3 '!C515</f>
        <v>4219016.4900000002</v>
      </c>
      <c r="R524" s="55">
        <f t="shared" si="105"/>
        <v>4219016.4900000002</v>
      </c>
      <c r="S524" s="55">
        <v>0</v>
      </c>
      <c r="T524" s="57">
        <f t="shared" si="106"/>
        <v>819.73585334576831</v>
      </c>
      <c r="U524" s="57">
        <v>819.74000000000001</v>
      </c>
      <c r="V524" s="59" t="s">
        <v>497</v>
      </c>
      <c r="W524" s="60"/>
    </row>
    <row r="525" s="51" customFormat="1" ht="45" customHeight="1">
      <c r="A525" s="52">
        <v>114</v>
      </c>
      <c r="B525" s="53" t="s">
        <v>575</v>
      </c>
      <c r="C525" s="52" t="s">
        <v>52</v>
      </c>
      <c r="D525" s="52">
        <v>2002</v>
      </c>
      <c r="E525" s="52">
        <v>2021</v>
      </c>
      <c r="F525" s="52" t="s">
        <v>44</v>
      </c>
      <c r="G525" s="54">
        <v>9</v>
      </c>
      <c r="H525" s="54">
        <v>1</v>
      </c>
      <c r="I525" s="55">
        <v>3891</v>
      </c>
      <c r="J525" s="55">
        <v>3404.1599999999999</v>
      </c>
      <c r="K525" s="55">
        <v>3278.52</v>
      </c>
      <c r="L525" s="56">
        <v>50</v>
      </c>
      <c r="M525" s="55">
        <f t="shared" si="104"/>
        <v>2114936.6800000002</v>
      </c>
      <c r="N525" s="55">
        <v>0</v>
      </c>
      <c r="O525" s="55">
        <v>0</v>
      </c>
      <c r="P525" s="55">
        <v>0</v>
      </c>
      <c r="Q525" s="55">
        <f>'Таблица 3 '!C516</f>
        <v>2114936.6800000002</v>
      </c>
      <c r="R525" s="55">
        <f t="shared" si="105"/>
        <v>2114936.6800000002</v>
      </c>
      <c r="S525" s="55">
        <v>0</v>
      </c>
      <c r="T525" s="57">
        <f t="shared" si="106"/>
        <v>621.28004559127658</v>
      </c>
      <c r="U525" s="57">
        <v>819.74000000000001</v>
      </c>
      <c r="V525" s="59" t="s">
        <v>497</v>
      </c>
      <c r="W525" s="60"/>
    </row>
    <row r="526" s="51" customFormat="1" ht="45">
      <c r="A526" s="52">
        <v>115</v>
      </c>
      <c r="B526" s="53" t="s">
        <v>576</v>
      </c>
      <c r="C526" s="52" t="s">
        <v>43</v>
      </c>
      <c r="D526" s="52">
        <v>1964</v>
      </c>
      <c r="E526" s="52">
        <v>2018</v>
      </c>
      <c r="F526" s="52" t="s">
        <v>65</v>
      </c>
      <c r="G526" s="54">
        <v>4</v>
      </c>
      <c r="H526" s="54">
        <v>3</v>
      </c>
      <c r="I526" s="55">
        <v>2682.1399999999999</v>
      </c>
      <c r="J526" s="55">
        <v>2273</v>
      </c>
      <c r="K526" s="55">
        <v>1943.7</v>
      </c>
      <c r="L526" s="56">
        <v>88</v>
      </c>
      <c r="M526" s="55">
        <f t="shared" si="104"/>
        <v>9646126.7799999993</v>
      </c>
      <c r="N526" s="55">
        <v>0</v>
      </c>
      <c r="O526" s="55">
        <v>0</v>
      </c>
      <c r="P526" s="55">
        <v>0</v>
      </c>
      <c r="Q526" s="55">
        <f>'Таблица 3 '!C517</f>
        <v>9646126.7799999993</v>
      </c>
      <c r="R526" s="55">
        <f t="shared" si="105"/>
        <v>9646126.7799999993</v>
      </c>
      <c r="S526" s="55">
        <v>0</v>
      </c>
      <c r="T526" s="57">
        <f t="shared" si="106"/>
        <v>4243.7865288165422</v>
      </c>
      <c r="U526" s="57">
        <v>4243.7865288165422</v>
      </c>
      <c r="V526" s="59" t="s">
        <v>497</v>
      </c>
      <c r="W526" s="60"/>
    </row>
    <row r="527" s="51" customFormat="1" ht="45">
      <c r="A527" s="52">
        <v>116</v>
      </c>
      <c r="B527" s="53" t="s">
        <v>577</v>
      </c>
      <c r="C527" s="52" t="s">
        <v>43</v>
      </c>
      <c r="D527" s="52">
        <v>1963</v>
      </c>
      <c r="E527" s="52" t="s">
        <v>40</v>
      </c>
      <c r="F527" s="52" t="s">
        <v>44</v>
      </c>
      <c r="G527" s="54">
        <v>3</v>
      </c>
      <c r="H527" s="54">
        <v>2</v>
      </c>
      <c r="I527" s="55">
        <v>1728.0999999999999</v>
      </c>
      <c r="J527" s="55">
        <v>844</v>
      </c>
      <c r="K527" s="55">
        <v>844</v>
      </c>
      <c r="L527" s="56">
        <v>35</v>
      </c>
      <c r="M527" s="55">
        <f t="shared" si="104"/>
        <v>1239651.6000000001</v>
      </c>
      <c r="N527" s="55">
        <v>0</v>
      </c>
      <c r="O527" s="55">
        <v>0</v>
      </c>
      <c r="P527" s="55">
        <v>0</v>
      </c>
      <c r="Q527" s="55">
        <f>'Таблица 3 '!C518</f>
        <v>1239651.6000000001</v>
      </c>
      <c r="R527" s="55">
        <f t="shared" si="105"/>
        <v>1239651.6000000001</v>
      </c>
      <c r="S527" s="55">
        <v>0</v>
      </c>
      <c r="T527" s="57">
        <f t="shared" si="106"/>
        <v>1468.7815165876777</v>
      </c>
      <c r="U527" s="57">
        <v>1468.78</v>
      </c>
      <c r="V527" s="59" t="s">
        <v>497</v>
      </c>
      <c r="W527" s="60"/>
    </row>
    <row r="528" s="51" customFormat="1" ht="45">
      <c r="A528" s="52">
        <v>117</v>
      </c>
      <c r="B528" s="53" t="s">
        <v>578</v>
      </c>
      <c r="C528" s="52" t="s">
        <v>43</v>
      </c>
      <c r="D528" s="52">
        <v>1994</v>
      </c>
      <c r="E528" s="52" t="s">
        <v>40</v>
      </c>
      <c r="F528" s="52" t="s">
        <v>65</v>
      </c>
      <c r="G528" s="54">
        <v>2</v>
      </c>
      <c r="H528" s="54">
        <v>1</v>
      </c>
      <c r="I528" s="55">
        <v>9550.8999999999996</v>
      </c>
      <c r="J528" s="55">
        <v>8094.3000000000002</v>
      </c>
      <c r="K528" s="55">
        <v>8024.5</v>
      </c>
      <c r="L528" s="56">
        <v>243</v>
      </c>
      <c r="M528" s="55">
        <f t="shared" si="104"/>
        <v>206801.29000000001</v>
      </c>
      <c r="N528" s="55">
        <v>0</v>
      </c>
      <c r="O528" s="55">
        <v>0</v>
      </c>
      <c r="P528" s="55">
        <v>0</v>
      </c>
      <c r="Q528" s="55">
        <f>'Таблица 3 '!C519</f>
        <v>206801.29000000001</v>
      </c>
      <c r="R528" s="55">
        <f t="shared" si="105"/>
        <v>206801.29000000001</v>
      </c>
      <c r="S528" s="55">
        <v>0</v>
      </c>
      <c r="T528" s="57">
        <f t="shared" si="106"/>
        <v>25.549002384393958</v>
      </c>
      <c r="U528" s="57">
        <v>25.550000000000001</v>
      </c>
      <c r="V528" s="59" t="s">
        <v>497</v>
      </c>
      <c r="W528" s="60"/>
    </row>
    <row r="529" s="51" customFormat="1" ht="47.25" customHeight="1">
      <c r="A529" s="52">
        <v>118</v>
      </c>
      <c r="B529" s="53" t="s">
        <v>579</v>
      </c>
      <c r="C529" s="52" t="s">
        <v>52</v>
      </c>
      <c r="D529" s="52">
        <v>1992</v>
      </c>
      <c r="E529" s="52" t="s">
        <v>40</v>
      </c>
      <c r="F529" s="52" t="s">
        <v>50</v>
      </c>
      <c r="G529" s="54">
        <v>5</v>
      </c>
      <c r="H529" s="54">
        <v>4</v>
      </c>
      <c r="I529" s="55">
        <v>4775.8000000000002</v>
      </c>
      <c r="J529" s="55">
        <v>4082.8000000000002</v>
      </c>
      <c r="K529" s="55">
        <v>3603.9000000000001</v>
      </c>
      <c r="L529" s="56">
        <v>198</v>
      </c>
      <c r="M529" s="55">
        <f t="shared" si="104"/>
        <v>3024967.3599999999</v>
      </c>
      <c r="N529" s="55">
        <v>0</v>
      </c>
      <c r="O529" s="55">
        <v>0</v>
      </c>
      <c r="P529" s="55">
        <v>0</v>
      </c>
      <c r="Q529" s="55">
        <f>'Таблица 3 '!C520</f>
        <v>3024967.3599999999</v>
      </c>
      <c r="R529" s="55">
        <f t="shared" si="105"/>
        <v>3024967.3599999999</v>
      </c>
      <c r="S529" s="55">
        <v>0</v>
      </c>
      <c r="T529" s="57">
        <f t="shared" si="106"/>
        <v>740.90510434015869</v>
      </c>
      <c r="U529" s="57">
        <v>740.90510434015869</v>
      </c>
      <c r="V529" s="59" t="s">
        <v>497</v>
      </c>
      <c r="W529" s="60"/>
    </row>
    <row r="530" s="51" customFormat="1" ht="45">
      <c r="A530" s="52">
        <v>119</v>
      </c>
      <c r="B530" s="53" t="s">
        <v>580</v>
      </c>
      <c r="C530" s="52" t="s">
        <v>43</v>
      </c>
      <c r="D530" s="52">
        <v>1988</v>
      </c>
      <c r="E530" s="52">
        <v>2018</v>
      </c>
      <c r="F530" s="52" t="s">
        <v>50</v>
      </c>
      <c r="G530" s="54">
        <v>9</v>
      </c>
      <c r="H530" s="54">
        <v>3</v>
      </c>
      <c r="I530" s="55">
        <v>6599.1400000000003</v>
      </c>
      <c r="J530" s="55">
        <v>5123.3000000000002</v>
      </c>
      <c r="K530" s="55">
        <v>4901.6999999999998</v>
      </c>
      <c r="L530" s="56">
        <v>174</v>
      </c>
      <c r="M530" s="55">
        <f t="shared" si="104"/>
        <v>3787130.3900000001</v>
      </c>
      <c r="N530" s="55">
        <v>0</v>
      </c>
      <c r="O530" s="55">
        <v>0</v>
      </c>
      <c r="P530" s="55">
        <v>0</v>
      </c>
      <c r="Q530" s="55">
        <f>'Таблица 3 '!C521</f>
        <v>3787130.3900000001</v>
      </c>
      <c r="R530" s="55">
        <f t="shared" si="105"/>
        <v>3787130.3900000001</v>
      </c>
      <c r="S530" s="55">
        <v>0</v>
      </c>
      <c r="T530" s="57">
        <f t="shared" si="106"/>
        <v>739.19746842855193</v>
      </c>
      <c r="U530" s="57">
        <v>739.19746842855193</v>
      </c>
      <c r="V530" s="59" t="s">
        <v>497</v>
      </c>
      <c r="W530" s="60"/>
    </row>
    <row r="531" s="51" customFormat="1" ht="45">
      <c r="A531" s="52">
        <v>120</v>
      </c>
      <c r="B531" s="53" t="s">
        <v>218</v>
      </c>
      <c r="C531" s="52" t="s">
        <v>43</v>
      </c>
      <c r="D531" s="52">
        <v>1969</v>
      </c>
      <c r="E531" s="52">
        <v>2021</v>
      </c>
      <c r="F531" s="52" t="s">
        <v>50</v>
      </c>
      <c r="G531" s="54">
        <v>5</v>
      </c>
      <c r="H531" s="54">
        <v>4</v>
      </c>
      <c r="I531" s="55">
        <v>4465.6999999999998</v>
      </c>
      <c r="J531" s="55">
        <v>3358.4000000000001</v>
      </c>
      <c r="K531" s="55">
        <v>3121.3000000000002</v>
      </c>
      <c r="L531" s="56">
        <v>136</v>
      </c>
      <c r="M531" s="55">
        <f t="shared" si="104"/>
        <v>2301909.6000000001</v>
      </c>
      <c r="N531" s="55">
        <v>0</v>
      </c>
      <c r="O531" s="55">
        <v>0</v>
      </c>
      <c r="P531" s="55">
        <v>0</v>
      </c>
      <c r="Q531" s="55">
        <f>'Таблица 3 '!C522</f>
        <v>2301909.6000000001</v>
      </c>
      <c r="R531" s="55">
        <f t="shared" si="105"/>
        <v>2301909.6000000001</v>
      </c>
      <c r="S531" s="55">
        <v>0</v>
      </c>
      <c r="T531" s="57">
        <f t="shared" si="106"/>
        <v>685.4185326345879</v>
      </c>
      <c r="U531" s="57">
        <v>685.4185326345879</v>
      </c>
      <c r="V531" s="59" t="s">
        <v>497</v>
      </c>
      <c r="W531" s="60"/>
    </row>
    <row r="532" s="51" customFormat="1" ht="45">
      <c r="A532" s="52">
        <v>121</v>
      </c>
      <c r="B532" s="53" t="s">
        <v>581</v>
      </c>
      <c r="C532" s="52" t="s">
        <v>43</v>
      </c>
      <c r="D532" s="52">
        <v>1993</v>
      </c>
      <c r="E532" s="52" t="s">
        <v>40</v>
      </c>
      <c r="F532" s="52" t="s">
        <v>54</v>
      </c>
      <c r="G532" s="54">
        <v>9</v>
      </c>
      <c r="H532" s="54">
        <v>3</v>
      </c>
      <c r="I532" s="55">
        <v>8292.7000000000007</v>
      </c>
      <c r="J532" s="55">
        <v>8039.5</v>
      </c>
      <c r="K532" s="55">
        <v>7012.6999999999998</v>
      </c>
      <c r="L532" s="56">
        <v>245</v>
      </c>
      <c r="M532" s="55">
        <f t="shared" si="104"/>
        <v>6823514.1699999999</v>
      </c>
      <c r="N532" s="55">
        <v>0</v>
      </c>
      <c r="O532" s="55">
        <v>0</v>
      </c>
      <c r="P532" s="55">
        <v>0</v>
      </c>
      <c r="Q532" s="55">
        <f>'Таблица 3 '!C523</f>
        <v>6823514.1699999999</v>
      </c>
      <c r="R532" s="55">
        <f t="shared" si="105"/>
        <v>6823514.1699999999</v>
      </c>
      <c r="S532" s="55">
        <v>0</v>
      </c>
      <c r="T532" s="57">
        <f t="shared" si="106"/>
        <v>848.74857516014674</v>
      </c>
      <c r="U532" s="57">
        <v>848.74857516014674</v>
      </c>
      <c r="V532" s="59" t="s">
        <v>497</v>
      </c>
      <c r="W532" s="60"/>
    </row>
    <row r="533" s="51" customFormat="1" ht="45.75" customHeight="1">
      <c r="A533" s="52">
        <v>122</v>
      </c>
      <c r="B533" s="53" t="s">
        <v>582</v>
      </c>
      <c r="C533" s="52" t="s">
        <v>52</v>
      </c>
      <c r="D533" s="52">
        <v>2006</v>
      </c>
      <c r="E533" s="52">
        <v>2021</v>
      </c>
      <c r="F533" s="52" t="s">
        <v>65</v>
      </c>
      <c r="G533" s="54">
        <v>15</v>
      </c>
      <c r="H533" s="54">
        <v>2</v>
      </c>
      <c r="I533" s="55">
        <v>15419.1</v>
      </c>
      <c r="J533" s="55">
        <v>11621.389999999999</v>
      </c>
      <c r="K533" s="55">
        <v>11621.389999999999</v>
      </c>
      <c r="L533" s="56">
        <v>221</v>
      </c>
      <c r="M533" s="55">
        <f t="shared" si="104"/>
        <v>200000</v>
      </c>
      <c r="N533" s="55">
        <v>0</v>
      </c>
      <c r="O533" s="55">
        <v>0</v>
      </c>
      <c r="P533" s="55">
        <v>0</v>
      </c>
      <c r="Q533" s="55">
        <f>'Таблица 3 '!C524</f>
        <v>200000</v>
      </c>
      <c r="R533" s="55">
        <f t="shared" si="105"/>
        <v>200000</v>
      </c>
      <c r="S533" s="55">
        <v>0</v>
      </c>
      <c r="T533" s="57">
        <f t="shared" si="106"/>
        <v>17.209645317814822</v>
      </c>
      <c r="U533" s="57">
        <v>17.210000000000001</v>
      </c>
      <c r="V533" s="59" t="s">
        <v>497</v>
      </c>
      <c r="W533" s="60"/>
    </row>
    <row r="534" s="51" customFormat="1" ht="45">
      <c r="A534" s="52">
        <v>123</v>
      </c>
      <c r="B534" s="53" t="s">
        <v>225</v>
      </c>
      <c r="C534" s="52" t="s">
        <v>43</v>
      </c>
      <c r="D534" s="52">
        <v>1968</v>
      </c>
      <c r="E534" s="52">
        <v>2021</v>
      </c>
      <c r="F534" s="52" t="s">
        <v>65</v>
      </c>
      <c r="G534" s="54">
        <v>5</v>
      </c>
      <c r="H534" s="54">
        <v>4</v>
      </c>
      <c r="I534" s="55">
        <v>4187.1999999999998</v>
      </c>
      <c r="J534" s="55">
        <v>4083.6999999999998</v>
      </c>
      <c r="K534" s="55">
        <v>3665.6999999999998</v>
      </c>
      <c r="L534" s="56">
        <v>108</v>
      </c>
      <c r="M534" s="55">
        <f t="shared" si="104"/>
        <v>246358.79999999999</v>
      </c>
      <c r="N534" s="55">
        <v>0</v>
      </c>
      <c r="O534" s="55">
        <v>0</v>
      </c>
      <c r="P534" s="55">
        <v>0</v>
      </c>
      <c r="Q534" s="55">
        <f>'Таблица 3 '!C525</f>
        <v>246358.79999999999</v>
      </c>
      <c r="R534" s="55">
        <f t="shared" si="105"/>
        <v>246358.79999999999</v>
      </c>
      <c r="S534" s="55">
        <v>0</v>
      </c>
      <c r="T534" s="57">
        <f t="shared" si="106"/>
        <v>60.327350197125156</v>
      </c>
      <c r="U534" s="57">
        <v>120.43000000000001</v>
      </c>
      <c r="V534" s="59" t="s">
        <v>497</v>
      </c>
      <c r="W534" s="60"/>
    </row>
    <row r="535" s="51" customFormat="1" ht="45">
      <c r="A535" s="52">
        <v>124</v>
      </c>
      <c r="B535" s="53" t="s">
        <v>583</v>
      </c>
      <c r="C535" s="52" t="s">
        <v>43</v>
      </c>
      <c r="D535" s="52">
        <v>1957</v>
      </c>
      <c r="E535" s="52" t="s">
        <v>39</v>
      </c>
      <c r="F535" s="52" t="s">
        <v>65</v>
      </c>
      <c r="G535" s="54">
        <v>4</v>
      </c>
      <c r="H535" s="54">
        <v>2</v>
      </c>
      <c r="I535" s="55">
        <v>1034</v>
      </c>
      <c r="J535" s="55">
        <v>1034</v>
      </c>
      <c r="K535" s="55">
        <v>1029.5</v>
      </c>
      <c r="L535" s="56">
        <v>72</v>
      </c>
      <c r="M535" s="55">
        <f t="shared" si="104"/>
        <v>849850</v>
      </c>
      <c r="N535" s="55">
        <v>0</v>
      </c>
      <c r="O535" s="55">
        <v>0</v>
      </c>
      <c r="P535" s="55">
        <v>0</v>
      </c>
      <c r="Q535" s="55">
        <f>'Таблица 3 '!C526</f>
        <v>849850</v>
      </c>
      <c r="R535" s="55">
        <f t="shared" si="105"/>
        <v>849850</v>
      </c>
      <c r="S535" s="55">
        <v>0</v>
      </c>
      <c r="T535" s="57">
        <f t="shared" si="106"/>
        <v>821.90522243713735</v>
      </c>
      <c r="U535" s="57">
        <v>821.90999999999997</v>
      </c>
      <c r="V535" s="59" t="s">
        <v>497</v>
      </c>
      <c r="W535" s="60"/>
    </row>
    <row r="536" s="51" customFormat="1" ht="45">
      <c r="A536" s="52">
        <v>125</v>
      </c>
      <c r="B536" s="53" t="s">
        <v>226</v>
      </c>
      <c r="C536" s="52" t="s">
        <v>43</v>
      </c>
      <c r="D536" s="52">
        <v>1963</v>
      </c>
      <c r="E536" s="52">
        <v>2017</v>
      </c>
      <c r="F536" s="52" t="s">
        <v>65</v>
      </c>
      <c r="G536" s="54">
        <v>5</v>
      </c>
      <c r="H536" s="54">
        <v>4</v>
      </c>
      <c r="I536" s="55">
        <v>4140.1199999999999</v>
      </c>
      <c r="J536" s="55">
        <v>2944</v>
      </c>
      <c r="K536" s="55">
        <v>2914</v>
      </c>
      <c r="L536" s="56">
        <v>89</v>
      </c>
      <c r="M536" s="55">
        <f t="shared" si="104"/>
        <v>7213397.0200000005</v>
      </c>
      <c r="N536" s="55">
        <v>0</v>
      </c>
      <c r="O536" s="55">
        <v>0</v>
      </c>
      <c r="P536" s="55">
        <v>0</v>
      </c>
      <c r="Q536" s="55">
        <f>'Таблица 3 '!C527</f>
        <v>7213397.0200000005</v>
      </c>
      <c r="R536" s="55">
        <f t="shared" si="105"/>
        <v>7213397.0200000005</v>
      </c>
      <c r="S536" s="55">
        <v>0</v>
      </c>
      <c r="T536" s="57">
        <f t="shared" si="106"/>
        <v>2450.2027921195654</v>
      </c>
      <c r="U536" s="57">
        <v>2450.1999999999998</v>
      </c>
      <c r="V536" s="59" t="s">
        <v>497</v>
      </c>
      <c r="W536" s="60"/>
    </row>
    <row r="537" s="51" customFormat="1" ht="45">
      <c r="A537" s="52">
        <v>126</v>
      </c>
      <c r="B537" s="53" t="s">
        <v>229</v>
      </c>
      <c r="C537" s="52" t="s">
        <v>43</v>
      </c>
      <c r="D537" s="52">
        <v>1982</v>
      </c>
      <c r="E537" s="52">
        <v>2020</v>
      </c>
      <c r="F537" s="52" t="s">
        <v>65</v>
      </c>
      <c r="G537" s="54">
        <v>5</v>
      </c>
      <c r="H537" s="54">
        <v>4</v>
      </c>
      <c r="I537" s="55">
        <v>3757.9000000000001</v>
      </c>
      <c r="J537" s="55">
        <v>2712.3000000000002</v>
      </c>
      <c r="K537" s="55">
        <v>2604.6999999999998</v>
      </c>
      <c r="L537" s="56">
        <v>108</v>
      </c>
      <c r="M537" s="55">
        <f t="shared" si="104"/>
        <v>105906.53999999999</v>
      </c>
      <c r="N537" s="55">
        <v>0</v>
      </c>
      <c r="O537" s="55">
        <v>0</v>
      </c>
      <c r="P537" s="55">
        <v>0</v>
      </c>
      <c r="Q537" s="55">
        <f>'Таблица 3 '!C528</f>
        <v>105906.53999999999</v>
      </c>
      <c r="R537" s="55">
        <f t="shared" si="105"/>
        <v>105906.53999999999</v>
      </c>
      <c r="S537" s="55">
        <v>0</v>
      </c>
      <c r="T537" s="57">
        <f t="shared" si="106"/>
        <v>39.046764738413884</v>
      </c>
      <c r="U537" s="57">
        <v>39.049999999999997</v>
      </c>
      <c r="V537" s="59" t="s">
        <v>497</v>
      </c>
      <c r="W537" s="60"/>
    </row>
    <row r="538" s="51" customFormat="1" ht="45" customHeight="1">
      <c r="A538" s="52">
        <v>127</v>
      </c>
      <c r="B538" s="53" t="s">
        <v>230</v>
      </c>
      <c r="C538" s="52" t="s">
        <v>52</v>
      </c>
      <c r="D538" s="52">
        <v>1978</v>
      </c>
      <c r="E538" s="52">
        <v>2023</v>
      </c>
      <c r="F538" s="52" t="s">
        <v>65</v>
      </c>
      <c r="G538" s="54">
        <v>5</v>
      </c>
      <c r="H538" s="54">
        <v>6</v>
      </c>
      <c r="I538" s="55">
        <v>5712.8999999999996</v>
      </c>
      <c r="J538" s="55">
        <v>4834.1199999999999</v>
      </c>
      <c r="K538" s="55">
        <v>4436.5200000000004</v>
      </c>
      <c r="L538" s="56">
        <v>184</v>
      </c>
      <c r="M538" s="55">
        <f t="shared" si="104"/>
        <v>1380475.2</v>
      </c>
      <c r="N538" s="55">
        <v>0</v>
      </c>
      <c r="O538" s="55">
        <v>0</v>
      </c>
      <c r="P538" s="55">
        <v>0</v>
      </c>
      <c r="Q538" s="55">
        <f>'Таблица 3 '!C529</f>
        <v>1380475.2</v>
      </c>
      <c r="R538" s="55">
        <f t="shared" si="105"/>
        <v>1380475.2</v>
      </c>
      <c r="S538" s="55">
        <v>0</v>
      </c>
      <c r="T538" s="57">
        <f t="shared" si="106"/>
        <v>285.56907979115124</v>
      </c>
      <c r="U538" s="57">
        <v>289.70999999999998</v>
      </c>
      <c r="V538" s="59" t="s">
        <v>497</v>
      </c>
      <c r="W538" s="60"/>
    </row>
    <row r="539" s="51" customFormat="1" ht="45">
      <c r="A539" s="52">
        <v>128</v>
      </c>
      <c r="B539" s="53" t="s">
        <v>232</v>
      </c>
      <c r="C539" s="52" t="s">
        <v>43</v>
      </c>
      <c r="D539" s="52">
        <v>1977</v>
      </c>
      <c r="E539" s="52">
        <v>2021</v>
      </c>
      <c r="F539" s="52" t="s">
        <v>65</v>
      </c>
      <c r="G539" s="54">
        <v>5</v>
      </c>
      <c r="H539" s="54">
        <v>4</v>
      </c>
      <c r="I539" s="55">
        <v>3346.5</v>
      </c>
      <c r="J539" s="55">
        <v>3343.1999999999998</v>
      </c>
      <c r="K539" s="55">
        <v>3343.1999999999998</v>
      </c>
      <c r="L539" s="56">
        <v>134</v>
      </c>
      <c r="M539" s="55">
        <f t="shared" si="104"/>
        <v>4981429.9800000004</v>
      </c>
      <c r="N539" s="55">
        <v>0</v>
      </c>
      <c r="O539" s="55">
        <v>0</v>
      </c>
      <c r="P539" s="55">
        <v>0</v>
      </c>
      <c r="Q539" s="55">
        <f>'Таблица 3 '!C530</f>
        <v>4981429.9800000004</v>
      </c>
      <c r="R539" s="55">
        <f t="shared" si="105"/>
        <v>4981429.9800000004</v>
      </c>
      <c r="S539" s="55">
        <v>0</v>
      </c>
      <c r="T539" s="57">
        <f t="shared" si="106"/>
        <v>1490.0185391241926</v>
      </c>
      <c r="U539" s="57">
        <v>1490.0185391241926</v>
      </c>
      <c r="V539" s="59" t="s">
        <v>497</v>
      </c>
      <c r="W539" s="60"/>
    </row>
    <row r="540" s="51" customFormat="1" ht="45">
      <c r="A540" s="52">
        <v>129</v>
      </c>
      <c r="B540" s="53" t="s">
        <v>233</v>
      </c>
      <c r="C540" s="52" t="s">
        <v>43</v>
      </c>
      <c r="D540" s="52">
        <v>1974</v>
      </c>
      <c r="E540" s="52">
        <v>2020</v>
      </c>
      <c r="F540" s="52" t="s">
        <v>65</v>
      </c>
      <c r="G540" s="54">
        <v>5</v>
      </c>
      <c r="H540" s="54">
        <v>5</v>
      </c>
      <c r="I540" s="55">
        <v>4604</v>
      </c>
      <c r="J540" s="55">
        <v>4551.1000000000004</v>
      </c>
      <c r="K540" s="55">
        <v>4551.1000000000004</v>
      </c>
      <c r="L540" s="56">
        <v>215</v>
      </c>
      <c r="M540" s="55">
        <f t="shared" ref="M540:M545" si="107">SUM(N540:Q540)</f>
        <v>5185562.9199999999</v>
      </c>
      <c r="N540" s="55">
        <v>0</v>
      </c>
      <c r="O540" s="55">
        <v>0</v>
      </c>
      <c r="P540" s="55">
        <v>0</v>
      </c>
      <c r="Q540" s="55">
        <f>'Таблица 3 '!C531</f>
        <v>5185562.9199999999</v>
      </c>
      <c r="R540" s="55">
        <f t="shared" ref="R540:R545" si="108">Q540</f>
        <v>5185562.9199999999</v>
      </c>
      <c r="S540" s="55">
        <v>0</v>
      </c>
      <c r="T540" s="57">
        <f t="shared" si="106"/>
        <v>1139.4086967985761</v>
      </c>
      <c r="U540" s="57">
        <v>1139.4086967985761</v>
      </c>
      <c r="V540" s="59" t="s">
        <v>497</v>
      </c>
      <c r="W540" s="60"/>
    </row>
    <row r="541" s="51" customFormat="1" ht="45" customHeight="1">
      <c r="A541" s="52">
        <v>130</v>
      </c>
      <c r="B541" s="53" t="s">
        <v>584</v>
      </c>
      <c r="C541" s="52" t="s">
        <v>52</v>
      </c>
      <c r="D541" s="52">
        <v>1993</v>
      </c>
      <c r="E541" s="52" t="s">
        <v>40</v>
      </c>
      <c r="F541" s="52" t="s">
        <v>50</v>
      </c>
      <c r="G541" s="54">
        <v>5</v>
      </c>
      <c r="H541" s="54">
        <v>4</v>
      </c>
      <c r="I541" s="55">
        <v>2463.8000000000002</v>
      </c>
      <c r="J541" s="55">
        <v>2387</v>
      </c>
      <c r="K541" s="55">
        <v>2387</v>
      </c>
      <c r="L541" s="56">
        <v>75</v>
      </c>
      <c r="M541" s="55">
        <f t="shared" si="107"/>
        <v>1075903</v>
      </c>
      <c r="N541" s="55">
        <v>0</v>
      </c>
      <c r="O541" s="55">
        <v>0</v>
      </c>
      <c r="P541" s="55">
        <v>0</v>
      </c>
      <c r="Q541" s="55">
        <f>'Таблица 3 '!C532</f>
        <v>1075903</v>
      </c>
      <c r="R541" s="55">
        <f t="shared" si="108"/>
        <v>1075903</v>
      </c>
      <c r="S541" s="55">
        <v>0</v>
      </c>
      <c r="T541" s="57">
        <f t="shared" si="106"/>
        <v>450.73439463762043</v>
      </c>
      <c r="U541" s="57">
        <v>450.73439463762043</v>
      </c>
      <c r="V541" s="59" t="s">
        <v>497</v>
      </c>
      <c r="W541" s="60"/>
    </row>
    <row r="542" s="51" customFormat="1" ht="45">
      <c r="A542" s="52">
        <v>131</v>
      </c>
      <c r="B542" s="53" t="s">
        <v>234</v>
      </c>
      <c r="C542" s="52" t="s">
        <v>43</v>
      </c>
      <c r="D542" s="52">
        <v>1968</v>
      </c>
      <c r="E542" s="52" t="s">
        <v>40</v>
      </c>
      <c r="F542" s="52" t="s">
        <v>65</v>
      </c>
      <c r="G542" s="54">
        <v>5</v>
      </c>
      <c r="H542" s="54">
        <v>4</v>
      </c>
      <c r="I542" s="55">
        <v>4357.5</v>
      </c>
      <c r="J542" s="55">
        <v>4043.5</v>
      </c>
      <c r="K542" s="55">
        <v>2510.5999999999999</v>
      </c>
      <c r="L542" s="56">
        <v>104</v>
      </c>
      <c r="M542" s="55">
        <f t="shared" si="107"/>
        <v>9961216.6300000008</v>
      </c>
      <c r="N542" s="55">
        <v>0</v>
      </c>
      <c r="O542" s="55">
        <v>0</v>
      </c>
      <c r="P542" s="55">
        <v>0</v>
      </c>
      <c r="Q542" s="55">
        <f>'Таблица 3 '!C533</f>
        <v>9961216.6300000008</v>
      </c>
      <c r="R542" s="55">
        <f t="shared" si="108"/>
        <v>9961216.6300000008</v>
      </c>
      <c r="S542" s="55">
        <v>0</v>
      </c>
      <c r="T542" s="57">
        <f t="shared" si="106"/>
        <v>2463.5134487448995</v>
      </c>
      <c r="U542" s="57">
        <v>2463.5134487448995</v>
      </c>
      <c r="V542" s="59" t="s">
        <v>497</v>
      </c>
      <c r="W542" s="60"/>
    </row>
    <row r="543" s="51" customFormat="1" ht="45">
      <c r="A543" s="52">
        <v>132</v>
      </c>
      <c r="B543" s="53" t="s">
        <v>585</v>
      </c>
      <c r="C543" s="52" t="s">
        <v>43</v>
      </c>
      <c r="D543" s="52">
        <v>1990</v>
      </c>
      <c r="E543" s="52" t="s">
        <v>39</v>
      </c>
      <c r="F543" s="52" t="s">
        <v>65</v>
      </c>
      <c r="G543" s="54">
        <v>9</v>
      </c>
      <c r="H543" s="54">
        <v>9</v>
      </c>
      <c r="I543" s="55">
        <v>11854.9</v>
      </c>
      <c r="J543" s="55">
        <v>11854.9</v>
      </c>
      <c r="K543" s="55">
        <v>11854.9</v>
      </c>
      <c r="L543" s="56">
        <v>445</v>
      </c>
      <c r="M543" s="55">
        <f t="shared" si="107"/>
        <v>14694161.6</v>
      </c>
      <c r="N543" s="55">
        <v>0</v>
      </c>
      <c r="O543" s="55">
        <v>0</v>
      </c>
      <c r="P543" s="55">
        <v>0</v>
      </c>
      <c r="Q543" s="55">
        <f>'Таблица 3 '!C534</f>
        <v>14694161.6</v>
      </c>
      <c r="R543" s="55">
        <f t="shared" si="108"/>
        <v>14694161.6</v>
      </c>
      <c r="S543" s="55">
        <v>0</v>
      </c>
      <c r="T543" s="57">
        <f t="shared" si="106"/>
        <v>1239.5011008106353</v>
      </c>
      <c r="U543" s="57">
        <v>1239.5011008106353</v>
      </c>
      <c r="V543" s="59" t="s">
        <v>497</v>
      </c>
      <c r="W543" s="60"/>
    </row>
    <row r="544" s="51" customFormat="1" ht="45">
      <c r="A544" s="52">
        <v>133</v>
      </c>
      <c r="B544" s="53" t="s">
        <v>235</v>
      </c>
      <c r="C544" s="52" t="s">
        <v>43</v>
      </c>
      <c r="D544" s="52">
        <v>1988</v>
      </c>
      <c r="E544" s="52">
        <v>2019</v>
      </c>
      <c r="F544" s="52" t="s">
        <v>50</v>
      </c>
      <c r="G544" s="54">
        <v>9</v>
      </c>
      <c r="H544" s="54">
        <v>3</v>
      </c>
      <c r="I544" s="55">
        <v>7342.6000000000004</v>
      </c>
      <c r="J544" s="55">
        <v>5200.6000000000004</v>
      </c>
      <c r="K544" s="55">
        <v>4941.1999999999998</v>
      </c>
      <c r="L544" s="56">
        <v>220</v>
      </c>
      <c r="M544" s="55">
        <f t="shared" si="107"/>
        <v>4914481.3099999996</v>
      </c>
      <c r="N544" s="55">
        <v>0</v>
      </c>
      <c r="O544" s="55">
        <v>0</v>
      </c>
      <c r="P544" s="55">
        <v>0</v>
      </c>
      <c r="Q544" s="55">
        <f>'Таблица 3 '!C535</f>
        <v>4914481.3099999996</v>
      </c>
      <c r="R544" s="55">
        <f t="shared" si="108"/>
        <v>4914481.3099999996</v>
      </c>
      <c r="S544" s="55">
        <v>0</v>
      </c>
      <c r="T544" s="57">
        <f t="shared" si="106"/>
        <v>944.98352305503192</v>
      </c>
      <c r="U544" s="57">
        <v>944.98352305503192</v>
      </c>
      <c r="V544" s="59" t="s">
        <v>497</v>
      </c>
      <c r="W544" s="60"/>
    </row>
    <row r="545" s="51" customFormat="1" ht="48" customHeight="1">
      <c r="A545" s="52">
        <v>134</v>
      </c>
      <c r="B545" s="53" t="s">
        <v>586</v>
      </c>
      <c r="C545" s="52" t="s">
        <v>52</v>
      </c>
      <c r="D545" s="52">
        <v>2008</v>
      </c>
      <c r="E545" s="52" t="s">
        <v>40</v>
      </c>
      <c r="F545" s="52" t="s">
        <v>65</v>
      </c>
      <c r="G545" s="54">
        <v>9</v>
      </c>
      <c r="H545" s="54">
        <v>1</v>
      </c>
      <c r="I545" s="55">
        <v>4339</v>
      </c>
      <c r="J545" s="55">
        <v>3624.5</v>
      </c>
      <c r="K545" s="55">
        <v>3539</v>
      </c>
      <c r="L545" s="56">
        <v>76</v>
      </c>
      <c r="M545" s="55">
        <f t="shared" si="107"/>
        <v>1160000.47</v>
      </c>
      <c r="N545" s="55">
        <v>0</v>
      </c>
      <c r="O545" s="55">
        <v>0</v>
      </c>
      <c r="P545" s="55">
        <v>0</v>
      </c>
      <c r="Q545" s="55">
        <f>'Таблица 3 '!C536</f>
        <v>1160000.47</v>
      </c>
      <c r="R545" s="55">
        <f t="shared" si="108"/>
        <v>1160000.47</v>
      </c>
      <c r="S545" s="55">
        <v>0</v>
      </c>
      <c r="T545" s="57">
        <f t="shared" si="106"/>
        <v>320.04427369292313</v>
      </c>
      <c r="U545" s="57">
        <v>320.04427369292313</v>
      </c>
      <c r="V545" s="59" t="s">
        <v>497</v>
      </c>
      <c r="W545" s="60"/>
    </row>
    <row r="546" s="61" customFormat="1" ht="27.600000000000001" customHeight="1">
      <c r="A546" s="65" t="s">
        <v>587</v>
      </c>
      <c r="B546" s="65"/>
      <c r="C546" s="45"/>
      <c r="D546" s="46" t="s">
        <v>39</v>
      </c>
      <c r="E546" s="46" t="s">
        <v>39</v>
      </c>
      <c r="F546" s="46" t="s">
        <v>39</v>
      </c>
      <c r="G546" s="46" t="s">
        <v>39</v>
      </c>
      <c r="H546" s="46" t="s">
        <v>39</v>
      </c>
      <c r="I546" s="49">
        <f t="shared" ref="I546:S546" si="109">SUM(I547:I549)</f>
        <v>11600.6</v>
      </c>
      <c r="J546" s="49">
        <f t="shared" si="109"/>
        <v>8662</v>
      </c>
      <c r="K546" s="49">
        <f t="shared" si="109"/>
        <v>2596.1999999999998</v>
      </c>
      <c r="L546" s="66">
        <f t="shared" si="109"/>
        <v>328</v>
      </c>
      <c r="M546" s="49">
        <f t="shared" si="109"/>
        <v>3258124.4100000001</v>
      </c>
      <c r="N546" s="49">
        <f t="shared" si="109"/>
        <v>0</v>
      </c>
      <c r="O546" s="49">
        <f t="shared" si="109"/>
        <v>0</v>
      </c>
      <c r="P546" s="49">
        <f t="shared" si="109"/>
        <v>0</v>
      </c>
      <c r="Q546" s="49">
        <f t="shared" si="109"/>
        <v>3258124.4100000001</v>
      </c>
      <c r="R546" s="49">
        <f t="shared" si="109"/>
        <v>3258124.4100000001</v>
      </c>
      <c r="S546" s="49">
        <f t="shared" si="109"/>
        <v>0</v>
      </c>
      <c r="T546" s="67" t="s">
        <v>39</v>
      </c>
      <c r="U546" s="50" t="s">
        <v>39</v>
      </c>
      <c r="V546" s="50" t="s">
        <v>39</v>
      </c>
      <c r="W546" s="60"/>
    </row>
    <row r="547" s="61" customFormat="1" ht="47.25" customHeight="1">
      <c r="A547" s="54">
        <v>1</v>
      </c>
      <c r="B547" s="68" t="s">
        <v>588</v>
      </c>
      <c r="C547" s="52" t="s">
        <v>212</v>
      </c>
      <c r="D547" s="69">
        <v>1964</v>
      </c>
      <c r="E547" s="69" t="s">
        <v>40</v>
      </c>
      <c r="F547" s="70" t="s">
        <v>54</v>
      </c>
      <c r="G547" s="54">
        <v>4</v>
      </c>
      <c r="H547" s="54">
        <v>4</v>
      </c>
      <c r="I547" s="71">
        <v>3789.9000000000001</v>
      </c>
      <c r="J547" s="71">
        <v>2737.9000000000001</v>
      </c>
      <c r="K547" s="57">
        <v>694.89999999999998</v>
      </c>
      <c r="L547" s="72">
        <v>145</v>
      </c>
      <c r="M547" s="73">
        <f>SUM(N547:Q547)</f>
        <v>243892.07999999999</v>
      </c>
      <c r="N547" s="73">
        <v>0</v>
      </c>
      <c r="O547" s="73">
        <v>0</v>
      </c>
      <c r="P547" s="73">
        <v>0</v>
      </c>
      <c r="Q547" s="73">
        <f>'Таблица 3 '!C538</f>
        <v>243892.07999999999</v>
      </c>
      <c r="R547" s="73">
        <f t="shared" ref="R547:R549" si="110">Q547</f>
        <v>243892.07999999999</v>
      </c>
      <c r="S547" s="74">
        <v>0</v>
      </c>
      <c r="T547" s="73">
        <f t="shared" si="106"/>
        <v>89.079981007341388</v>
      </c>
      <c r="U547" s="73">
        <v>33.681436827802663</v>
      </c>
      <c r="V547" s="75" t="s">
        <v>497</v>
      </c>
      <c r="W547" s="60"/>
    </row>
    <row r="548" s="51" customFormat="1" ht="47.25" customHeight="1">
      <c r="A548" s="76">
        <v>2</v>
      </c>
      <c r="B548" s="77" t="s">
        <v>589</v>
      </c>
      <c r="C548" s="76" t="s">
        <v>212</v>
      </c>
      <c r="D548" s="78">
        <v>1979</v>
      </c>
      <c r="E548" s="69" t="s">
        <v>40</v>
      </c>
      <c r="F548" s="78" t="s">
        <v>54</v>
      </c>
      <c r="G548" s="78">
        <v>5</v>
      </c>
      <c r="H548" s="78">
        <v>4</v>
      </c>
      <c r="I548" s="79">
        <v>4167.6000000000004</v>
      </c>
      <c r="J548" s="79">
        <v>3160.5</v>
      </c>
      <c r="K548" s="79">
        <v>649.89999999999998</v>
      </c>
      <c r="L548" s="80">
        <v>50</v>
      </c>
      <c r="M548" s="79">
        <v>1421637.9299999999</v>
      </c>
      <c r="N548" s="79">
        <v>0</v>
      </c>
      <c r="O548" s="79">
        <v>0</v>
      </c>
      <c r="P548" s="79">
        <v>0</v>
      </c>
      <c r="Q548" s="73">
        <f>'Таблица 3 '!C539</f>
        <v>1421637.9299999999</v>
      </c>
      <c r="R548" s="73">
        <f t="shared" si="110"/>
        <v>1421637.9299999999</v>
      </c>
      <c r="S548" s="79">
        <v>0</v>
      </c>
      <c r="T548" s="81">
        <f t="shared" si="106"/>
        <v>449.81424774560986</v>
      </c>
      <c r="U548" s="82">
        <v>449.81</v>
      </c>
      <c r="V548" s="83" t="s">
        <v>497</v>
      </c>
    </row>
    <row r="549" s="51" customFormat="1" ht="47.25" customHeight="1">
      <c r="A549" s="52">
        <v>3</v>
      </c>
      <c r="B549" s="53" t="s">
        <v>590</v>
      </c>
      <c r="C549" s="52" t="s">
        <v>212</v>
      </c>
      <c r="D549" s="52">
        <v>1964</v>
      </c>
      <c r="E549" s="69" t="s">
        <v>40</v>
      </c>
      <c r="F549" s="52" t="s">
        <v>54</v>
      </c>
      <c r="G549" s="54">
        <v>4</v>
      </c>
      <c r="H549" s="54">
        <v>4</v>
      </c>
      <c r="I549" s="55">
        <v>3643.0999999999999</v>
      </c>
      <c r="J549" s="55">
        <v>2763.5999999999999</v>
      </c>
      <c r="K549" s="84">
        <v>1251.4000000000001</v>
      </c>
      <c r="L549" s="84">
        <v>133</v>
      </c>
      <c r="M549" s="55">
        <v>1592594.3999999999</v>
      </c>
      <c r="N549" s="84">
        <v>0</v>
      </c>
      <c r="O549" s="84">
        <v>0</v>
      </c>
      <c r="P549" s="84">
        <v>0</v>
      </c>
      <c r="Q549" s="73">
        <f>'Таблица 3 '!C540</f>
        <v>1592594.3999999999</v>
      </c>
      <c r="R549" s="73">
        <f t="shared" si="110"/>
        <v>1592594.3999999999</v>
      </c>
      <c r="S549" s="79">
        <v>0</v>
      </c>
      <c r="T549" s="84">
        <v>576.27999999999997</v>
      </c>
      <c r="U549" s="84">
        <v>576.27999999999997</v>
      </c>
      <c r="V549" s="75" t="s">
        <v>497</v>
      </c>
    </row>
    <row r="550" s="43" customFormat="1" ht="24" customHeight="1">
      <c r="A550" s="44" t="s">
        <v>241</v>
      </c>
      <c r="B550" s="44"/>
      <c r="C550" s="45" t="s">
        <v>39</v>
      </c>
      <c r="D550" s="45" t="s">
        <v>39</v>
      </c>
      <c r="E550" s="45" t="s">
        <v>39</v>
      </c>
      <c r="F550" s="45" t="s">
        <v>39</v>
      </c>
      <c r="G550" s="46" t="s">
        <v>39</v>
      </c>
      <c r="H550" s="46" t="s">
        <v>39</v>
      </c>
      <c r="I550" s="47">
        <f>SUM(I551:I552)</f>
        <v>1438.1199999999999</v>
      </c>
      <c r="J550" s="47">
        <f t="shared" ref="J550:S550" si="111">SUM(J551:J552)</f>
        <v>1246.8600000000001</v>
      </c>
      <c r="K550" s="47">
        <f t="shared" si="111"/>
        <v>1159.8600000000001</v>
      </c>
      <c r="L550" s="48">
        <f t="shared" si="111"/>
        <v>51</v>
      </c>
      <c r="M550" s="47">
        <f t="shared" si="111"/>
        <v>775182.03999999992</v>
      </c>
      <c r="N550" s="47">
        <f t="shared" si="111"/>
        <v>0</v>
      </c>
      <c r="O550" s="47">
        <f t="shared" si="111"/>
        <v>0</v>
      </c>
      <c r="P550" s="47">
        <f t="shared" si="111"/>
        <v>0</v>
      </c>
      <c r="Q550" s="47">
        <f t="shared" si="111"/>
        <v>775182.03999999992</v>
      </c>
      <c r="R550" s="47">
        <f t="shared" si="111"/>
        <v>775182.03999999992</v>
      </c>
      <c r="S550" s="47">
        <f t="shared" si="111"/>
        <v>0</v>
      </c>
      <c r="T550" s="49" t="s">
        <v>40</v>
      </c>
      <c r="U550" s="49" t="s">
        <v>40</v>
      </c>
      <c r="V550" s="50" t="s">
        <v>40</v>
      </c>
      <c r="W550" s="60"/>
    </row>
    <row r="551" s="51" customFormat="1" ht="45">
      <c r="A551" s="52">
        <v>1</v>
      </c>
      <c r="B551" s="53" t="s">
        <v>591</v>
      </c>
      <c r="C551" s="52" t="s">
        <v>43</v>
      </c>
      <c r="D551" s="52">
        <v>1979</v>
      </c>
      <c r="E551" s="52">
        <v>2019</v>
      </c>
      <c r="F551" s="52" t="s">
        <v>65</v>
      </c>
      <c r="G551" s="54">
        <v>2</v>
      </c>
      <c r="H551" s="54">
        <v>2</v>
      </c>
      <c r="I551" s="55">
        <v>663.72000000000003</v>
      </c>
      <c r="J551" s="55">
        <v>515.88</v>
      </c>
      <c r="K551" s="55">
        <v>428.88</v>
      </c>
      <c r="L551" s="56">
        <v>23</v>
      </c>
      <c r="M551" s="55">
        <f t="shared" ref="M551:M552" si="112">SUM(N551:Q551)</f>
        <v>143944.84</v>
      </c>
      <c r="N551" s="55">
        <v>0</v>
      </c>
      <c r="O551" s="55">
        <v>0</v>
      </c>
      <c r="P551" s="55">
        <v>0</v>
      </c>
      <c r="Q551" s="55">
        <f>'Таблица 3 '!C542</f>
        <v>143944.84</v>
      </c>
      <c r="R551" s="55">
        <f>'Таблица 3 '!C542</f>
        <v>143944.84</v>
      </c>
      <c r="S551" s="55">
        <v>0</v>
      </c>
      <c r="T551" s="57">
        <f t="shared" si="106"/>
        <v>279.02775839342485</v>
      </c>
      <c r="U551" s="57">
        <v>279.02999999999997</v>
      </c>
      <c r="V551" s="59" t="s">
        <v>497</v>
      </c>
      <c r="W551" s="60"/>
    </row>
    <row r="552" s="51" customFormat="1" ht="45">
      <c r="A552" s="52">
        <v>2</v>
      </c>
      <c r="B552" s="53" t="s">
        <v>592</v>
      </c>
      <c r="C552" s="52" t="s">
        <v>43</v>
      </c>
      <c r="D552" s="52">
        <v>1972</v>
      </c>
      <c r="E552" s="52" t="s">
        <v>40</v>
      </c>
      <c r="F552" s="52" t="s">
        <v>65</v>
      </c>
      <c r="G552" s="54">
        <v>2</v>
      </c>
      <c r="H552" s="54">
        <v>2</v>
      </c>
      <c r="I552" s="55">
        <v>774.39999999999998</v>
      </c>
      <c r="J552" s="55">
        <v>730.98000000000002</v>
      </c>
      <c r="K552" s="55">
        <v>730.98000000000002</v>
      </c>
      <c r="L552" s="56">
        <v>28</v>
      </c>
      <c r="M552" s="55">
        <f t="shared" si="112"/>
        <v>631237.19999999995</v>
      </c>
      <c r="N552" s="55">
        <v>0</v>
      </c>
      <c r="O552" s="55">
        <v>0</v>
      </c>
      <c r="P552" s="55">
        <v>0</v>
      </c>
      <c r="Q552" s="55">
        <f>'Таблица 3 '!C543</f>
        <v>631237.19999999995</v>
      </c>
      <c r="R552" s="55">
        <f>'Таблица 3 '!C543</f>
        <v>631237.19999999995</v>
      </c>
      <c r="S552" s="55">
        <v>0</v>
      </c>
      <c r="T552" s="57">
        <f t="shared" si="106"/>
        <v>863.54920791266511</v>
      </c>
      <c r="U552" s="57">
        <v>863.54999999999995</v>
      </c>
      <c r="V552" s="59" t="s">
        <v>497</v>
      </c>
      <c r="W552" s="60"/>
    </row>
    <row r="553" s="43" customFormat="1" ht="24.600000000000001" customHeight="1">
      <c r="A553" s="44" t="s">
        <v>593</v>
      </c>
      <c r="B553" s="44"/>
      <c r="C553" s="45" t="s">
        <v>39</v>
      </c>
      <c r="D553" s="45" t="s">
        <v>39</v>
      </c>
      <c r="E553" s="45" t="s">
        <v>39</v>
      </c>
      <c r="F553" s="45" t="s">
        <v>39</v>
      </c>
      <c r="G553" s="46" t="s">
        <v>39</v>
      </c>
      <c r="H553" s="46" t="s">
        <v>39</v>
      </c>
      <c r="I553" s="47">
        <f>SUM(I554:I556)</f>
        <v>9162</v>
      </c>
      <c r="J553" s="47">
        <f t="shared" ref="J553:S553" si="113">SUM(J554:J556)</f>
        <v>5814.1099999999997</v>
      </c>
      <c r="K553" s="47">
        <f t="shared" si="113"/>
        <v>5474.5300000000007</v>
      </c>
      <c r="L553" s="48">
        <f t="shared" si="113"/>
        <v>299</v>
      </c>
      <c r="M553" s="47">
        <f t="shared" si="113"/>
        <v>4512919.0600000005</v>
      </c>
      <c r="N553" s="47">
        <f t="shared" si="113"/>
        <v>0</v>
      </c>
      <c r="O553" s="47">
        <f t="shared" si="113"/>
        <v>0</v>
      </c>
      <c r="P553" s="47">
        <f t="shared" si="113"/>
        <v>0</v>
      </c>
      <c r="Q553" s="47">
        <f t="shared" si="113"/>
        <v>4512919.0600000005</v>
      </c>
      <c r="R553" s="47">
        <f t="shared" si="113"/>
        <v>4512919.0600000005</v>
      </c>
      <c r="S553" s="47">
        <f t="shared" si="113"/>
        <v>0</v>
      </c>
      <c r="T553" s="49" t="s">
        <v>40</v>
      </c>
      <c r="U553" s="49" t="s">
        <v>40</v>
      </c>
      <c r="V553" s="50" t="s">
        <v>40</v>
      </c>
      <c r="W553" s="60"/>
    </row>
    <row r="554" s="51" customFormat="1" ht="48" customHeight="1">
      <c r="A554" s="52">
        <v>1</v>
      </c>
      <c r="B554" s="53" t="s">
        <v>594</v>
      </c>
      <c r="C554" s="52" t="s">
        <v>52</v>
      </c>
      <c r="D554" s="52">
        <v>1982</v>
      </c>
      <c r="E554" s="52" t="s">
        <v>40</v>
      </c>
      <c r="F554" s="52" t="s">
        <v>65</v>
      </c>
      <c r="G554" s="54">
        <v>4</v>
      </c>
      <c r="H554" s="54">
        <v>1</v>
      </c>
      <c r="I554" s="55">
        <v>1050</v>
      </c>
      <c r="J554" s="55">
        <v>802.70000000000005</v>
      </c>
      <c r="K554" s="55">
        <v>802.70000000000005</v>
      </c>
      <c r="L554" s="56">
        <v>46</v>
      </c>
      <c r="M554" s="55">
        <f t="shared" ref="M554:M556" si="114">SUM(N554:Q554)</f>
        <v>810723.40000000002</v>
      </c>
      <c r="N554" s="55">
        <v>0</v>
      </c>
      <c r="O554" s="55">
        <v>0</v>
      </c>
      <c r="P554" s="55">
        <v>0</v>
      </c>
      <c r="Q554" s="55">
        <f>'Таблица 3 '!C545</f>
        <v>810723.40000000002</v>
      </c>
      <c r="R554" s="55">
        <f t="shared" ref="R554:R556" si="115">Q554</f>
        <v>810723.40000000002</v>
      </c>
      <c r="S554" s="55">
        <v>0</v>
      </c>
      <c r="T554" s="57">
        <f t="shared" si="106"/>
        <v>1009.9955151364146</v>
      </c>
      <c r="U554" s="57">
        <v>1009.9955151364146</v>
      </c>
      <c r="V554" s="59" t="s">
        <v>497</v>
      </c>
      <c r="W554" s="60"/>
    </row>
    <row r="555" s="51" customFormat="1" ht="48" customHeight="1">
      <c r="A555" s="52">
        <v>2</v>
      </c>
      <c r="B555" s="53" t="s">
        <v>595</v>
      </c>
      <c r="C555" s="52" t="s">
        <v>52</v>
      </c>
      <c r="D555" s="52">
        <v>1983</v>
      </c>
      <c r="E555" s="52" t="s">
        <v>40</v>
      </c>
      <c r="F555" s="52" t="s">
        <v>65</v>
      </c>
      <c r="G555" s="54">
        <v>3</v>
      </c>
      <c r="H555" s="54">
        <v>5</v>
      </c>
      <c r="I555" s="55">
        <v>4498</v>
      </c>
      <c r="J555" s="55">
        <v>2644.2399999999998</v>
      </c>
      <c r="K555" s="55">
        <v>2541.5999999999999</v>
      </c>
      <c r="L555" s="56">
        <v>120</v>
      </c>
      <c r="M555" s="55">
        <f t="shared" si="114"/>
        <v>1777067.6000000001</v>
      </c>
      <c r="N555" s="55">
        <v>0</v>
      </c>
      <c r="O555" s="55">
        <v>0</v>
      </c>
      <c r="P555" s="55">
        <v>0</v>
      </c>
      <c r="Q555" s="55">
        <f>'Таблица 3 '!C546</f>
        <v>1777067.6000000001</v>
      </c>
      <c r="R555" s="55">
        <f t="shared" si="115"/>
        <v>1777067.6000000001</v>
      </c>
      <c r="S555" s="55">
        <v>0</v>
      </c>
      <c r="T555" s="57">
        <f t="shared" si="106"/>
        <v>672.05230992648183</v>
      </c>
      <c r="U555" s="57">
        <v>672.05230992648183</v>
      </c>
      <c r="V555" s="59" t="s">
        <v>497</v>
      </c>
      <c r="W555" s="60"/>
    </row>
    <row r="556" s="51" customFormat="1" ht="45">
      <c r="A556" s="52">
        <v>3</v>
      </c>
      <c r="B556" s="53" t="s">
        <v>596</v>
      </c>
      <c r="C556" s="52" t="s">
        <v>43</v>
      </c>
      <c r="D556" s="52" t="s">
        <v>71</v>
      </c>
      <c r="E556" s="52" t="s">
        <v>40</v>
      </c>
      <c r="F556" s="52" t="s">
        <v>65</v>
      </c>
      <c r="G556" s="54">
        <v>5</v>
      </c>
      <c r="H556" s="54">
        <v>4</v>
      </c>
      <c r="I556" s="55">
        <v>3614</v>
      </c>
      <c r="J556" s="55">
        <v>2367.1700000000001</v>
      </c>
      <c r="K556" s="55">
        <v>2130.23</v>
      </c>
      <c r="L556" s="56">
        <v>133</v>
      </c>
      <c r="M556" s="55">
        <f t="shared" si="114"/>
        <v>1925128.0600000001</v>
      </c>
      <c r="N556" s="55">
        <v>0</v>
      </c>
      <c r="O556" s="55">
        <v>0</v>
      </c>
      <c r="P556" s="55">
        <v>0</v>
      </c>
      <c r="Q556" s="55">
        <f>'Таблица 3 '!C547</f>
        <v>1925128.0600000001</v>
      </c>
      <c r="R556" s="55">
        <f t="shared" si="115"/>
        <v>1925128.0600000001</v>
      </c>
      <c r="S556" s="55">
        <v>0</v>
      </c>
      <c r="T556" s="57">
        <f t="shared" si="106"/>
        <v>813.26143031552442</v>
      </c>
      <c r="U556" s="57">
        <v>813.25999999999999</v>
      </c>
      <c r="V556" s="59" t="s">
        <v>497</v>
      </c>
      <c r="W556" s="60"/>
    </row>
    <row r="557" s="43" customFormat="1" ht="21" customHeight="1">
      <c r="A557" s="44" t="s">
        <v>243</v>
      </c>
      <c r="B557" s="44"/>
      <c r="C557" s="45" t="s">
        <v>39</v>
      </c>
      <c r="D557" s="45" t="s">
        <v>39</v>
      </c>
      <c r="E557" s="45" t="s">
        <v>39</v>
      </c>
      <c r="F557" s="45" t="s">
        <v>39</v>
      </c>
      <c r="G557" s="46" t="s">
        <v>39</v>
      </c>
      <c r="H557" s="46" t="s">
        <v>39</v>
      </c>
      <c r="I557" s="47">
        <f>SUM(I558:I562)</f>
        <v>4997.2399999999998</v>
      </c>
      <c r="J557" s="47">
        <f t="shared" ref="J557:S557" si="116">SUM(J558:J562)</f>
        <v>4903.4799999999996</v>
      </c>
      <c r="K557" s="47">
        <f t="shared" si="116"/>
        <v>3983.3699999999999</v>
      </c>
      <c r="L557" s="48">
        <f t="shared" si="116"/>
        <v>139</v>
      </c>
      <c r="M557" s="47">
        <f t="shared" si="116"/>
        <v>10871556.859999999</v>
      </c>
      <c r="N557" s="47">
        <f t="shared" si="116"/>
        <v>0</v>
      </c>
      <c r="O557" s="47">
        <f t="shared" si="116"/>
        <v>0</v>
      </c>
      <c r="P557" s="47">
        <f t="shared" si="116"/>
        <v>0</v>
      </c>
      <c r="Q557" s="47">
        <f t="shared" si="116"/>
        <v>10871556.859999999</v>
      </c>
      <c r="R557" s="47">
        <f t="shared" si="116"/>
        <v>10871556.859999999</v>
      </c>
      <c r="S557" s="47">
        <f t="shared" si="116"/>
        <v>0</v>
      </c>
      <c r="T557" s="49" t="s">
        <v>40</v>
      </c>
      <c r="U557" s="49" t="s">
        <v>40</v>
      </c>
      <c r="V557" s="50" t="s">
        <v>40</v>
      </c>
      <c r="W557" s="60"/>
    </row>
    <row r="558" s="51" customFormat="1" ht="45">
      <c r="A558" s="52">
        <v>1</v>
      </c>
      <c r="B558" s="53" t="s">
        <v>597</v>
      </c>
      <c r="C558" s="52" t="s">
        <v>43</v>
      </c>
      <c r="D558" s="52" t="s">
        <v>313</v>
      </c>
      <c r="E558" s="52" t="s">
        <v>40</v>
      </c>
      <c r="F558" s="52" t="s">
        <v>40</v>
      </c>
      <c r="G558" s="54">
        <v>2</v>
      </c>
      <c r="H558" s="54">
        <v>2</v>
      </c>
      <c r="I558" s="55">
        <v>791.67999999999995</v>
      </c>
      <c r="J558" s="55">
        <v>791.67999999999995</v>
      </c>
      <c r="K558" s="55">
        <v>637.98000000000002</v>
      </c>
      <c r="L558" s="56">
        <v>24</v>
      </c>
      <c r="M558" s="55">
        <f t="shared" ref="M558:M562" si="117">SUM(N558:Q558)</f>
        <v>150351.76000000001</v>
      </c>
      <c r="N558" s="55">
        <v>0</v>
      </c>
      <c r="O558" s="55">
        <v>0</v>
      </c>
      <c r="P558" s="55">
        <v>0</v>
      </c>
      <c r="Q558" s="55">
        <f>'Таблица 3 '!C549</f>
        <v>150351.76000000001</v>
      </c>
      <c r="R558" s="55">
        <f t="shared" ref="R558:R562" si="118">Q558</f>
        <v>150351.76000000001</v>
      </c>
      <c r="S558" s="55">
        <v>0</v>
      </c>
      <c r="T558" s="57">
        <f t="shared" si="106"/>
        <v>189.91481406628944</v>
      </c>
      <c r="U558" s="57">
        <v>189.91</v>
      </c>
      <c r="V558" s="59" t="s">
        <v>497</v>
      </c>
      <c r="W558" s="60"/>
    </row>
    <row r="559" s="51" customFormat="1" ht="45">
      <c r="A559" s="52">
        <v>2</v>
      </c>
      <c r="B559" s="53" t="s">
        <v>598</v>
      </c>
      <c r="C559" s="52" t="s">
        <v>43</v>
      </c>
      <c r="D559" s="52">
        <v>1976</v>
      </c>
      <c r="E559" s="52" t="s">
        <v>40</v>
      </c>
      <c r="F559" s="52" t="s">
        <v>40</v>
      </c>
      <c r="G559" s="54">
        <v>2</v>
      </c>
      <c r="H559" s="54">
        <v>2</v>
      </c>
      <c r="I559" s="55">
        <v>1146.1500000000001</v>
      </c>
      <c r="J559" s="55">
        <v>1146.1500000000001</v>
      </c>
      <c r="K559" s="55">
        <v>1096.6400000000001</v>
      </c>
      <c r="L559" s="56">
        <v>49</v>
      </c>
      <c r="M559" s="55">
        <f t="shared" si="117"/>
        <v>218965.97</v>
      </c>
      <c r="N559" s="55">
        <v>0</v>
      </c>
      <c r="O559" s="55">
        <v>0</v>
      </c>
      <c r="P559" s="55">
        <v>0</v>
      </c>
      <c r="Q559" s="55">
        <f>'Таблица 3 '!C550</f>
        <v>218965.97</v>
      </c>
      <c r="R559" s="55">
        <f t="shared" si="118"/>
        <v>218965.97</v>
      </c>
      <c r="S559" s="55">
        <v>0</v>
      </c>
      <c r="T559" s="57">
        <f t="shared" ref="T559:T622" si="119">M559/J559</f>
        <v>191.04477598918115</v>
      </c>
      <c r="U559" s="57">
        <v>319.56999999999999</v>
      </c>
      <c r="V559" s="59" t="s">
        <v>497</v>
      </c>
      <c r="W559" s="60"/>
    </row>
    <row r="560" s="51" customFormat="1" ht="45">
      <c r="A560" s="52">
        <v>3</v>
      </c>
      <c r="B560" s="53" t="s">
        <v>599</v>
      </c>
      <c r="C560" s="52" t="s">
        <v>43</v>
      </c>
      <c r="D560" s="52">
        <v>1991</v>
      </c>
      <c r="E560" s="52" t="s">
        <v>40</v>
      </c>
      <c r="F560" s="52" t="s">
        <v>65</v>
      </c>
      <c r="G560" s="54">
        <v>2</v>
      </c>
      <c r="H560" s="54">
        <v>3</v>
      </c>
      <c r="I560" s="55">
        <v>1054.4300000000001</v>
      </c>
      <c r="J560" s="55">
        <v>960.66999999999996</v>
      </c>
      <c r="K560" s="55">
        <v>960.66999999999996</v>
      </c>
      <c r="L560" s="56">
        <v>26</v>
      </c>
      <c r="M560" s="55">
        <f t="shared" si="117"/>
        <v>7738068.25</v>
      </c>
      <c r="N560" s="55">
        <v>0</v>
      </c>
      <c r="O560" s="55">
        <v>0</v>
      </c>
      <c r="P560" s="55">
        <v>0</v>
      </c>
      <c r="Q560" s="55">
        <f>'Таблица 3 '!C551</f>
        <v>7738068.25</v>
      </c>
      <c r="R560" s="55">
        <f t="shared" si="118"/>
        <v>7738068.25</v>
      </c>
      <c r="S560" s="55">
        <v>0</v>
      </c>
      <c r="T560" s="57">
        <f t="shared" si="119"/>
        <v>8054.8661350932161</v>
      </c>
      <c r="U560" s="57">
        <v>8327.3799999999992</v>
      </c>
      <c r="V560" s="59" t="s">
        <v>497</v>
      </c>
      <c r="W560" s="60"/>
    </row>
    <row r="561" s="51" customFormat="1" ht="45">
      <c r="A561" s="52">
        <v>4</v>
      </c>
      <c r="B561" s="53" t="s">
        <v>600</v>
      </c>
      <c r="C561" s="52" t="s">
        <v>43</v>
      </c>
      <c r="D561" s="52">
        <v>1956</v>
      </c>
      <c r="E561" s="52" t="s">
        <v>40</v>
      </c>
      <c r="F561" s="52" t="s">
        <v>65</v>
      </c>
      <c r="G561" s="54">
        <v>2</v>
      </c>
      <c r="H561" s="54">
        <v>2</v>
      </c>
      <c r="I561" s="55">
        <v>813.28999999999996</v>
      </c>
      <c r="J561" s="55">
        <v>813.28999999999996</v>
      </c>
      <c r="K561" s="55">
        <v>705.88999999999999</v>
      </c>
      <c r="L561" s="56">
        <v>20</v>
      </c>
      <c r="M561" s="55">
        <f t="shared" si="117"/>
        <v>137657.26000000001</v>
      </c>
      <c r="N561" s="55">
        <v>0</v>
      </c>
      <c r="O561" s="55">
        <v>0</v>
      </c>
      <c r="P561" s="55">
        <v>0</v>
      </c>
      <c r="Q561" s="55">
        <f>'Таблица 3 '!C552</f>
        <v>137657.26000000001</v>
      </c>
      <c r="R561" s="55">
        <f t="shared" si="118"/>
        <v>137657.26000000001</v>
      </c>
      <c r="S561" s="55">
        <v>0</v>
      </c>
      <c r="T561" s="57">
        <f t="shared" si="119"/>
        <v>169.25974744556063</v>
      </c>
      <c r="U561" s="57">
        <v>169.25999999999999</v>
      </c>
      <c r="V561" s="59" t="s">
        <v>497</v>
      </c>
      <c r="W561" s="60"/>
    </row>
    <row r="562" s="51" customFormat="1" ht="45">
      <c r="A562" s="52">
        <v>5</v>
      </c>
      <c r="B562" s="53" t="s">
        <v>601</v>
      </c>
      <c r="C562" s="52" t="s">
        <v>43</v>
      </c>
      <c r="D562" s="52">
        <v>1975</v>
      </c>
      <c r="E562" s="52">
        <v>2018</v>
      </c>
      <c r="F562" s="52" t="s">
        <v>65</v>
      </c>
      <c r="G562" s="54">
        <v>3</v>
      </c>
      <c r="H562" s="54">
        <v>2</v>
      </c>
      <c r="I562" s="55">
        <v>1191.6900000000001</v>
      </c>
      <c r="J562" s="55">
        <v>1191.6900000000001</v>
      </c>
      <c r="K562" s="55">
        <v>582.19000000000005</v>
      </c>
      <c r="L562" s="56">
        <v>20</v>
      </c>
      <c r="M562" s="55">
        <f t="shared" si="117"/>
        <v>2626513.6200000001</v>
      </c>
      <c r="N562" s="55">
        <v>0</v>
      </c>
      <c r="O562" s="55">
        <v>0</v>
      </c>
      <c r="P562" s="55">
        <v>0</v>
      </c>
      <c r="Q562" s="55">
        <f>'Таблица 3 '!C553</f>
        <v>2626513.6200000001</v>
      </c>
      <c r="R562" s="55">
        <f t="shared" si="118"/>
        <v>2626513.6200000001</v>
      </c>
      <c r="S562" s="55">
        <v>0</v>
      </c>
      <c r="T562" s="57">
        <f t="shared" si="119"/>
        <v>2204.0242177076252</v>
      </c>
      <c r="U562" s="57">
        <v>2204.02</v>
      </c>
      <c r="V562" s="59" t="s">
        <v>497</v>
      </c>
      <c r="W562" s="60"/>
    </row>
    <row r="563" s="43" customFormat="1" ht="26.449999999999999" customHeight="1">
      <c r="A563" s="44" t="s">
        <v>602</v>
      </c>
      <c r="B563" s="44"/>
      <c r="C563" s="45" t="s">
        <v>39</v>
      </c>
      <c r="D563" s="45" t="s">
        <v>39</v>
      </c>
      <c r="E563" s="45" t="s">
        <v>39</v>
      </c>
      <c r="F563" s="45" t="s">
        <v>39</v>
      </c>
      <c r="G563" s="46" t="s">
        <v>39</v>
      </c>
      <c r="H563" s="46" t="s">
        <v>39</v>
      </c>
      <c r="I563" s="47">
        <f>SUM(I564:I596)</f>
        <v>69920.85000000002</v>
      </c>
      <c r="J563" s="47">
        <f t="shared" ref="J563:S563" si="120">SUM(J564:J596)</f>
        <v>56090.75</v>
      </c>
      <c r="K563" s="47">
        <f t="shared" si="120"/>
        <v>43040.250000000007</v>
      </c>
      <c r="L563" s="48">
        <f t="shared" si="120"/>
        <v>2083</v>
      </c>
      <c r="M563" s="47">
        <f t="shared" si="120"/>
        <v>70476050.099999994</v>
      </c>
      <c r="N563" s="47">
        <f t="shared" si="120"/>
        <v>0</v>
      </c>
      <c r="O563" s="47">
        <f t="shared" si="120"/>
        <v>0</v>
      </c>
      <c r="P563" s="47">
        <f t="shared" si="120"/>
        <v>0</v>
      </c>
      <c r="Q563" s="47">
        <f t="shared" si="120"/>
        <v>70476050.099999994</v>
      </c>
      <c r="R563" s="47">
        <f t="shared" si="120"/>
        <v>70476050.099999994</v>
      </c>
      <c r="S563" s="47">
        <f t="shared" si="120"/>
        <v>0</v>
      </c>
      <c r="T563" s="49" t="s">
        <v>40</v>
      </c>
      <c r="U563" s="49" t="s">
        <v>40</v>
      </c>
      <c r="V563" s="50" t="s">
        <v>40</v>
      </c>
      <c r="W563" s="60"/>
    </row>
    <row r="564" s="51" customFormat="1" ht="44.25" customHeight="1">
      <c r="A564" s="52">
        <v>1</v>
      </c>
      <c r="B564" s="53" t="s">
        <v>603</v>
      </c>
      <c r="C564" s="52" t="s">
        <v>212</v>
      </c>
      <c r="D564" s="52">
        <v>1984</v>
      </c>
      <c r="E564" s="52" t="s">
        <v>40</v>
      </c>
      <c r="F564" s="52" t="s">
        <v>50</v>
      </c>
      <c r="G564" s="54">
        <v>5</v>
      </c>
      <c r="H564" s="54">
        <v>4</v>
      </c>
      <c r="I564" s="55">
        <v>4434.1999999999998</v>
      </c>
      <c r="J564" s="55">
        <v>3660.8000000000002</v>
      </c>
      <c r="K564" s="55">
        <v>773.39999999999998</v>
      </c>
      <c r="L564" s="56">
        <v>80</v>
      </c>
      <c r="M564" s="55">
        <f t="shared" ref="M564:M596" si="121">SUM(N564:Q564)</f>
        <v>1063970.0800000001</v>
      </c>
      <c r="N564" s="55">
        <v>0</v>
      </c>
      <c r="O564" s="55">
        <v>0</v>
      </c>
      <c r="P564" s="55">
        <v>0</v>
      </c>
      <c r="Q564" s="55">
        <f>'Таблица 3 '!C555</f>
        <v>1063970.0800000001</v>
      </c>
      <c r="R564" s="55">
        <f t="shared" ref="R564:R596" si="122">Q564</f>
        <v>1063970.0800000001</v>
      </c>
      <c r="S564" s="55">
        <v>0</v>
      </c>
      <c r="T564" s="57">
        <f t="shared" si="119"/>
        <v>290.6386800699301</v>
      </c>
      <c r="U564" s="57">
        <v>290.6386800699301</v>
      </c>
      <c r="V564" s="59" t="s">
        <v>497</v>
      </c>
      <c r="W564" s="60"/>
    </row>
    <row r="565" s="51" customFormat="1" ht="44.25" customHeight="1">
      <c r="A565" s="52">
        <v>2</v>
      </c>
      <c r="B565" s="53" t="s">
        <v>604</v>
      </c>
      <c r="C565" s="52" t="s">
        <v>212</v>
      </c>
      <c r="D565" s="52">
        <v>1972</v>
      </c>
      <c r="E565" s="52" t="s">
        <v>40</v>
      </c>
      <c r="F565" s="52" t="s">
        <v>50</v>
      </c>
      <c r="G565" s="54">
        <v>5</v>
      </c>
      <c r="H565" s="54">
        <v>4</v>
      </c>
      <c r="I565" s="55">
        <v>337</v>
      </c>
      <c r="J565" s="55">
        <v>3308.6999999999998</v>
      </c>
      <c r="K565" s="55">
        <v>262.69999999999999</v>
      </c>
      <c r="L565" s="56">
        <v>82</v>
      </c>
      <c r="M565" s="55">
        <f t="shared" si="121"/>
        <v>958790.31999999995</v>
      </c>
      <c r="N565" s="55">
        <v>0</v>
      </c>
      <c r="O565" s="55">
        <v>0</v>
      </c>
      <c r="P565" s="55">
        <v>0</v>
      </c>
      <c r="Q565" s="55">
        <f>'Таблица 3 '!C556</f>
        <v>958790.31999999995</v>
      </c>
      <c r="R565" s="55">
        <f t="shared" si="122"/>
        <v>958790.31999999995</v>
      </c>
      <c r="S565" s="55">
        <v>0</v>
      </c>
      <c r="T565" s="57">
        <f t="shared" si="119"/>
        <v>289.77855955511228</v>
      </c>
      <c r="U565" s="57">
        <v>289.77855955511228</v>
      </c>
      <c r="V565" s="59" t="s">
        <v>497</v>
      </c>
      <c r="W565" s="60"/>
    </row>
    <row r="566" s="51" customFormat="1" ht="44.25" customHeight="1">
      <c r="A566" s="52">
        <v>3</v>
      </c>
      <c r="B566" s="53" t="s">
        <v>605</v>
      </c>
      <c r="C566" s="52" t="s">
        <v>212</v>
      </c>
      <c r="D566" s="52">
        <v>1975</v>
      </c>
      <c r="E566" s="52" t="s">
        <v>40</v>
      </c>
      <c r="F566" s="52" t="s">
        <v>50</v>
      </c>
      <c r="G566" s="54">
        <v>5</v>
      </c>
      <c r="H566" s="54">
        <v>4</v>
      </c>
      <c r="I566" s="55">
        <v>3264.9000000000001</v>
      </c>
      <c r="J566" s="55">
        <v>1267.2</v>
      </c>
      <c r="K566" s="55">
        <v>197.69999999999999</v>
      </c>
      <c r="L566" s="56">
        <v>81</v>
      </c>
      <c r="M566" s="55">
        <f t="shared" si="121"/>
        <v>954325.5</v>
      </c>
      <c r="N566" s="55">
        <v>0</v>
      </c>
      <c r="O566" s="55">
        <v>0</v>
      </c>
      <c r="P566" s="55">
        <v>0</v>
      </c>
      <c r="Q566" s="55">
        <f>'Таблица 3 '!C557</f>
        <v>954325.5</v>
      </c>
      <c r="R566" s="55">
        <f t="shared" si="122"/>
        <v>954325.5</v>
      </c>
      <c r="S566" s="55">
        <v>0</v>
      </c>
      <c r="T566" s="57">
        <f t="shared" si="119"/>
        <v>753.09777462121212</v>
      </c>
      <c r="U566" s="57">
        <v>753.09777462121212</v>
      </c>
      <c r="V566" s="59" t="s">
        <v>497</v>
      </c>
      <c r="W566" s="60"/>
    </row>
    <row r="567" s="51" customFormat="1" ht="44.25" customHeight="1">
      <c r="A567" s="52">
        <v>4</v>
      </c>
      <c r="B567" s="53" t="s">
        <v>606</v>
      </c>
      <c r="C567" s="52" t="s">
        <v>212</v>
      </c>
      <c r="D567" s="52">
        <v>1975</v>
      </c>
      <c r="E567" s="52" t="s">
        <v>40</v>
      </c>
      <c r="F567" s="52" t="s">
        <v>50</v>
      </c>
      <c r="G567" s="54">
        <v>5</v>
      </c>
      <c r="H567" s="54">
        <v>4</v>
      </c>
      <c r="I567" s="55">
        <v>3671.8000000000002</v>
      </c>
      <c r="J567" s="55">
        <v>3337</v>
      </c>
      <c r="K567" s="55">
        <v>262.39999999999998</v>
      </c>
      <c r="L567" s="56">
        <v>80</v>
      </c>
      <c r="M567" s="55">
        <f t="shared" si="121"/>
        <v>1116852.6399999999</v>
      </c>
      <c r="N567" s="55">
        <v>0</v>
      </c>
      <c r="O567" s="55">
        <v>0</v>
      </c>
      <c r="P567" s="55">
        <v>0</v>
      </c>
      <c r="Q567" s="55">
        <f>'Таблица 3 '!C558</f>
        <v>1116852.6399999999</v>
      </c>
      <c r="R567" s="55">
        <f t="shared" si="122"/>
        <v>1116852.6399999999</v>
      </c>
      <c r="S567" s="55">
        <v>0</v>
      </c>
      <c r="T567" s="57">
        <f t="shared" si="119"/>
        <v>334.68763560083903</v>
      </c>
      <c r="U567" s="57">
        <v>334.68763560083903</v>
      </c>
      <c r="V567" s="59" t="s">
        <v>497</v>
      </c>
      <c r="W567" s="60"/>
    </row>
    <row r="568" s="51" customFormat="1" ht="44.25" customHeight="1">
      <c r="A568" s="52">
        <v>5</v>
      </c>
      <c r="B568" s="53" t="s">
        <v>607</v>
      </c>
      <c r="C568" s="52" t="s">
        <v>212</v>
      </c>
      <c r="D568" s="52">
        <v>1979</v>
      </c>
      <c r="E568" s="52" t="s">
        <v>40</v>
      </c>
      <c r="F568" s="52" t="s">
        <v>50</v>
      </c>
      <c r="G568" s="54">
        <v>5</v>
      </c>
      <c r="H568" s="54">
        <v>4</v>
      </c>
      <c r="I568" s="55">
        <v>3676.8000000000002</v>
      </c>
      <c r="J568" s="55">
        <v>1627.5</v>
      </c>
      <c r="K568" s="55">
        <v>259.30000000000001</v>
      </c>
      <c r="L568" s="56">
        <v>80</v>
      </c>
      <c r="M568" s="55">
        <f t="shared" si="121"/>
        <v>1116994.48</v>
      </c>
      <c r="N568" s="55">
        <v>0</v>
      </c>
      <c r="O568" s="55">
        <v>0</v>
      </c>
      <c r="P568" s="55">
        <v>0</v>
      </c>
      <c r="Q568" s="55">
        <f>'Таблица 3 '!C559</f>
        <v>1116994.48</v>
      </c>
      <c r="R568" s="55">
        <f t="shared" si="122"/>
        <v>1116994.48</v>
      </c>
      <c r="S568" s="55">
        <v>0</v>
      </c>
      <c r="T568" s="57">
        <f t="shared" si="119"/>
        <v>686.32533333333333</v>
      </c>
      <c r="U568" s="57">
        <v>686.32533333333333</v>
      </c>
      <c r="V568" s="59" t="s">
        <v>497</v>
      </c>
      <c r="W568" s="60"/>
    </row>
    <row r="569" s="51" customFormat="1" ht="45">
      <c r="A569" s="52">
        <v>6</v>
      </c>
      <c r="B569" s="53" t="s">
        <v>340</v>
      </c>
      <c r="C569" s="52" t="s">
        <v>43</v>
      </c>
      <c r="D569" s="52">
        <v>1971</v>
      </c>
      <c r="E569" s="52" t="s">
        <v>40</v>
      </c>
      <c r="F569" s="52" t="s">
        <v>65</v>
      </c>
      <c r="G569" s="54">
        <v>5</v>
      </c>
      <c r="H569" s="54">
        <v>4</v>
      </c>
      <c r="I569" s="55">
        <v>4306.4200000000001</v>
      </c>
      <c r="J569" s="55">
        <v>3141.1199999999999</v>
      </c>
      <c r="K569" s="55">
        <v>3012.7199999999998</v>
      </c>
      <c r="L569" s="56">
        <v>76</v>
      </c>
      <c r="M569" s="55">
        <f t="shared" si="121"/>
        <v>3169582.4800000004</v>
      </c>
      <c r="N569" s="55">
        <v>0</v>
      </c>
      <c r="O569" s="55">
        <v>0</v>
      </c>
      <c r="P569" s="55">
        <v>0</v>
      </c>
      <c r="Q569" s="55">
        <f>'Таблица 3 '!C560</f>
        <v>3169582.4800000004</v>
      </c>
      <c r="R569" s="55">
        <f t="shared" si="122"/>
        <v>3169582.4800000004</v>
      </c>
      <c r="S569" s="55">
        <v>0</v>
      </c>
      <c r="T569" s="57">
        <f t="shared" si="119"/>
        <v>1009.06125203749</v>
      </c>
      <c r="U569" s="57">
        <v>1009.06125203749</v>
      </c>
      <c r="V569" s="59" t="s">
        <v>497</v>
      </c>
      <c r="W569" s="60"/>
    </row>
    <row r="570" s="51" customFormat="1" ht="45">
      <c r="A570" s="52">
        <v>7</v>
      </c>
      <c r="B570" s="53" t="s">
        <v>341</v>
      </c>
      <c r="C570" s="52" t="s">
        <v>43</v>
      </c>
      <c r="D570" s="52">
        <v>1970</v>
      </c>
      <c r="E570" s="52" t="s">
        <v>40</v>
      </c>
      <c r="F570" s="52" t="s">
        <v>65</v>
      </c>
      <c r="G570" s="54">
        <v>2</v>
      </c>
      <c r="H570" s="54">
        <v>2</v>
      </c>
      <c r="I570" s="55">
        <v>836.20000000000005</v>
      </c>
      <c r="J570" s="55">
        <v>732.89999999999998</v>
      </c>
      <c r="K570" s="55">
        <v>732.89999999999998</v>
      </c>
      <c r="L570" s="56">
        <v>31</v>
      </c>
      <c r="M570" s="55">
        <f t="shared" si="121"/>
        <v>441753.79999999999</v>
      </c>
      <c r="N570" s="55">
        <v>0</v>
      </c>
      <c r="O570" s="55">
        <v>0</v>
      </c>
      <c r="P570" s="55">
        <v>0</v>
      </c>
      <c r="Q570" s="55">
        <f>'Таблица 3 '!C561</f>
        <v>441753.79999999999</v>
      </c>
      <c r="R570" s="55">
        <f t="shared" si="122"/>
        <v>441753.79999999999</v>
      </c>
      <c r="S570" s="55">
        <v>0</v>
      </c>
      <c r="T570" s="57">
        <f t="shared" si="119"/>
        <v>602.74771455860287</v>
      </c>
      <c r="U570" s="57">
        <v>602.74771455860287</v>
      </c>
      <c r="V570" s="59" t="s">
        <v>497</v>
      </c>
      <c r="W570" s="60"/>
    </row>
    <row r="571" s="51" customFormat="1" ht="45">
      <c r="A571" s="52">
        <v>8</v>
      </c>
      <c r="B571" s="53" t="s">
        <v>608</v>
      </c>
      <c r="C571" s="52" t="s">
        <v>43</v>
      </c>
      <c r="D571" s="52">
        <v>1966</v>
      </c>
      <c r="E571" s="52" t="s">
        <v>40</v>
      </c>
      <c r="F571" s="52" t="s">
        <v>65</v>
      </c>
      <c r="G571" s="54">
        <v>2</v>
      </c>
      <c r="H571" s="54">
        <v>2</v>
      </c>
      <c r="I571" s="55">
        <v>393.89999999999998</v>
      </c>
      <c r="J571" s="55">
        <v>364.39999999999998</v>
      </c>
      <c r="K571" s="55">
        <v>322.19999999999999</v>
      </c>
      <c r="L571" s="56">
        <v>19</v>
      </c>
      <c r="M571" s="55">
        <f t="shared" si="121"/>
        <v>2065904.4299999999</v>
      </c>
      <c r="N571" s="55">
        <v>0</v>
      </c>
      <c r="O571" s="55">
        <v>0</v>
      </c>
      <c r="P571" s="55">
        <v>0</v>
      </c>
      <c r="Q571" s="55">
        <f>'Таблица 3 '!C562</f>
        <v>2065904.4299999999</v>
      </c>
      <c r="R571" s="55">
        <f t="shared" si="122"/>
        <v>2065904.4299999999</v>
      </c>
      <c r="S571" s="55">
        <v>0</v>
      </c>
      <c r="T571" s="57">
        <f t="shared" si="119"/>
        <v>5669.3315861690453</v>
      </c>
      <c r="U571" s="57">
        <v>5669.3315861690453</v>
      </c>
      <c r="V571" s="59" t="s">
        <v>497</v>
      </c>
      <c r="W571" s="60"/>
    </row>
    <row r="572" s="51" customFormat="1" ht="45">
      <c r="A572" s="52">
        <v>9</v>
      </c>
      <c r="B572" s="53" t="s">
        <v>609</v>
      </c>
      <c r="C572" s="52" t="s">
        <v>43</v>
      </c>
      <c r="D572" s="52">
        <v>1984</v>
      </c>
      <c r="E572" s="52" t="s">
        <v>40</v>
      </c>
      <c r="F572" s="52" t="s">
        <v>50</v>
      </c>
      <c r="G572" s="54">
        <v>5</v>
      </c>
      <c r="H572" s="54">
        <v>4</v>
      </c>
      <c r="I572" s="55">
        <v>3964.0999999999999</v>
      </c>
      <c r="J572" s="55">
        <v>2845.6999999999998</v>
      </c>
      <c r="K572" s="55">
        <v>2845.6999999999998</v>
      </c>
      <c r="L572" s="56">
        <v>153</v>
      </c>
      <c r="M572" s="55">
        <f t="shared" si="121"/>
        <v>1828422.6000000001</v>
      </c>
      <c r="N572" s="55">
        <v>0</v>
      </c>
      <c r="O572" s="55">
        <v>0</v>
      </c>
      <c r="P572" s="55">
        <v>0</v>
      </c>
      <c r="Q572" s="55">
        <f>'Таблица 3 '!C563</f>
        <v>1828422.6000000001</v>
      </c>
      <c r="R572" s="55">
        <f t="shared" si="122"/>
        <v>1828422.6000000001</v>
      </c>
      <c r="S572" s="55">
        <v>0</v>
      </c>
      <c r="T572" s="57">
        <f t="shared" si="119"/>
        <v>642.52120743578041</v>
      </c>
      <c r="U572" s="57">
        <v>642.52120743578041</v>
      </c>
      <c r="V572" s="59" t="s">
        <v>497</v>
      </c>
      <c r="W572" s="60"/>
    </row>
    <row r="573" s="51" customFormat="1" ht="45">
      <c r="A573" s="52">
        <v>10</v>
      </c>
      <c r="B573" s="53" t="s">
        <v>610</v>
      </c>
      <c r="C573" s="52" t="s">
        <v>43</v>
      </c>
      <c r="D573" s="52">
        <v>1979</v>
      </c>
      <c r="E573" s="52" t="s">
        <v>40</v>
      </c>
      <c r="F573" s="52" t="s">
        <v>65</v>
      </c>
      <c r="G573" s="54">
        <v>5</v>
      </c>
      <c r="H573" s="54">
        <v>4</v>
      </c>
      <c r="I573" s="55">
        <v>4592.6999999999998</v>
      </c>
      <c r="J573" s="55">
        <v>3351.6999999999998</v>
      </c>
      <c r="K573" s="55">
        <v>3351.6999999999998</v>
      </c>
      <c r="L573" s="56">
        <v>138</v>
      </c>
      <c r="M573" s="55">
        <f t="shared" si="121"/>
        <v>1882579</v>
      </c>
      <c r="N573" s="55">
        <v>0</v>
      </c>
      <c r="O573" s="55">
        <v>0</v>
      </c>
      <c r="P573" s="55">
        <v>0</v>
      </c>
      <c r="Q573" s="55">
        <f>'Таблица 3 '!C564</f>
        <v>1882579</v>
      </c>
      <c r="R573" s="55">
        <f t="shared" si="122"/>
        <v>1882579</v>
      </c>
      <c r="S573" s="55">
        <v>0</v>
      </c>
      <c r="T573" s="57">
        <f t="shared" si="119"/>
        <v>561.6788495390399</v>
      </c>
      <c r="U573" s="57">
        <v>561.6788495390399</v>
      </c>
      <c r="V573" s="59" t="s">
        <v>497</v>
      </c>
      <c r="W573" s="60"/>
    </row>
    <row r="574" s="51" customFormat="1" ht="45">
      <c r="A574" s="52">
        <v>11</v>
      </c>
      <c r="B574" s="53" t="s">
        <v>611</v>
      </c>
      <c r="C574" s="52" t="s">
        <v>43</v>
      </c>
      <c r="D574" s="52">
        <v>1972</v>
      </c>
      <c r="E574" s="52" t="s">
        <v>40</v>
      </c>
      <c r="F574" s="52" t="s">
        <v>65</v>
      </c>
      <c r="G574" s="54">
        <v>5</v>
      </c>
      <c r="H574" s="54">
        <v>4</v>
      </c>
      <c r="I574" s="55">
        <v>4210.8999999999996</v>
      </c>
      <c r="J574" s="55">
        <v>3125.5999999999999</v>
      </c>
      <c r="K574" s="55">
        <v>3125.5999999999999</v>
      </c>
      <c r="L574" s="56">
        <v>124</v>
      </c>
      <c r="M574" s="55">
        <f t="shared" si="121"/>
        <v>1470532.8</v>
      </c>
      <c r="N574" s="55">
        <v>0</v>
      </c>
      <c r="O574" s="55">
        <v>0</v>
      </c>
      <c r="P574" s="55">
        <v>0</v>
      </c>
      <c r="Q574" s="55">
        <f>'Таблица 3 '!C565</f>
        <v>1470532.8</v>
      </c>
      <c r="R574" s="55">
        <f t="shared" si="122"/>
        <v>1470532.8</v>
      </c>
      <c r="S574" s="55">
        <v>0</v>
      </c>
      <c r="T574" s="57">
        <f t="shared" si="119"/>
        <v>470.48016380854881</v>
      </c>
      <c r="U574" s="57">
        <v>470.48016380854881</v>
      </c>
      <c r="V574" s="59" t="s">
        <v>497</v>
      </c>
      <c r="W574" s="60"/>
    </row>
    <row r="575" s="51" customFormat="1" ht="45">
      <c r="A575" s="52">
        <v>12</v>
      </c>
      <c r="B575" s="53" t="s">
        <v>612</v>
      </c>
      <c r="C575" s="52" t="s">
        <v>43</v>
      </c>
      <c r="D575" s="52">
        <v>1982</v>
      </c>
      <c r="E575" s="52" t="s">
        <v>40</v>
      </c>
      <c r="F575" s="52" t="s">
        <v>65</v>
      </c>
      <c r="G575" s="54">
        <v>5</v>
      </c>
      <c r="H575" s="54">
        <v>10</v>
      </c>
      <c r="I575" s="55">
        <v>9305.5</v>
      </c>
      <c r="J575" s="55">
        <v>6793.6099999999997</v>
      </c>
      <c r="K575" s="55">
        <v>6458.21</v>
      </c>
      <c r="L575" s="56">
        <v>230</v>
      </c>
      <c r="M575" s="55">
        <f t="shared" si="121"/>
        <v>19535420.699999999</v>
      </c>
      <c r="N575" s="55">
        <v>0</v>
      </c>
      <c r="O575" s="55">
        <v>0</v>
      </c>
      <c r="P575" s="55">
        <v>0</v>
      </c>
      <c r="Q575" s="55">
        <f>'Таблица 3 '!C566</f>
        <v>19535420.699999999</v>
      </c>
      <c r="R575" s="55">
        <f t="shared" si="122"/>
        <v>19535420.699999999</v>
      </c>
      <c r="S575" s="55">
        <v>0</v>
      </c>
      <c r="T575" s="57">
        <f t="shared" si="119"/>
        <v>2875.5581642160796</v>
      </c>
      <c r="U575" s="57">
        <v>2875.5581642160796</v>
      </c>
      <c r="V575" s="59" t="s">
        <v>497</v>
      </c>
      <c r="W575" s="60"/>
    </row>
    <row r="576" s="51" customFormat="1" ht="45">
      <c r="A576" s="52">
        <v>13</v>
      </c>
      <c r="B576" s="53" t="s">
        <v>613</v>
      </c>
      <c r="C576" s="52" t="s">
        <v>43</v>
      </c>
      <c r="D576" s="52">
        <v>1986</v>
      </c>
      <c r="E576" s="52" t="s">
        <v>40</v>
      </c>
      <c r="F576" s="52" t="s">
        <v>65</v>
      </c>
      <c r="G576" s="54">
        <v>5</v>
      </c>
      <c r="H576" s="54">
        <v>5</v>
      </c>
      <c r="I576" s="55">
        <v>8544.5</v>
      </c>
      <c r="J576" s="55">
        <v>5990.8999999999996</v>
      </c>
      <c r="K576" s="55">
        <v>5990.8999999999996</v>
      </c>
      <c r="L576" s="56">
        <v>253</v>
      </c>
      <c r="M576" s="55">
        <f t="shared" si="121"/>
        <v>914208</v>
      </c>
      <c r="N576" s="55">
        <v>0</v>
      </c>
      <c r="O576" s="55">
        <v>0</v>
      </c>
      <c r="P576" s="55">
        <v>0</v>
      </c>
      <c r="Q576" s="55">
        <f>'Таблица 3 '!C567</f>
        <v>914208</v>
      </c>
      <c r="R576" s="55">
        <f t="shared" si="122"/>
        <v>914208</v>
      </c>
      <c r="S576" s="55">
        <v>0</v>
      </c>
      <c r="T576" s="57">
        <f t="shared" si="119"/>
        <v>152.59944248777313</v>
      </c>
      <c r="U576" s="57">
        <v>152.59944248777313</v>
      </c>
      <c r="V576" s="59" t="s">
        <v>497</v>
      </c>
      <c r="W576" s="60"/>
    </row>
    <row r="577" s="51" customFormat="1" ht="45">
      <c r="A577" s="52">
        <v>14</v>
      </c>
      <c r="B577" s="53" t="s">
        <v>614</v>
      </c>
      <c r="C577" s="52" t="s">
        <v>43</v>
      </c>
      <c r="D577" s="52">
        <v>1964</v>
      </c>
      <c r="E577" s="52">
        <v>2018</v>
      </c>
      <c r="F577" s="52" t="s">
        <v>65</v>
      </c>
      <c r="G577" s="54">
        <v>3</v>
      </c>
      <c r="H577" s="54">
        <v>2</v>
      </c>
      <c r="I577" s="55">
        <v>952.39999999999998</v>
      </c>
      <c r="J577" s="55">
        <v>949.10000000000002</v>
      </c>
      <c r="K577" s="55">
        <v>906.89999999999998</v>
      </c>
      <c r="L577" s="56">
        <v>41</v>
      </c>
      <c r="M577" s="55">
        <f t="shared" si="121"/>
        <v>7662.4700000000003</v>
      </c>
      <c r="N577" s="55">
        <v>0</v>
      </c>
      <c r="O577" s="55">
        <v>0</v>
      </c>
      <c r="P577" s="55">
        <v>0</v>
      </c>
      <c r="Q577" s="55">
        <f>'Таблица 3 '!C568</f>
        <v>7662.4700000000003</v>
      </c>
      <c r="R577" s="55">
        <f t="shared" si="122"/>
        <v>7662.4700000000003</v>
      </c>
      <c r="S577" s="55">
        <v>0</v>
      </c>
      <c r="T577" s="57">
        <f t="shared" si="119"/>
        <v>8.0734063849963125</v>
      </c>
      <c r="U577" s="57">
        <v>8.0734063849963125</v>
      </c>
      <c r="V577" s="59" t="s">
        <v>497</v>
      </c>
      <c r="W577" s="60"/>
    </row>
    <row r="578" s="51" customFormat="1" ht="45">
      <c r="A578" s="52">
        <v>15</v>
      </c>
      <c r="B578" s="53" t="s">
        <v>615</v>
      </c>
      <c r="C578" s="52" t="s">
        <v>43</v>
      </c>
      <c r="D578" s="52">
        <v>1969</v>
      </c>
      <c r="E578" s="52" t="s">
        <v>40</v>
      </c>
      <c r="F578" s="52" t="s">
        <v>44</v>
      </c>
      <c r="G578" s="54">
        <v>2</v>
      </c>
      <c r="H578" s="54">
        <v>2</v>
      </c>
      <c r="I578" s="55">
        <v>867.55999999999995</v>
      </c>
      <c r="J578" s="55">
        <v>780.79999999999995</v>
      </c>
      <c r="K578" s="55">
        <v>638.39999999999998</v>
      </c>
      <c r="L578" s="56">
        <v>27</v>
      </c>
      <c r="M578" s="55">
        <f t="shared" si="121"/>
        <v>2877801.6699999999</v>
      </c>
      <c r="N578" s="55">
        <v>0</v>
      </c>
      <c r="O578" s="55">
        <v>0</v>
      </c>
      <c r="P578" s="55">
        <v>0</v>
      </c>
      <c r="Q578" s="55">
        <f>'Таблица 3 '!C569</f>
        <v>2877801.6699999999</v>
      </c>
      <c r="R578" s="55">
        <f t="shared" si="122"/>
        <v>2877801.6699999999</v>
      </c>
      <c r="S578" s="55">
        <v>0</v>
      </c>
      <c r="T578" s="57">
        <f t="shared" si="119"/>
        <v>3685.7091060450821</v>
      </c>
      <c r="U578" s="57">
        <v>3685.7091060450821</v>
      </c>
      <c r="V578" s="59" t="s">
        <v>497</v>
      </c>
      <c r="W578" s="60"/>
    </row>
    <row r="579" s="51" customFormat="1" ht="45">
      <c r="A579" s="52">
        <v>16</v>
      </c>
      <c r="B579" s="53" t="s">
        <v>348</v>
      </c>
      <c r="C579" s="52" t="s">
        <v>43</v>
      </c>
      <c r="D579" s="52">
        <v>1963</v>
      </c>
      <c r="E579" s="52">
        <v>2016</v>
      </c>
      <c r="F579" s="52" t="s">
        <v>65</v>
      </c>
      <c r="G579" s="54">
        <v>2</v>
      </c>
      <c r="H579" s="54">
        <v>2</v>
      </c>
      <c r="I579" s="55">
        <v>893.89999999999998</v>
      </c>
      <c r="J579" s="55">
        <v>829.39999999999998</v>
      </c>
      <c r="K579" s="55">
        <v>829.39999999999998</v>
      </c>
      <c r="L579" s="56">
        <v>21</v>
      </c>
      <c r="M579" s="55">
        <f t="shared" si="121"/>
        <v>2814383.6600000001</v>
      </c>
      <c r="N579" s="55">
        <v>0</v>
      </c>
      <c r="O579" s="55">
        <v>0</v>
      </c>
      <c r="P579" s="55">
        <v>0</v>
      </c>
      <c r="Q579" s="55">
        <f>'Таблица 3 '!C570</f>
        <v>2814383.6600000001</v>
      </c>
      <c r="R579" s="55">
        <f t="shared" si="122"/>
        <v>2814383.6600000001</v>
      </c>
      <c r="S579" s="55">
        <v>0</v>
      </c>
      <c r="T579" s="57">
        <f t="shared" si="119"/>
        <v>3393.2766578249339</v>
      </c>
      <c r="U579" s="57">
        <v>3393.2766578249339</v>
      </c>
      <c r="V579" s="59" t="s">
        <v>497</v>
      </c>
      <c r="W579" s="60"/>
    </row>
    <row r="580" s="51" customFormat="1" ht="45">
      <c r="A580" s="52">
        <v>17</v>
      </c>
      <c r="B580" s="53" t="s">
        <v>616</v>
      </c>
      <c r="C580" s="52" t="s">
        <v>43</v>
      </c>
      <c r="D580" s="52">
        <v>1955</v>
      </c>
      <c r="E580" s="52" t="s">
        <v>40</v>
      </c>
      <c r="F580" s="52" t="s">
        <v>44</v>
      </c>
      <c r="G580" s="54">
        <v>2</v>
      </c>
      <c r="H580" s="54">
        <v>2</v>
      </c>
      <c r="I580" s="55">
        <v>440.89999999999998</v>
      </c>
      <c r="J580" s="55">
        <v>397.10000000000002</v>
      </c>
      <c r="K580" s="55">
        <v>397.10000000000002</v>
      </c>
      <c r="L580" s="56">
        <v>16</v>
      </c>
      <c r="M580" s="55">
        <f t="shared" si="121"/>
        <v>1076550.4500000002</v>
      </c>
      <c r="N580" s="55">
        <v>0</v>
      </c>
      <c r="O580" s="55">
        <v>0</v>
      </c>
      <c r="P580" s="55">
        <v>0</v>
      </c>
      <c r="Q580" s="55">
        <f>'Таблица 3 '!C571</f>
        <v>1076550.4500000002</v>
      </c>
      <c r="R580" s="55">
        <f t="shared" si="122"/>
        <v>1076550.4500000002</v>
      </c>
      <c r="S580" s="55">
        <v>0</v>
      </c>
      <c r="T580" s="57">
        <f t="shared" si="119"/>
        <v>2711.0311004784694</v>
      </c>
      <c r="U580" s="57">
        <v>2711.0311004784694</v>
      </c>
      <c r="V580" s="59" t="s">
        <v>497</v>
      </c>
      <c r="W580" s="60"/>
    </row>
    <row r="581" s="51" customFormat="1" ht="45">
      <c r="A581" s="52">
        <v>18</v>
      </c>
      <c r="B581" s="53" t="s">
        <v>617</v>
      </c>
      <c r="C581" s="52" t="s">
        <v>43</v>
      </c>
      <c r="D581" s="52">
        <v>1955</v>
      </c>
      <c r="E581" s="52" t="s">
        <v>40</v>
      </c>
      <c r="F581" s="52" t="s">
        <v>44</v>
      </c>
      <c r="G581" s="54">
        <v>2</v>
      </c>
      <c r="H581" s="54">
        <v>2</v>
      </c>
      <c r="I581" s="55">
        <v>437.60000000000002</v>
      </c>
      <c r="J581" s="55">
        <v>395</v>
      </c>
      <c r="K581" s="55">
        <v>395</v>
      </c>
      <c r="L581" s="56">
        <v>17</v>
      </c>
      <c r="M581" s="55">
        <f t="shared" si="121"/>
        <v>1517388</v>
      </c>
      <c r="N581" s="55">
        <v>0</v>
      </c>
      <c r="O581" s="55">
        <v>0</v>
      </c>
      <c r="P581" s="55">
        <v>0</v>
      </c>
      <c r="Q581" s="55">
        <f>'Таблица 3 '!C572</f>
        <v>1517388</v>
      </c>
      <c r="R581" s="55">
        <f t="shared" si="122"/>
        <v>1517388</v>
      </c>
      <c r="S581" s="55">
        <v>0</v>
      </c>
      <c r="T581" s="57">
        <f t="shared" si="119"/>
        <v>3841.4886075949366</v>
      </c>
      <c r="U581" s="57">
        <v>3841.4886075949366</v>
      </c>
      <c r="V581" s="59" t="s">
        <v>497</v>
      </c>
      <c r="W581" s="60"/>
    </row>
    <row r="582" s="51" customFormat="1" ht="45">
      <c r="A582" s="52">
        <v>19</v>
      </c>
      <c r="B582" s="53" t="s">
        <v>350</v>
      </c>
      <c r="C582" s="52" t="s">
        <v>43</v>
      </c>
      <c r="D582" s="52">
        <v>1955</v>
      </c>
      <c r="E582" s="52" t="s">
        <v>40</v>
      </c>
      <c r="F582" s="52" t="s">
        <v>44</v>
      </c>
      <c r="G582" s="54">
        <v>2</v>
      </c>
      <c r="H582" s="54">
        <v>2</v>
      </c>
      <c r="I582" s="55">
        <v>444.5</v>
      </c>
      <c r="J582" s="55">
        <v>395.19999999999999</v>
      </c>
      <c r="K582" s="55">
        <v>395.19999999999999</v>
      </c>
      <c r="L582" s="56">
        <v>16</v>
      </c>
      <c r="M582" s="55">
        <f t="shared" si="121"/>
        <v>1884938.3999999999</v>
      </c>
      <c r="N582" s="55">
        <v>0</v>
      </c>
      <c r="O582" s="55">
        <v>0</v>
      </c>
      <c r="P582" s="55">
        <v>0</v>
      </c>
      <c r="Q582" s="55">
        <f>'Таблица 3 '!C573</f>
        <v>1884938.3999999999</v>
      </c>
      <c r="R582" s="55">
        <f t="shared" si="122"/>
        <v>1884938.3999999999</v>
      </c>
      <c r="S582" s="55">
        <v>0</v>
      </c>
      <c r="T582" s="57">
        <f t="shared" si="119"/>
        <v>4769.5809716599188</v>
      </c>
      <c r="U582" s="57">
        <v>4769.5809716599188</v>
      </c>
      <c r="V582" s="59" t="s">
        <v>497</v>
      </c>
      <c r="W582" s="60"/>
    </row>
    <row r="583" s="51" customFormat="1" ht="45">
      <c r="A583" s="52">
        <v>20</v>
      </c>
      <c r="B583" s="53" t="s">
        <v>352</v>
      </c>
      <c r="C583" s="52" t="s">
        <v>43</v>
      </c>
      <c r="D583" s="52">
        <v>1953</v>
      </c>
      <c r="E583" s="52" t="s">
        <v>40</v>
      </c>
      <c r="F583" s="52" t="s">
        <v>65</v>
      </c>
      <c r="G583" s="54">
        <v>2</v>
      </c>
      <c r="H583" s="54">
        <v>2</v>
      </c>
      <c r="I583" s="55">
        <v>1340.2</v>
      </c>
      <c r="J583" s="55">
        <v>1316.4000000000001</v>
      </c>
      <c r="K583" s="55">
        <v>1316.4000000000001</v>
      </c>
      <c r="L583" s="56">
        <v>46</v>
      </c>
      <c r="M583" s="55">
        <f t="shared" si="121"/>
        <v>4538675.0499999998</v>
      </c>
      <c r="N583" s="55">
        <v>0</v>
      </c>
      <c r="O583" s="55">
        <v>0</v>
      </c>
      <c r="P583" s="55">
        <v>0</v>
      </c>
      <c r="Q583" s="55">
        <f>'Таблица 3 '!C574</f>
        <v>4538675.0499999998</v>
      </c>
      <c r="R583" s="55">
        <f t="shared" si="122"/>
        <v>4538675.0499999998</v>
      </c>
      <c r="S583" s="55">
        <v>0</v>
      </c>
      <c r="T583" s="57">
        <f t="shared" si="119"/>
        <v>3447.7932619264657</v>
      </c>
      <c r="U583" s="57">
        <v>3447.7932619264657</v>
      </c>
      <c r="V583" s="59" t="s">
        <v>497</v>
      </c>
      <c r="W583" s="60"/>
    </row>
    <row r="584" s="51" customFormat="1" ht="45">
      <c r="A584" s="52">
        <v>21</v>
      </c>
      <c r="B584" s="53" t="s">
        <v>618</v>
      </c>
      <c r="C584" s="52" t="s">
        <v>43</v>
      </c>
      <c r="D584" s="52">
        <v>1962</v>
      </c>
      <c r="E584" s="52" t="s">
        <v>40</v>
      </c>
      <c r="F584" s="52" t="s">
        <v>65</v>
      </c>
      <c r="G584" s="54">
        <v>2</v>
      </c>
      <c r="H584" s="54">
        <v>1</v>
      </c>
      <c r="I584" s="55">
        <v>236.59999999999999</v>
      </c>
      <c r="J584" s="55">
        <v>236.59999999999999</v>
      </c>
      <c r="K584" s="55">
        <v>236.59999999999999</v>
      </c>
      <c r="L584" s="56">
        <v>8</v>
      </c>
      <c r="M584" s="55">
        <f t="shared" si="121"/>
        <v>876277.29000000004</v>
      </c>
      <c r="N584" s="55">
        <v>0</v>
      </c>
      <c r="O584" s="55">
        <v>0</v>
      </c>
      <c r="P584" s="55">
        <v>0</v>
      </c>
      <c r="Q584" s="55">
        <f>'Таблица 3 '!C575</f>
        <v>876277.29000000004</v>
      </c>
      <c r="R584" s="55">
        <f t="shared" si="122"/>
        <v>876277.29000000004</v>
      </c>
      <c r="S584" s="55">
        <v>0</v>
      </c>
      <c r="T584" s="57">
        <f t="shared" si="119"/>
        <v>3703.6233727810654</v>
      </c>
      <c r="U584" s="57">
        <v>3703.6233727810654</v>
      </c>
      <c r="V584" s="59" t="s">
        <v>497</v>
      </c>
      <c r="W584" s="60"/>
    </row>
    <row r="585" s="51" customFormat="1" ht="45">
      <c r="A585" s="52">
        <v>22</v>
      </c>
      <c r="B585" s="53" t="s">
        <v>353</v>
      </c>
      <c r="C585" s="52" t="s">
        <v>43</v>
      </c>
      <c r="D585" s="52" t="s">
        <v>192</v>
      </c>
      <c r="E585" s="52" t="s">
        <v>40</v>
      </c>
      <c r="F585" s="52" t="s">
        <v>44</v>
      </c>
      <c r="G585" s="54">
        <v>5</v>
      </c>
      <c r="H585" s="54">
        <v>8</v>
      </c>
      <c r="I585" s="55">
        <v>5246.8299999999999</v>
      </c>
      <c r="J585" s="55">
        <v>4442</v>
      </c>
      <c r="K585" s="55">
        <v>4211.6999999999998</v>
      </c>
      <c r="L585" s="56">
        <v>176</v>
      </c>
      <c r="M585" s="55">
        <f t="shared" si="121"/>
        <v>3260314.21</v>
      </c>
      <c r="N585" s="55">
        <v>0</v>
      </c>
      <c r="O585" s="55">
        <v>0</v>
      </c>
      <c r="P585" s="55">
        <v>0</v>
      </c>
      <c r="Q585" s="55">
        <f>'Таблица 3 '!C576</f>
        <v>3260314.21</v>
      </c>
      <c r="R585" s="55">
        <f t="shared" si="122"/>
        <v>3260314.21</v>
      </c>
      <c r="S585" s="55">
        <v>0</v>
      </c>
      <c r="T585" s="57">
        <f t="shared" si="119"/>
        <v>733.9743831607384</v>
      </c>
      <c r="U585" s="57">
        <v>733.9743831607384</v>
      </c>
      <c r="V585" s="59" t="s">
        <v>497</v>
      </c>
      <c r="W585" s="60"/>
    </row>
    <row r="586" s="51" customFormat="1" ht="45">
      <c r="A586" s="52">
        <v>23</v>
      </c>
      <c r="B586" s="53" t="s">
        <v>619</v>
      </c>
      <c r="C586" s="52" t="s">
        <v>43</v>
      </c>
      <c r="D586" s="52">
        <v>1963</v>
      </c>
      <c r="E586" s="52" t="s">
        <v>40</v>
      </c>
      <c r="F586" s="52" t="s">
        <v>44</v>
      </c>
      <c r="G586" s="54">
        <v>2</v>
      </c>
      <c r="H586" s="54">
        <v>2</v>
      </c>
      <c r="I586" s="55">
        <v>733.79999999999995</v>
      </c>
      <c r="J586" s="55">
        <v>696.60000000000002</v>
      </c>
      <c r="K586" s="55">
        <v>631.79999999999995</v>
      </c>
      <c r="L586" s="56">
        <v>22</v>
      </c>
      <c r="M586" s="55">
        <f t="shared" si="121"/>
        <v>960419.28000000003</v>
      </c>
      <c r="N586" s="55">
        <v>0</v>
      </c>
      <c r="O586" s="55">
        <v>0</v>
      </c>
      <c r="P586" s="55">
        <v>0</v>
      </c>
      <c r="Q586" s="55">
        <f>'Таблица 3 '!C577</f>
        <v>960419.28000000003</v>
      </c>
      <c r="R586" s="55">
        <f t="shared" si="122"/>
        <v>960419.28000000003</v>
      </c>
      <c r="S586" s="55">
        <v>0</v>
      </c>
      <c r="T586" s="57">
        <f t="shared" si="119"/>
        <v>1378.7242032730405</v>
      </c>
      <c r="U586" s="57">
        <v>1378.7242032730405</v>
      </c>
      <c r="V586" s="59" t="s">
        <v>497</v>
      </c>
      <c r="W586" s="60"/>
    </row>
    <row r="587" s="51" customFormat="1" ht="45">
      <c r="A587" s="52">
        <v>24</v>
      </c>
      <c r="B587" s="53" t="s">
        <v>620</v>
      </c>
      <c r="C587" s="52" t="s">
        <v>43</v>
      </c>
      <c r="D587" s="52">
        <v>1963</v>
      </c>
      <c r="E587" s="52">
        <v>2021</v>
      </c>
      <c r="F587" s="52" t="s">
        <v>65</v>
      </c>
      <c r="G587" s="54">
        <v>2</v>
      </c>
      <c r="H587" s="54">
        <v>2</v>
      </c>
      <c r="I587" s="55">
        <v>728.94000000000005</v>
      </c>
      <c r="J587" s="55">
        <v>634.72000000000003</v>
      </c>
      <c r="K587" s="55">
        <v>603.91999999999996</v>
      </c>
      <c r="L587" s="56">
        <v>23</v>
      </c>
      <c r="M587" s="55">
        <f t="shared" si="121"/>
        <v>121342.56</v>
      </c>
      <c r="N587" s="55">
        <v>0</v>
      </c>
      <c r="O587" s="55">
        <v>0</v>
      </c>
      <c r="P587" s="55">
        <v>0</v>
      </c>
      <c r="Q587" s="55">
        <f>'Таблица 3 '!C578</f>
        <v>121342.56</v>
      </c>
      <c r="R587" s="55">
        <f t="shared" si="122"/>
        <v>121342.56</v>
      </c>
      <c r="S587" s="55">
        <v>0</v>
      </c>
      <c r="T587" s="57">
        <f t="shared" si="119"/>
        <v>191.17494328207712</v>
      </c>
      <c r="U587" s="57">
        <v>191.17494328207712</v>
      </c>
      <c r="V587" s="59" t="s">
        <v>497</v>
      </c>
      <c r="W587" s="60"/>
    </row>
    <row r="588" s="51" customFormat="1" ht="45">
      <c r="A588" s="52">
        <v>25</v>
      </c>
      <c r="B588" s="53" t="s">
        <v>621</v>
      </c>
      <c r="C588" s="52" t="s">
        <v>43</v>
      </c>
      <c r="D588" s="52">
        <v>1963</v>
      </c>
      <c r="E588" s="52">
        <v>2019</v>
      </c>
      <c r="F588" s="52" t="s">
        <v>65</v>
      </c>
      <c r="G588" s="54">
        <v>2</v>
      </c>
      <c r="H588" s="54">
        <v>2</v>
      </c>
      <c r="I588" s="55">
        <v>667</v>
      </c>
      <c r="J588" s="55">
        <v>637.20000000000005</v>
      </c>
      <c r="K588" s="55">
        <v>637.20000000000005</v>
      </c>
      <c r="L588" s="56">
        <v>23</v>
      </c>
      <c r="M588" s="55">
        <f t="shared" si="121"/>
        <v>1346651.5499999998</v>
      </c>
      <c r="N588" s="55">
        <v>0</v>
      </c>
      <c r="O588" s="55">
        <v>0</v>
      </c>
      <c r="P588" s="55">
        <v>0</v>
      </c>
      <c r="Q588" s="55">
        <f>'Таблица 3 '!C579</f>
        <v>1346651.5499999998</v>
      </c>
      <c r="R588" s="55">
        <f t="shared" si="122"/>
        <v>1346651.5499999998</v>
      </c>
      <c r="S588" s="55">
        <v>0</v>
      </c>
      <c r="T588" s="57">
        <f t="shared" si="119"/>
        <v>2113.3891242937848</v>
      </c>
      <c r="U588" s="57">
        <v>2113.3891242937848</v>
      </c>
      <c r="V588" s="59" t="s">
        <v>497</v>
      </c>
      <c r="W588" s="60"/>
    </row>
    <row r="589" s="51" customFormat="1" ht="45">
      <c r="A589" s="52">
        <v>26</v>
      </c>
      <c r="B589" s="53" t="s">
        <v>356</v>
      </c>
      <c r="C589" s="52" t="s">
        <v>43</v>
      </c>
      <c r="D589" s="52">
        <v>1961</v>
      </c>
      <c r="E589" s="52">
        <v>2018</v>
      </c>
      <c r="F589" s="52" t="s">
        <v>65</v>
      </c>
      <c r="G589" s="54">
        <v>2</v>
      </c>
      <c r="H589" s="54">
        <v>1</v>
      </c>
      <c r="I589" s="55">
        <v>319.89999999999998</v>
      </c>
      <c r="J589" s="55">
        <v>276</v>
      </c>
      <c r="K589" s="55">
        <v>244.80000000000001</v>
      </c>
      <c r="L589" s="56">
        <v>17</v>
      </c>
      <c r="M589" s="55">
        <f t="shared" si="121"/>
        <v>451892.40000000002</v>
      </c>
      <c r="N589" s="55">
        <v>0</v>
      </c>
      <c r="O589" s="55">
        <v>0</v>
      </c>
      <c r="P589" s="55">
        <v>0</v>
      </c>
      <c r="Q589" s="55">
        <f>'Таблица 3 '!C580</f>
        <v>451892.40000000002</v>
      </c>
      <c r="R589" s="55">
        <f t="shared" si="122"/>
        <v>451892.40000000002</v>
      </c>
      <c r="S589" s="55">
        <v>0</v>
      </c>
      <c r="T589" s="57">
        <f t="shared" si="119"/>
        <v>1637.2913043478261</v>
      </c>
      <c r="U589" s="57">
        <v>1637.2913043478261</v>
      </c>
      <c r="V589" s="59" t="s">
        <v>497</v>
      </c>
      <c r="W589" s="60"/>
    </row>
    <row r="590" s="51" customFormat="1" ht="45">
      <c r="A590" s="52">
        <v>27</v>
      </c>
      <c r="B590" s="53" t="s">
        <v>357</v>
      </c>
      <c r="C590" s="52" t="s">
        <v>43</v>
      </c>
      <c r="D590" s="52">
        <v>1961</v>
      </c>
      <c r="E590" s="52">
        <v>2021</v>
      </c>
      <c r="F590" s="52" t="s">
        <v>65</v>
      </c>
      <c r="G590" s="54">
        <v>2</v>
      </c>
      <c r="H590" s="54">
        <v>1</v>
      </c>
      <c r="I590" s="55">
        <v>314.10000000000002</v>
      </c>
      <c r="J590" s="55">
        <v>274.39999999999998</v>
      </c>
      <c r="K590" s="55">
        <v>206</v>
      </c>
      <c r="L590" s="56">
        <v>10</v>
      </c>
      <c r="M590" s="55">
        <f t="shared" si="121"/>
        <v>532606.80000000005</v>
      </c>
      <c r="N590" s="55">
        <v>0</v>
      </c>
      <c r="O590" s="55">
        <v>0</v>
      </c>
      <c r="P590" s="55">
        <v>0</v>
      </c>
      <c r="Q590" s="55">
        <f>'Таблица 3 '!C581</f>
        <v>532606.80000000005</v>
      </c>
      <c r="R590" s="55">
        <f t="shared" si="122"/>
        <v>532606.80000000005</v>
      </c>
      <c r="S590" s="55">
        <v>0</v>
      </c>
      <c r="T590" s="57">
        <f t="shared" si="119"/>
        <v>1940.9868804664727</v>
      </c>
      <c r="U590" s="57">
        <v>1940.9868804664727</v>
      </c>
      <c r="V590" s="59" t="s">
        <v>497</v>
      </c>
      <c r="W590" s="60"/>
    </row>
    <row r="591" s="51" customFormat="1" ht="45">
      <c r="A591" s="52">
        <v>28</v>
      </c>
      <c r="B591" s="53" t="s">
        <v>622</v>
      </c>
      <c r="C591" s="52" t="s">
        <v>43</v>
      </c>
      <c r="D591" s="52">
        <v>1963</v>
      </c>
      <c r="E591" s="52" t="s">
        <v>40</v>
      </c>
      <c r="F591" s="52" t="s">
        <v>314</v>
      </c>
      <c r="G591" s="54">
        <v>2</v>
      </c>
      <c r="H591" s="54">
        <v>2</v>
      </c>
      <c r="I591" s="55">
        <v>426.60000000000002</v>
      </c>
      <c r="J591" s="55">
        <v>382</v>
      </c>
      <c r="K591" s="55">
        <v>382</v>
      </c>
      <c r="L591" s="56">
        <v>17</v>
      </c>
      <c r="M591" s="55">
        <f t="shared" si="121"/>
        <v>1745954.3999999999</v>
      </c>
      <c r="N591" s="55">
        <v>0</v>
      </c>
      <c r="O591" s="55">
        <v>0</v>
      </c>
      <c r="P591" s="55">
        <v>0</v>
      </c>
      <c r="Q591" s="55">
        <f>'Таблица 3 '!C582</f>
        <v>1745954.3999999999</v>
      </c>
      <c r="R591" s="55">
        <f t="shared" si="122"/>
        <v>1745954.3999999999</v>
      </c>
      <c r="S591" s="55">
        <v>0</v>
      </c>
      <c r="T591" s="57">
        <f t="shared" si="119"/>
        <v>4570.5612565445026</v>
      </c>
      <c r="U591" s="57">
        <v>4570.5600000000004</v>
      </c>
      <c r="V591" s="59" t="s">
        <v>497</v>
      </c>
      <c r="W591" s="60"/>
    </row>
    <row r="592" s="51" customFormat="1" ht="45">
      <c r="A592" s="52">
        <v>29</v>
      </c>
      <c r="B592" s="53" t="s">
        <v>623</v>
      </c>
      <c r="C592" s="52" t="s">
        <v>43</v>
      </c>
      <c r="D592" s="52">
        <v>1983</v>
      </c>
      <c r="E592" s="52">
        <v>2024</v>
      </c>
      <c r="F592" s="52" t="s">
        <v>44</v>
      </c>
      <c r="G592" s="54">
        <v>3</v>
      </c>
      <c r="H592" s="54">
        <v>2</v>
      </c>
      <c r="I592" s="55">
        <v>1083.2</v>
      </c>
      <c r="J592" s="55">
        <v>999</v>
      </c>
      <c r="K592" s="55">
        <v>948.39999999999998</v>
      </c>
      <c r="L592" s="56">
        <v>45</v>
      </c>
      <c r="M592" s="55">
        <f t="shared" si="121"/>
        <v>225549.60000000001</v>
      </c>
      <c r="N592" s="55">
        <v>0</v>
      </c>
      <c r="O592" s="55">
        <v>0</v>
      </c>
      <c r="P592" s="55">
        <v>0</v>
      </c>
      <c r="Q592" s="55">
        <f>'Таблица 3 '!C583</f>
        <v>225549.60000000001</v>
      </c>
      <c r="R592" s="55">
        <f t="shared" si="122"/>
        <v>225549.60000000001</v>
      </c>
      <c r="S592" s="55">
        <v>0</v>
      </c>
      <c r="T592" s="57">
        <f t="shared" si="119"/>
        <v>225.77537537537538</v>
      </c>
      <c r="U592" s="57">
        <v>821.72354354354354</v>
      </c>
      <c r="V592" s="59" t="s">
        <v>497</v>
      </c>
      <c r="W592" s="60"/>
    </row>
    <row r="593" s="51" customFormat="1" ht="45">
      <c r="A593" s="52">
        <v>30</v>
      </c>
      <c r="B593" s="53" t="s">
        <v>624</v>
      </c>
      <c r="C593" s="52" t="s">
        <v>43</v>
      </c>
      <c r="D593" s="52">
        <v>1959</v>
      </c>
      <c r="E593" s="52" t="s">
        <v>40</v>
      </c>
      <c r="F593" s="52" t="s">
        <v>65</v>
      </c>
      <c r="G593" s="54">
        <v>2</v>
      </c>
      <c r="H593" s="54">
        <v>2</v>
      </c>
      <c r="I593" s="55">
        <v>510.5</v>
      </c>
      <c r="J593" s="55">
        <v>447.5</v>
      </c>
      <c r="K593" s="55">
        <v>447.5</v>
      </c>
      <c r="L593" s="56">
        <v>19</v>
      </c>
      <c r="M593" s="55">
        <f t="shared" si="121"/>
        <v>2912950.9800000004</v>
      </c>
      <c r="N593" s="55">
        <v>0</v>
      </c>
      <c r="O593" s="55">
        <v>0</v>
      </c>
      <c r="P593" s="55">
        <v>0</v>
      </c>
      <c r="Q593" s="55">
        <f>'Таблица 3 '!C584</f>
        <v>2912950.9800000004</v>
      </c>
      <c r="R593" s="55">
        <f t="shared" si="122"/>
        <v>2912950.9800000004</v>
      </c>
      <c r="S593" s="55">
        <v>0</v>
      </c>
      <c r="T593" s="57">
        <f t="shared" si="119"/>
        <v>6509.3876648044707</v>
      </c>
      <c r="U593" s="57">
        <v>6509.3900000000003</v>
      </c>
      <c r="V593" s="59" t="s">
        <v>497</v>
      </c>
      <c r="W593" s="60"/>
    </row>
    <row r="594" s="51" customFormat="1" ht="45">
      <c r="A594" s="52">
        <v>31</v>
      </c>
      <c r="B594" s="53" t="s">
        <v>361</v>
      </c>
      <c r="C594" s="52" t="s">
        <v>43</v>
      </c>
      <c r="D594" s="52">
        <v>1983</v>
      </c>
      <c r="E594" s="52" t="s">
        <v>40</v>
      </c>
      <c r="F594" s="52" t="s">
        <v>65</v>
      </c>
      <c r="G594" s="54">
        <v>3</v>
      </c>
      <c r="H594" s="54">
        <v>2</v>
      </c>
      <c r="I594" s="55">
        <v>1083.2</v>
      </c>
      <c r="J594" s="55">
        <v>999</v>
      </c>
      <c r="K594" s="55">
        <v>948.39999999999998</v>
      </c>
      <c r="L594" s="56">
        <v>45</v>
      </c>
      <c r="M594" s="55">
        <f t="shared" si="121"/>
        <v>4096984.7000000002</v>
      </c>
      <c r="N594" s="55">
        <v>0</v>
      </c>
      <c r="O594" s="55">
        <v>0</v>
      </c>
      <c r="P594" s="55">
        <v>0</v>
      </c>
      <c r="Q594" s="55">
        <f>'Таблица 3 '!C585</f>
        <v>4096984.7000000002</v>
      </c>
      <c r="R594" s="55">
        <f t="shared" si="122"/>
        <v>4096984.7000000002</v>
      </c>
      <c r="S594" s="55">
        <v>0</v>
      </c>
      <c r="T594" s="57">
        <f t="shared" si="119"/>
        <v>4101.0857857857864</v>
      </c>
      <c r="U594" s="57">
        <v>4101.0900000000001</v>
      </c>
      <c r="V594" s="59" t="s">
        <v>497</v>
      </c>
      <c r="W594" s="60"/>
    </row>
    <row r="595" s="51" customFormat="1" ht="45">
      <c r="A595" s="52">
        <v>32</v>
      </c>
      <c r="B595" s="53" t="s">
        <v>362</v>
      </c>
      <c r="C595" s="52" t="s">
        <v>43</v>
      </c>
      <c r="D595" s="52">
        <v>1986</v>
      </c>
      <c r="E595" s="52">
        <v>2017</v>
      </c>
      <c r="F595" s="52" t="s">
        <v>65</v>
      </c>
      <c r="G595" s="54">
        <v>5</v>
      </c>
      <c r="H595" s="54">
        <v>1</v>
      </c>
      <c r="I595" s="55">
        <v>973.60000000000002</v>
      </c>
      <c r="J595" s="55">
        <v>818</v>
      </c>
      <c r="K595" s="55">
        <v>729</v>
      </c>
      <c r="L595" s="56">
        <v>45</v>
      </c>
      <c r="M595" s="55">
        <f t="shared" si="121"/>
        <v>2508059.27</v>
      </c>
      <c r="N595" s="55">
        <v>0</v>
      </c>
      <c r="O595" s="55">
        <v>0</v>
      </c>
      <c r="P595" s="55">
        <v>0</v>
      </c>
      <c r="Q595" s="55">
        <f>'Таблица 3 '!C586</f>
        <v>2508059.27</v>
      </c>
      <c r="R595" s="55">
        <f t="shared" si="122"/>
        <v>2508059.27</v>
      </c>
      <c r="S595" s="55">
        <v>0</v>
      </c>
      <c r="T595" s="57">
        <f t="shared" si="119"/>
        <v>3066.0871271393644</v>
      </c>
      <c r="U595" s="57">
        <v>3066.0900000000001</v>
      </c>
      <c r="V595" s="59" t="s">
        <v>497</v>
      </c>
      <c r="W595" s="60"/>
    </row>
    <row r="596" s="51" customFormat="1" ht="45">
      <c r="A596" s="52">
        <v>33</v>
      </c>
      <c r="B596" s="53" t="s">
        <v>625</v>
      </c>
      <c r="C596" s="52" t="s">
        <v>43</v>
      </c>
      <c r="D596" s="52">
        <v>1968</v>
      </c>
      <c r="E596" s="52" t="s">
        <v>40</v>
      </c>
      <c r="F596" s="52" t="s">
        <v>65</v>
      </c>
      <c r="G596" s="54">
        <v>2</v>
      </c>
      <c r="H596" s="54">
        <v>2</v>
      </c>
      <c r="I596" s="55">
        <v>680.60000000000002</v>
      </c>
      <c r="J596" s="55">
        <v>637.60000000000002</v>
      </c>
      <c r="K596" s="55">
        <v>339.10000000000002</v>
      </c>
      <c r="L596" s="56">
        <v>22</v>
      </c>
      <c r="M596" s="55">
        <f t="shared" si="121"/>
        <v>200310.53</v>
      </c>
      <c r="N596" s="55">
        <v>0</v>
      </c>
      <c r="O596" s="55">
        <v>0</v>
      </c>
      <c r="P596" s="55">
        <v>0</v>
      </c>
      <c r="Q596" s="55">
        <f>'Таблица 3 '!C587</f>
        <v>200310.53</v>
      </c>
      <c r="R596" s="55">
        <f t="shared" si="122"/>
        <v>200310.53</v>
      </c>
      <c r="S596" s="55">
        <v>0</v>
      </c>
      <c r="T596" s="57">
        <f t="shared" si="119"/>
        <v>314.16331555834375</v>
      </c>
      <c r="U596" s="57">
        <v>314.16000000000003</v>
      </c>
      <c r="V596" s="59" t="s">
        <v>497</v>
      </c>
      <c r="W596" s="60"/>
    </row>
    <row r="597" s="43" customFormat="1" ht="24.600000000000001" customHeight="1">
      <c r="A597" s="44" t="s">
        <v>248</v>
      </c>
      <c r="B597" s="44"/>
      <c r="C597" s="45" t="s">
        <v>39</v>
      </c>
      <c r="D597" s="45" t="s">
        <v>39</v>
      </c>
      <c r="E597" s="45" t="s">
        <v>39</v>
      </c>
      <c r="F597" s="45" t="s">
        <v>39</v>
      </c>
      <c r="G597" s="46" t="s">
        <v>39</v>
      </c>
      <c r="H597" s="46" t="s">
        <v>39</v>
      </c>
      <c r="I597" s="47">
        <f>SUM(I598:I601)</f>
        <v>9840.8999999999996</v>
      </c>
      <c r="J597" s="47">
        <f t="shared" ref="J597:S597" si="123">SUM(J598:J601)</f>
        <v>8512.2999999999993</v>
      </c>
      <c r="K597" s="47">
        <f t="shared" si="123"/>
        <v>8267.5</v>
      </c>
      <c r="L597" s="48">
        <f t="shared" si="123"/>
        <v>337</v>
      </c>
      <c r="M597" s="47">
        <f t="shared" si="123"/>
        <v>4430717.5599999996</v>
      </c>
      <c r="N597" s="47">
        <f t="shared" si="123"/>
        <v>0</v>
      </c>
      <c r="O597" s="47">
        <f t="shared" si="123"/>
        <v>0</v>
      </c>
      <c r="P597" s="47">
        <f t="shared" si="123"/>
        <v>0</v>
      </c>
      <c r="Q597" s="47">
        <f t="shared" si="123"/>
        <v>4430717.5599999996</v>
      </c>
      <c r="R597" s="47">
        <f t="shared" si="123"/>
        <v>4430717.5599999996</v>
      </c>
      <c r="S597" s="47">
        <f t="shared" si="123"/>
        <v>0</v>
      </c>
      <c r="T597" s="49" t="s">
        <v>40</v>
      </c>
      <c r="U597" s="49" t="s">
        <v>40</v>
      </c>
      <c r="V597" s="50" t="s">
        <v>40</v>
      </c>
      <c r="W597" s="60"/>
    </row>
    <row r="598" s="51" customFormat="1" ht="45">
      <c r="A598" s="52">
        <v>1</v>
      </c>
      <c r="B598" s="53" t="s">
        <v>626</v>
      </c>
      <c r="C598" s="52" t="s">
        <v>43</v>
      </c>
      <c r="D598" s="52">
        <v>1991</v>
      </c>
      <c r="E598" s="52" t="s">
        <v>40</v>
      </c>
      <c r="F598" s="52" t="s">
        <v>65</v>
      </c>
      <c r="G598" s="54">
        <v>5</v>
      </c>
      <c r="H598" s="54">
        <v>5</v>
      </c>
      <c r="I598" s="55">
        <v>5061.3000000000002</v>
      </c>
      <c r="J598" s="55">
        <v>4523</v>
      </c>
      <c r="K598" s="55">
        <v>4345</v>
      </c>
      <c r="L598" s="56">
        <v>182</v>
      </c>
      <c r="M598" s="55">
        <f t="shared" ref="M598:M601" si="124">SUM(N598:Q598)</f>
        <v>284602.89000000001</v>
      </c>
      <c r="N598" s="55">
        <v>0</v>
      </c>
      <c r="O598" s="55">
        <v>0</v>
      </c>
      <c r="P598" s="55">
        <v>0</v>
      </c>
      <c r="Q598" s="55">
        <f>'Таблица 3 '!C589</f>
        <v>284602.89000000001</v>
      </c>
      <c r="R598" s="55">
        <f t="shared" ref="R598:R601" si="125">Q598</f>
        <v>284602.89000000001</v>
      </c>
      <c r="S598" s="55">
        <v>0</v>
      </c>
      <c r="T598" s="57">
        <f t="shared" si="119"/>
        <v>62.923477780234364</v>
      </c>
      <c r="U598" s="57">
        <v>62.920000000000002</v>
      </c>
      <c r="V598" s="59" t="s">
        <v>497</v>
      </c>
      <c r="W598" s="60"/>
    </row>
    <row r="599" s="51" customFormat="1" ht="45">
      <c r="A599" s="52">
        <v>2</v>
      </c>
      <c r="B599" s="53" t="s">
        <v>249</v>
      </c>
      <c r="C599" s="52" t="s">
        <v>43</v>
      </c>
      <c r="D599" s="52">
        <v>1983</v>
      </c>
      <c r="E599" s="52" t="s">
        <v>39</v>
      </c>
      <c r="F599" s="52" t="s">
        <v>65</v>
      </c>
      <c r="G599" s="54">
        <v>4</v>
      </c>
      <c r="H599" s="54">
        <v>2</v>
      </c>
      <c r="I599" s="55">
        <v>1678.0999999999999</v>
      </c>
      <c r="J599" s="55">
        <v>1203.2</v>
      </c>
      <c r="K599" s="55">
        <v>1203.2</v>
      </c>
      <c r="L599" s="56">
        <v>34</v>
      </c>
      <c r="M599" s="55">
        <f t="shared" si="124"/>
        <v>2052778.8</v>
      </c>
      <c r="N599" s="55">
        <v>0</v>
      </c>
      <c r="O599" s="55">
        <v>0</v>
      </c>
      <c r="P599" s="55">
        <v>0</v>
      </c>
      <c r="Q599" s="55">
        <f>'Таблица 3 '!C590</f>
        <v>2052778.8</v>
      </c>
      <c r="R599" s="55">
        <f t="shared" si="125"/>
        <v>2052778.8</v>
      </c>
      <c r="S599" s="55">
        <v>0</v>
      </c>
      <c r="T599" s="57">
        <f t="shared" si="119"/>
        <v>1706.0994015957447</v>
      </c>
      <c r="U599" s="57">
        <v>1706.0999999999999</v>
      </c>
      <c r="V599" s="59" t="s">
        <v>497</v>
      </c>
      <c r="W599" s="60"/>
    </row>
    <row r="600" s="51" customFormat="1" ht="45">
      <c r="A600" s="52">
        <v>3</v>
      </c>
      <c r="B600" s="53" t="s">
        <v>627</v>
      </c>
      <c r="C600" s="52" t="s">
        <v>43</v>
      </c>
      <c r="D600" s="52" t="s">
        <v>328</v>
      </c>
      <c r="E600" s="52" t="s">
        <v>40</v>
      </c>
      <c r="F600" s="52" t="s">
        <v>65</v>
      </c>
      <c r="G600" s="54">
        <v>2</v>
      </c>
      <c r="H600" s="54">
        <v>2</v>
      </c>
      <c r="I600" s="55">
        <v>792.5</v>
      </c>
      <c r="J600" s="55">
        <v>728.10000000000002</v>
      </c>
      <c r="K600" s="55">
        <v>661.29999999999995</v>
      </c>
      <c r="L600" s="56">
        <v>44</v>
      </c>
      <c r="M600" s="55">
        <f t="shared" si="124"/>
        <v>148539.07000000001</v>
      </c>
      <c r="N600" s="55">
        <v>0</v>
      </c>
      <c r="O600" s="55">
        <v>0</v>
      </c>
      <c r="P600" s="55">
        <v>0</v>
      </c>
      <c r="Q600" s="55">
        <f>'Таблица 3 '!C591</f>
        <v>148539.07000000001</v>
      </c>
      <c r="R600" s="55">
        <f t="shared" si="125"/>
        <v>148539.07000000001</v>
      </c>
      <c r="S600" s="55">
        <v>0</v>
      </c>
      <c r="T600" s="57">
        <f t="shared" si="119"/>
        <v>204.00916082955638</v>
      </c>
      <c r="U600" s="57">
        <v>204.00999999999999</v>
      </c>
      <c r="V600" s="59" t="s">
        <v>497</v>
      </c>
      <c r="W600" s="60"/>
    </row>
    <row r="601" s="51" customFormat="1" ht="45">
      <c r="A601" s="52">
        <v>4</v>
      </c>
      <c r="B601" s="53" t="s">
        <v>254</v>
      </c>
      <c r="C601" s="52" t="s">
        <v>43</v>
      </c>
      <c r="D601" s="52">
        <v>1988</v>
      </c>
      <c r="E601" s="52" t="s">
        <v>39</v>
      </c>
      <c r="F601" s="52" t="s">
        <v>65</v>
      </c>
      <c r="G601" s="54">
        <v>5</v>
      </c>
      <c r="H601" s="54">
        <v>3</v>
      </c>
      <c r="I601" s="55">
        <v>2309</v>
      </c>
      <c r="J601" s="55">
        <v>2058</v>
      </c>
      <c r="K601" s="55">
        <v>2058</v>
      </c>
      <c r="L601" s="56">
        <v>77</v>
      </c>
      <c r="M601" s="55">
        <f t="shared" si="124"/>
        <v>1944796.8</v>
      </c>
      <c r="N601" s="55">
        <v>0</v>
      </c>
      <c r="O601" s="55">
        <v>0</v>
      </c>
      <c r="P601" s="55">
        <v>0</v>
      </c>
      <c r="Q601" s="55">
        <f>'Таблица 3 '!C592</f>
        <v>1944796.8</v>
      </c>
      <c r="R601" s="55">
        <f t="shared" si="125"/>
        <v>1944796.8</v>
      </c>
      <c r="S601" s="55">
        <v>0</v>
      </c>
      <c r="T601" s="57">
        <f t="shared" si="119"/>
        <v>944.99358600583093</v>
      </c>
      <c r="U601" s="57">
        <v>944.99000000000001</v>
      </c>
      <c r="V601" s="59" t="s">
        <v>497</v>
      </c>
      <c r="W601" s="60"/>
    </row>
    <row r="602" s="43" customFormat="1" ht="23.449999999999999" customHeight="1">
      <c r="A602" s="44" t="s">
        <v>628</v>
      </c>
      <c r="B602" s="44"/>
      <c r="C602" s="45" t="s">
        <v>39</v>
      </c>
      <c r="D602" s="45" t="s">
        <v>39</v>
      </c>
      <c r="E602" s="45" t="s">
        <v>39</v>
      </c>
      <c r="F602" s="45" t="s">
        <v>39</v>
      </c>
      <c r="G602" s="46" t="s">
        <v>39</v>
      </c>
      <c r="H602" s="46" t="s">
        <v>39</v>
      </c>
      <c r="I602" s="47">
        <f>SUM(I603:I609)</f>
        <v>12421.9</v>
      </c>
      <c r="J602" s="47">
        <f t="shared" ref="J602:S602" si="126">SUM(J603:J609)</f>
        <v>9543.2000000000007</v>
      </c>
      <c r="K602" s="47">
        <f t="shared" si="126"/>
        <v>9434</v>
      </c>
      <c r="L602" s="48">
        <f t="shared" si="126"/>
        <v>329</v>
      </c>
      <c r="M602" s="47">
        <f t="shared" si="126"/>
        <v>13901857.489999998</v>
      </c>
      <c r="N602" s="47">
        <f t="shared" si="126"/>
        <v>0</v>
      </c>
      <c r="O602" s="47">
        <f t="shared" si="126"/>
        <v>0</v>
      </c>
      <c r="P602" s="47">
        <f t="shared" si="126"/>
        <v>0</v>
      </c>
      <c r="Q602" s="47">
        <f t="shared" si="126"/>
        <v>13901857.489999998</v>
      </c>
      <c r="R602" s="47">
        <f t="shared" si="126"/>
        <v>13901857.489999998</v>
      </c>
      <c r="S602" s="47">
        <f t="shared" si="126"/>
        <v>0</v>
      </c>
      <c r="T602" s="49" t="s">
        <v>40</v>
      </c>
      <c r="U602" s="49" t="s">
        <v>40</v>
      </c>
      <c r="V602" s="50" t="s">
        <v>40</v>
      </c>
      <c r="W602" s="60"/>
    </row>
    <row r="603" s="51" customFormat="1" ht="45">
      <c r="A603" s="52">
        <v>1</v>
      </c>
      <c r="B603" s="53" t="s">
        <v>629</v>
      </c>
      <c r="C603" s="52" t="s">
        <v>43</v>
      </c>
      <c r="D603" s="52">
        <v>1989</v>
      </c>
      <c r="E603" s="52" t="s">
        <v>40</v>
      </c>
      <c r="F603" s="52" t="s">
        <v>50</v>
      </c>
      <c r="G603" s="54">
        <v>5</v>
      </c>
      <c r="H603" s="54">
        <v>3</v>
      </c>
      <c r="I603" s="55">
        <v>3689</v>
      </c>
      <c r="J603" s="55">
        <v>3331.5</v>
      </c>
      <c r="K603" s="55">
        <v>3308</v>
      </c>
      <c r="L603" s="56">
        <v>105</v>
      </c>
      <c r="M603" s="55">
        <f t="shared" ref="M603:M609" si="127">SUM(N603:Q603)</f>
        <v>4079029.2000000002</v>
      </c>
      <c r="N603" s="55">
        <v>0</v>
      </c>
      <c r="O603" s="55">
        <v>0</v>
      </c>
      <c r="P603" s="55">
        <v>0</v>
      </c>
      <c r="Q603" s="55">
        <f>'Таблица 3 '!C594</f>
        <v>4079029.2000000002</v>
      </c>
      <c r="R603" s="55">
        <f t="shared" ref="R603:R609" si="128">Q603</f>
        <v>4079029.2000000002</v>
      </c>
      <c r="S603" s="55">
        <v>0</v>
      </c>
      <c r="T603" s="57">
        <f t="shared" si="119"/>
        <v>1224.3821701936065</v>
      </c>
      <c r="U603" s="57">
        <v>1292.04</v>
      </c>
      <c r="V603" s="59" t="s">
        <v>497</v>
      </c>
      <c r="W603" s="60"/>
    </row>
    <row r="604" s="51" customFormat="1" ht="45">
      <c r="A604" s="52">
        <v>2</v>
      </c>
      <c r="B604" s="53" t="s">
        <v>630</v>
      </c>
      <c r="C604" s="52" t="s">
        <v>43</v>
      </c>
      <c r="D604" s="52" t="s">
        <v>186</v>
      </c>
      <c r="E604" s="52">
        <v>2021</v>
      </c>
      <c r="F604" s="52" t="s">
        <v>50</v>
      </c>
      <c r="G604" s="54">
        <v>5</v>
      </c>
      <c r="H604" s="54">
        <v>1</v>
      </c>
      <c r="I604" s="55">
        <v>2217</v>
      </c>
      <c r="J604" s="55">
        <v>1160.8999999999999</v>
      </c>
      <c r="K604" s="55">
        <v>1160.9000000000001</v>
      </c>
      <c r="L604" s="56">
        <v>31</v>
      </c>
      <c r="M604" s="55">
        <f t="shared" si="127"/>
        <v>1136103.01</v>
      </c>
      <c r="N604" s="55">
        <v>0</v>
      </c>
      <c r="O604" s="55">
        <v>0</v>
      </c>
      <c r="P604" s="55">
        <v>0</v>
      </c>
      <c r="Q604" s="55">
        <f>'Таблица 3 '!C595</f>
        <v>1136103.01</v>
      </c>
      <c r="R604" s="55">
        <f t="shared" si="128"/>
        <v>1136103.01</v>
      </c>
      <c r="S604" s="55">
        <v>0</v>
      </c>
      <c r="T604" s="57">
        <f t="shared" si="119"/>
        <v>978.63985700749436</v>
      </c>
      <c r="U604" s="57">
        <v>978.63999999999999</v>
      </c>
      <c r="V604" s="59" t="s">
        <v>497</v>
      </c>
      <c r="W604" s="60"/>
    </row>
    <row r="605" s="51" customFormat="1" ht="45">
      <c r="A605" s="52">
        <v>3</v>
      </c>
      <c r="B605" s="53" t="s">
        <v>631</v>
      </c>
      <c r="C605" s="52" t="s">
        <v>43</v>
      </c>
      <c r="D605" s="52">
        <v>1991</v>
      </c>
      <c r="E605" s="52" t="s">
        <v>40</v>
      </c>
      <c r="F605" s="52" t="s">
        <v>50</v>
      </c>
      <c r="G605" s="54">
        <v>5</v>
      </c>
      <c r="H605" s="54">
        <v>4</v>
      </c>
      <c r="I605" s="55">
        <v>4644</v>
      </c>
      <c r="J605" s="55">
        <v>3426</v>
      </c>
      <c r="K605" s="55">
        <v>3426</v>
      </c>
      <c r="L605" s="56">
        <v>120</v>
      </c>
      <c r="M605" s="55">
        <f t="shared" si="127"/>
        <v>5735330.4000000004</v>
      </c>
      <c r="N605" s="55">
        <v>0</v>
      </c>
      <c r="O605" s="55">
        <v>0</v>
      </c>
      <c r="P605" s="55">
        <v>0</v>
      </c>
      <c r="Q605" s="55">
        <f>'Таблица 3 '!C596</f>
        <v>5735330.4000000004</v>
      </c>
      <c r="R605" s="55">
        <f t="shared" si="128"/>
        <v>5735330.4000000004</v>
      </c>
      <c r="S605" s="55">
        <v>0</v>
      </c>
      <c r="T605" s="57">
        <f t="shared" si="119"/>
        <v>1674.0602451838881</v>
      </c>
      <c r="U605" s="57">
        <v>1928.0799999999999</v>
      </c>
      <c r="V605" s="59" t="s">
        <v>497</v>
      </c>
      <c r="W605" s="60"/>
    </row>
    <row r="606" s="51" customFormat="1" ht="45">
      <c r="A606" s="52">
        <v>4</v>
      </c>
      <c r="B606" s="53" t="s">
        <v>632</v>
      </c>
      <c r="C606" s="52" t="s">
        <v>43</v>
      </c>
      <c r="D606" s="52" t="s">
        <v>186</v>
      </c>
      <c r="E606" s="52" t="s">
        <v>40</v>
      </c>
      <c r="F606" s="52" t="s">
        <v>314</v>
      </c>
      <c r="G606" s="54">
        <v>2</v>
      </c>
      <c r="H606" s="54">
        <v>2</v>
      </c>
      <c r="I606" s="55">
        <v>487.5</v>
      </c>
      <c r="J606" s="55">
        <v>405.40000000000003</v>
      </c>
      <c r="K606" s="55">
        <v>355.39999999999998</v>
      </c>
      <c r="L606" s="56">
        <v>19</v>
      </c>
      <c r="M606" s="55">
        <f t="shared" si="127"/>
        <v>324639.59999999998</v>
      </c>
      <c r="N606" s="55">
        <v>0</v>
      </c>
      <c r="O606" s="55">
        <v>0</v>
      </c>
      <c r="P606" s="55">
        <v>0</v>
      </c>
      <c r="Q606" s="55">
        <f>'Таблица 3 '!C597</f>
        <v>324639.59999999998</v>
      </c>
      <c r="R606" s="55">
        <f t="shared" si="128"/>
        <v>324639.59999999998</v>
      </c>
      <c r="S606" s="55">
        <v>0</v>
      </c>
      <c r="T606" s="57">
        <f t="shared" si="119"/>
        <v>800.78835717809557</v>
      </c>
      <c r="U606" s="57">
        <v>800.78999999999996</v>
      </c>
      <c r="V606" s="59" t="s">
        <v>497</v>
      </c>
      <c r="W606" s="60"/>
    </row>
    <row r="607" s="51" customFormat="1" ht="45">
      <c r="A607" s="52">
        <v>5</v>
      </c>
      <c r="B607" s="53" t="s">
        <v>633</v>
      </c>
      <c r="C607" s="52" t="s">
        <v>43</v>
      </c>
      <c r="D607" s="52" t="s">
        <v>186</v>
      </c>
      <c r="E607" s="52" t="s">
        <v>40</v>
      </c>
      <c r="F607" s="52" t="s">
        <v>314</v>
      </c>
      <c r="G607" s="54">
        <v>2</v>
      </c>
      <c r="H607" s="54">
        <v>2</v>
      </c>
      <c r="I607" s="55">
        <v>414.39999999999998</v>
      </c>
      <c r="J607" s="55">
        <v>404.19999999999999</v>
      </c>
      <c r="K607" s="55">
        <v>404.19999999999999</v>
      </c>
      <c r="L607" s="56">
        <v>19</v>
      </c>
      <c r="M607" s="55">
        <f t="shared" si="127"/>
        <v>324639.59999999998</v>
      </c>
      <c r="N607" s="55">
        <v>0</v>
      </c>
      <c r="O607" s="55">
        <v>0</v>
      </c>
      <c r="P607" s="55">
        <v>0</v>
      </c>
      <c r="Q607" s="55">
        <f>'Таблица 3 '!C598</f>
        <v>324639.59999999998</v>
      </c>
      <c r="R607" s="55">
        <f t="shared" si="128"/>
        <v>324639.59999999998</v>
      </c>
      <c r="S607" s="55">
        <v>0</v>
      </c>
      <c r="T607" s="57">
        <f t="shared" si="119"/>
        <v>803.16575952498761</v>
      </c>
      <c r="U607" s="57">
        <v>803.16999999999996</v>
      </c>
      <c r="V607" s="59" t="s">
        <v>497</v>
      </c>
      <c r="W607" s="60"/>
    </row>
    <row r="608" s="51" customFormat="1" ht="45">
      <c r="A608" s="52">
        <v>6</v>
      </c>
      <c r="B608" s="53" t="s">
        <v>634</v>
      </c>
      <c r="C608" s="52" t="s">
        <v>43</v>
      </c>
      <c r="D608" s="52" t="s">
        <v>192</v>
      </c>
      <c r="E608" s="52" t="s">
        <v>40</v>
      </c>
      <c r="F608" s="52" t="s">
        <v>314</v>
      </c>
      <c r="G608" s="54">
        <v>2</v>
      </c>
      <c r="H608" s="54">
        <v>2</v>
      </c>
      <c r="I608" s="55">
        <v>486.60000000000002</v>
      </c>
      <c r="J608" s="55">
        <v>404.49999999999994</v>
      </c>
      <c r="K608" s="55">
        <v>368.80000000000001</v>
      </c>
      <c r="L608" s="56">
        <v>19</v>
      </c>
      <c r="M608" s="55">
        <f t="shared" si="127"/>
        <v>944700.87999999989</v>
      </c>
      <c r="N608" s="55">
        <v>0</v>
      </c>
      <c r="O608" s="55">
        <v>0</v>
      </c>
      <c r="P608" s="55">
        <v>0</v>
      </c>
      <c r="Q608" s="55">
        <f>'Таблица 3 '!C599</f>
        <v>944700.87999999989</v>
      </c>
      <c r="R608" s="55">
        <f t="shared" si="128"/>
        <v>944700.87999999989</v>
      </c>
      <c r="S608" s="55">
        <v>0</v>
      </c>
      <c r="T608" s="57">
        <f t="shared" si="119"/>
        <v>2335.4780716934488</v>
      </c>
      <c r="U608" s="57">
        <v>2335.48</v>
      </c>
      <c r="V608" s="59" t="s">
        <v>497</v>
      </c>
      <c r="W608" s="60"/>
    </row>
    <row r="609" s="51" customFormat="1" ht="45">
      <c r="A609" s="52">
        <v>7</v>
      </c>
      <c r="B609" s="53" t="s">
        <v>635</v>
      </c>
      <c r="C609" s="52" t="s">
        <v>43</v>
      </c>
      <c r="D609" s="52" t="s">
        <v>192</v>
      </c>
      <c r="E609" s="52" t="s">
        <v>40</v>
      </c>
      <c r="F609" s="52" t="s">
        <v>314</v>
      </c>
      <c r="G609" s="54">
        <v>2</v>
      </c>
      <c r="H609" s="54">
        <v>2</v>
      </c>
      <c r="I609" s="55">
        <v>483.39999999999998</v>
      </c>
      <c r="J609" s="55">
        <v>410.69999999999999</v>
      </c>
      <c r="K609" s="55">
        <v>410.69999999999999</v>
      </c>
      <c r="L609" s="56">
        <v>16</v>
      </c>
      <c r="M609" s="55">
        <f t="shared" si="127"/>
        <v>1357414.7999999998</v>
      </c>
      <c r="N609" s="55">
        <v>0</v>
      </c>
      <c r="O609" s="55">
        <v>0</v>
      </c>
      <c r="P609" s="55">
        <v>0</v>
      </c>
      <c r="Q609" s="55">
        <f>'Таблица 3 '!C600</f>
        <v>1357414.7999999998</v>
      </c>
      <c r="R609" s="55">
        <f t="shared" si="128"/>
        <v>1357414.7999999998</v>
      </c>
      <c r="S609" s="55">
        <v>0</v>
      </c>
      <c r="T609" s="57">
        <f t="shared" si="119"/>
        <v>3305.1249086924759</v>
      </c>
      <c r="U609" s="57">
        <v>3305.1199999999999</v>
      </c>
      <c r="V609" s="59" t="s">
        <v>497</v>
      </c>
      <c r="W609" s="60"/>
    </row>
    <row r="610" s="43" customFormat="1" ht="25.899999999999999" customHeight="1">
      <c r="A610" s="44" t="s">
        <v>256</v>
      </c>
      <c r="B610" s="44"/>
      <c r="C610" s="45" t="s">
        <v>39</v>
      </c>
      <c r="D610" s="45" t="s">
        <v>39</v>
      </c>
      <c r="E610" s="45" t="s">
        <v>39</v>
      </c>
      <c r="F610" s="45" t="s">
        <v>39</v>
      </c>
      <c r="G610" s="46" t="s">
        <v>39</v>
      </c>
      <c r="H610" s="46" t="s">
        <v>39</v>
      </c>
      <c r="I610" s="47">
        <f>SUM(I611:I684)</f>
        <v>518255.26000000001</v>
      </c>
      <c r="J610" s="47">
        <f t="shared" ref="J610:S610" si="129">SUM(J611:J684)</f>
        <v>308761.34000000008</v>
      </c>
      <c r="K610" s="47">
        <f t="shared" si="129"/>
        <v>308730.34000000008</v>
      </c>
      <c r="L610" s="48">
        <f t="shared" si="129"/>
        <v>22334</v>
      </c>
      <c r="M610" s="47">
        <f t="shared" si="129"/>
        <v>153005865.55999997</v>
      </c>
      <c r="N610" s="47">
        <f t="shared" si="129"/>
        <v>0</v>
      </c>
      <c r="O610" s="47">
        <f t="shared" si="129"/>
        <v>0</v>
      </c>
      <c r="P610" s="47">
        <f t="shared" si="129"/>
        <v>0</v>
      </c>
      <c r="Q610" s="47">
        <f t="shared" si="129"/>
        <v>153005865.55999997</v>
      </c>
      <c r="R610" s="47">
        <f t="shared" si="129"/>
        <v>153005865.55999997</v>
      </c>
      <c r="S610" s="47">
        <f t="shared" si="129"/>
        <v>0</v>
      </c>
      <c r="T610" s="49" t="s">
        <v>40</v>
      </c>
      <c r="U610" s="49" t="s">
        <v>40</v>
      </c>
      <c r="V610" s="50" t="s">
        <v>40</v>
      </c>
      <c r="W610" s="60"/>
    </row>
    <row r="611" s="51" customFormat="1" ht="42" customHeight="1">
      <c r="A611" s="52">
        <v>1</v>
      </c>
      <c r="B611" s="53" t="s">
        <v>636</v>
      </c>
      <c r="C611" s="52" t="s">
        <v>212</v>
      </c>
      <c r="D611" s="52">
        <v>1969</v>
      </c>
      <c r="E611" s="52" t="s">
        <v>40</v>
      </c>
      <c r="F611" s="52" t="s">
        <v>50</v>
      </c>
      <c r="G611" s="54">
        <v>5</v>
      </c>
      <c r="H611" s="54">
        <v>4</v>
      </c>
      <c r="I611" s="55">
        <v>7882.5699999999997</v>
      </c>
      <c r="J611" s="55">
        <v>4877.04</v>
      </c>
      <c r="K611" s="55">
        <v>4877.04</v>
      </c>
      <c r="L611" s="56">
        <v>169</v>
      </c>
      <c r="M611" s="55">
        <f t="shared" ref="M611:M674" si="130">SUM(N611:Q611)</f>
        <v>2922306</v>
      </c>
      <c r="N611" s="55">
        <v>0</v>
      </c>
      <c r="O611" s="55">
        <v>0</v>
      </c>
      <c r="P611" s="55">
        <v>0</v>
      </c>
      <c r="Q611" s="55">
        <f>'Таблица 3 '!C602</f>
        <v>2922306</v>
      </c>
      <c r="R611" s="55">
        <f t="shared" ref="R611:R674" si="131">Q611</f>
        <v>2922306</v>
      </c>
      <c r="S611" s="55">
        <v>0</v>
      </c>
      <c r="T611" s="57">
        <f t="shared" si="119"/>
        <v>599.1966438659515</v>
      </c>
      <c r="U611" s="57">
        <v>599.1966438659515</v>
      </c>
      <c r="V611" s="59" t="s">
        <v>497</v>
      </c>
      <c r="W611" s="60"/>
    </row>
    <row r="612" s="51" customFormat="1" ht="42" customHeight="1">
      <c r="A612" s="52">
        <v>2</v>
      </c>
      <c r="B612" s="53" t="s">
        <v>637</v>
      </c>
      <c r="C612" s="52" t="s">
        <v>212</v>
      </c>
      <c r="D612" s="52">
        <v>1968</v>
      </c>
      <c r="E612" s="52" t="s">
        <v>40</v>
      </c>
      <c r="F612" s="52" t="s">
        <v>50</v>
      </c>
      <c r="G612" s="54">
        <v>5</v>
      </c>
      <c r="H612" s="54">
        <v>6</v>
      </c>
      <c r="I612" s="55">
        <v>7864.0699999999997</v>
      </c>
      <c r="J612" s="55">
        <v>4862.54</v>
      </c>
      <c r="K612" s="55">
        <v>4862.54</v>
      </c>
      <c r="L612" s="56">
        <v>250</v>
      </c>
      <c r="M612" s="55">
        <f t="shared" si="130"/>
        <v>2000746.3400000001</v>
      </c>
      <c r="N612" s="55">
        <v>0</v>
      </c>
      <c r="O612" s="55">
        <v>0</v>
      </c>
      <c r="P612" s="55">
        <v>0</v>
      </c>
      <c r="Q612" s="55">
        <f>'Таблица 3 '!C603</f>
        <v>2000746.3400000001</v>
      </c>
      <c r="R612" s="55">
        <f t="shared" si="131"/>
        <v>2000746.3400000001</v>
      </c>
      <c r="S612" s="55">
        <v>0</v>
      </c>
      <c r="T612" s="57">
        <f t="shared" si="119"/>
        <v>411.46115816013855</v>
      </c>
      <c r="U612" s="57">
        <v>411.46115816013855</v>
      </c>
      <c r="V612" s="59" t="s">
        <v>497</v>
      </c>
      <c r="W612" s="60"/>
    </row>
    <row r="613" s="51" customFormat="1" ht="42" customHeight="1">
      <c r="A613" s="52">
        <v>3</v>
      </c>
      <c r="B613" s="53" t="s">
        <v>638</v>
      </c>
      <c r="C613" s="52" t="s">
        <v>212</v>
      </c>
      <c r="D613" s="52">
        <v>1968</v>
      </c>
      <c r="E613" s="52" t="s">
        <v>40</v>
      </c>
      <c r="F613" s="52" t="s">
        <v>50</v>
      </c>
      <c r="G613" s="54">
        <v>5</v>
      </c>
      <c r="H613" s="54">
        <v>6</v>
      </c>
      <c r="I613" s="55">
        <v>7850.7799999999997</v>
      </c>
      <c r="J613" s="55">
        <v>4843.25</v>
      </c>
      <c r="K613" s="55">
        <v>4843.25</v>
      </c>
      <c r="L613" s="56">
        <v>270</v>
      </c>
      <c r="M613" s="55">
        <f t="shared" si="130"/>
        <v>1914372.6399999999</v>
      </c>
      <c r="N613" s="55">
        <v>0</v>
      </c>
      <c r="O613" s="55">
        <v>0</v>
      </c>
      <c r="P613" s="55">
        <v>0</v>
      </c>
      <c r="Q613" s="55">
        <f>'Таблица 3 '!C604</f>
        <v>1914372.6399999999</v>
      </c>
      <c r="R613" s="55">
        <f t="shared" si="131"/>
        <v>1914372.6399999999</v>
      </c>
      <c r="S613" s="55">
        <v>0</v>
      </c>
      <c r="T613" s="57">
        <f t="shared" si="119"/>
        <v>395.26612088989827</v>
      </c>
      <c r="U613" s="57">
        <v>395.26612088989827</v>
      </c>
      <c r="V613" s="59" t="s">
        <v>497</v>
      </c>
      <c r="W613" s="60"/>
    </row>
    <row r="614" s="51" customFormat="1" ht="42" customHeight="1">
      <c r="A614" s="52">
        <v>4</v>
      </c>
      <c r="B614" s="53" t="s">
        <v>259</v>
      </c>
      <c r="C614" s="52" t="s">
        <v>212</v>
      </c>
      <c r="D614" s="52">
        <v>1970</v>
      </c>
      <c r="E614" s="52" t="s">
        <v>40</v>
      </c>
      <c r="F614" s="52" t="s">
        <v>50</v>
      </c>
      <c r="G614" s="54">
        <v>5</v>
      </c>
      <c r="H614" s="54">
        <v>8</v>
      </c>
      <c r="I614" s="55">
        <v>7129.1700000000001</v>
      </c>
      <c r="J614" s="55">
        <v>6578</v>
      </c>
      <c r="K614" s="55">
        <v>6578</v>
      </c>
      <c r="L614" s="56">
        <v>363</v>
      </c>
      <c r="M614" s="55">
        <f t="shared" si="130"/>
        <v>1030399.55</v>
      </c>
      <c r="N614" s="55">
        <v>0</v>
      </c>
      <c r="O614" s="55">
        <v>0</v>
      </c>
      <c r="P614" s="55">
        <v>0</v>
      </c>
      <c r="Q614" s="55">
        <f>'Таблица 3 '!C605</f>
        <v>1030399.55</v>
      </c>
      <c r="R614" s="55">
        <f t="shared" si="131"/>
        <v>1030399.55</v>
      </c>
      <c r="S614" s="55">
        <v>0</v>
      </c>
      <c r="T614" s="57">
        <f t="shared" si="119"/>
        <v>156.64328823350564</v>
      </c>
      <c r="U614" s="57">
        <v>156.64328823350564</v>
      </c>
      <c r="V614" s="59" t="s">
        <v>497</v>
      </c>
      <c r="W614" s="60"/>
    </row>
    <row r="615" s="51" customFormat="1" ht="42" customHeight="1">
      <c r="A615" s="52">
        <v>5</v>
      </c>
      <c r="B615" s="53" t="s">
        <v>639</v>
      </c>
      <c r="C615" s="52" t="s">
        <v>212</v>
      </c>
      <c r="D615" s="52">
        <v>1971</v>
      </c>
      <c r="E615" s="52" t="s">
        <v>40</v>
      </c>
      <c r="F615" s="52" t="s">
        <v>54</v>
      </c>
      <c r="G615" s="54">
        <v>5</v>
      </c>
      <c r="H615" s="54">
        <v>2</v>
      </c>
      <c r="I615" s="55">
        <v>1474.72</v>
      </c>
      <c r="J615" s="55">
        <v>483.10000000000002</v>
      </c>
      <c r="K615" s="55">
        <v>483.10000000000002</v>
      </c>
      <c r="L615" s="56">
        <v>60</v>
      </c>
      <c r="M615" s="55">
        <f t="shared" si="130"/>
        <v>1062004.8600000001</v>
      </c>
      <c r="N615" s="55">
        <v>0</v>
      </c>
      <c r="O615" s="55">
        <v>0</v>
      </c>
      <c r="P615" s="55">
        <v>0</v>
      </c>
      <c r="Q615" s="55">
        <f>'Таблица 3 '!C606</f>
        <v>1062004.8600000001</v>
      </c>
      <c r="R615" s="55">
        <f t="shared" si="131"/>
        <v>1062004.8600000001</v>
      </c>
      <c r="S615" s="55">
        <v>0</v>
      </c>
      <c r="T615" s="57">
        <f t="shared" si="119"/>
        <v>2198.3126888842889</v>
      </c>
      <c r="U615" s="57">
        <v>2198.3126888842889</v>
      </c>
      <c r="V615" s="59" t="s">
        <v>497</v>
      </c>
      <c r="W615" s="60"/>
    </row>
    <row r="616" s="51" customFormat="1" ht="42" customHeight="1">
      <c r="A616" s="52">
        <v>6</v>
      </c>
      <c r="B616" s="53" t="s">
        <v>640</v>
      </c>
      <c r="C616" s="52" t="s">
        <v>212</v>
      </c>
      <c r="D616" s="52">
        <v>1977</v>
      </c>
      <c r="E616" s="52" t="s">
        <v>40</v>
      </c>
      <c r="F616" s="52" t="s">
        <v>54</v>
      </c>
      <c r="G616" s="54">
        <v>5</v>
      </c>
      <c r="H616" s="54">
        <v>2</v>
      </c>
      <c r="I616" s="55">
        <v>1494.5799999999999</v>
      </c>
      <c r="J616" s="55">
        <v>492.69999999999999</v>
      </c>
      <c r="K616" s="55">
        <v>492.69999999999999</v>
      </c>
      <c r="L616" s="56">
        <v>35</v>
      </c>
      <c r="M616" s="55">
        <f t="shared" si="130"/>
        <v>1186255.1599999999</v>
      </c>
      <c r="N616" s="55">
        <v>0</v>
      </c>
      <c r="O616" s="55">
        <v>0</v>
      </c>
      <c r="P616" s="55">
        <v>0</v>
      </c>
      <c r="Q616" s="55">
        <f>'Таблица 3 '!C607</f>
        <v>1186255.1599999999</v>
      </c>
      <c r="R616" s="55">
        <f t="shared" si="131"/>
        <v>1186255.1599999999</v>
      </c>
      <c r="S616" s="55">
        <v>0</v>
      </c>
      <c r="T616" s="57">
        <f t="shared" si="119"/>
        <v>2407.6621879439822</v>
      </c>
      <c r="U616" s="57">
        <v>2407.6621879439822</v>
      </c>
      <c r="V616" s="59" t="s">
        <v>497</v>
      </c>
      <c r="W616" s="60"/>
    </row>
    <row r="617" s="51" customFormat="1" ht="42" customHeight="1">
      <c r="A617" s="52">
        <v>7</v>
      </c>
      <c r="B617" s="53" t="s">
        <v>641</v>
      </c>
      <c r="C617" s="52" t="s">
        <v>212</v>
      </c>
      <c r="D617" s="52">
        <v>1974</v>
      </c>
      <c r="E617" s="52" t="s">
        <v>40</v>
      </c>
      <c r="F617" s="52" t="s">
        <v>54</v>
      </c>
      <c r="G617" s="54">
        <v>5</v>
      </c>
      <c r="H617" s="54">
        <v>10</v>
      </c>
      <c r="I617" s="55">
        <v>7656.8599999999997</v>
      </c>
      <c r="J617" s="55">
        <v>4416</v>
      </c>
      <c r="K617" s="55">
        <v>4416</v>
      </c>
      <c r="L617" s="56">
        <v>292</v>
      </c>
      <c r="M617" s="55">
        <f t="shared" si="130"/>
        <v>1893165.8999999999</v>
      </c>
      <c r="N617" s="55">
        <v>0</v>
      </c>
      <c r="O617" s="55">
        <v>0</v>
      </c>
      <c r="P617" s="55">
        <v>0</v>
      </c>
      <c r="Q617" s="55">
        <f>'Таблица 3 '!C608</f>
        <v>1893165.8999999999</v>
      </c>
      <c r="R617" s="55">
        <f t="shared" si="131"/>
        <v>1893165.8999999999</v>
      </c>
      <c r="S617" s="55">
        <v>0</v>
      </c>
      <c r="T617" s="57">
        <f t="shared" si="119"/>
        <v>428.70604619565216</v>
      </c>
      <c r="U617" s="57">
        <v>428.70604619565216</v>
      </c>
      <c r="V617" s="59" t="s">
        <v>497</v>
      </c>
      <c r="W617" s="60"/>
    </row>
    <row r="618" s="51" customFormat="1" ht="42" customHeight="1">
      <c r="A618" s="52">
        <v>8</v>
      </c>
      <c r="B618" s="53" t="s">
        <v>642</v>
      </c>
      <c r="C618" s="52" t="s">
        <v>212</v>
      </c>
      <c r="D618" s="52">
        <v>1974</v>
      </c>
      <c r="E618" s="52" t="s">
        <v>40</v>
      </c>
      <c r="F618" s="52" t="s">
        <v>54</v>
      </c>
      <c r="G618" s="54">
        <v>5</v>
      </c>
      <c r="H618" s="54">
        <v>9</v>
      </c>
      <c r="I618" s="55">
        <v>7368.8800000000001</v>
      </c>
      <c r="J618" s="55">
        <v>4375</v>
      </c>
      <c r="K618" s="55">
        <v>4375</v>
      </c>
      <c r="L618" s="56">
        <v>277</v>
      </c>
      <c r="M618" s="55">
        <f t="shared" si="130"/>
        <v>2731075.8300000001</v>
      </c>
      <c r="N618" s="55">
        <v>0</v>
      </c>
      <c r="O618" s="55">
        <v>0</v>
      </c>
      <c r="P618" s="55">
        <v>0</v>
      </c>
      <c r="Q618" s="55">
        <f>'Таблица 3 '!C609</f>
        <v>2731075.8300000001</v>
      </c>
      <c r="R618" s="55">
        <f t="shared" si="131"/>
        <v>2731075.8300000001</v>
      </c>
      <c r="S618" s="55">
        <v>0</v>
      </c>
      <c r="T618" s="57">
        <f t="shared" si="119"/>
        <v>624.245904</v>
      </c>
      <c r="U618" s="57">
        <v>624.245904</v>
      </c>
      <c r="V618" s="59" t="s">
        <v>497</v>
      </c>
      <c r="W618" s="60"/>
    </row>
    <row r="619" s="51" customFormat="1" ht="42" customHeight="1">
      <c r="A619" s="52">
        <v>9</v>
      </c>
      <c r="B619" s="53" t="s">
        <v>643</v>
      </c>
      <c r="C619" s="52" t="s">
        <v>212</v>
      </c>
      <c r="D619" s="52">
        <v>1974</v>
      </c>
      <c r="E619" s="52" t="s">
        <v>40</v>
      </c>
      <c r="F619" s="52" t="s">
        <v>54</v>
      </c>
      <c r="G619" s="54">
        <v>5</v>
      </c>
      <c r="H619" s="54">
        <v>5</v>
      </c>
      <c r="I619" s="55">
        <v>3841.6199999999999</v>
      </c>
      <c r="J619" s="55">
        <v>2202.25</v>
      </c>
      <c r="K619" s="55">
        <v>2202.25</v>
      </c>
      <c r="L619" s="56">
        <v>140</v>
      </c>
      <c r="M619" s="55">
        <f t="shared" si="130"/>
        <v>2062878.53</v>
      </c>
      <c r="N619" s="55">
        <v>0</v>
      </c>
      <c r="O619" s="55">
        <v>0</v>
      </c>
      <c r="P619" s="55">
        <v>0</v>
      </c>
      <c r="Q619" s="55">
        <f>'Таблица 3 '!C610</f>
        <v>2062878.53</v>
      </c>
      <c r="R619" s="55">
        <f t="shared" si="131"/>
        <v>2062878.53</v>
      </c>
      <c r="S619" s="55">
        <v>0</v>
      </c>
      <c r="T619" s="57">
        <f t="shared" si="119"/>
        <v>936.71405607901011</v>
      </c>
      <c r="U619" s="57">
        <v>936.71405607901011</v>
      </c>
      <c r="V619" s="59" t="s">
        <v>497</v>
      </c>
      <c r="W619" s="60"/>
    </row>
    <row r="620" s="51" customFormat="1" ht="42" customHeight="1">
      <c r="A620" s="52">
        <v>10</v>
      </c>
      <c r="B620" s="53" t="s">
        <v>644</v>
      </c>
      <c r="C620" s="52" t="s">
        <v>212</v>
      </c>
      <c r="D620" s="52">
        <v>1974</v>
      </c>
      <c r="E620" s="52" t="s">
        <v>40</v>
      </c>
      <c r="F620" s="52" t="s">
        <v>54</v>
      </c>
      <c r="G620" s="54">
        <v>5</v>
      </c>
      <c r="H620" s="54">
        <v>5</v>
      </c>
      <c r="I620" s="55">
        <v>3838.4899999999998</v>
      </c>
      <c r="J620" s="55">
        <v>2202.25</v>
      </c>
      <c r="K620" s="55">
        <v>2202.25</v>
      </c>
      <c r="L620" s="56">
        <v>142</v>
      </c>
      <c r="M620" s="55">
        <f t="shared" si="130"/>
        <v>3030711.4700000002</v>
      </c>
      <c r="N620" s="55">
        <v>0</v>
      </c>
      <c r="O620" s="55">
        <v>0</v>
      </c>
      <c r="P620" s="55">
        <v>0</v>
      </c>
      <c r="Q620" s="55">
        <f>'Таблица 3 '!C611</f>
        <v>3030711.4700000002</v>
      </c>
      <c r="R620" s="55">
        <f t="shared" si="131"/>
        <v>3030711.4700000002</v>
      </c>
      <c r="S620" s="55">
        <v>0</v>
      </c>
      <c r="T620" s="57">
        <f t="shared" si="119"/>
        <v>1376.1886570552845</v>
      </c>
      <c r="U620" s="57">
        <v>1376.1886570552845</v>
      </c>
      <c r="V620" s="59" t="s">
        <v>497</v>
      </c>
      <c r="W620" s="60"/>
    </row>
    <row r="621" s="51" customFormat="1" ht="42" customHeight="1">
      <c r="A621" s="52">
        <v>11</v>
      </c>
      <c r="B621" s="53" t="s">
        <v>645</v>
      </c>
      <c r="C621" s="52" t="s">
        <v>212</v>
      </c>
      <c r="D621" s="52">
        <v>1974</v>
      </c>
      <c r="E621" s="52" t="s">
        <v>40</v>
      </c>
      <c r="F621" s="52" t="s">
        <v>54</v>
      </c>
      <c r="G621" s="54">
        <v>5</v>
      </c>
      <c r="H621" s="54">
        <v>5</v>
      </c>
      <c r="I621" s="55">
        <v>3861.4000000000001</v>
      </c>
      <c r="J621" s="55">
        <v>2202.25</v>
      </c>
      <c r="K621" s="55">
        <v>2202.25</v>
      </c>
      <c r="L621" s="56">
        <v>157</v>
      </c>
      <c r="M621" s="55">
        <f t="shared" si="130"/>
        <v>2019306.3500000001</v>
      </c>
      <c r="N621" s="55">
        <v>0</v>
      </c>
      <c r="O621" s="55">
        <v>0</v>
      </c>
      <c r="P621" s="55">
        <v>0</v>
      </c>
      <c r="Q621" s="55">
        <f>'Таблица 3 '!C612</f>
        <v>2019306.3500000001</v>
      </c>
      <c r="R621" s="55">
        <f t="shared" si="131"/>
        <v>2019306.3500000001</v>
      </c>
      <c r="S621" s="55">
        <v>0</v>
      </c>
      <c r="T621" s="57">
        <f t="shared" si="119"/>
        <v>916.92875468271086</v>
      </c>
      <c r="U621" s="57">
        <v>916.92875468271086</v>
      </c>
      <c r="V621" s="59" t="s">
        <v>497</v>
      </c>
      <c r="W621" s="60"/>
    </row>
    <row r="622" s="51" customFormat="1" ht="42" customHeight="1">
      <c r="A622" s="52">
        <v>12</v>
      </c>
      <c r="B622" s="53" t="s">
        <v>646</v>
      </c>
      <c r="C622" s="52" t="s">
        <v>212</v>
      </c>
      <c r="D622" s="52">
        <v>1975</v>
      </c>
      <c r="E622" s="52" t="s">
        <v>40</v>
      </c>
      <c r="F622" s="52" t="s">
        <v>44</v>
      </c>
      <c r="G622" s="54">
        <v>9</v>
      </c>
      <c r="H622" s="54">
        <v>1</v>
      </c>
      <c r="I622" s="55">
        <v>1935.6700000000001</v>
      </c>
      <c r="J622" s="55">
        <v>892</v>
      </c>
      <c r="K622" s="55">
        <v>892</v>
      </c>
      <c r="L622" s="56">
        <v>90</v>
      </c>
      <c r="M622" s="55">
        <f t="shared" si="130"/>
        <v>396797.12</v>
      </c>
      <c r="N622" s="55">
        <v>0</v>
      </c>
      <c r="O622" s="55">
        <v>0</v>
      </c>
      <c r="P622" s="55">
        <v>0</v>
      </c>
      <c r="Q622" s="55">
        <f>'Таблица 3 '!C613</f>
        <v>396797.12</v>
      </c>
      <c r="R622" s="55">
        <f t="shared" si="131"/>
        <v>396797.12</v>
      </c>
      <c r="S622" s="55">
        <v>0</v>
      </c>
      <c r="T622" s="57">
        <f t="shared" si="119"/>
        <v>444.83982062780268</v>
      </c>
      <c r="U622" s="57">
        <v>444.83982062780268</v>
      </c>
      <c r="V622" s="59" t="s">
        <v>497</v>
      </c>
      <c r="W622" s="60"/>
    </row>
    <row r="623" s="51" customFormat="1" ht="42" customHeight="1">
      <c r="A623" s="52">
        <v>13</v>
      </c>
      <c r="B623" s="53" t="s">
        <v>647</v>
      </c>
      <c r="C623" s="52" t="s">
        <v>212</v>
      </c>
      <c r="D623" s="52">
        <v>1974</v>
      </c>
      <c r="E623" s="52" t="s">
        <v>40</v>
      </c>
      <c r="F623" s="52" t="s">
        <v>54</v>
      </c>
      <c r="G623" s="54">
        <v>5</v>
      </c>
      <c r="H623" s="54">
        <v>5</v>
      </c>
      <c r="I623" s="55">
        <v>3860.4099999999999</v>
      </c>
      <c r="J623" s="55">
        <v>2147.4000000000001</v>
      </c>
      <c r="K623" s="55">
        <v>2147.4000000000001</v>
      </c>
      <c r="L623" s="56">
        <v>144</v>
      </c>
      <c r="M623" s="55">
        <f t="shared" si="130"/>
        <v>1974278.6399999999</v>
      </c>
      <c r="N623" s="55">
        <v>0</v>
      </c>
      <c r="O623" s="55">
        <v>0</v>
      </c>
      <c r="P623" s="55">
        <v>0</v>
      </c>
      <c r="Q623" s="55">
        <f>'Таблица 3 '!C614</f>
        <v>1974278.6399999999</v>
      </c>
      <c r="R623" s="55">
        <f t="shared" si="131"/>
        <v>1974278.6399999999</v>
      </c>
      <c r="S623" s="55">
        <v>0</v>
      </c>
      <c r="T623" s="57">
        <f t="shared" ref="T623:T686" si="132">M623/J623</f>
        <v>919.38094439787642</v>
      </c>
      <c r="U623" s="57">
        <v>919.38094439787642</v>
      </c>
      <c r="V623" s="59" t="s">
        <v>497</v>
      </c>
      <c r="W623" s="60"/>
    </row>
    <row r="624" s="51" customFormat="1" ht="42" customHeight="1">
      <c r="A624" s="52">
        <v>14</v>
      </c>
      <c r="B624" s="53" t="s">
        <v>270</v>
      </c>
      <c r="C624" s="52" t="s">
        <v>212</v>
      </c>
      <c r="D624" s="52">
        <v>1984</v>
      </c>
      <c r="E624" s="52" t="s">
        <v>40</v>
      </c>
      <c r="F624" s="52" t="s">
        <v>54</v>
      </c>
      <c r="G624" s="54">
        <v>5</v>
      </c>
      <c r="H624" s="54">
        <v>5</v>
      </c>
      <c r="I624" s="55">
        <v>5325.0100000000002</v>
      </c>
      <c r="J624" s="55">
        <v>3919</v>
      </c>
      <c r="K624" s="55">
        <v>3919</v>
      </c>
      <c r="L624" s="56">
        <v>210</v>
      </c>
      <c r="M624" s="55">
        <f t="shared" si="130"/>
        <v>645075.03000000003</v>
      </c>
      <c r="N624" s="55">
        <v>0</v>
      </c>
      <c r="O624" s="55">
        <v>0</v>
      </c>
      <c r="P624" s="55">
        <v>0</v>
      </c>
      <c r="Q624" s="55">
        <f>'Таблица 3 '!C615</f>
        <v>645075.03000000003</v>
      </c>
      <c r="R624" s="55">
        <f t="shared" si="131"/>
        <v>645075.03000000003</v>
      </c>
      <c r="S624" s="55">
        <v>0</v>
      </c>
      <c r="T624" s="57">
        <f t="shared" si="132"/>
        <v>164.60194692523604</v>
      </c>
      <c r="U624" s="57">
        <v>164.60194692523604</v>
      </c>
      <c r="V624" s="59" t="s">
        <v>497</v>
      </c>
      <c r="W624" s="60"/>
    </row>
    <row r="625" s="51" customFormat="1" ht="42" customHeight="1">
      <c r="A625" s="52">
        <v>15</v>
      </c>
      <c r="B625" s="53" t="s">
        <v>648</v>
      </c>
      <c r="C625" s="52" t="s">
        <v>212</v>
      </c>
      <c r="D625" s="52">
        <v>1973</v>
      </c>
      <c r="E625" s="52" t="s">
        <v>40</v>
      </c>
      <c r="F625" s="52" t="s">
        <v>54</v>
      </c>
      <c r="G625" s="54">
        <v>5</v>
      </c>
      <c r="H625" s="54">
        <v>5</v>
      </c>
      <c r="I625" s="55">
        <v>4476.1899999999996</v>
      </c>
      <c r="J625" s="55">
        <v>2534.9000000000001</v>
      </c>
      <c r="K625" s="55">
        <v>2534.9000000000001</v>
      </c>
      <c r="L625" s="56">
        <v>214</v>
      </c>
      <c r="M625" s="55">
        <f t="shared" si="130"/>
        <v>308427.40999999997</v>
      </c>
      <c r="N625" s="55">
        <v>0</v>
      </c>
      <c r="O625" s="55">
        <v>0</v>
      </c>
      <c r="P625" s="55">
        <v>0</v>
      </c>
      <c r="Q625" s="55">
        <f>'Таблица 3 '!C616</f>
        <v>308427.40999999997</v>
      </c>
      <c r="R625" s="55">
        <f t="shared" si="131"/>
        <v>308427.40999999997</v>
      </c>
      <c r="S625" s="55">
        <v>0</v>
      </c>
      <c r="T625" s="57">
        <f t="shared" si="132"/>
        <v>121.6724170578721</v>
      </c>
      <c r="U625" s="57">
        <v>121.6724170578721</v>
      </c>
      <c r="V625" s="59" t="s">
        <v>497</v>
      </c>
      <c r="W625" s="60"/>
    </row>
    <row r="626" s="51" customFormat="1" ht="42" customHeight="1">
      <c r="A626" s="52">
        <v>16</v>
      </c>
      <c r="B626" s="53" t="s">
        <v>649</v>
      </c>
      <c r="C626" s="52" t="s">
        <v>212</v>
      </c>
      <c r="D626" s="52">
        <v>1972</v>
      </c>
      <c r="E626" s="52" t="s">
        <v>40</v>
      </c>
      <c r="F626" s="52" t="s">
        <v>54</v>
      </c>
      <c r="G626" s="54">
        <v>5</v>
      </c>
      <c r="H626" s="54">
        <v>5</v>
      </c>
      <c r="I626" s="55">
        <v>4574.2600000000002</v>
      </c>
      <c r="J626" s="55">
        <v>2447.3800000000001</v>
      </c>
      <c r="K626" s="55">
        <v>2447.3800000000001</v>
      </c>
      <c r="L626" s="56">
        <v>223</v>
      </c>
      <c r="M626" s="55">
        <f t="shared" si="130"/>
        <v>511551.09000000003</v>
      </c>
      <c r="N626" s="55">
        <v>0</v>
      </c>
      <c r="O626" s="55">
        <v>0</v>
      </c>
      <c r="P626" s="55">
        <v>0</v>
      </c>
      <c r="Q626" s="55">
        <f>'Таблица 3 '!C617</f>
        <v>511551.09000000003</v>
      </c>
      <c r="R626" s="55">
        <f t="shared" si="131"/>
        <v>511551.09000000003</v>
      </c>
      <c r="S626" s="55">
        <v>0</v>
      </c>
      <c r="T626" s="57">
        <f t="shared" si="132"/>
        <v>209.01988657257965</v>
      </c>
      <c r="U626" s="57">
        <v>209.01988657257965</v>
      </c>
      <c r="V626" s="59" t="s">
        <v>497</v>
      </c>
      <c r="W626" s="60"/>
    </row>
    <row r="627" s="51" customFormat="1" ht="42" customHeight="1">
      <c r="A627" s="52">
        <v>17</v>
      </c>
      <c r="B627" s="53" t="s">
        <v>650</v>
      </c>
      <c r="C627" s="52" t="s">
        <v>212</v>
      </c>
      <c r="D627" s="52">
        <v>1972</v>
      </c>
      <c r="E627" s="52" t="s">
        <v>40</v>
      </c>
      <c r="F627" s="52" t="s">
        <v>54</v>
      </c>
      <c r="G627" s="54">
        <v>5</v>
      </c>
      <c r="H627" s="54">
        <v>5</v>
      </c>
      <c r="I627" s="55">
        <v>4567.6599999999999</v>
      </c>
      <c r="J627" s="55">
        <v>2447.3800000000001</v>
      </c>
      <c r="K627" s="55">
        <v>2447.3800000000001</v>
      </c>
      <c r="L627" s="56">
        <v>207</v>
      </c>
      <c r="M627" s="55">
        <f t="shared" si="130"/>
        <v>511551.09000000003</v>
      </c>
      <c r="N627" s="55">
        <v>0</v>
      </c>
      <c r="O627" s="55">
        <v>0</v>
      </c>
      <c r="P627" s="55">
        <v>0</v>
      </c>
      <c r="Q627" s="55">
        <f>'Таблица 3 '!C618</f>
        <v>511551.09000000003</v>
      </c>
      <c r="R627" s="55">
        <f t="shared" si="131"/>
        <v>511551.09000000003</v>
      </c>
      <c r="S627" s="55">
        <v>0</v>
      </c>
      <c r="T627" s="57">
        <f t="shared" si="132"/>
        <v>209.01988657257965</v>
      </c>
      <c r="U627" s="57">
        <v>209.01988657257965</v>
      </c>
      <c r="V627" s="59" t="s">
        <v>497</v>
      </c>
      <c r="W627" s="60"/>
    </row>
    <row r="628" s="51" customFormat="1" ht="42" customHeight="1">
      <c r="A628" s="52">
        <v>18</v>
      </c>
      <c r="B628" s="53" t="s">
        <v>651</v>
      </c>
      <c r="C628" s="52" t="s">
        <v>212</v>
      </c>
      <c r="D628" s="52">
        <v>1975</v>
      </c>
      <c r="E628" s="52" t="s">
        <v>40</v>
      </c>
      <c r="F628" s="52" t="s">
        <v>54</v>
      </c>
      <c r="G628" s="54">
        <v>5</v>
      </c>
      <c r="H628" s="54">
        <v>4</v>
      </c>
      <c r="I628" s="55">
        <v>3026.1599999999999</v>
      </c>
      <c r="J628" s="55">
        <v>1956.8</v>
      </c>
      <c r="K628" s="55">
        <v>1956.8</v>
      </c>
      <c r="L628" s="56">
        <v>121</v>
      </c>
      <c r="M628" s="55">
        <f t="shared" si="130"/>
        <v>2933186.21</v>
      </c>
      <c r="N628" s="55">
        <v>0</v>
      </c>
      <c r="O628" s="55">
        <v>0</v>
      </c>
      <c r="P628" s="55">
        <v>0</v>
      </c>
      <c r="Q628" s="55">
        <f>'Таблица 3 '!C619</f>
        <v>2933186.21</v>
      </c>
      <c r="R628" s="55">
        <f t="shared" si="131"/>
        <v>2933186.21</v>
      </c>
      <c r="S628" s="55">
        <v>0</v>
      </c>
      <c r="T628" s="57">
        <f t="shared" si="132"/>
        <v>1498.9708759198693</v>
      </c>
      <c r="U628" s="57">
        <v>1498.9708759198693</v>
      </c>
      <c r="V628" s="59" t="s">
        <v>497</v>
      </c>
      <c r="W628" s="60"/>
    </row>
    <row r="629" s="51" customFormat="1" ht="42" customHeight="1">
      <c r="A629" s="52">
        <v>19</v>
      </c>
      <c r="B629" s="53" t="s">
        <v>652</v>
      </c>
      <c r="C629" s="52" t="s">
        <v>212</v>
      </c>
      <c r="D629" s="52">
        <v>1972</v>
      </c>
      <c r="E629" s="52" t="s">
        <v>40</v>
      </c>
      <c r="F629" s="52" t="s">
        <v>54</v>
      </c>
      <c r="G629" s="54">
        <v>5</v>
      </c>
      <c r="H629" s="54">
        <v>5</v>
      </c>
      <c r="I629" s="55">
        <v>4582.3000000000002</v>
      </c>
      <c r="J629" s="55">
        <v>2570.9000000000001</v>
      </c>
      <c r="K629" s="55">
        <v>2570.9000000000001</v>
      </c>
      <c r="L629" s="56">
        <v>198</v>
      </c>
      <c r="M629" s="55">
        <f t="shared" si="130"/>
        <v>525304.73999999999</v>
      </c>
      <c r="N629" s="55">
        <v>0</v>
      </c>
      <c r="O629" s="55">
        <v>0</v>
      </c>
      <c r="P629" s="55">
        <v>0</v>
      </c>
      <c r="Q629" s="55">
        <f>'Таблица 3 '!C620</f>
        <v>525304.73999999999</v>
      </c>
      <c r="R629" s="55">
        <f t="shared" si="131"/>
        <v>525304.73999999999</v>
      </c>
      <c r="S629" s="55">
        <v>0</v>
      </c>
      <c r="T629" s="57">
        <f t="shared" si="132"/>
        <v>204.32717725310201</v>
      </c>
      <c r="U629" s="57">
        <v>204.32717725310201</v>
      </c>
      <c r="V629" s="59" t="s">
        <v>497</v>
      </c>
      <c r="W629" s="60"/>
    </row>
    <row r="630" s="51" customFormat="1" ht="42" customHeight="1">
      <c r="A630" s="52">
        <v>20</v>
      </c>
      <c r="B630" s="53" t="s">
        <v>653</v>
      </c>
      <c r="C630" s="52" t="s">
        <v>212</v>
      </c>
      <c r="D630" s="52">
        <v>1972</v>
      </c>
      <c r="E630" s="52" t="s">
        <v>40</v>
      </c>
      <c r="F630" s="52" t="s">
        <v>54</v>
      </c>
      <c r="G630" s="54">
        <v>5</v>
      </c>
      <c r="H630" s="54">
        <v>5</v>
      </c>
      <c r="I630" s="55">
        <v>4556.1800000000003</v>
      </c>
      <c r="J630" s="55">
        <v>2570.9000000000001</v>
      </c>
      <c r="K630" s="55">
        <v>2570.9000000000001</v>
      </c>
      <c r="L630" s="56">
        <v>211</v>
      </c>
      <c r="M630" s="55">
        <f t="shared" si="130"/>
        <v>525304.73999999999</v>
      </c>
      <c r="N630" s="55">
        <v>0</v>
      </c>
      <c r="O630" s="55">
        <v>0</v>
      </c>
      <c r="P630" s="55">
        <v>0</v>
      </c>
      <c r="Q630" s="55">
        <f>'Таблица 3 '!C621</f>
        <v>525304.73999999999</v>
      </c>
      <c r="R630" s="55">
        <f t="shared" si="131"/>
        <v>525304.73999999999</v>
      </c>
      <c r="S630" s="55">
        <v>0</v>
      </c>
      <c r="T630" s="57">
        <f t="shared" si="132"/>
        <v>204.32717725310201</v>
      </c>
      <c r="U630" s="57">
        <v>204.32717725310201</v>
      </c>
      <c r="V630" s="59" t="s">
        <v>497</v>
      </c>
      <c r="W630" s="60"/>
    </row>
    <row r="631" s="51" customFormat="1" ht="42" customHeight="1">
      <c r="A631" s="52">
        <v>21</v>
      </c>
      <c r="B631" s="53" t="s">
        <v>654</v>
      </c>
      <c r="C631" s="52" t="s">
        <v>212</v>
      </c>
      <c r="D631" s="52">
        <v>1972</v>
      </c>
      <c r="E631" s="52" t="s">
        <v>40</v>
      </c>
      <c r="F631" s="52" t="s">
        <v>54</v>
      </c>
      <c r="G631" s="54">
        <v>5</v>
      </c>
      <c r="H631" s="54">
        <v>4</v>
      </c>
      <c r="I631" s="55">
        <v>3495.5599999999999</v>
      </c>
      <c r="J631" s="55">
        <v>2037.4200000000001</v>
      </c>
      <c r="K631" s="55">
        <v>2037.4200000000001</v>
      </c>
      <c r="L631" s="56">
        <v>181</v>
      </c>
      <c r="M631" s="55">
        <f t="shared" si="130"/>
        <v>525304.73999999999</v>
      </c>
      <c r="N631" s="55">
        <v>0</v>
      </c>
      <c r="O631" s="55">
        <v>0</v>
      </c>
      <c r="P631" s="55">
        <v>0</v>
      </c>
      <c r="Q631" s="55">
        <f>'Таблица 3 '!C622</f>
        <v>525304.73999999999</v>
      </c>
      <c r="R631" s="55">
        <f t="shared" si="131"/>
        <v>525304.73999999999</v>
      </c>
      <c r="S631" s="55">
        <v>0</v>
      </c>
      <c r="T631" s="57">
        <f t="shared" si="132"/>
        <v>257.82840062431899</v>
      </c>
      <c r="U631" s="57">
        <v>257.82840062431899</v>
      </c>
      <c r="V631" s="59" t="s">
        <v>497</v>
      </c>
      <c r="W631" s="60"/>
    </row>
    <row r="632" s="51" customFormat="1" ht="42" customHeight="1">
      <c r="A632" s="52">
        <v>22</v>
      </c>
      <c r="B632" s="53" t="s">
        <v>655</v>
      </c>
      <c r="C632" s="52" t="s">
        <v>212</v>
      </c>
      <c r="D632" s="52">
        <v>1974</v>
      </c>
      <c r="E632" s="52" t="s">
        <v>40</v>
      </c>
      <c r="F632" s="52" t="s">
        <v>54</v>
      </c>
      <c r="G632" s="54">
        <v>5</v>
      </c>
      <c r="H632" s="54">
        <v>4</v>
      </c>
      <c r="I632" s="55">
        <v>3510.2199999999998</v>
      </c>
      <c r="J632" s="55">
        <v>2037.4200000000001</v>
      </c>
      <c r="K632" s="55">
        <v>2037.4200000000001</v>
      </c>
      <c r="L632" s="56">
        <v>185</v>
      </c>
      <c r="M632" s="55">
        <f t="shared" si="130"/>
        <v>525304.73999999999</v>
      </c>
      <c r="N632" s="55">
        <v>0</v>
      </c>
      <c r="O632" s="55">
        <v>0</v>
      </c>
      <c r="P632" s="55">
        <v>0</v>
      </c>
      <c r="Q632" s="55">
        <f>'Таблица 3 '!C623</f>
        <v>525304.73999999999</v>
      </c>
      <c r="R632" s="55">
        <f t="shared" si="131"/>
        <v>525304.73999999999</v>
      </c>
      <c r="S632" s="55">
        <v>0</v>
      </c>
      <c r="T632" s="57">
        <f t="shared" si="132"/>
        <v>257.82840062431899</v>
      </c>
      <c r="U632" s="57">
        <v>257.82840062431899</v>
      </c>
      <c r="V632" s="59" t="s">
        <v>497</v>
      </c>
      <c r="W632" s="60"/>
    </row>
    <row r="633" s="51" customFormat="1" ht="42" customHeight="1">
      <c r="A633" s="52">
        <v>23</v>
      </c>
      <c r="B633" s="53" t="s">
        <v>656</v>
      </c>
      <c r="C633" s="52" t="s">
        <v>212</v>
      </c>
      <c r="D633" s="52">
        <v>1976</v>
      </c>
      <c r="E633" s="52" t="s">
        <v>40</v>
      </c>
      <c r="F633" s="52" t="s">
        <v>54</v>
      </c>
      <c r="G633" s="54">
        <v>5</v>
      </c>
      <c r="H633" s="54">
        <v>16</v>
      </c>
      <c r="I633" s="55">
        <v>18110.389999999999</v>
      </c>
      <c r="J633" s="55">
        <v>12078</v>
      </c>
      <c r="K633" s="55">
        <v>12078</v>
      </c>
      <c r="L633" s="56">
        <v>660</v>
      </c>
      <c r="M633" s="55">
        <f t="shared" si="130"/>
        <v>1265282.2</v>
      </c>
      <c r="N633" s="55">
        <v>0</v>
      </c>
      <c r="O633" s="55">
        <v>0</v>
      </c>
      <c r="P633" s="55">
        <v>0</v>
      </c>
      <c r="Q633" s="55">
        <f>'Таблица 3 '!C624</f>
        <v>1265282.2</v>
      </c>
      <c r="R633" s="55">
        <f t="shared" si="131"/>
        <v>1265282.2</v>
      </c>
      <c r="S633" s="55">
        <v>0</v>
      </c>
      <c r="T633" s="57">
        <f t="shared" si="132"/>
        <v>104.75924821990395</v>
      </c>
      <c r="U633" s="57">
        <v>104.75924821990395</v>
      </c>
      <c r="V633" s="59" t="s">
        <v>497</v>
      </c>
      <c r="W633" s="60"/>
    </row>
    <row r="634" s="51" customFormat="1" ht="42" customHeight="1">
      <c r="A634" s="52">
        <v>24</v>
      </c>
      <c r="B634" s="53" t="s">
        <v>657</v>
      </c>
      <c r="C634" s="52" t="s">
        <v>212</v>
      </c>
      <c r="D634" s="52">
        <v>1976</v>
      </c>
      <c r="E634" s="52" t="s">
        <v>40</v>
      </c>
      <c r="F634" s="52" t="s">
        <v>54</v>
      </c>
      <c r="G634" s="54">
        <v>5</v>
      </c>
      <c r="H634" s="54">
        <v>4</v>
      </c>
      <c r="I634" s="55">
        <v>3978.7199999999998</v>
      </c>
      <c r="J634" s="55">
        <v>2291.3000000000002</v>
      </c>
      <c r="K634" s="55">
        <v>2291.3000000000002</v>
      </c>
      <c r="L634" s="56">
        <v>183</v>
      </c>
      <c r="M634" s="55">
        <f t="shared" si="130"/>
        <v>2611069.04</v>
      </c>
      <c r="N634" s="55">
        <v>0</v>
      </c>
      <c r="O634" s="55">
        <v>0</v>
      </c>
      <c r="P634" s="55">
        <v>0</v>
      </c>
      <c r="Q634" s="55">
        <f>'Таблица 3 '!C625</f>
        <v>2611069.04</v>
      </c>
      <c r="R634" s="55">
        <f t="shared" si="131"/>
        <v>2611069.04</v>
      </c>
      <c r="S634" s="55">
        <v>0</v>
      </c>
      <c r="T634" s="57">
        <f t="shared" si="132"/>
        <v>1139.557910356566</v>
      </c>
      <c r="U634" s="57">
        <v>1139.557910356566</v>
      </c>
      <c r="V634" s="59" t="s">
        <v>497</v>
      </c>
      <c r="W634" s="60"/>
    </row>
    <row r="635" s="51" customFormat="1" ht="42" customHeight="1">
      <c r="A635" s="52">
        <v>25</v>
      </c>
      <c r="B635" s="53" t="s">
        <v>658</v>
      </c>
      <c r="C635" s="52" t="s">
        <v>212</v>
      </c>
      <c r="D635" s="52">
        <v>1977</v>
      </c>
      <c r="E635" s="52" t="s">
        <v>40</v>
      </c>
      <c r="F635" s="52" t="s">
        <v>54</v>
      </c>
      <c r="G635" s="54">
        <v>5</v>
      </c>
      <c r="H635" s="54">
        <v>11</v>
      </c>
      <c r="I635" s="55">
        <v>11964.1</v>
      </c>
      <c r="J635" s="55">
        <v>7534.8000000000002</v>
      </c>
      <c r="K635" s="55">
        <v>7534.8000000000002</v>
      </c>
      <c r="L635" s="56">
        <v>487</v>
      </c>
      <c r="M635" s="55">
        <f t="shared" si="130"/>
        <v>4674997.3799999999</v>
      </c>
      <c r="N635" s="55">
        <v>0</v>
      </c>
      <c r="O635" s="55">
        <v>0</v>
      </c>
      <c r="P635" s="55">
        <v>0</v>
      </c>
      <c r="Q635" s="55">
        <f>'Таблица 3 '!C626</f>
        <v>4674997.3799999999</v>
      </c>
      <c r="R635" s="55">
        <f t="shared" si="131"/>
        <v>4674997.3799999999</v>
      </c>
      <c r="S635" s="55">
        <v>0</v>
      </c>
      <c r="T635" s="57">
        <f t="shared" si="132"/>
        <v>620.4540770823379</v>
      </c>
      <c r="U635" s="57">
        <v>620.4540770823379</v>
      </c>
      <c r="V635" s="59" t="s">
        <v>497</v>
      </c>
      <c r="W635" s="60"/>
    </row>
    <row r="636" s="51" customFormat="1" ht="42" customHeight="1">
      <c r="A636" s="52">
        <v>26</v>
      </c>
      <c r="B636" s="53" t="s">
        <v>659</v>
      </c>
      <c r="C636" s="52" t="s">
        <v>212</v>
      </c>
      <c r="D636" s="52">
        <v>1979</v>
      </c>
      <c r="E636" s="52" t="s">
        <v>40</v>
      </c>
      <c r="F636" s="52" t="s">
        <v>54</v>
      </c>
      <c r="G636" s="54">
        <v>5</v>
      </c>
      <c r="H636" s="54">
        <v>14</v>
      </c>
      <c r="I636" s="55">
        <v>15404.290000000001</v>
      </c>
      <c r="J636" s="55">
        <v>9619.1000000000004</v>
      </c>
      <c r="K636" s="55">
        <v>9619.1000000000004</v>
      </c>
      <c r="L636" s="56">
        <v>603</v>
      </c>
      <c r="M636" s="55">
        <f t="shared" si="130"/>
        <v>2081838.3999999999</v>
      </c>
      <c r="N636" s="55">
        <v>0</v>
      </c>
      <c r="O636" s="55">
        <v>0</v>
      </c>
      <c r="P636" s="55">
        <v>0</v>
      </c>
      <c r="Q636" s="55">
        <f>'Таблица 3 '!C627</f>
        <v>2081838.3999999999</v>
      </c>
      <c r="R636" s="55">
        <f t="shared" si="131"/>
        <v>2081838.3999999999</v>
      </c>
      <c r="S636" s="55">
        <v>0</v>
      </c>
      <c r="T636" s="57">
        <f t="shared" si="132"/>
        <v>216.42756598850204</v>
      </c>
      <c r="U636" s="57">
        <v>216.42756598850204</v>
      </c>
      <c r="V636" s="59" t="s">
        <v>497</v>
      </c>
      <c r="W636" s="60"/>
    </row>
    <row r="637" s="51" customFormat="1" ht="42" customHeight="1">
      <c r="A637" s="52">
        <v>27</v>
      </c>
      <c r="B637" s="53" t="s">
        <v>660</v>
      </c>
      <c r="C637" s="52" t="s">
        <v>212</v>
      </c>
      <c r="D637" s="52">
        <v>1979</v>
      </c>
      <c r="E637" s="52" t="s">
        <v>40</v>
      </c>
      <c r="F637" s="52" t="s">
        <v>54</v>
      </c>
      <c r="G637" s="54">
        <v>5</v>
      </c>
      <c r="H637" s="54">
        <v>5</v>
      </c>
      <c r="I637" s="55">
        <v>5043.3900000000003</v>
      </c>
      <c r="J637" s="55">
        <v>3235.1999999999998</v>
      </c>
      <c r="K637" s="55">
        <v>3235.1999999999998</v>
      </c>
      <c r="L637" s="56">
        <v>198</v>
      </c>
      <c r="M637" s="55">
        <f t="shared" si="130"/>
        <v>2477975.27</v>
      </c>
      <c r="N637" s="55">
        <v>0</v>
      </c>
      <c r="O637" s="55">
        <v>0</v>
      </c>
      <c r="P637" s="55">
        <v>0</v>
      </c>
      <c r="Q637" s="55">
        <f>'Таблица 3 '!C628</f>
        <v>2477975.27</v>
      </c>
      <c r="R637" s="55">
        <f t="shared" si="131"/>
        <v>2477975.27</v>
      </c>
      <c r="S637" s="55">
        <v>0</v>
      </c>
      <c r="T637" s="57">
        <f t="shared" si="132"/>
        <v>765.94191085558862</v>
      </c>
      <c r="U637" s="57">
        <v>765.94191085558862</v>
      </c>
      <c r="V637" s="59" t="s">
        <v>497</v>
      </c>
      <c r="W637" s="60"/>
    </row>
    <row r="638" s="51" customFormat="1" ht="42" customHeight="1">
      <c r="A638" s="52">
        <v>28</v>
      </c>
      <c r="B638" s="53" t="s">
        <v>661</v>
      </c>
      <c r="C638" s="52" t="s">
        <v>212</v>
      </c>
      <c r="D638" s="52">
        <v>1980</v>
      </c>
      <c r="E638" s="52" t="s">
        <v>40</v>
      </c>
      <c r="F638" s="52" t="s">
        <v>54</v>
      </c>
      <c r="G638" s="54">
        <v>5</v>
      </c>
      <c r="H638" s="54">
        <v>4</v>
      </c>
      <c r="I638" s="55">
        <v>3965.8699999999999</v>
      </c>
      <c r="J638" s="55">
        <v>2251.8000000000002</v>
      </c>
      <c r="K638" s="55">
        <v>2251.8000000000002</v>
      </c>
      <c r="L638" s="56">
        <v>161</v>
      </c>
      <c r="M638" s="55">
        <f t="shared" si="130"/>
        <v>1777154.7200000002</v>
      </c>
      <c r="N638" s="55">
        <v>0</v>
      </c>
      <c r="O638" s="55">
        <v>0</v>
      </c>
      <c r="P638" s="55">
        <v>0</v>
      </c>
      <c r="Q638" s="55">
        <f>'Таблица 3 '!C629</f>
        <v>1777154.7200000002</v>
      </c>
      <c r="R638" s="55">
        <f t="shared" si="131"/>
        <v>1777154.7200000002</v>
      </c>
      <c r="S638" s="55">
        <v>0</v>
      </c>
      <c r="T638" s="57">
        <f t="shared" si="132"/>
        <v>789.21517008615331</v>
      </c>
      <c r="U638" s="57">
        <v>789.21517008615331</v>
      </c>
      <c r="V638" s="59" t="s">
        <v>497</v>
      </c>
      <c r="W638" s="60"/>
    </row>
    <row r="639" s="51" customFormat="1" ht="42" customHeight="1">
      <c r="A639" s="52">
        <v>29</v>
      </c>
      <c r="B639" s="53" t="s">
        <v>662</v>
      </c>
      <c r="C639" s="52" t="s">
        <v>212</v>
      </c>
      <c r="D639" s="52">
        <v>1980</v>
      </c>
      <c r="E639" s="52" t="s">
        <v>40</v>
      </c>
      <c r="F639" s="52" t="s">
        <v>54</v>
      </c>
      <c r="G639" s="54">
        <v>5</v>
      </c>
      <c r="H639" s="54">
        <v>9</v>
      </c>
      <c r="I639" s="55">
        <v>9441.8500000000004</v>
      </c>
      <c r="J639" s="55">
        <v>5511.5</v>
      </c>
      <c r="K639" s="55">
        <v>5511.5</v>
      </c>
      <c r="L639" s="56">
        <v>400</v>
      </c>
      <c r="M639" s="55">
        <f t="shared" si="130"/>
        <v>1925079.1100000001</v>
      </c>
      <c r="N639" s="55">
        <v>0</v>
      </c>
      <c r="O639" s="55">
        <v>0</v>
      </c>
      <c r="P639" s="55">
        <v>0</v>
      </c>
      <c r="Q639" s="55">
        <f>'Таблица 3 '!C630</f>
        <v>1925079.1100000001</v>
      </c>
      <c r="R639" s="55">
        <f t="shared" si="131"/>
        <v>1925079.1100000001</v>
      </c>
      <c r="S639" s="55">
        <v>0</v>
      </c>
      <c r="T639" s="57">
        <f t="shared" si="132"/>
        <v>349.2840624149506</v>
      </c>
      <c r="U639" s="57">
        <v>349.2840624149506</v>
      </c>
      <c r="V639" s="59" t="s">
        <v>497</v>
      </c>
      <c r="W639" s="60"/>
    </row>
    <row r="640" s="51" customFormat="1" ht="42" customHeight="1">
      <c r="A640" s="52">
        <v>30</v>
      </c>
      <c r="B640" s="53" t="s">
        <v>663</v>
      </c>
      <c r="C640" s="52" t="s">
        <v>212</v>
      </c>
      <c r="D640" s="52">
        <v>1988</v>
      </c>
      <c r="E640" s="52" t="s">
        <v>40</v>
      </c>
      <c r="F640" s="52" t="s">
        <v>76</v>
      </c>
      <c r="G640" s="54">
        <v>9</v>
      </c>
      <c r="H640" s="54">
        <v>2</v>
      </c>
      <c r="I640" s="55">
        <v>3837.8000000000002</v>
      </c>
      <c r="J640" s="55">
        <v>1864.9000000000001</v>
      </c>
      <c r="K640" s="55">
        <v>1864.9000000000001</v>
      </c>
      <c r="L640" s="56">
        <v>169</v>
      </c>
      <c r="M640" s="55">
        <f t="shared" si="130"/>
        <v>1478846.27</v>
      </c>
      <c r="N640" s="55">
        <v>0</v>
      </c>
      <c r="O640" s="55">
        <v>0</v>
      </c>
      <c r="P640" s="55">
        <v>0</v>
      </c>
      <c r="Q640" s="55">
        <f>'Таблица 3 '!C631</f>
        <v>1478846.27</v>
      </c>
      <c r="R640" s="55">
        <f t="shared" si="131"/>
        <v>1478846.27</v>
      </c>
      <c r="S640" s="55">
        <v>0</v>
      </c>
      <c r="T640" s="57">
        <f t="shared" si="132"/>
        <v>792.98958121078874</v>
      </c>
      <c r="U640" s="57">
        <v>792.98958121078874</v>
      </c>
      <c r="V640" s="59" t="s">
        <v>497</v>
      </c>
      <c r="W640" s="60"/>
    </row>
    <row r="641" s="51" customFormat="1" ht="42" customHeight="1">
      <c r="A641" s="52">
        <v>31</v>
      </c>
      <c r="B641" s="53" t="s">
        <v>664</v>
      </c>
      <c r="C641" s="52" t="s">
        <v>212</v>
      </c>
      <c r="D641" s="52">
        <v>1987</v>
      </c>
      <c r="E641" s="52" t="s">
        <v>40</v>
      </c>
      <c r="F641" s="52" t="s">
        <v>44</v>
      </c>
      <c r="G641" s="54">
        <v>9</v>
      </c>
      <c r="H641" s="54">
        <v>2</v>
      </c>
      <c r="I641" s="55">
        <v>3803.3600000000001</v>
      </c>
      <c r="J641" s="55">
        <v>1865.4000000000001</v>
      </c>
      <c r="K641" s="55">
        <v>1865.4000000000001</v>
      </c>
      <c r="L641" s="56">
        <v>160</v>
      </c>
      <c r="M641" s="55">
        <f t="shared" si="130"/>
        <v>1693794.55</v>
      </c>
      <c r="N641" s="55">
        <v>0</v>
      </c>
      <c r="O641" s="55">
        <v>0</v>
      </c>
      <c r="P641" s="55">
        <v>0</v>
      </c>
      <c r="Q641" s="55">
        <f>'Таблица 3 '!C632</f>
        <v>1693794.55</v>
      </c>
      <c r="R641" s="55">
        <f t="shared" si="131"/>
        <v>1693794.55</v>
      </c>
      <c r="S641" s="55">
        <v>0</v>
      </c>
      <c r="T641" s="57">
        <f t="shared" si="132"/>
        <v>908.00608448590117</v>
      </c>
      <c r="U641" s="57">
        <v>908.00608448590117</v>
      </c>
      <c r="V641" s="59" t="s">
        <v>497</v>
      </c>
      <c r="W641" s="60"/>
    </row>
    <row r="642" s="51" customFormat="1" ht="42" customHeight="1">
      <c r="A642" s="52">
        <v>32</v>
      </c>
      <c r="B642" s="53" t="s">
        <v>665</v>
      </c>
      <c r="C642" s="52" t="s">
        <v>212</v>
      </c>
      <c r="D642" s="52">
        <v>1982</v>
      </c>
      <c r="E642" s="52" t="s">
        <v>40</v>
      </c>
      <c r="F642" s="52" t="s">
        <v>54</v>
      </c>
      <c r="G642" s="54">
        <v>5</v>
      </c>
      <c r="H642" s="54">
        <v>4</v>
      </c>
      <c r="I642" s="55">
        <v>3689.79</v>
      </c>
      <c r="J642" s="55">
        <v>2283.1999999999998</v>
      </c>
      <c r="K642" s="55">
        <v>2283.1999999999998</v>
      </c>
      <c r="L642" s="56">
        <v>160</v>
      </c>
      <c r="M642" s="55">
        <f t="shared" si="130"/>
        <v>302351.5</v>
      </c>
      <c r="N642" s="55">
        <v>0</v>
      </c>
      <c r="O642" s="55">
        <v>0</v>
      </c>
      <c r="P642" s="55">
        <v>0</v>
      </c>
      <c r="Q642" s="55">
        <f>'Таблица 3 '!C633</f>
        <v>302351.5</v>
      </c>
      <c r="R642" s="55">
        <f t="shared" si="131"/>
        <v>302351.5</v>
      </c>
      <c r="S642" s="55">
        <v>0</v>
      </c>
      <c r="T642" s="57">
        <f t="shared" si="132"/>
        <v>132.42444814295726</v>
      </c>
      <c r="U642" s="57">
        <v>132.42444814295726</v>
      </c>
      <c r="V642" s="59" t="s">
        <v>497</v>
      </c>
      <c r="W642" s="60"/>
    </row>
    <row r="643" s="51" customFormat="1" ht="42" customHeight="1">
      <c r="A643" s="52">
        <v>33</v>
      </c>
      <c r="B643" s="53" t="s">
        <v>666</v>
      </c>
      <c r="C643" s="52" t="s">
        <v>212</v>
      </c>
      <c r="D643" s="52">
        <v>1982</v>
      </c>
      <c r="E643" s="52" t="s">
        <v>40</v>
      </c>
      <c r="F643" s="52" t="s">
        <v>54</v>
      </c>
      <c r="G643" s="54">
        <v>5</v>
      </c>
      <c r="H643" s="54">
        <v>4</v>
      </c>
      <c r="I643" s="55">
        <v>3957.29</v>
      </c>
      <c r="J643" s="55">
        <v>2283.1999999999998</v>
      </c>
      <c r="K643" s="55">
        <v>2283.1999999999998</v>
      </c>
      <c r="L643" s="56">
        <v>164</v>
      </c>
      <c r="M643" s="55">
        <f t="shared" si="130"/>
        <v>324917.29999999999</v>
      </c>
      <c r="N643" s="55">
        <v>0</v>
      </c>
      <c r="O643" s="55">
        <v>0</v>
      </c>
      <c r="P643" s="55">
        <v>0</v>
      </c>
      <c r="Q643" s="55">
        <f>'Таблица 3 '!C634</f>
        <v>324917.29999999999</v>
      </c>
      <c r="R643" s="55">
        <f t="shared" si="131"/>
        <v>324917.29999999999</v>
      </c>
      <c r="S643" s="55">
        <v>0</v>
      </c>
      <c r="T643" s="57">
        <f t="shared" si="132"/>
        <v>142.30785739313245</v>
      </c>
      <c r="U643" s="57">
        <v>142.30785739313245</v>
      </c>
      <c r="V643" s="59" t="s">
        <v>497</v>
      </c>
      <c r="W643" s="60"/>
    </row>
    <row r="644" s="51" customFormat="1" ht="42" customHeight="1">
      <c r="A644" s="52">
        <v>34</v>
      </c>
      <c r="B644" s="53" t="s">
        <v>667</v>
      </c>
      <c r="C644" s="52" t="s">
        <v>212</v>
      </c>
      <c r="D644" s="52">
        <v>1982</v>
      </c>
      <c r="E644" s="52" t="s">
        <v>40</v>
      </c>
      <c r="F644" s="52" t="s">
        <v>54</v>
      </c>
      <c r="G644" s="54">
        <v>5</v>
      </c>
      <c r="H644" s="54">
        <v>10</v>
      </c>
      <c r="I644" s="55">
        <v>10544.16</v>
      </c>
      <c r="J644" s="55">
        <v>6346</v>
      </c>
      <c r="K644" s="55">
        <v>6346</v>
      </c>
      <c r="L644" s="56">
        <v>432</v>
      </c>
      <c r="M644" s="55">
        <f t="shared" si="130"/>
        <v>3459968.75</v>
      </c>
      <c r="N644" s="55">
        <v>0</v>
      </c>
      <c r="O644" s="55">
        <v>0</v>
      </c>
      <c r="P644" s="55">
        <v>0</v>
      </c>
      <c r="Q644" s="55">
        <f>'Таблица 3 '!C635</f>
        <v>3459968.75</v>
      </c>
      <c r="R644" s="55">
        <f t="shared" si="131"/>
        <v>3459968.75</v>
      </c>
      <c r="S644" s="55">
        <v>0</v>
      </c>
      <c r="T644" s="57">
        <f t="shared" si="132"/>
        <v>545.2204144342893</v>
      </c>
      <c r="U644" s="57">
        <v>545.2204144342893</v>
      </c>
      <c r="V644" s="59" t="s">
        <v>497</v>
      </c>
      <c r="W644" s="60"/>
    </row>
    <row r="645" s="51" customFormat="1" ht="42" customHeight="1">
      <c r="A645" s="52">
        <v>35</v>
      </c>
      <c r="B645" s="53" t="s">
        <v>668</v>
      </c>
      <c r="C645" s="52" t="s">
        <v>212</v>
      </c>
      <c r="D645" s="52">
        <v>1981</v>
      </c>
      <c r="E645" s="52" t="s">
        <v>40</v>
      </c>
      <c r="F645" s="52" t="s">
        <v>54</v>
      </c>
      <c r="G645" s="54">
        <v>5</v>
      </c>
      <c r="H645" s="54">
        <v>4</v>
      </c>
      <c r="I645" s="55">
        <v>3968.1799999999998</v>
      </c>
      <c r="J645" s="55">
        <v>2283.1999999999998</v>
      </c>
      <c r="K645" s="55">
        <v>2283.1999999999998</v>
      </c>
      <c r="L645" s="56">
        <v>170</v>
      </c>
      <c r="M645" s="55">
        <f t="shared" si="130"/>
        <v>2116150.8700000001</v>
      </c>
      <c r="N645" s="55">
        <v>0</v>
      </c>
      <c r="O645" s="55">
        <v>0</v>
      </c>
      <c r="P645" s="55">
        <v>0</v>
      </c>
      <c r="Q645" s="55">
        <f>'Таблица 3 '!C636</f>
        <v>2116150.8700000001</v>
      </c>
      <c r="R645" s="55">
        <f t="shared" si="131"/>
        <v>2116150.8700000001</v>
      </c>
      <c r="S645" s="55">
        <v>0</v>
      </c>
      <c r="T645" s="57">
        <f t="shared" si="132"/>
        <v>926.83552470217251</v>
      </c>
      <c r="U645" s="57">
        <v>926.83552470217251</v>
      </c>
      <c r="V645" s="59" t="s">
        <v>497</v>
      </c>
      <c r="W645" s="60"/>
    </row>
    <row r="646" s="51" customFormat="1" ht="42" customHeight="1">
      <c r="A646" s="52">
        <v>36</v>
      </c>
      <c r="B646" s="53" t="s">
        <v>669</v>
      </c>
      <c r="C646" s="52" t="s">
        <v>212</v>
      </c>
      <c r="D646" s="52">
        <v>1973</v>
      </c>
      <c r="E646" s="52" t="s">
        <v>40</v>
      </c>
      <c r="F646" s="52" t="s">
        <v>54</v>
      </c>
      <c r="G646" s="54">
        <v>5</v>
      </c>
      <c r="H646" s="54">
        <v>5</v>
      </c>
      <c r="I646" s="55">
        <v>4877.04</v>
      </c>
      <c r="J646" s="55">
        <v>3005.5300000000002</v>
      </c>
      <c r="K646" s="55">
        <v>3005.5300000000002</v>
      </c>
      <c r="L646" s="56">
        <v>200</v>
      </c>
      <c r="M646" s="55">
        <f t="shared" si="130"/>
        <v>1569408.6900000002</v>
      </c>
      <c r="N646" s="55">
        <v>0</v>
      </c>
      <c r="O646" s="55">
        <v>0</v>
      </c>
      <c r="P646" s="55">
        <v>0</v>
      </c>
      <c r="Q646" s="55">
        <f>'Таблица 3 '!C637</f>
        <v>1569408.6900000002</v>
      </c>
      <c r="R646" s="55">
        <f t="shared" si="131"/>
        <v>1569408.6900000002</v>
      </c>
      <c r="S646" s="55">
        <v>0</v>
      </c>
      <c r="T646" s="57">
        <f t="shared" si="132"/>
        <v>522.17368983174356</v>
      </c>
      <c r="U646" s="57">
        <v>522.17368983174356</v>
      </c>
      <c r="V646" s="59" t="s">
        <v>497</v>
      </c>
      <c r="W646" s="60"/>
    </row>
    <row r="647" s="51" customFormat="1" ht="42" customHeight="1">
      <c r="A647" s="52">
        <v>37</v>
      </c>
      <c r="B647" s="53" t="s">
        <v>670</v>
      </c>
      <c r="C647" s="52" t="s">
        <v>212</v>
      </c>
      <c r="D647" s="52">
        <v>1973</v>
      </c>
      <c r="E647" s="52" t="s">
        <v>40</v>
      </c>
      <c r="F647" s="52" t="s">
        <v>54</v>
      </c>
      <c r="G647" s="54">
        <v>5</v>
      </c>
      <c r="H647" s="54">
        <v>5</v>
      </c>
      <c r="I647" s="55">
        <v>4862.54</v>
      </c>
      <c r="J647" s="55">
        <v>3001.5300000000002</v>
      </c>
      <c r="K647" s="55">
        <v>3001.5300000000002</v>
      </c>
      <c r="L647" s="56">
        <v>223</v>
      </c>
      <c r="M647" s="55">
        <f t="shared" si="130"/>
        <v>275831.44</v>
      </c>
      <c r="N647" s="55">
        <v>0</v>
      </c>
      <c r="O647" s="55">
        <v>0</v>
      </c>
      <c r="P647" s="55">
        <v>0</v>
      </c>
      <c r="Q647" s="55">
        <f>'Таблица 3 '!C638</f>
        <v>275831.44</v>
      </c>
      <c r="R647" s="55">
        <f t="shared" si="131"/>
        <v>275831.44</v>
      </c>
      <c r="S647" s="55">
        <v>0</v>
      </c>
      <c r="T647" s="57">
        <f t="shared" si="132"/>
        <v>91.896945890928947</v>
      </c>
      <c r="U647" s="57">
        <v>91.896945890928947</v>
      </c>
      <c r="V647" s="59" t="s">
        <v>497</v>
      </c>
      <c r="W647" s="60"/>
    </row>
    <row r="648" s="51" customFormat="1" ht="42" customHeight="1">
      <c r="A648" s="52">
        <v>38</v>
      </c>
      <c r="B648" s="53" t="s">
        <v>671</v>
      </c>
      <c r="C648" s="52" t="s">
        <v>212</v>
      </c>
      <c r="D648" s="52">
        <v>1973</v>
      </c>
      <c r="E648" s="52" t="s">
        <v>40</v>
      </c>
      <c r="F648" s="52" t="s">
        <v>54</v>
      </c>
      <c r="G648" s="54">
        <v>5</v>
      </c>
      <c r="H648" s="54">
        <v>5</v>
      </c>
      <c r="I648" s="55">
        <v>4843.25</v>
      </c>
      <c r="J648" s="55">
        <v>3007.5300000000002</v>
      </c>
      <c r="K648" s="55">
        <v>3007.5300000000002</v>
      </c>
      <c r="L648" s="56">
        <v>215</v>
      </c>
      <c r="M648" s="55">
        <f t="shared" si="130"/>
        <v>291374.09000000003</v>
      </c>
      <c r="N648" s="55">
        <v>0</v>
      </c>
      <c r="O648" s="55">
        <v>0</v>
      </c>
      <c r="P648" s="55">
        <v>0</v>
      </c>
      <c r="Q648" s="55">
        <f>'Таблица 3 '!C639</f>
        <v>291374.09000000003</v>
      </c>
      <c r="R648" s="55">
        <f t="shared" si="131"/>
        <v>291374.09000000003</v>
      </c>
      <c r="S648" s="55">
        <v>0</v>
      </c>
      <c r="T648" s="57">
        <f t="shared" si="132"/>
        <v>96.881524041322947</v>
      </c>
      <c r="U648" s="57">
        <v>96.881524041322947</v>
      </c>
      <c r="V648" s="59" t="s">
        <v>497</v>
      </c>
      <c r="W648" s="60"/>
    </row>
    <row r="649" s="51" customFormat="1" ht="42" customHeight="1">
      <c r="A649" s="52">
        <v>39</v>
      </c>
      <c r="B649" s="53" t="s">
        <v>672</v>
      </c>
      <c r="C649" s="52" t="s">
        <v>212</v>
      </c>
      <c r="D649" s="52">
        <v>1975</v>
      </c>
      <c r="E649" s="52" t="s">
        <v>40</v>
      </c>
      <c r="F649" s="52" t="s">
        <v>54</v>
      </c>
      <c r="G649" s="54">
        <v>5</v>
      </c>
      <c r="H649" s="54">
        <v>7</v>
      </c>
      <c r="I649" s="55">
        <v>8016.6700000000001</v>
      </c>
      <c r="J649" s="55">
        <v>5437.1999999999998</v>
      </c>
      <c r="K649" s="55">
        <v>5437.1999999999998</v>
      </c>
      <c r="L649" s="56">
        <v>326</v>
      </c>
      <c r="M649" s="55">
        <f t="shared" si="130"/>
        <v>2136008.23</v>
      </c>
      <c r="N649" s="55">
        <v>0</v>
      </c>
      <c r="O649" s="55">
        <v>0</v>
      </c>
      <c r="P649" s="55">
        <v>0</v>
      </c>
      <c r="Q649" s="55">
        <f>'Таблица 3 '!C640</f>
        <v>2136008.23</v>
      </c>
      <c r="R649" s="55">
        <f t="shared" si="131"/>
        <v>2136008.23</v>
      </c>
      <c r="S649" s="55">
        <v>0</v>
      </c>
      <c r="T649" s="57">
        <f t="shared" si="132"/>
        <v>392.85077429559334</v>
      </c>
      <c r="U649" s="57">
        <v>392.85077429559334</v>
      </c>
      <c r="V649" s="59" t="s">
        <v>497</v>
      </c>
      <c r="W649" s="60"/>
    </row>
    <row r="650" s="51" customFormat="1" ht="42" customHeight="1">
      <c r="A650" s="52">
        <v>40</v>
      </c>
      <c r="B650" s="53" t="s">
        <v>673</v>
      </c>
      <c r="C650" s="52" t="s">
        <v>212</v>
      </c>
      <c r="D650" s="52">
        <v>1974</v>
      </c>
      <c r="E650" s="52" t="s">
        <v>40</v>
      </c>
      <c r="F650" s="52" t="s">
        <v>54</v>
      </c>
      <c r="G650" s="54">
        <v>5</v>
      </c>
      <c r="H650" s="54">
        <v>4</v>
      </c>
      <c r="I650" s="55">
        <v>3833.5799999999999</v>
      </c>
      <c r="J650" s="55">
        <v>2176.27</v>
      </c>
      <c r="K650" s="55">
        <v>2176.27</v>
      </c>
      <c r="L650" s="56">
        <v>176</v>
      </c>
      <c r="M650" s="55">
        <f t="shared" si="130"/>
        <v>1721167.8600000001</v>
      </c>
      <c r="N650" s="55">
        <v>0</v>
      </c>
      <c r="O650" s="55">
        <v>0</v>
      </c>
      <c r="P650" s="55">
        <v>0</v>
      </c>
      <c r="Q650" s="55">
        <f>'Таблица 3 '!C641</f>
        <v>1721167.8600000001</v>
      </c>
      <c r="R650" s="55">
        <f t="shared" si="131"/>
        <v>1721167.8600000001</v>
      </c>
      <c r="S650" s="55">
        <v>0</v>
      </c>
      <c r="T650" s="57">
        <f t="shared" si="132"/>
        <v>790.87974378179183</v>
      </c>
      <c r="U650" s="57">
        <v>790.87974378179183</v>
      </c>
      <c r="V650" s="59" t="s">
        <v>497</v>
      </c>
      <c r="W650" s="60"/>
    </row>
    <row r="651" s="51" customFormat="1" ht="42" customHeight="1">
      <c r="A651" s="52">
        <v>41</v>
      </c>
      <c r="B651" s="53" t="s">
        <v>674</v>
      </c>
      <c r="C651" s="52" t="s">
        <v>212</v>
      </c>
      <c r="D651" s="52">
        <v>1974</v>
      </c>
      <c r="E651" s="52" t="s">
        <v>40</v>
      </c>
      <c r="F651" s="52" t="s">
        <v>54</v>
      </c>
      <c r="G651" s="54">
        <v>5</v>
      </c>
      <c r="H651" s="54">
        <v>4</v>
      </c>
      <c r="I651" s="55">
        <v>3846.6900000000001</v>
      </c>
      <c r="J651" s="55">
        <v>2148.9000000000001</v>
      </c>
      <c r="K651" s="55">
        <v>2148.9000000000001</v>
      </c>
      <c r="L651" s="56">
        <v>153</v>
      </c>
      <c r="M651" s="55">
        <f t="shared" si="130"/>
        <v>2352998.0899999999</v>
      </c>
      <c r="N651" s="55">
        <v>0</v>
      </c>
      <c r="O651" s="55">
        <v>0</v>
      </c>
      <c r="P651" s="55">
        <v>0</v>
      </c>
      <c r="Q651" s="55">
        <f>'Таблица 3 '!C642</f>
        <v>2352998.0899999999</v>
      </c>
      <c r="R651" s="55">
        <f t="shared" si="131"/>
        <v>2352998.0899999999</v>
      </c>
      <c r="S651" s="55">
        <v>0</v>
      </c>
      <c r="T651" s="57">
        <f t="shared" si="132"/>
        <v>1094.9779375494438</v>
      </c>
      <c r="U651" s="57">
        <v>1094.9779375494438</v>
      </c>
      <c r="V651" s="59" t="s">
        <v>497</v>
      </c>
      <c r="W651" s="60"/>
    </row>
    <row r="652" s="51" customFormat="1" ht="42" customHeight="1">
      <c r="A652" s="52">
        <v>42</v>
      </c>
      <c r="B652" s="53" t="s">
        <v>675</v>
      </c>
      <c r="C652" s="52" t="s">
        <v>212</v>
      </c>
      <c r="D652" s="52">
        <v>1975</v>
      </c>
      <c r="E652" s="52" t="s">
        <v>40</v>
      </c>
      <c r="F652" s="52" t="s">
        <v>54</v>
      </c>
      <c r="G652" s="54">
        <v>5</v>
      </c>
      <c r="H652" s="54">
        <v>5</v>
      </c>
      <c r="I652" s="55">
        <v>3842.5700000000002</v>
      </c>
      <c r="J652" s="55">
        <v>2149.4000000000001</v>
      </c>
      <c r="K652" s="55">
        <v>2149.4000000000001</v>
      </c>
      <c r="L652" s="56">
        <v>152</v>
      </c>
      <c r="M652" s="55">
        <f t="shared" si="130"/>
        <v>1976416.2</v>
      </c>
      <c r="N652" s="55">
        <v>0</v>
      </c>
      <c r="O652" s="55">
        <v>0</v>
      </c>
      <c r="P652" s="55">
        <v>0</v>
      </c>
      <c r="Q652" s="55">
        <f>'Таблица 3 '!C643</f>
        <v>1976416.2</v>
      </c>
      <c r="R652" s="55">
        <f t="shared" si="131"/>
        <v>1976416.2</v>
      </c>
      <c r="S652" s="55">
        <v>0</v>
      </c>
      <c r="T652" s="57">
        <f t="shared" si="132"/>
        <v>919.51995905834178</v>
      </c>
      <c r="U652" s="57">
        <v>919.51995905834178</v>
      </c>
      <c r="V652" s="59" t="s">
        <v>497</v>
      </c>
      <c r="W652" s="60"/>
    </row>
    <row r="653" s="51" customFormat="1" ht="42" customHeight="1">
      <c r="A653" s="52">
        <v>43</v>
      </c>
      <c r="B653" s="53" t="s">
        <v>676</v>
      </c>
      <c r="C653" s="52" t="s">
        <v>212</v>
      </c>
      <c r="D653" s="52">
        <v>1975</v>
      </c>
      <c r="E653" s="52" t="s">
        <v>40</v>
      </c>
      <c r="F653" s="52" t="s">
        <v>54</v>
      </c>
      <c r="G653" s="54">
        <v>5</v>
      </c>
      <c r="H653" s="54">
        <v>7</v>
      </c>
      <c r="I653" s="55">
        <v>6309.4099999999999</v>
      </c>
      <c r="J653" s="55">
        <v>4193.8999999999996</v>
      </c>
      <c r="K653" s="55">
        <v>4193.8999999999996</v>
      </c>
      <c r="L653" s="56">
        <v>245</v>
      </c>
      <c r="M653" s="55">
        <f t="shared" si="130"/>
        <v>4666616</v>
      </c>
      <c r="N653" s="55">
        <v>0</v>
      </c>
      <c r="O653" s="55">
        <v>0</v>
      </c>
      <c r="P653" s="55">
        <v>0</v>
      </c>
      <c r="Q653" s="55">
        <f>'Таблица 3 '!C644</f>
        <v>4666616</v>
      </c>
      <c r="R653" s="55">
        <f t="shared" si="131"/>
        <v>4666616</v>
      </c>
      <c r="S653" s="55">
        <v>0</v>
      </c>
      <c r="T653" s="57">
        <f t="shared" si="132"/>
        <v>1112.7151338849283</v>
      </c>
      <c r="U653" s="57">
        <v>1112.7151338849283</v>
      </c>
      <c r="V653" s="59" t="s">
        <v>497</v>
      </c>
      <c r="W653" s="60"/>
    </row>
    <row r="654" s="51" customFormat="1" ht="42" customHeight="1">
      <c r="A654" s="52">
        <v>44</v>
      </c>
      <c r="B654" s="53" t="s">
        <v>677</v>
      </c>
      <c r="C654" s="52" t="s">
        <v>212</v>
      </c>
      <c r="D654" s="52">
        <v>1971</v>
      </c>
      <c r="E654" s="52" t="s">
        <v>40</v>
      </c>
      <c r="F654" s="52" t="s">
        <v>54</v>
      </c>
      <c r="G654" s="54">
        <v>5</v>
      </c>
      <c r="H654" s="54">
        <v>5</v>
      </c>
      <c r="I654" s="55">
        <v>4466.8400000000001</v>
      </c>
      <c r="J654" s="55">
        <v>2541.9000000000001</v>
      </c>
      <c r="K654" s="55">
        <v>2541.9000000000001</v>
      </c>
      <c r="L654" s="56">
        <v>206</v>
      </c>
      <c r="M654" s="55">
        <f t="shared" si="130"/>
        <v>3389189.5899999999</v>
      </c>
      <c r="N654" s="55">
        <v>0</v>
      </c>
      <c r="O654" s="55">
        <v>0</v>
      </c>
      <c r="P654" s="55">
        <v>0</v>
      </c>
      <c r="Q654" s="55">
        <f>'Таблица 3 '!C645</f>
        <v>3389189.5899999999</v>
      </c>
      <c r="R654" s="55">
        <f t="shared" si="131"/>
        <v>3389189.5899999999</v>
      </c>
      <c r="S654" s="55">
        <v>0</v>
      </c>
      <c r="T654" s="57">
        <f t="shared" si="132"/>
        <v>1333.3292379715958</v>
      </c>
      <c r="U654" s="57">
        <v>1333.3292379715958</v>
      </c>
      <c r="V654" s="59" t="s">
        <v>497</v>
      </c>
      <c r="W654" s="60"/>
    </row>
    <row r="655" s="51" customFormat="1" ht="42" customHeight="1">
      <c r="A655" s="52">
        <v>45</v>
      </c>
      <c r="B655" s="53" t="s">
        <v>678</v>
      </c>
      <c r="C655" s="52" t="s">
        <v>212</v>
      </c>
      <c r="D655" s="52">
        <v>1971</v>
      </c>
      <c r="E655" s="52" t="s">
        <v>40</v>
      </c>
      <c r="F655" s="52" t="s">
        <v>54</v>
      </c>
      <c r="G655" s="54">
        <v>5</v>
      </c>
      <c r="H655" s="54">
        <v>5</v>
      </c>
      <c r="I655" s="55">
        <v>4482.25</v>
      </c>
      <c r="J655" s="55">
        <v>2541.9000000000001</v>
      </c>
      <c r="K655" s="55">
        <v>2541.9000000000001</v>
      </c>
      <c r="L655" s="56">
        <v>210</v>
      </c>
      <c r="M655" s="55">
        <f t="shared" si="130"/>
        <v>519876.52000000002</v>
      </c>
      <c r="N655" s="55">
        <v>0</v>
      </c>
      <c r="O655" s="55">
        <v>0</v>
      </c>
      <c r="P655" s="55">
        <v>0</v>
      </c>
      <c r="Q655" s="55">
        <f>'Таблица 3 '!C646</f>
        <v>519876.52000000002</v>
      </c>
      <c r="R655" s="55">
        <f t="shared" si="131"/>
        <v>519876.52000000002</v>
      </c>
      <c r="S655" s="55">
        <v>0</v>
      </c>
      <c r="T655" s="57">
        <f t="shared" si="132"/>
        <v>204.52280577520753</v>
      </c>
      <c r="U655" s="57">
        <v>204.52280577520753</v>
      </c>
      <c r="V655" s="59" t="s">
        <v>497</v>
      </c>
      <c r="W655" s="60"/>
    </row>
    <row r="656" s="51" customFormat="1" ht="42" customHeight="1">
      <c r="A656" s="52">
        <v>46</v>
      </c>
      <c r="B656" s="53" t="s">
        <v>679</v>
      </c>
      <c r="C656" s="52" t="s">
        <v>212</v>
      </c>
      <c r="D656" s="52">
        <v>1971</v>
      </c>
      <c r="E656" s="52" t="s">
        <v>40</v>
      </c>
      <c r="F656" s="52" t="s">
        <v>54</v>
      </c>
      <c r="G656" s="54">
        <v>5</v>
      </c>
      <c r="H656" s="54">
        <v>4</v>
      </c>
      <c r="I656" s="55">
        <v>3518.1300000000001</v>
      </c>
      <c r="J656" s="55">
        <v>2012.6199999999999</v>
      </c>
      <c r="K656" s="55">
        <v>2012.6199999999999</v>
      </c>
      <c r="L656" s="56">
        <v>171</v>
      </c>
      <c r="M656" s="55">
        <f t="shared" si="130"/>
        <v>534857.16000000003</v>
      </c>
      <c r="N656" s="55">
        <v>0</v>
      </c>
      <c r="O656" s="55">
        <v>0</v>
      </c>
      <c r="P656" s="55">
        <v>0</v>
      </c>
      <c r="Q656" s="55">
        <f>'Таблица 3 '!C647</f>
        <v>534857.16000000003</v>
      </c>
      <c r="R656" s="55">
        <f t="shared" si="131"/>
        <v>534857.16000000003</v>
      </c>
      <c r="S656" s="55">
        <v>0</v>
      </c>
      <c r="T656" s="57">
        <f t="shared" si="132"/>
        <v>265.75168685593906</v>
      </c>
      <c r="U656" s="57">
        <v>265.75168685593906</v>
      </c>
      <c r="V656" s="59" t="s">
        <v>497</v>
      </c>
      <c r="W656" s="60"/>
    </row>
    <row r="657" s="51" customFormat="1" ht="42" customHeight="1">
      <c r="A657" s="52">
        <v>47</v>
      </c>
      <c r="B657" s="53" t="s">
        <v>680</v>
      </c>
      <c r="C657" s="52" t="s">
        <v>212</v>
      </c>
      <c r="D657" s="52">
        <v>1972</v>
      </c>
      <c r="E657" s="52" t="s">
        <v>40</v>
      </c>
      <c r="F657" s="52" t="s">
        <v>54</v>
      </c>
      <c r="G657" s="54">
        <v>5</v>
      </c>
      <c r="H657" s="54">
        <v>6</v>
      </c>
      <c r="I657" s="55">
        <v>6174.6000000000004</v>
      </c>
      <c r="J657" s="55">
        <v>3452.2800000000002</v>
      </c>
      <c r="K657" s="55">
        <v>3452.2800000000002</v>
      </c>
      <c r="L657" s="56">
        <v>299</v>
      </c>
      <c r="M657" s="55">
        <f t="shared" si="130"/>
        <v>534857.16000000003</v>
      </c>
      <c r="N657" s="55">
        <v>0</v>
      </c>
      <c r="O657" s="55">
        <v>0</v>
      </c>
      <c r="P657" s="55">
        <v>0</v>
      </c>
      <c r="Q657" s="55">
        <f>'Таблица 3 '!C648</f>
        <v>534857.16000000003</v>
      </c>
      <c r="R657" s="55">
        <f t="shared" si="131"/>
        <v>534857.16000000003</v>
      </c>
      <c r="S657" s="55">
        <v>0</v>
      </c>
      <c r="T657" s="57">
        <f t="shared" si="132"/>
        <v>154.92867322465153</v>
      </c>
      <c r="U657" s="57">
        <v>154.92867322465153</v>
      </c>
      <c r="V657" s="59" t="s">
        <v>497</v>
      </c>
      <c r="W657" s="60"/>
    </row>
    <row r="658" s="51" customFormat="1" ht="42" customHeight="1">
      <c r="A658" s="52">
        <v>48</v>
      </c>
      <c r="B658" s="53" t="s">
        <v>681</v>
      </c>
      <c r="C658" s="52" t="s">
        <v>212</v>
      </c>
      <c r="D658" s="52">
        <v>1971</v>
      </c>
      <c r="E658" s="52" t="s">
        <v>40</v>
      </c>
      <c r="F658" s="52" t="s">
        <v>54</v>
      </c>
      <c r="G658" s="54">
        <v>5</v>
      </c>
      <c r="H658" s="54">
        <v>4</v>
      </c>
      <c r="I658" s="55">
        <v>3838.96</v>
      </c>
      <c r="J658" s="55">
        <v>2189.98</v>
      </c>
      <c r="K658" s="55">
        <v>2189.98</v>
      </c>
      <c r="L658" s="56">
        <v>165</v>
      </c>
      <c r="M658" s="55">
        <f t="shared" si="130"/>
        <v>519876.52000000002</v>
      </c>
      <c r="N658" s="55">
        <v>0</v>
      </c>
      <c r="O658" s="55">
        <v>0</v>
      </c>
      <c r="P658" s="55">
        <v>0</v>
      </c>
      <c r="Q658" s="55">
        <f>'Таблица 3 '!C649</f>
        <v>519876.52000000002</v>
      </c>
      <c r="R658" s="55">
        <f t="shared" si="131"/>
        <v>519876.52000000002</v>
      </c>
      <c r="S658" s="55">
        <v>0</v>
      </c>
      <c r="T658" s="57">
        <f t="shared" si="132"/>
        <v>237.38870674618033</v>
      </c>
      <c r="U658" s="57">
        <v>237.38870674618033</v>
      </c>
      <c r="V658" s="59" t="s">
        <v>497</v>
      </c>
      <c r="W658" s="60"/>
    </row>
    <row r="659" s="51" customFormat="1" ht="42" customHeight="1">
      <c r="A659" s="52">
        <v>49</v>
      </c>
      <c r="B659" s="53" t="s">
        <v>682</v>
      </c>
      <c r="C659" s="52" t="s">
        <v>212</v>
      </c>
      <c r="D659" s="52">
        <v>1971</v>
      </c>
      <c r="E659" s="52" t="s">
        <v>40</v>
      </c>
      <c r="F659" s="52" t="s">
        <v>54</v>
      </c>
      <c r="G659" s="54">
        <v>5</v>
      </c>
      <c r="H659" s="54">
        <v>5</v>
      </c>
      <c r="I659" s="55">
        <v>4461.4099999999999</v>
      </c>
      <c r="J659" s="55">
        <v>2544.9000000000001</v>
      </c>
      <c r="K659" s="55">
        <v>2544.9000000000001</v>
      </c>
      <c r="L659" s="56">
        <v>214</v>
      </c>
      <c r="M659" s="55">
        <f t="shared" si="130"/>
        <v>2100508.3700000001</v>
      </c>
      <c r="N659" s="55">
        <v>0</v>
      </c>
      <c r="O659" s="55">
        <v>0</v>
      </c>
      <c r="P659" s="55">
        <v>0</v>
      </c>
      <c r="Q659" s="55">
        <f>'Таблица 3 '!C650</f>
        <v>2100508.3700000001</v>
      </c>
      <c r="R659" s="55">
        <f t="shared" si="131"/>
        <v>2100508.3700000001</v>
      </c>
      <c r="S659" s="55">
        <v>0</v>
      </c>
      <c r="T659" s="57">
        <f t="shared" si="132"/>
        <v>825.37953161224414</v>
      </c>
      <c r="U659" s="57">
        <v>825.37953161224414</v>
      </c>
      <c r="V659" s="59" t="s">
        <v>497</v>
      </c>
      <c r="W659" s="60"/>
    </row>
    <row r="660" s="51" customFormat="1" ht="42" customHeight="1">
      <c r="A660" s="52">
        <v>50</v>
      </c>
      <c r="B660" s="53" t="s">
        <v>683</v>
      </c>
      <c r="C660" s="52" t="s">
        <v>212</v>
      </c>
      <c r="D660" s="52">
        <v>1971</v>
      </c>
      <c r="E660" s="52" t="s">
        <v>40</v>
      </c>
      <c r="F660" s="52" t="s">
        <v>54</v>
      </c>
      <c r="G660" s="54">
        <v>5</v>
      </c>
      <c r="H660" s="54">
        <v>5</v>
      </c>
      <c r="I660" s="55">
        <v>4445.0600000000004</v>
      </c>
      <c r="J660" s="55">
        <v>2544.9000000000001</v>
      </c>
      <c r="K660" s="55">
        <v>2544.9000000000001</v>
      </c>
      <c r="L660" s="56">
        <v>224</v>
      </c>
      <c r="M660" s="55">
        <f t="shared" si="130"/>
        <v>953175.75</v>
      </c>
      <c r="N660" s="55">
        <v>0</v>
      </c>
      <c r="O660" s="55">
        <v>0</v>
      </c>
      <c r="P660" s="55">
        <v>0</v>
      </c>
      <c r="Q660" s="55">
        <f>'Таблица 3 '!C651</f>
        <v>953175.75</v>
      </c>
      <c r="R660" s="55">
        <f t="shared" si="131"/>
        <v>953175.75</v>
      </c>
      <c r="S660" s="55">
        <v>0</v>
      </c>
      <c r="T660" s="57">
        <f t="shared" si="132"/>
        <v>374.54349876223034</v>
      </c>
      <c r="U660" s="57">
        <v>374.54349876223034</v>
      </c>
      <c r="V660" s="59" t="s">
        <v>497</v>
      </c>
      <c r="W660" s="60"/>
    </row>
    <row r="661" s="51" customFormat="1" ht="42" customHeight="1">
      <c r="A661" s="52">
        <v>51</v>
      </c>
      <c r="B661" s="53" t="s">
        <v>684</v>
      </c>
      <c r="C661" s="52" t="s">
        <v>212</v>
      </c>
      <c r="D661" s="52">
        <v>1983</v>
      </c>
      <c r="E661" s="52" t="s">
        <v>40</v>
      </c>
      <c r="F661" s="52" t="s">
        <v>54</v>
      </c>
      <c r="G661" s="54">
        <v>5</v>
      </c>
      <c r="H661" s="54">
        <v>19</v>
      </c>
      <c r="I661" s="55">
        <v>19732.900000000001</v>
      </c>
      <c r="J661" s="55">
        <v>13272.799999999999</v>
      </c>
      <c r="K661" s="55">
        <v>13272.799999999999</v>
      </c>
      <c r="L661" s="56">
        <v>873</v>
      </c>
      <c r="M661" s="55">
        <f t="shared" si="130"/>
        <v>2758201.7400000002</v>
      </c>
      <c r="N661" s="55">
        <v>0</v>
      </c>
      <c r="O661" s="55">
        <v>0</v>
      </c>
      <c r="P661" s="55">
        <v>0</v>
      </c>
      <c r="Q661" s="55">
        <f>'Таблица 3 '!C652</f>
        <v>2758201.7400000002</v>
      </c>
      <c r="R661" s="55">
        <f t="shared" si="131"/>
        <v>2758201.7400000002</v>
      </c>
      <c r="S661" s="55">
        <v>0</v>
      </c>
      <c r="T661" s="57">
        <f t="shared" si="132"/>
        <v>207.80858145982765</v>
      </c>
      <c r="U661" s="57">
        <v>207.80858145982765</v>
      </c>
      <c r="V661" s="59" t="s">
        <v>497</v>
      </c>
      <c r="W661" s="60"/>
    </row>
    <row r="662" s="51" customFormat="1" ht="42" customHeight="1">
      <c r="A662" s="52">
        <v>52</v>
      </c>
      <c r="B662" s="53" t="s">
        <v>294</v>
      </c>
      <c r="C662" s="52" t="s">
        <v>212</v>
      </c>
      <c r="D662" s="52">
        <v>1984</v>
      </c>
      <c r="E662" s="52" t="s">
        <v>40</v>
      </c>
      <c r="F662" s="52" t="s">
        <v>54</v>
      </c>
      <c r="G662" s="54">
        <v>5</v>
      </c>
      <c r="H662" s="54">
        <v>17</v>
      </c>
      <c r="I662" s="55">
        <v>17986.209999999999</v>
      </c>
      <c r="J662" s="55">
        <v>11163.200000000001</v>
      </c>
      <c r="K662" s="55">
        <v>11163.200000000001</v>
      </c>
      <c r="L662" s="56">
        <v>770</v>
      </c>
      <c r="M662" s="55">
        <f t="shared" si="130"/>
        <v>627889.08999999997</v>
      </c>
      <c r="N662" s="55">
        <v>0</v>
      </c>
      <c r="O662" s="55">
        <v>0</v>
      </c>
      <c r="P662" s="55">
        <v>0</v>
      </c>
      <c r="Q662" s="55">
        <f>'Таблица 3 '!C653</f>
        <v>627889.08999999997</v>
      </c>
      <c r="R662" s="55">
        <f t="shared" si="131"/>
        <v>627889.08999999997</v>
      </c>
      <c r="S662" s="55">
        <v>0</v>
      </c>
      <c r="T662" s="57">
        <f t="shared" si="132"/>
        <v>56.246335280206388</v>
      </c>
      <c r="U662" s="57">
        <v>56.246335280206388</v>
      </c>
      <c r="V662" s="59" t="s">
        <v>497</v>
      </c>
      <c r="W662" s="60"/>
    </row>
    <row r="663" s="51" customFormat="1" ht="42" customHeight="1">
      <c r="A663" s="52">
        <v>53</v>
      </c>
      <c r="B663" s="53" t="s">
        <v>685</v>
      </c>
      <c r="C663" s="52" t="s">
        <v>212</v>
      </c>
      <c r="D663" s="52">
        <v>1989</v>
      </c>
      <c r="E663" s="52" t="s">
        <v>40</v>
      </c>
      <c r="F663" s="52" t="s">
        <v>54</v>
      </c>
      <c r="G663" s="54">
        <v>5</v>
      </c>
      <c r="H663" s="54">
        <v>13</v>
      </c>
      <c r="I663" s="55">
        <v>14030.889999999999</v>
      </c>
      <c r="J663" s="55">
        <v>9000.6000000000004</v>
      </c>
      <c r="K663" s="55">
        <v>9000.6000000000004</v>
      </c>
      <c r="L663" s="56">
        <v>571</v>
      </c>
      <c r="M663" s="55">
        <f t="shared" si="130"/>
        <v>3872029.0899999999</v>
      </c>
      <c r="N663" s="55">
        <v>0</v>
      </c>
      <c r="O663" s="55">
        <v>0</v>
      </c>
      <c r="P663" s="55">
        <v>0</v>
      </c>
      <c r="Q663" s="55">
        <f>'Таблица 3 '!C654</f>
        <v>3872029.0899999999</v>
      </c>
      <c r="R663" s="55">
        <f t="shared" si="131"/>
        <v>3872029.0899999999</v>
      </c>
      <c r="S663" s="55">
        <v>0</v>
      </c>
      <c r="T663" s="57">
        <f t="shared" si="132"/>
        <v>430.19677465946711</v>
      </c>
      <c r="U663" s="57">
        <v>430.19677465946711</v>
      </c>
      <c r="V663" s="59" t="s">
        <v>497</v>
      </c>
      <c r="W663" s="60"/>
    </row>
    <row r="664" s="51" customFormat="1" ht="42" customHeight="1">
      <c r="A664" s="52">
        <v>54</v>
      </c>
      <c r="B664" s="53" t="s">
        <v>298</v>
      </c>
      <c r="C664" s="52" t="s">
        <v>212</v>
      </c>
      <c r="D664" s="52">
        <v>1987</v>
      </c>
      <c r="E664" s="52" t="s">
        <v>40</v>
      </c>
      <c r="F664" s="52" t="s">
        <v>54</v>
      </c>
      <c r="G664" s="54">
        <v>5</v>
      </c>
      <c r="H664" s="54">
        <v>21</v>
      </c>
      <c r="I664" s="55">
        <v>22920.279999999999</v>
      </c>
      <c r="J664" s="55">
        <v>14956.799999999999</v>
      </c>
      <c r="K664" s="55">
        <v>14956.799999999999</v>
      </c>
      <c r="L664" s="56">
        <v>971</v>
      </c>
      <c r="M664" s="55">
        <f t="shared" si="130"/>
        <v>2132296.52</v>
      </c>
      <c r="N664" s="55">
        <v>0</v>
      </c>
      <c r="O664" s="55">
        <v>0</v>
      </c>
      <c r="P664" s="55">
        <v>0</v>
      </c>
      <c r="Q664" s="55">
        <f>'Таблица 3 '!C655</f>
        <v>2132296.52</v>
      </c>
      <c r="R664" s="55">
        <f t="shared" si="131"/>
        <v>2132296.52</v>
      </c>
      <c r="S664" s="55">
        <v>0</v>
      </c>
      <c r="T664" s="57">
        <f t="shared" si="132"/>
        <v>142.56368474540008</v>
      </c>
      <c r="U664" s="57">
        <v>142.56368474540008</v>
      </c>
      <c r="V664" s="59" t="s">
        <v>497</v>
      </c>
      <c r="W664" s="60"/>
    </row>
    <row r="665" s="51" customFormat="1" ht="42" customHeight="1">
      <c r="A665" s="52">
        <v>55</v>
      </c>
      <c r="B665" s="53" t="s">
        <v>686</v>
      </c>
      <c r="C665" s="52" t="s">
        <v>212</v>
      </c>
      <c r="D665" s="52">
        <v>1986</v>
      </c>
      <c r="E665" s="52" t="s">
        <v>40</v>
      </c>
      <c r="F665" s="52" t="s">
        <v>54</v>
      </c>
      <c r="G665" s="54">
        <v>5</v>
      </c>
      <c r="H665" s="54">
        <v>4</v>
      </c>
      <c r="I665" s="55">
        <v>4730.3100000000004</v>
      </c>
      <c r="J665" s="55">
        <v>3267</v>
      </c>
      <c r="K665" s="55">
        <v>3267</v>
      </c>
      <c r="L665" s="56">
        <v>202</v>
      </c>
      <c r="M665" s="55">
        <f t="shared" si="130"/>
        <v>2004446.27</v>
      </c>
      <c r="N665" s="55">
        <v>0</v>
      </c>
      <c r="O665" s="55">
        <v>0</v>
      </c>
      <c r="P665" s="55">
        <v>0</v>
      </c>
      <c r="Q665" s="55">
        <f>'Таблица 3 '!C656</f>
        <v>2004446.27</v>
      </c>
      <c r="R665" s="55">
        <f t="shared" si="131"/>
        <v>2004446.27</v>
      </c>
      <c r="S665" s="55">
        <v>0</v>
      </c>
      <c r="T665" s="57">
        <f t="shared" si="132"/>
        <v>613.5433945515764</v>
      </c>
      <c r="U665" s="57">
        <v>613.5433945515764</v>
      </c>
      <c r="V665" s="59" t="s">
        <v>497</v>
      </c>
      <c r="W665" s="60"/>
    </row>
    <row r="666" s="51" customFormat="1" ht="42" customHeight="1">
      <c r="A666" s="52">
        <v>56</v>
      </c>
      <c r="B666" s="53" t="s">
        <v>687</v>
      </c>
      <c r="C666" s="52" t="s">
        <v>212</v>
      </c>
      <c r="D666" s="52">
        <v>1985</v>
      </c>
      <c r="E666" s="52" t="s">
        <v>40</v>
      </c>
      <c r="F666" s="52" t="s">
        <v>54</v>
      </c>
      <c r="G666" s="54">
        <v>5</v>
      </c>
      <c r="H666" s="54">
        <v>33</v>
      </c>
      <c r="I666" s="55">
        <v>35110.910000000003</v>
      </c>
      <c r="J666" s="55">
        <v>19745.799999999999</v>
      </c>
      <c r="K666" s="55">
        <v>19745.799999999999</v>
      </c>
      <c r="L666" s="56">
        <v>1521</v>
      </c>
      <c r="M666" s="55">
        <f t="shared" si="130"/>
        <v>11298157.789999999</v>
      </c>
      <c r="N666" s="55">
        <v>0</v>
      </c>
      <c r="O666" s="55">
        <v>0</v>
      </c>
      <c r="P666" s="55">
        <v>0</v>
      </c>
      <c r="Q666" s="55">
        <f>'Таблица 3 '!C657</f>
        <v>11298157.789999999</v>
      </c>
      <c r="R666" s="55">
        <f t="shared" si="131"/>
        <v>11298157.789999999</v>
      </c>
      <c r="S666" s="55">
        <v>0</v>
      </c>
      <c r="T666" s="57">
        <f t="shared" si="132"/>
        <v>572.18030112732833</v>
      </c>
      <c r="U666" s="57">
        <v>572.18030112732833</v>
      </c>
      <c r="V666" s="59" t="s">
        <v>497</v>
      </c>
      <c r="W666" s="60"/>
    </row>
    <row r="667" s="51" customFormat="1" ht="42" customHeight="1">
      <c r="A667" s="52">
        <v>57</v>
      </c>
      <c r="B667" s="53" t="s">
        <v>688</v>
      </c>
      <c r="C667" s="52" t="s">
        <v>212</v>
      </c>
      <c r="D667" s="52">
        <v>1992</v>
      </c>
      <c r="E667" s="52" t="s">
        <v>40</v>
      </c>
      <c r="F667" s="52" t="s">
        <v>54</v>
      </c>
      <c r="G667" s="54">
        <v>5</v>
      </c>
      <c r="H667" s="54">
        <v>33</v>
      </c>
      <c r="I667" s="55">
        <v>35362.32</v>
      </c>
      <c r="J667" s="55">
        <v>19489.599999999999</v>
      </c>
      <c r="K667" s="55">
        <v>19489.599999999999</v>
      </c>
      <c r="L667" s="56">
        <v>1468</v>
      </c>
      <c r="M667" s="55">
        <f t="shared" si="130"/>
        <v>7955966.7400000002</v>
      </c>
      <c r="N667" s="55">
        <v>0</v>
      </c>
      <c r="O667" s="55">
        <v>0</v>
      </c>
      <c r="P667" s="55">
        <v>0</v>
      </c>
      <c r="Q667" s="55">
        <f>'Таблица 3 '!C658</f>
        <v>7955966.7400000002</v>
      </c>
      <c r="R667" s="55">
        <f t="shared" si="131"/>
        <v>7955966.7400000002</v>
      </c>
      <c r="S667" s="55">
        <v>0</v>
      </c>
      <c r="T667" s="57">
        <f t="shared" si="132"/>
        <v>408.21600956407525</v>
      </c>
      <c r="U667" s="57">
        <v>408.21600956407525</v>
      </c>
      <c r="V667" s="59" t="s">
        <v>497</v>
      </c>
      <c r="W667" s="60"/>
    </row>
    <row r="668" s="51" customFormat="1" ht="42" customHeight="1">
      <c r="A668" s="52">
        <v>58</v>
      </c>
      <c r="B668" s="53" t="s">
        <v>689</v>
      </c>
      <c r="C668" s="52" t="s">
        <v>212</v>
      </c>
      <c r="D668" s="52">
        <v>2001</v>
      </c>
      <c r="E668" s="52" t="s">
        <v>40</v>
      </c>
      <c r="F668" s="52" t="s">
        <v>54</v>
      </c>
      <c r="G668" s="54">
        <v>5</v>
      </c>
      <c r="H668" s="54">
        <v>11</v>
      </c>
      <c r="I668" s="55">
        <v>12147.610000000001</v>
      </c>
      <c r="J668" s="55">
        <v>6770</v>
      </c>
      <c r="K668" s="55">
        <v>6770</v>
      </c>
      <c r="L668" s="56">
        <v>591</v>
      </c>
      <c r="M668" s="55">
        <f t="shared" si="130"/>
        <v>5154008.1600000001</v>
      </c>
      <c r="N668" s="55">
        <v>0</v>
      </c>
      <c r="O668" s="55">
        <v>0</v>
      </c>
      <c r="P668" s="55">
        <v>0</v>
      </c>
      <c r="Q668" s="55">
        <f>'Таблица 3 '!C659</f>
        <v>5154008.1600000001</v>
      </c>
      <c r="R668" s="55">
        <f t="shared" si="131"/>
        <v>5154008.1600000001</v>
      </c>
      <c r="S668" s="55">
        <v>0</v>
      </c>
      <c r="T668" s="57">
        <f t="shared" si="132"/>
        <v>761.30105760709012</v>
      </c>
      <c r="U668" s="57">
        <v>761.30105760709012</v>
      </c>
      <c r="V668" s="59" t="s">
        <v>497</v>
      </c>
      <c r="W668" s="60"/>
    </row>
    <row r="669" s="51" customFormat="1" ht="42" customHeight="1">
      <c r="A669" s="52">
        <v>59</v>
      </c>
      <c r="B669" s="53" t="s">
        <v>690</v>
      </c>
      <c r="C669" s="52" t="s">
        <v>212</v>
      </c>
      <c r="D669" s="52">
        <v>2014</v>
      </c>
      <c r="E669" s="52" t="s">
        <v>40</v>
      </c>
      <c r="F669" s="52" t="s">
        <v>290</v>
      </c>
      <c r="G669" s="54">
        <v>5</v>
      </c>
      <c r="H669" s="54">
        <v>4</v>
      </c>
      <c r="I669" s="55">
        <v>2852.5999999999999</v>
      </c>
      <c r="J669" s="55">
        <v>921.39999999999998</v>
      </c>
      <c r="K669" s="55">
        <v>921.39999999999998</v>
      </c>
      <c r="L669" s="56">
        <v>144</v>
      </c>
      <c r="M669" s="55">
        <f t="shared" si="130"/>
        <v>1971965</v>
      </c>
      <c r="N669" s="55">
        <v>0</v>
      </c>
      <c r="O669" s="55">
        <v>0</v>
      </c>
      <c r="P669" s="55">
        <v>0</v>
      </c>
      <c r="Q669" s="55">
        <f>'Таблица 3 '!C660</f>
        <v>1971965</v>
      </c>
      <c r="R669" s="55">
        <f t="shared" si="131"/>
        <v>1971965</v>
      </c>
      <c r="S669" s="55">
        <v>0</v>
      </c>
      <c r="T669" s="57">
        <f t="shared" si="132"/>
        <v>2140.1834165400478</v>
      </c>
      <c r="U669" s="57">
        <v>2140.1834165400478</v>
      </c>
      <c r="V669" s="59" t="s">
        <v>497</v>
      </c>
      <c r="W669" s="60"/>
    </row>
    <row r="670" s="51" customFormat="1" ht="42" customHeight="1">
      <c r="A670" s="52">
        <v>60</v>
      </c>
      <c r="B670" s="53" t="s">
        <v>691</v>
      </c>
      <c r="C670" s="52" t="s">
        <v>212</v>
      </c>
      <c r="D670" s="52">
        <v>1987</v>
      </c>
      <c r="E670" s="52" t="s">
        <v>40</v>
      </c>
      <c r="F670" s="52" t="s">
        <v>290</v>
      </c>
      <c r="G670" s="54">
        <v>5</v>
      </c>
      <c r="H670" s="54">
        <v>2</v>
      </c>
      <c r="I670" s="55">
        <v>1420.1900000000001</v>
      </c>
      <c r="J670" s="55">
        <v>463.89999999999998</v>
      </c>
      <c r="K670" s="55">
        <v>463.89999999999998</v>
      </c>
      <c r="L670" s="56">
        <v>58</v>
      </c>
      <c r="M670" s="55">
        <f t="shared" si="130"/>
        <v>1041995.1899999999</v>
      </c>
      <c r="N670" s="55">
        <v>0</v>
      </c>
      <c r="O670" s="55">
        <v>0</v>
      </c>
      <c r="P670" s="55">
        <v>0</v>
      </c>
      <c r="Q670" s="55">
        <f>'Таблица 3 '!C661</f>
        <v>1041995.1899999999</v>
      </c>
      <c r="R670" s="55">
        <f t="shared" si="131"/>
        <v>1041995.1899999999</v>
      </c>
      <c r="S670" s="55">
        <v>0</v>
      </c>
      <c r="T670" s="57">
        <f t="shared" si="132"/>
        <v>2246.1633757275276</v>
      </c>
      <c r="U670" s="57">
        <v>2246.1633757275276</v>
      </c>
      <c r="V670" s="59" t="s">
        <v>497</v>
      </c>
      <c r="W670" s="60"/>
    </row>
    <row r="671" s="51" customFormat="1" ht="42" customHeight="1">
      <c r="A671" s="52">
        <v>61</v>
      </c>
      <c r="B671" s="53" t="s">
        <v>692</v>
      </c>
      <c r="C671" s="52" t="s">
        <v>212</v>
      </c>
      <c r="D671" s="52">
        <v>1988</v>
      </c>
      <c r="E671" s="52" t="s">
        <v>40</v>
      </c>
      <c r="F671" s="52" t="s">
        <v>290</v>
      </c>
      <c r="G671" s="54">
        <v>5</v>
      </c>
      <c r="H671" s="54">
        <v>2</v>
      </c>
      <c r="I671" s="55">
        <v>1418.95</v>
      </c>
      <c r="J671" s="55">
        <v>463.89999999999998</v>
      </c>
      <c r="K671" s="55">
        <v>463.89999999999998</v>
      </c>
      <c r="L671" s="56">
        <v>59</v>
      </c>
      <c r="M671" s="55">
        <f t="shared" si="130"/>
        <v>1014119.08</v>
      </c>
      <c r="N671" s="55">
        <v>0</v>
      </c>
      <c r="O671" s="55">
        <v>0</v>
      </c>
      <c r="P671" s="55">
        <v>0</v>
      </c>
      <c r="Q671" s="55">
        <f>'Таблица 3 '!C662</f>
        <v>1014119.08</v>
      </c>
      <c r="R671" s="55">
        <f t="shared" si="131"/>
        <v>1014119.08</v>
      </c>
      <c r="S671" s="55">
        <v>0</v>
      </c>
      <c r="T671" s="57">
        <f t="shared" si="132"/>
        <v>2186.072601853848</v>
      </c>
      <c r="U671" s="57">
        <v>2186.072601853848</v>
      </c>
      <c r="V671" s="59" t="s">
        <v>497</v>
      </c>
      <c r="W671" s="60"/>
    </row>
    <row r="672" s="51" customFormat="1" ht="42" customHeight="1">
      <c r="A672" s="52">
        <v>62</v>
      </c>
      <c r="B672" s="53" t="s">
        <v>693</v>
      </c>
      <c r="C672" s="52" t="s">
        <v>212</v>
      </c>
      <c r="D672" s="52">
        <v>1988</v>
      </c>
      <c r="E672" s="52" t="s">
        <v>40</v>
      </c>
      <c r="F672" s="52" t="s">
        <v>290</v>
      </c>
      <c r="G672" s="54">
        <v>5</v>
      </c>
      <c r="H672" s="54">
        <v>2</v>
      </c>
      <c r="I672" s="55">
        <v>1415.8800000000001</v>
      </c>
      <c r="J672" s="55">
        <v>463.89999999999998</v>
      </c>
      <c r="K672" s="55">
        <v>463.89999999999998</v>
      </c>
      <c r="L672" s="56">
        <v>67</v>
      </c>
      <c r="M672" s="55">
        <f t="shared" si="130"/>
        <v>919674.31000000006</v>
      </c>
      <c r="N672" s="55">
        <v>0</v>
      </c>
      <c r="O672" s="55">
        <v>0</v>
      </c>
      <c r="P672" s="55">
        <v>0</v>
      </c>
      <c r="Q672" s="55">
        <f>'Таблица 3 '!C663</f>
        <v>919674.31000000006</v>
      </c>
      <c r="R672" s="55">
        <f t="shared" si="131"/>
        <v>919674.31000000006</v>
      </c>
      <c r="S672" s="55">
        <v>0</v>
      </c>
      <c r="T672" s="57">
        <f t="shared" si="132"/>
        <v>1982.4839620607893</v>
      </c>
      <c r="U672" s="57">
        <v>1982.4839620607893</v>
      </c>
      <c r="V672" s="59" t="s">
        <v>497</v>
      </c>
      <c r="W672" s="60"/>
    </row>
    <row r="673" s="51" customFormat="1" ht="42" customHeight="1">
      <c r="A673" s="52">
        <v>63</v>
      </c>
      <c r="B673" s="53" t="s">
        <v>694</v>
      </c>
      <c r="C673" s="52" t="s">
        <v>212</v>
      </c>
      <c r="D673" s="52">
        <v>1990</v>
      </c>
      <c r="E673" s="52" t="s">
        <v>40</v>
      </c>
      <c r="F673" s="52" t="s">
        <v>290</v>
      </c>
      <c r="G673" s="54">
        <v>5</v>
      </c>
      <c r="H673" s="54">
        <v>2</v>
      </c>
      <c r="I673" s="55">
        <v>1418.8199999999999</v>
      </c>
      <c r="J673" s="55">
        <v>463.89999999999998</v>
      </c>
      <c r="K673" s="55">
        <v>463.89999999999998</v>
      </c>
      <c r="L673" s="56">
        <v>56</v>
      </c>
      <c r="M673" s="55">
        <f t="shared" si="130"/>
        <v>994215.5</v>
      </c>
      <c r="N673" s="55">
        <v>0</v>
      </c>
      <c r="O673" s="55">
        <v>0</v>
      </c>
      <c r="P673" s="55">
        <v>0</v>
      </c>
      <c r="Q673" s="55">
        <f>'Таблица 3 '!C664</f>
        <v>994215.5</v>
      </c>
      <c r="R673" s="55">
        <f t="shared" si="131"/>
        <v>994215.5</v>
      </c>
      <c r="S673" s="55">
        <v>0</v>
      </c>
      <c r="T673" s="57">
        <f t="shared" si="132"/>
        <v>2143.167708557879</v>
      </c>
      <c r="U673" s="57">
        <v>2143.167708557879</v>
      </c>
      <c r="V673" s="59" t="s">
        <v>497</v>
      </c>
      <c r="W673" s="60"/>
    </row>
    <row r="674" s="51" customFormat="1" ht="42" customHeight="1">
      <c r="A674" s="52">
        <v>64</v>
      </c>
      <c r="B674" s="53" t="s">
        <v>257</v>
      </c>
      <c r="C674" s="52" t="s">
        <v>212</v>
      </c>
      <c r="D674" s="52">
        <v>1980</v>
      </c>
      <c r="E674" s="52" t="s">
        <v>40</v>
      </c>
      <c r="F674" s="52" t="s">
        <v>44</v>
      </c>
      <c r="G674" s="54">
        <v>9</v>
      </c>
      <c r="H674" s="54">
        <v>2</v>
      </c>
      <c r="I674" s="55">
        <v>3832.5900000000001</v>
      </c>
      <c r="J674" s="55">
        <v>1857</v>
      </c>
      <c r="K674" s="55">
        <v>1857</v>
      </c>
      <c r="L674" s="56">
        <v>153</v>
      </c>
      <c r="M674" s="55">
        <f t="shared" si="130"/>
        <v>835871.70999999996</v>
      </c>
      <c r="N674" s="55">
        <v>0</v>
      </c>
      <c r="O674" s="55">
        <v>0</v>
      </c>
      <c r="P674" s="55">
        <v>0</v>
      </c>
      <c r="Q674" s="55">
        <f>'Таблица 3 '!C665</f>
        <v>835871.70999999996</v>
      </c>
      <c r="R674" s="55">
        <f t="shared" si="131"/>
        <v>835871.70999999996</v>
      </c>
      <c r="S674" s="55">
        <v>0</v>
      </c>
      <c r="T674" s="57">
        <f t="shared" si="132"/>
        <v>450.11939149165318</v>
      </c>
      <c r="U674" s="57">
        <v>450.11939149165318</v>
      </c>
      <c r="V674" s="59" t="s">
        <v>497</v>
      </c>
      <c r="W674" s="60"/>
    </row>
    <row r="675" s="51" customFormat="1" ht="42" customHeight="1">
      <c r="A675" s="52">
        <v>65</v>
      </c>
      <c r="B675" s="53" t="s">
        <v>695</v>
      </c>
      <c r="C675" s="52" t="s">
        <v>212</v>
      </c>
      <c r="D675" s="52">
        <v>1982</v>
      </c>
      <c r="E675" s="52" t="s">
        <v>40</v>
      </c>
      <c r="F675" s="52" t="s">
        <v>44</v>
      </c>
      <c r="G675" s="54">
        <v>9</v>
      </c>
      <c r="H675" s="54">
        <v>2</v>
      </c>
      <c r="I675" s="55">
        <v>3776.5700000000002</v>
      </c>
      <c r="J675" s="55">
        <v>1857</v>
      </c>
      <c r="K675" s="55">
        <v>1857</v>
      </c>
      <c r="L675" s="56">
        <v>168</v>
      </c>
      <c r="M675" s="55">
        <f t="shared" ref="M675:M684" si="133">SUM(N675:Q675)</f>
        <v>565222.78000000003</v>
      </c>
      <c r="N675" s="55">
        <v>0</v>
      </c>
      <c r="O675" s="55">
        <v>0</v>
      </c>
      <c r="P675" s="55">
        <v>0</v>
      </c>
      <c r="Q675" s="55">
        <f>'Таблица 3 '!C666</f>
        <v>565222.78000000003</v>
      </c>
      <c r="R675" s="55">
        <f t="shared" ref="R675:R684" si="134">Q675</f>
        <v>565222.78000000003</v>
      </c>
      <c r="S675" s="55">
        <v>0</v>
      </c>
      <c r="T675" s="57">
        <f t="shared" si="132"/>
        <v>304.37414108777602</v>
      </c>
      <c r="U675" s="57">
        <v>304.37414108777602</v>
      </c>
      <c r="V675" s="59" t="s">
        <v>497</v>
      </c>
      <c r="W675" s="60"/>
    </row>
    <row r="676" s="51" customFormat="1" ht="42" customHeight="1">
      <c r="A676" s="52">
        <v>66</v>
      </c>
      <c r="B676" s="53" t="s">
        <v>696</v>
      </c>
      <c r="C676" s="52" t="s">
        <v>212</v>
      </c>
      <c r="D676" s="52">
        <v>1993</v>
      </c>
      <c r="E676" s="52" t="s">
        <v>40</v>
      </c>
      <c r="F676" s="52" t="s">
        <v>290</v>
      </c>
      <c r="G676" s="54">
        <v>5</v>
      </c>
      <c r="H676" s="54">
        <v>12</v>
      </c>
      <c r="I676" s="55">
        <v>9920.7600000000002</v>
      </c>
      <c r="J676" s="55">
        <v>3675</v>
      </c>
      <c r="K676" s="55">
        <v>3675</v>
      </c>
      <c r="L676" s="56">
        <v>322</v>
      </c>
      <c r="M676" s="55">
        <f t="shared" si="133"/>
        <v>1817308.8300000001</v>
      </c>
      <c r="N676" s="55">
        <v>0</v>
      </c>
      <c r="O676" s="55">
        <v>0</v>
      </c>
      <c r="P676" s="55">
        <v>0</v>
      </c>
      <c r="Q676" s="55">
        <f>'Таблица 3 '!C667</f>
        <v>1817308.8300000001</v>
      </c>
      <c r="R676" s="55">
        <f t="shared" si="134"/>
        <v>1817308.8300000001</v>
      </c>
      <c r="S676" s="55">
        <v>0</v>
      </c>
      <c r="T676" s="57">
        <f t="shared" si="132"/>
        <v>494.50580408163268</v>
      </c>
      <c r="U676" s="57">
        <v>494.50580408163268</v>
      </c>
      <c r="V676" s="59" t="s">
        <v>497</v>
      </c>
      <c r="W676" s="60"/>
    </row>
    <row r="677" s="51" customFormat="1" ht="42" customHeight="1">
      <c r="A677" s="52">
        <v>67</v>
      </c>
      <c r="B677" s="53" t="s">
        <v>291</v>
      </c>
      <c r="C677" s="52" t="s">
        <v>212</v>
      </c>
      <c r="D677" s="52">
        <v>1976</v>
      </c>
      <c r="E677" s="52" t="s">
        <v>40</v>
      </c>
      <c r="F677" s="52" t="s">
        <v>54</v>
      </c>
      <c r="G677" s="54">
        <v>5</v>
      </c>
      <c r="H677" s="54">
        <v>13</v>
      </c>
      <c r="I677" s="55">
        <v>14072.969999999999</v>
      </c>
      <c r="J677" s="55">
        <v>9260.7000000000007</v>
      </c>
      <c r="K677" s="55">
        <v>9260.7000000000007</v>
      </c>
      <c r="L677" s="56">
        <v>565</v>
      </c>
      <c r="M677" s="55">
        <f t="shared" si="133"/>
        <v>8575805.3699999992</v>
      </c>
      <c r="N677" s="55">
        <v>0</v>
      </c>
      <c r="O677" s="55">
        <v>0</v>
      </c>
      <c r="P677" s="55">
        <v>0</v>
      </c>
      <c r="Q677" s="55">
        <f>'Таблица 3 '!C668</f>
        <v>8575805.3699999992</v>
      </c>
      <c r="R677" s="55">
        <f t="shared" si="134"/>
        <v>8575805.3699999992</v>
      </c>
      <c r="S677" s="55">
        <v>0</v>
      </c>
      <c r="T677" s="57">
        <f t="shared" si="132"/>
        <v>926.04288768667584</v>
      </c>
      <c r="U677" s="57">
        <v>926.04288768667584</v>
      </c>
      <c r="V677" s="59" t="s">
        <v>497</v>
      </c>
      <c r="W677" s="60"/>
    </row>
    <row r="678" s="51" customFormat="1" ht="42" customHeight="1">
      <c r="A678" s="52">
        <v>68</v>
      </c>
      <c r="B678" s="53" t="s">
        <v>295</v>
      </c>
      <c r="C678" s="52" t="s">
        <v>212</v>
      </c>
      <c r="D678" s="52">
        <v>1976</v>
      </c>
      <c r="E678" s="52" t="s">
        <v>40</v>
      </c>
      <c r="F678" s="52" t="s">
        <v>54</v>
      </c>
      <c r="G678" s="54">
        <v>5</v>
      </c>
      <c r="H678" s="54">
        <v>13</v>
      </c>
      <c r="I678" s="55">
        <v>14117.68</v>
      </c>
      <c r="J678" s="55">
        <v>9273.7999999999993</v>
      </c>
      <c r="K678" s="55">
        <v>9273.7999999999993</v>
      </c>
      <c r="L678" s="56">
        <v>555</v>
      </c>
      <c r="M678" s="55">
        <f t="shared" si="133"/>
        <v>4951115.2599999998</v>
      </c>
      <c r="N678" s="55">
        <v>0</v>
      </c>
      <c r="O678" s="55">
        <v>0</v>
      </c>
      <c r="P678" s="55">
        <v>0</v>
      </c>
      <c r="Q678" s="55">
        <f>'Таблица 3 '!C669</f>
        <v>4951115.2599999998</v>
      </c>
      <c r="R678" s="55">
        <f t="shared" si="134"/>
        <v>4951115.2599999998</v>
      </c>
      <c r="S678" s="55">
        <v>0</v>
      </c>
      <c r="T678" s="57">
        <f t="shared" si="132"/>
        <v>533.8820397248162</v>
      </c>
      <c r="U678" s="57">
        <v>533.8820397248162</v>
      </c>
      <c r="V678" s="59" t="s">
        <v>497</v>
      </c>
      <c r="W678" s="60"/>
    </row>
    <row r="679" s="51" customFormat="1" ht="42" customHeight="1">
      <c r="A679" s="52">
        <v>69</v>
      </c>
      <c r="B679" s="53" t="s">
        <v>302</v>
      </c>
      <c r="C679" s="52" t="s">
        <v>212</v>
      </c>
      <c r="D679" s="52">
        <v>1976</v>
      </c>
      <c r="E679" s="52" t="s">
        <v>40</v>
      </c>
      <c r="F679" s="52" t="s">
        <v>54</v>
      </c>
      <c r="G679" s="54">
        <v>5</v>
      </c>
      <c r="H679" s="54">
        <v>13</v>
      </c>
      <c r="I679" s="55">
        <v>14109.620000000001</v>
      </c>
      <c r="J679" s="55">
        <v>9273.7999999999993</v>
      </c>
      <c r="K679" s="55">
        <v>9273.7999999999993</v>
      </c>
      <c r="L679" s="56">
        <v>570</v>
      </c>
      <c r="M679" s="55">
        <f t="shared" si="133"/>
        <v>5608976.3099999996</v>
      </c>
      <c r="N679" s="55">
        <v>0</v>
      </c>
      <c r="O679" s="55">
        <v>0</v>
      </c>
      <c r="P679" s="55">
        <v>0</v>
      </c>
      <c r="Q679" s="55">
        <f>'Таблица 3 '!C670</f>
        <v>5608976.3099999996</v>
      </c>
      <c r="R679" s="55">
        <f t="shared" si="134"/>
        <v>5608976.3099999996</v>
      </c>
      <c r="S679" s="55">
        <v>0</v>
      </c>
      <c r="T679" s="57">
        <f t="shared" si="132"/>
        <v>604.81963272876271</v>
      </c>
      <c r="U679" s="57">
        <v>604.81963272876271</v>
      </c>
      <c r="V679" s="59" t="s">
        <v>497</v>
      </c>
      <c r="W679" s="60"/>
    </row>
    <row r="680" s="51" customFormat="1" ht="42" customHeight="1">
      <c r="A680" s="52">
        <v>70</v>
      </c>
      <c r="B680" s="53" t="s">
        <v>697</v>
      </c>
      <c r="C680" s="52" t="s">
        <v>212</v>
      </c>
      <c r="D680" s="52">
        <v>1969</v>
      </c>
      <c r="E680" s="52" t="s">
        <v>40</v>
      </c>
      <c r="F680" s="52" t="s">
        <v>54</v>
      </c>
      <c r="G680" s="54">
        <v>5</v>
      </c>
      <c r="H680" s="54">
        <v>1</v>
      </c>
      <c r="I680" s="55">
        <v>3577.0999999999999</v>
      </c>
      <c r="J680" s="55">
        <v>1499.71</v>
      </c>
      <c r="K680" s="55">
        <v>1499.71</v>
      </c>
      <c r="L680" s="56">
        <v>294</v>
      </c>
      <c r="M680" s="55">
        <f t="shared" si="133"/>
        <v>2925723</v>
      </c>
      <c r="N680" s="55">
        <v>0</v>
      </c>
      <c r="O680" s="55">
        <v>0</v>
      </c>
      <c r="P680" s="55">
        <v>0</v>
      </c>
      <c r="Q680" s="55">
        <f>'Таблица 3 '!C671</f>
        <v>2925723</v>
      </c>
      <c r="R680" s="55">
        <f t="shared" si="134"/>
        <v>2925723</v>
      </c>
      <c r="S680" s="55">
        <v>0</v>
      </c>
      <c r="T680" s="57">
        <f t="shared" si="132"/>
        <v>1950.859166105447</v>
      </c>
      <c r="U680" s="57">
        <v>1950.859166105447</v>
      </c>
      <c r="V680" s="59" t="s">
        <v>497</v>
      </c>
      <c r="W680" s="60"/>
    </row>
    <row r="681" s="51" customFormat="1" ht="42" customHeight="1">
      <c r="A681" s="52">
        <v>71</v>
      </c>
      <c r="B681" s="53" t="s">
        <v>698</v>
      </c>
      <c r="C681" s="52" t="s">
        <v>212</v>
      </c>
      <c r="D681" s="52">
        <v>1969</v>
      </c>
      <c r="E681" s="52" t="s">
        <v>40</v>
      </c>
      <c r="F681" s="52" t="s">
        <v>54</v>
      </c>
      <c r="G681" s="54">
        <v>5</v>
      </c>
      <c r="H681" s="54">
        <v>1</v>
      </c>
      <c r="I681" s="55">
        <v>3533.3699999999999</v>
      </c>
      <c r="J681" s="55">
        <v>1487.71</v>
      </c>
      <c r="K681" s="55">
        <v>1487.71</v>
      </c>
      <c r="L681" s="56">
        <v>311</v>
      </c>
      <c r="M681" s="55">
        <f t="shared" si="133"/>
        <v>2274591.7999999998</v>
      </c>
      <c r="N681" s="55">
        <v>0</v>
      </c>
      <c r="O681" s="55">
        <v>0</v>
      </c>
      <c r="P681" s="55">
        <v>0</v>
      </c>
      <c r="Q681" s="55">
        <f>'Таблица 3 '!C672</f>
        <v>2274591.7999999998</v>
      </c>
      <c r="R681" s="55">
        <f t="shared" si="134"/>
        <v>2274591.7999999998</v>
      </c>
      <c r="S681" s="55">
        <v>0</v>
      </c>
      <c r="T681" s="57">
        <f t="shared" si="132"/>
        <v>1528.9214967970906</v>
      </c>
      <c r="U681" s="57">
        <v>1528.9214967970906</v>
      </c>
      <c r="V681" s="59" t="s">
        <v>497</v>
      </c>
      <c r="W681" s="60"/>
    </row>
    <row r="682" s="51" customFormat="1" ht="42" customHeight="1">
      <c r="A682" s="52">
        <v>72</v>
      </c>
      <c r="B682" s="53" t="s">
        <v>699</v>
      </c>
      <c r="C682" s="52" t="s">
        <v>212</v>
      </c>
      <c r="D682" s="52">
        <v>1970</v>
      </c>
      <c r="E682" s="52" t="s">
        <v>40</v>
      </c>
      <c r="F682" s="52" t="s">
        <v>54</v>
      </c>
      <c r="G682" s="54">
        <v>5</v>
      </c>
      <c r="H682" s="54">
        <v>1</v>
      </c>
      <c r="I682" s="55">
        <v>3451.3800000000001</v>
      </c>
      <c r="J682" s="55">
        <v>1487.71</v>
      </c>
      <c r="K682" s="55">
        <v>1487.71</v>
      </c>
      <c r="L682" s="56">
        <v>332</v>
      </c>
      <c r="M682" s="55">
        <f t="shared" si="133"/>
        <v>1771146.46</v>
      </c>
      <c r="N682" s="55">
        <v>0</v>
      </c>
      <c r="O682" s="55">
        <v>0</v>
      </c>
      <c r="P682" s="55">
        <v>0</v>
      </c>
      <c r="Q682" s="55">
        <f>'Таблица 3 '!C673</f>
        <v>1771146.46</v>
      </c>
      <c r="R682" s="55">
        <f t="shared" si="134"/>
        <v>1771146.46</v>
      </c>
      <c r="S682" s="55">
        <v>0</v>
      </c>
      <c r="T682" s="57">
        <f t="shared" si="132"/>
        <v>1190.5186225810137</v>
      </c>
      <c r="U682" s="57">
        <v>1190.5186225810137</v>
      </c>
      <c r="V682" s="59" t="s">
        <v>497</v>
      </c>
      <c r="W682" s="60"/>
    </row>
    <row r="683" s="51" customFormat="1" ht="42" customHeight="1">
      <c r="A683" s="52">
        <v>73</v>
      </c>
      <c r="B683" s="53" t="s">
        <v>700</v>
      </c>
      <c r="C683" s="52" t="s">
        <v>212</v>
      </c>
      <c r="D683" s="52">
        <v>1983</v>
      </c>
      <c r="E683" s="52" t="s">
        <v>40</v>
      </c>
      <c r="F683" s="52" t="s">
        <v>44</v>
      </c>
      <c r="G683" s="54">
        <v>9</v>
      </c>
      <c r="H683" s="54">
        <v>1</v>
      </c>
      <c r="I683" s="55">
        <v>2963.8000000000002</v>
      </c>
      <c r="J683" s="55">
        <v>2503.29</v>
      </c>
      <c r="K683" s="55">
        <v>2503.29</v>
      </c>
      <c r="L683" s="56">
        <v>414</v>
      </c>
      <c r="M683" s="55">
        <f t="shared" si="133"/>
        <v>447320.75</v>
      </c>
      <c r="N683" s="55">
        <v>0</v>
      </c>
      <c r="O683" s="55">
        <v>0</v>
      </c>
      <c r="P683" s="55">
        <v>0</v>
      </c>
      <c r="Q683" s="55">
        <f>'Таблица 3 '!C674</f>
        <v>447320.75</v>
      </c>
      <c r="R683" s="55">
        <f t="shared" si="134"/>
        <v>447320.75</v>
      </c>
      <c r="S683" s="55">
        <v>0</v>
      </c>
      <c r="T683" s="57">
        <f t="shared" si="132"/>
        <v>178.69313982798639</v>
      </c>
      <c r="U683" s="57">
        <v>178.69313982798639</v>
      </c>
      <c r="V683" s="59" t="s">
        <v>497</v>
      </c>
      <c r="W683" s="60"/>
    </row>
    <row r="684" s="51" customFormat="1" ht="45">
      <c r="A684" s="52">
        <v>74</v>
      </c>
      <c r="B684" s="53" t="s">
        <v>701</v>
      </c>
      <c r="C684" s="52" t="s">
        <v>43</v>
      </c>
      <c r="D684" s="52" t="s">
        <v>438</v>
      </c>
      <c r="E684" s="52" t="s">
        <v>40</v>
      </c>
      <c r="F684" s="52" t="s">
        <v>50</v>
      </c>
      <c r="G684" s="54">
        <v>2</v>
      </c>
      <c r="H684" s="54">
        <v>2</v>
      </c>
      <c r="I684" s="55">
        <v>650.60000000000002</v>
      </c>
      <c r="J684" s="55">
        <v>650.60000000000002</v>
      </c>
      <c r="K684" s="55">
        <v>619.60000000000002</v>
      </c>
      <c r="L684" s="56">
        <v>34</v>
      </c>
      <c r="M684" s="55">
        <f t="shared" si="133"/>
        <v>520923.59999999998</v>
      </c>
      <c r="N684" s="55">
        <v>0</v>
      </c>
      <c r="O684" s="55">
        <v>0</v>
      </c>
      <c r="P684" s="55">
        <v>0</v>
      </c>
      <c r="Q684" s="55">
        <f>'Таблица 3 '!C675</f>
        <v>520923.59999999998</v>
      </c>
      <c r="R684" s="55">
        <f t="shared" si="134"/>
        <v>520923.59999999998</v>
      </c>
      <c r="S684" s="55">
        <v>0</v>
      </c>
      <c r="T684" s="57">
        <f t="shared" si="132"/>
        <v>800.68183215493389</v>
      </c>
      <c r="U684" s="57">
        <v>800.67999999999995</v>
      </c>
      <c r="V684" s="59" t="s">
        <v>497</v>
      </c>
      <c r="W684" s="60"/>
    </row>
    <row r="685" s="43" customFormat="1" ht="27.600000000000001" customHeight="1">
      <c r="A685" s="44" t="s">
        <v>702</v>
      </c>
      <c r="B685" s="44"/>
      <c r="C685" s="45" t="s">
        <v>39</v>
      </c>
      <c r="D685" s="45" t="s">
        <v>39</v>
      </c>
      <c r="E685" s="45" t="s">
        <v>39</v>
      </c>
      <c r="F685" s="45" t="s">
        <v>39</v>
      </c>
      <c r="G685" s="46" t="s">
        <v>39</v>
      </c>
      <c r="H685" s="46" t="s">
        <v>39</v>
      </c>
      <c r="I685" s="47">
        <f>I686</f>
        <v>1220</v>
      </c>
      <c r="J685" s="47">
        <f t="shared" ref="J685:S685" si="135">J686</f>
        <v>989.20000000000005</v>
      </c>
      <c r="K685" s="47">
        <f t="shared" si="135"/>
        <v>888.75</v>
      </c>
      <c r="L685" s="48">
        <f t="shared" si="135"/>
        <v>46</v>
      </c>
      <c r="M685" s="47">
        <f t="shared" si="135"/>
        <v>155251.63</v>
      </c>
      <c r="N685" s="47">
        <f t="shared" si="135"/>
        <v>0</v>
      </c>
      <c r="O685" s="47">
        <f t="shared" si="135"/>
        <v>0</v>
      </c>
      <c r="P685" s="47">
        <f t="shared" si="135"/>
        <v>0</v>
      </c>
      <c r="Q685" s="47">
        <f t="shared" si="135"/>
        <v>155251.63</v>
      </c>
      <c r="R685" s="47">
        <f t="shared" si="135"/>
        <v>155251.63</v>
      </c>
      <c r="S685" s="47">
        <f t="shared" si="135"/>
        <v>0</v>
      </c>
      <c r="T685" s="49" t="s">
        <v>40</v>
      </c>
      <c r="U685" s="49" t="s">
        <v>40</v>
      </c>
      <c r="V685" s="50" t="s">
        <v>40</v>
      </c>
      <c r="W685" s="60"/>
    </row>
    <row r="686" s="51" customFormat="1" ht="45">
      <c r="A686" s="52">
        <v>1</v>
      </c>
      <c r="B686" s="53" t="s">
        <v>392</v>
      </c>
      <c r="C686" s="52" t="s">
        <v>43</v>
      </c>
      <c r="D686" s="52" t="s">
        <v>328</v>
      </c>
      <c r="E686" s="52" t="s">
        <v>40</v>
      </c>
      <c r="F686" s="52" t="s">
        <v>65</v>
      </c>
      <c r="G686" s="54">
        <v>2</v>
      </c>
      <c r="H686" s="54">
        <v>3</v>
      </c>
      <c r="I686" s="55">
        <v>1220</v>
      </c>
      <c r="J686" s="55">
        <v>989.20000000000005</v>
      </c>
      <c r="K686" s="55">
        <v>888.75</v>
      </c>
      <c r="L686" s="56">
        <v>46</v>
      </c>
      <c r="M686" s="55">
        <f>SUM(N686:Q686)</f>
        <v>155251.63</v>
      </c>
      <c r="N686" s="55">
        <v>0</v>
      </c>
      <c r="O686" s="55">
        <v>0</v>
      </c>
      <c r="P686" s="55">
        <v>0</v>
      </c>
      <c r="Q686" s="55">
        <f>'Таблица 3 '!C677</f>
        <v>155251.63</v>
      </c>
      <c r="R686" s="55">
        <f>Q686</f>
        <v>155251.63</v>
      </c>
      <c r="S686" s="55">
        <v>0</v>
      </c>
      <c r="T686" s="57">
        <f t="shared" si="132"/>
        <v>156.94665386170644</v>
      </c>
      <c r="U686" s="57">
        <v>156.94665386170644</v>
      </c>
      <c r="V686" s="59" t="s">
        <v>497</v>
      </c>
      <c r="W686" s="60"/>
    </row>
    <row r="687" s="43" customFormat="1" ht="24" customHeight="1">
      <c r="A687" s="44" t="s">
        <v>303</v>
      </c>
      <c r="B687" s="44"/>
      <c r="C687" s="45" t="s">
        <v>39</v>
      </c>
      <c r="D687" s="45" t="s">
        <v>39</v>
      </c>
      <c r="E687" s="45" t="s">
        <v>39</v>
      </c>
      <c r="F687" s="45" t="s">
        <v>39</v>
      </c>
      <c r="G687" s="46" t="s">
        <v>39</v>
      </c>
      <c r="H687" s="46" t="s">
        <v>39</v>
      </c>
      <c r="I687" s="47">
        <f>SUM(I688:I701)</f>
        <v>26082.900000000005</v>
      </c>
      <c r="J687" s="47">
        <f t="shared" ref="J687:S687" si="136">SUM(J688:J701)</f>
        <v>21418.800000000003</v>
      </c>
      <c r="K687" s="47">
        <f t="shared" si="136"/>
        <v>20542.800000000003</v>
      </c>
      <c r="L687" s="48">
        <f t="shared" si="136"/>
        <v>853</v>
      </c>
      <c r="M687" s="47">
        <f t="shared" si="136"/>
        <v>16651855.01</v>
      </c>
      <c r="N687" s="47">
        <f t="shared" si="136"/>
        <v>0</v>
      </c>
      <c r="O687" s="47">
        <f t="shared" si="136"/>
        <v>0</v>
      </c>
      <c r="P687" s="47">
        <f t="shared" si="136"/>
        <v>0</v>
      </c>
      <c r="Q687" s="47">
        <f t="shared" si="136"/>
        <v>16651855.01</v>
      </c>
      <c r="R687" s="47">
        <f t="shared" si="136"/>
        <v>16651855.01</v>
      </c>
      <c r="S687" s="47">
        <f t="shared" si="136"/>
        <v>0</v>
      </c>
      <c r="T687" s="49" t="s">
        <v>40</v>
      </c>
      <c r="U687" s="49" t="s">
        <v>40</v>
      </c>
      <c r="V687" s="50" t="s">
        <v>40</v>
      </c>
      <c r="W687" s="60"/>
    </row>
    <row r="688" s="51" customFormat="1" ht="45">
      <c r="A688" s="52">
        <v>1</v>
      </c>
      <c r="B688" s="53" t="s">
        <v>703</v>
      </c>
      <c r="C688" s="52" t="s">
        <v>43</v>
      </c>
      <c r="D688" s="52">
        <v>1961</v>
      </c>
      <c r="E688" s="52" t="s">
        <v>40</v>
      </c>
      <c r="F688" s="52" t="s">
        <v>65</v>
      </c>
      <c r="G688" s="54">
        <v>4</v>
      </c>
      <c r="H688" s="54">
        <v>2</v>
      </c>
      <c r="I688" s="55">
        <v>1350.7</v>
      </c>
      <c r="J688" s="55">
        <v>1254.2</v>
      </c>
      <c r="K688" s="55">
        <v>1254.2</v>
      </c>
      <c r="L688" s="56">
        <v>58</v>
      </c>
      <c r="M688" s="55">
        <f t="shared" ref="M688:M701" si="137">SUM(N688:Q688)</f>
        <v>456858.04999999999</v>
      </c>
      <c r="N688" s="55">
        <v>0</v>
      </c>
      <c r="O688" s="55">
        <v>0</v>
      </c>
      <c r="P688" s="55">
        <v>0</v>
      </c>
      <c r="Q688" s="55">
        <f>'Таблица 3 '!C679</f>
        <v>456858.04999999999</v>
      </c>
      <c r="R688" s="55">
        <f t="shared" ref="R688:R701" si="138">Q688</f>
        <v>456858.04999999999</v>
      </c>
      <c r="S688" s="55">
        <v>0</v>
      </c>
      <c r="T688" s="57">
        <f t="shared" ref="T687:T750" si="139">M688/J688</f>
        <v>364.2625179397225</v>
      </c>
      <c r="U688" s="57">
        <v>364.25999999999999</v>
      </c>
      <c r="V688" s="59" t="s">
        <v>497</v>
      </c>
      <c r="W688" s="60"/>
    </row>
    <row r="689" s="51" customFormat="1" ht="45">
      <c r="A689" s="52">
        <v>2</v>
      </c>
      <c r="B689" s="53" t="s">
        <v>304</v>
      </c>
      <c r="C689" s="52" t="s">
        <v>43</v>
      </c>
      <c r="D689" s="52">
        <v>1962</v>
      </c>
      <c r="E689" s="52" t="s">
        <v>40</v>
      </c>
      <c r="F689" s="52" t="s">
        <v>65</v>
      </c>
      <c r="G689" s="54">
        <v>4</v>
      </c>
      <c r="H689" s="54">
        <v>2</v>
      </c>
      <c r="I689" s="55">
        <v>1364.9000000000001</v>
      </c>
      <c r="J689" s="55">
        <v>1200.7</v>
      </c>
      <c r="K689" s="55">
        <v>1198.5</v>
      </c>
      <c r="L689" s="56">
        <v>53</v>
      </c>
      <c r="M689" s="55">
        <f t="shared" si="137"/>
        <v>416453.31</v>
      </c>
      <c r="N689" s="55">
        <v>0</v>
      </c>
      <c r="O689" s="55">
        <v>0</v>
      </c>
      <c r="P689" s="55">
        <v>0</v>
      </c>
      <c r="Q689" s="55">
        <f>'Таблица 3 '!C680</f>
        <v>416453.31</v>
      </c>
      <c r="R689" s="55">
        <f t="shared" si="138"/>
        <v>416453.31</v>
      </c>
      <c r="S689" s="55">
        <v>0</v>
      </c>
      <c r="T689" s="57">
        <f t="shared" si="139"/>
        <v>346.84210044140917</v>
      </c>
      <c r="U689" s="57">
        <v>346.83999999999997</v>
      </c>
      <c r="V689" s="59" t="s">
        <v>497</v>
      </c>
      <c r="W689" s="60"/>
    </row>
    <row r="690" s="51" customFormat="1" ht="45">
      <c r="A690" s="52">
        <v>3</v>
      </c>
      <c r="B690" s="53" t="s">
        <v>704</v>
      </c>
      <c r="C690" s="52" t="s">
        <v>43</v>
      </c>
      <c r="D690" s="52">
        <v>1992</v>
      </c>
      <c r="E690" s="52" t="s">
        <v>40</v>
      </c>
      <c r="F690" s="52" t="s">
        <v>65</v>
      </c>
      <c r="G690" s="54">
        <v>3</v>
      </c>
      <c r="H690" s="54">
        <v>3</v>
      </c>
      <c r="I690" s="55">
        <v>1687.9000000000001</v>
      </c>
      <c r="J690" s="55">
        <v>1457</v>
      </c>
      <c r="K690" s="55">
        <v>1564.5</v>
      </c>
      <c r="L690" s="56">
        <v>50</v>
      </c>
      <c r="M690" s="55">
        <f t="shared" si="137"/>
        <v>235031.14000000001</v>
      </c>
      <c r="N690" s="55">
        <v>0</v>
      </c>
      <c r="O690" s="55">
        <v>0</v>
      </c>
      <c r="P690" s="55">
        <v>0</v>
      </c>
      <c r="Q690" s="55">
        <f>'Таблица 3 '!C681</f>
        <v>235031.14000000001</v>
      </c>
      <c r="R690" s="55">
        <f t="shared" si="138"/>
        <v>235031.14000000001</v>
      </c>
      <c r="S690" s="55">
        <v>0</v>
      </c>
      <c r="T690" s="57">
        <f t="shared" si="139"/>
        <v>161.31169526424159</v>
      </c>
      <c r="U690" s="57">
        <v>5004.1400000000003</v>
      </c>
      <c r="V690" s="59" t="s">
        <v>705</v>
      </c>
      <c r="W690" s="60"/>
    </row>
    <row r="691" s="51" customFormat="1" ht="45">
      <c r="A691" s="52">
        <v>4</v>
      </c>
      <c r="B691" s="53" t="s">
        <v>706</v>
      </c>
      <c r="C691" s="52" t="s">
        <v>43</v>
      </c>
      <c r="D691" s="52">
        <v>1988</v>
      </c>
      <c r="E691" s="52" t="s">
        <v>40</v>
      </c>
      <c r="F691" s="52" t="s">
        <v>44</v>
      </c>
      <c r="G691" s="54">
        <v>3</v>
      </c>
      <c r="H691" s="54">
        <v>3</v>
      </c>
      <c r="I691" s="55">
        <v>1692.0999999999999</v>
      </c>
      <c r="J691" s="55">
        <v>1443.9000000000001</v>
      </c>
      <c r="K691" s="55">
        <v>1443.9000000000001</v>
      </c>
      <c r="L691" s="56">
        <v>54</v>
      </c>
      <c r="M691" s="55">
        <f t="shared" si="137"/>
        <v>1315104</v>
      </c>
      <c r="N691" s="55">
        <v>0</v>
      </c>
      <c r="O691" s="55">
        <v>0</v>
      </c>
      <c r="P691" s="55">
        <v>0</v>
      </c>
      <c r="Q691" s="55">
        <f>'Таблица 3 '!C682</f>
        <v>1315104</v>
      </c>
      <c r="R691" s="55">
        <f t="shared" si="138"/>
        <v>1315104</v>
      </c>
      <c r="S691" s="55">
        <v>0</v>
      </c>
      <c r="T691" s="57">
        <f t="shared" si="139"/>
        <v>910.79991689175142</v>
      </c>
      <c r="U691" s="57">
        <v>910.79999999999995</v>
      </c>
      <c r="V691" s="59" t="s">
        <v>497</v>
      </c>
      <c r="W691" s="60"/>
    </row>
    <row r="692" s="51" customFormat="1" ht="45">
      <c r="A692" s="52">
        <v>5</v>
      </c>
      <c r="B692" s="53" t="s">
        <v>707</v>
      </c>
      <c r="C692" s="52" t="s">
        <v>43</v>
      </c>
      <c r="D692" s="52">
        <v>1975</v>
      </c>
      <c r="E692" s="52" t="s">
        <v>40</v>
      </c>
      <c r="F692" s="52" t="s">
        <v>44</v>
      </c>
      <c r="G692" s="54">
        <v>5</v>
      </c>
      <c r="H692" s="54">
        <v>5</v>
      </c>
      <c r="I692" s="55">
        <v>3412.8000000000002</v>
      </c>
      <c r="J692" s="55">
        <v>3103.3000000000002</v>
      </c>
      <c r="K692" s="55">
        <v>3103.3000000000002</v>
      </c>
      <c r="L692" s="56">
        <v>132</v>
      </c>
      <c r="M692" s="55">
        <f t="shared" si="137"/>
        <v>1875087.6000000001</v>
      </c>
      <c r="N692" s="55">
        <v>0</v>
      </c>
      <c r="O692" s="55">
        <v>0</v>
      </c>
      <c r="P692" s="55">
        <v>0</v>
      </c>
      <c r="Q692" s="55">
        <f>'Таблица 3 '!C683</f>
        <v>1875087.6000000001</v>
      </c>
      <c r="R692" s="55">
        <f t="shared" si="138"/>
        <v>1875087.6000000001</v>
      </c>
      <c r="S692" s="55">
        <v>0</v>
      </c>
      <c r="T692" s="57">
        <f t="shared" si="139"/>
        <v>604.22376180195272</v>
      </c>
      <c r="U692" s="57">
        <v>604.22376180195272</v>
      </c>
      <c r="V692" s="59" t="s">
        <v>497</v>
      </c>
      <c r="W692" s="60"/>
    </row>
    <row r="693" s="51" customFormat="1" ht="45">
      <c r="A693" s="52">
        <v>6</v>
      </c>
      <c r="B693" s="53" t="s">
        <v>708</v>
      </c>
      <c r="C693" s="52" t="s">
        <v>43</v>
      </c>
      <c r="D693" s="52">
        <v>1955</v>
      </c>
      <c r="E693" s="52" t="s">
        <v>40</v>
      </c>
      <c r="F693" s="52" t="s">
        <v>65</v>
      </c>
      <c r="G693" s="54">
        <v>2</v>
      </c>
      <c r="H693" s="54">
        <v>1</v>
      </c>
      <c r="I693" s="55">
        <v>509.19999999999999</v>
      </c>
      <c r="J693" s="55">
        <v>486.19999999999999</v>
      </c>
      <c r="K693" s="55">
        <v>480.19999999999999</v>
      </c>
      <c r="L693" s="56">
        <v>12</v>
      </c>
      <c r="M693" s="55">
        <f t="shared" si="137"/>
        <v>162066.19</v>
      </c>
      <c r="N693" s="55">
        <v>0</v>
      </c>
      <c r="O693" s="55">
        <v>0</v>
      </c>
      <c r="P693" s="55">
        <v>0</v>
      </c>
      <c r="Q693" s="55">
        <f>'Таблица 3 '!C684</f>
        <v>162066.19</v>
      </c>
      <c r="R693" s="55">
        <f t="shared" si="138"/>
        <v>162066.19</v>
      </c>
      <c r="S693" s="55">
        <v>0</v>
      </c>
      <c r="T693" s="57">
        <f t="shared" si="139"/>
        <v>333.33235294117651</v>
      </c>
      <c r="U693" s="57">
        <v>333.32999999999998</v>
      </c>
      <c r="V693" s="59" t="s">
        <v>497</v>
      </c>
      <c r="W693" s="60"/>
    </row>
    <row r="694" s="51" customFormat="1" ht="45">
      <c r="A694" s="52">
        <v>7</v>
      </c>
      <c r="B694" s="53" t="s">
        <v>709</v>
      </c>
      <c r="C694" s="52" t="s">
        <v>43</v>
      </c>
      <c r="D694" s="52">
        <v>1955</v>
      </c>
      <c r="E694" s="52" t="s">
        <v>40</v>
      </c>
      <c r="F694" s="52" t="s">
        <v>44</v>
      </c>
      <c r="G694" s="54">
        <v>2</v>
      </c>
      <c r="H694" s="54">
        <v>2</v>
      </c>
      <c r="I694" s="55">
        <v>499</v>
      </c>
      <c r="J694" s="55">
        <v>480.10000000000002</v>
      </c>
      <c r="K694" s="55">
        <v>480.10000000000002</v>
      </c>
      <c r="L694" s="56">
        <v>17</v>
      </c>
      <c r="M694" s="55">
        <f t="shared" si="137"/>
        <v>160622.63</v>
      </c>
      <c r="N694" s="55">
        <v>0</v>
      </c>
      <c r="O694" s="55">
        <v>0</v>
      </c>
      <c r="P694" s="55">
        <v>0</v>
      </c>
      <c r="Q694" s="55">
        <f>'Таблица 3 '!C685</f>
        <v>160622.63</v>
      </c>
      <c r="R694" s="55">
        <f t="shared" si="138"/>
        <v>160622.63</v>
      </c>
      <c r="S694" s="55">
        <v>0</v>
      </c>
      <c r="T694" s="57">
        <f t="shared" si="139"/>
        <v>334.56077900437407</v>
      </c>
      <c r="U694" s="57">
        <v>334.56057071443445</v>
      </c>
      <c r="V694" s="59" t="s">
        <v>497</v>
      </c>
      <c r="W694" s="60"/>
    </row>
    <row r="695" s="51" customFormat="1" ht="45">
      <c r="A695" s="52">
        <v>8</v>
      </c>
      <c r="B695" s="53" t="s">
        <v>710</v>
      </c>
      <c r="C695" s="52" t="s">
        <v>43</v>
      </c>
      <c r="D695" s="52">
        <v>1986</v>
      </c>
      <c r="E695" s="52" t="s">
        <v>40</v>
      </c>
      <c r="F695" s="52" t="s">
        <v>65</v>
      </c>
      <c r="G695" s="54">
        <v>2</v>
      </c>
      <c r="H695" s="54">
        <v>2</v>
      </c>
      <c r="I695" s="55">
        <v>605.70000000000005</v>
      </c>
      <c r="J695" s="55">
        <v>554.39999999999998</v>
      </c>
      <c r="K695" s="55">
        <v>553.29999999999995</v>
      </c>
      <c r="L695" s="56">
        <v>22</v>
      </c>
      <c r="M695" s="55">
        <f t="shared" si="137"/>
        <v>921735.97999999998</v>
      </c>
      <c r="N695" s="55">
        <v>0</v>
      </c>
      <c r="O695" s="55">
        <v>0</v>
      </c>
      <c r="P695" s="55">
        <v>0</v>
      </c>
      <c r="Q695" s="55">
        <f>'Таблица 3 '!C686</f>
        <v>921735.97999999998</v>
      </c>
      <c r="R695" s="55">
        <f t="shared" si="138"/>
        <v>921735.97999999998</v>
      </c>
      <c r="S695" s="55">
        <v>0</v>
      </c>
      <c r="T695" s="57">
        <f t="shared" si="139"/>
        <v>1662.5829365079364</v>
      </c>
      <c r="U695" s="57">
        <v>1662.5799999999999</v>
      </c>
      <c r="V695" s="59" t="s">
        <v>497</v>
      </c>
      <c r="W695" s="60"/>
    </row>
    <row r="696" s="51" customFormat="1" ht="45">
      <c r="A696" s="52">
        <v>9</v>
      </c>
      <c r="B696" s="53" t="s">
        <v>711</v>
      </c>
      <c r="C696" s="52" t="s">
        <v>43</v>
      </c>
      <c r="D696" s="52">
        <v>1969</v>
      </c>
      <c r="E696" s="52" t="s">
        <v>40</v>
      </c>
      <c r="F696" s="52" t="s">
        <v>44</v>
      </c>
      <c r="G696" s="54">
        <v>5</v>
      </c>
      <c r="H696" s="54">
        <v>6</v>
      </c>
      <c r="I696" s="55">
        <v>5532.8000000000002</v>
      </c>
      <c r="J696" s="55">
        <v>4215.8000000000002</v>
      </c>
      <c r="K696" s="55">
        <v>4215.8000000000002</v>
      </c>
      <c r="L696" s="56">
        <v>167</v>
      </c>
      <c r="M696" s="55">
        <f t="shared" si="137"/>
        <v>42410.400000000001</v>
      </c>
      <c r="N696" s="55">
        <v>0</v>
      </c>
      <c r="O696" s="55">
        <v>0</v>
      </c>
      <c r="P696" s="55">
        <v>0</v>
      </c>
      <c r="Q696" s="55">
        <f>'Таблица 3 '!C687</f>
        <v>42410.400000000001</v>
      </c>
      <c r="R696" s="55">
        <f t="shared" si="138"/>
        <v>42410.400000000001</v>
      </c>
      <c r="S696" s="55">
        <v>0</v>
      </c>
      <c r="T696" s="57">
        <f t="shared" si="139"/>
        <v>10.059870012808958</v>
      </c>
      <c r="U696" s="57">
        <v>43.539999999999999</v>
      </c>
      <c r="V696" s="59" t="s">
        <v>497</v>
      </c>
      <c r="W696" s="60"/>
    </row>
    <row r="697" s="51" customFormat="1" ht="45">
      <c r="A697" s="52">
        <v>10</v>
      </c>
      <c r="B697" s="53" t="s">
        <v>712</v>
      </c>
      <c r="C697" s="52" t="s">
        <v>43</v>
      </c>
      <c r="D697" s="52">
        <v>1971</v>
      </c>
      <c r="E697" s="52" t="s">
        <v>40</v>
      </c>
      <c r="F697" s="52" t="s">
        <v>44</v>
      </c>
      <c r="G697" s="54">
        <v>5</v>
      </c>
      <c r="H697" s="54">
        <v>4</v>
      </c>
      <c r="I697" s="55">
        <v>3393.1999999999998</v>
      </c>
      <c r="J697" s="55">
        <v>3169.4000000000001</v>
      </c>
      <c r="K697" s="55">
        <v>2897</v>
      </c>
      <c r="L697" s="56">
        <v>124</v>
      </c>
      <c r="M697" s="55">
        <f t="shared" si="137"/>
        <v>1772342.3999999999</v>
      </c>
      <c r="N697" s="55">
        <v>0</v>
      </c>
      <c r="O697" s="55">
        <v>0</v>
      </c>
      <c r="P697" s="55">
        <v>0</v>
      </c>
      <c r="Q697" s="55">
        <f>'Таблица 3 '!C688</f>
        <v>1772342.3999999999</v>
      </c>
      <c r="R697" s="55">
        <f t="shared" si="138"/>
        <v>1772342.3999999999</v>
      </c>
      <c r="S697" s="55">
        <v>0</v>
      </c>
      <c r="T697" s="57">
        <f t="shared" si="139"/>
        <v>559.20439199848545</v>
      </c>
      <c r="U697" s="57">
        <v>559.21000000000004</v>
      </c>
      <c r="V697" s="59" t="s">
        <v>497</v>
      </c>
      <c r="W697" s="60"/>
    </row>
    <row r="698" s="51" customFormat="1" ht="45">
      <c r="A698" s="52">
        <v>11</v>
      </c>
      <c r="B698" s="53" t="s">
        <v>713</v>
      </c>
      <c r="C698" s="52" t="s">
        <v>43</v>
      </c>
      <c r="D698" s="52" t="s">
        <v>167</v>
      </c>
      <c r="E698" s="52" t="s">
        <v>39</v>
      </c>
      <c r="F698" s="52" t="s">
        <v>65</v>
      </c>
      <c r="G698" s="54">
        <v>2</v>
      </c>
      <c r="H698" s="54">
        <v>3</v>
      </c>
      <c r="I698" s="55">
        <v>1047.9000000000001</v>
      </c>
      <c r="J698" s="55">
        <v>878.79999999999995</v>
      </c>
      <c r="K698" s="55">
        <v>947.89999999999998</v>
      </c>
      <c r="L698" s="56">
        <v>36</v>
      </c>
      <c r="M698" s="55">
        <f t="shared" si="137"/>
        <v>146732.92999999999</v>
      </c>
      <c r="N698" s="55">
        <v>0</v>
      </c>
      <c r="O698" s="55">
        <v>0</v>
      </c>
      <c r="P698" s="55">
        <v>0</v>
      </c>
      <c r="Q698" s="55">
        <f>'Таблица 3 '!C689</f>
        <v>146732.92999999999</v>
      </c>
      <c r="R698" s="55">
        <f t="shared" si="138"/>
        <v>146732.92999999999</v>
      </c>
      <c r="S698" s="55">
        <v>0</v>
      </c>
      <c r="T698" s="57">
        <f t="shared" si="139"/>
        <v>166.96965179790624</v>
      </c>
      <c r="U698" s="57">
        <v>166.97</v>
      </c>
      <c r="V698" s="59" t="s">
        <v>497</v>
      </c>
      <c r="W698" s="60"/>
    </row>
    <row r="699" s="51" customFormat="1" ht="45">
      <c r="A699" s="52">
        <v>12</v>
      </c>
      <c r="B699" s="53" t="s">
        <v>714</v>
      </c>
      <c r="C699" s="52" t="s">
        <v>43</v>
      </c>
      <c r="D699" s="52">
        <v>1978</v>
      </c>
      <c r="E699" s="52" t="s">
        <v>40</v>
      </c>
      <c r="F699" s="52" t="s">
        <v>44</v>
      </c>
      <c r="G699" s="54">
        <v>2</v>
      </c>
      <c r="H699" s="54">
        <v>2</v>
      </c>
      <c r="I699" s="55">
        <v>784.20000000000005</v>
      </c>
      <c r="J699" s="55">
        <v>720</v>
      </c>
      <c r="K699" s="55">
        <v>720</v>
      </c>
      <c r="L699" s="56">
        <v>35</v>
      </c>
      <c r="M699" s="55">
        <f t="shared" si="137"/>
        <v>952077.59999999998</v>
      </c>
      <c r="N699" s="55">
        <v>0</v>
      </c>
      <c r="O699" s="55">
        <v>0</v>
      </c>
      <c r="P699" s="55">
        <v>0</v>
      </c>
      <c r="Q699" s="55">
        <f>'Таблица 3 '!C690</f>
        <v>952077.59999999998</v>
      </c>
      <c r="R699" s="55">
        <f t="shared" si="138"/>
        <v>952077.59999999998</v>
      </c>
      <c r="S699" s="55">
        <v>0</v>
      </c>
      <c r="T699" s="57">
        <f t="shared" si="139"/>
        <v>1322.3299999999999</v>
      </c>
      <c r="U699" s="57">
        <v>1921.46</v>
      </c>
      <c r="V699" s="59" t="s">
        <v>497</v>
      </c>
      <c r="W699" s="60"/>
    </row>
    <row r="700" s="51" customFormat="1" ht="45">
      <c r="A700" s="52">
        <v>13</v>
      </c>
      <c r="B700" s="53" t="s">
        <v>715</v>
      </c>
      <c r="C700" s="52" t="s">
        <v>43</v>
      </c>
      <c r="D700" s="52">
        <v>1990</v>
      </c>
      <c r="E700" s="52" t="s">
        <v>40</v>
      </c>
      <c r="F700" s="52" t="s">
        <v>44</v>
      </c>
      <c r="G700" s="54">
        <v>3</v>
      </c>
      <c r="H700" s="54">
        <v>3</v>
      </c>
      <c r="I700" s="55">
        <v>1765.5</v>
      </c>
      <c r="J700" s="55">
        <v>1534</v>
      </c>
      <c r="K700" s="55">
        <v>1630.5</v>
      </c>
      <c r="L700" s="56">
        <v>55</v>
      </c>
      <c r="M700" s="55">
        <f t="shared" si="137"/>
        <v>731993.59000000008</v>
      </c>
      <c r="N700" s="55">
        <v>0</v>
      </c>
      <c r="O700" s="55">
        <v>0</v>
      </c>
      <c r="P700" s="55">
        <v>0</v>
      </c>
      <c r="Q700" s="55">
        <f>'Таблица 3 '!C691</f>
        <v>731993.59000000008</v>
      </c>
      <c r="R700" s="55">
        <f t="shared" si="138"/>
        <v>731993.59000000008</v>
      </c>
      <c r="S700" s="55">
        <v>0</v>
      </c>
      <c r="T700" s="57">
        <f t="shared" si="139"/>
        <v>477.17965449804439</v>
      </c>
      <c r="U700" s="57">
        <v>509.20999999999998</v>
      </c>
      <c r="V700" s="59" t="s">
        <v>497</v>
      </c>
      <c r="W700" s="60"/>
    </row>
    <row r="701" s="51" customFormat="1" ht="45">
      <c r="A701" s="52">
        <v>14</v>
      </c>
      <c r="B701" s="53" t="s">
        <v>307</v>
      </c>
      <c r="C701" s="52" t="s">
        <v>43</v>
      </c>
      <c r="D701" s="52" t="s">
        <v>71</v>
      </c>
      <c r="E701" s="52" t="s">
        <v>40</v>
      </c>
      <c r="F701" s="52" t="s">
        <v>65</v>
      </c>
      <c r="G701" s="54">
        <v>2</v>
      </c>
      <c r="H701" s="54">
        <v>2</v>
      </c>
      <c r="I701" s="55">
        <v>2437</v>
      </c>
      <c r="J701" s="55">
        <v>921</v>
      </c>
      <c r="K701" s="55">
        <v>53.600000000000001</v>
      </c>
      <c r="L701" s="56">
        <v>38</v>
      </c>
      <c r="M701" s="55">
        <f t="shared" si="137"/>
        <v>7463339.1899999995</v>
      </c>
      <c r="N701" s="55">
        <v>0</v>
      </c>
      <c r="O701" s="55">
        <v>0</v>
      </c>
      <c r="P701" s="55">
        <v>0</v>
      </c>
      <c r="Q701" s="55">
        <f>'Таблица 3 '!C692</f>
        <v>7463339.1899999995</v>
      </c>
      <c r="R701" s="55">
        <f t="shared" si="138"/>
        <v>7463339.1899999995</v>
      </c>
      <c r="S701" s="55">
        <v>0</v>
      </c>
      <c r="T701" s="57">
        <f t="shared" si="139"/>
        <v>8103.5170358306186</v>
      </c>
      <c r="U701" s="57">
        <v>8103.5170358306186</v>
      </c>
      <c r="V701" s="59" t="s">
        <v>497</v>
      </c>
      <c r="W701" s="60"/>
    </row>
    <row r="702" s="43" customFormat="1" ht="26.25" customHeight="1">
      <c r="A702" s="44" t="s">
        <v>716</v>
      </c>
      <c r="B702" s="44"/>
      <c r="C702" s="45" t="s">
        <v>39</v>
      </c>
      <c r="D702" s="45" t="s">
        <v>39</v>
      </c>
      <c r="E702" s="45" t="s">
        <v>39</v>
      </c>
      <c r="F702" s="45" t="s">
        <v>39</v>
      </c>
      <c r="G702" s="46" t="s">
        <v>39</v>
      </c>
      <c r="H702" s="46" t="s">
        <v>39</v>
      </c>
      <c r="I702" s="47">
        <f>SUM(I703:I705)</f>
        <v>7904.1999999999998</v>
      </c>
      <c r="J702" s="47">
        <f t="shared" ref="J702:S702" si="140">SUM(J703:J705)</f>
        <v>6630</v>
      </c>
      <c r="K702" s="47">
        <f t="shared" si="140"/>
        <v>5876.8800000000001</v>
      </c>
      <c r="L702" s="48">
        <f t="shared" si="140"/>
        <v>250</v>
      </c>
      <c r="M702" s="47">
        <f t="shared" si="140"/>
        <v>7979603.29</v>
      </c>
      <c r="N702" s="47">
        <f t="shared" si="140"/>
        <v>0</v>
      </c>
      <c r="O702" s="47">
        <f t="shared" si="140"/>
        <v>0</v>
      </c>
      <c r="P702" s="47">
        <f t="shared" si="140"/>
        <v>0</v>
      </c>
      <c r="Q702" s="47">
        <f t="shared" si="140"/>
        <v>7979603.29</v>
      </c>
      <c r="R702" s="47">
        <f t="shared" si="140"/>
        <v>7979603.29</v>
      </c>
      <c r="S702" s="47">
        <f t="shared" si="140"/>
        <v>0</v>
      </c>
      <c r="T702" s="49" t="s">
        <v>40</v>
      </c>
      <c r="U702" s="49" t="s">
        <v>40</v>
      </c>
      <c r="V702" s="50" t="s">
        <v>40</v>
      </c>
      <c r="W702" s="60"/>
    </row>
    <row r="703" s="51" customFormat="1" ht="45">
      <c r="A703" s="52">
        <v>1</v>
      </c>
      <c r="B703" s="53" t="s">
        <v>717</v>
      </c>
      <c r="C703" s="52" t="s">
        <v>43</v>
      </c>
      <c r="D703" s="52">
        <v>1991</v>
      </c>
      <c r="E703" s="52" t="s">
        <v>40</v>
      </c>
      <c r="F703" s="52" t="s">
        <v>50</v>
      </c>
      <c r="G703" s="54">
        <v>5</v>
      </c>
      <c r="H703" s="54">
        <v>4</v>
      </c>
      <c r="I703" s="55">
        <v>3490</v>
      </c>
      <c r="J703" s="55">
        <v>2820.4000000000001</v>
      </c>
      <c r="K703" s="55">
        <v>2572.9000000000001</v>
      </c>
      <c r="L703" s="56">
        <v>117</v>
      </c>
      <c r="M703" s="55">
        <f t="shared" ref="M703:M705" si="141">SUM(N703:Q703)</f>
        <v>284783.58000000002</v>
      </c>
      <c r="N703" s="55">
        <v>0</v>
      </c>
      <c r="O703" s="55">
        <v>0</v>
      </c>
      <c r="P703" s="55">
        <v>0</v>
      </c>
      <c r="Q703" s="55">
        <f>'Таблица 3 '!C694</f>
        <v>284783.58000000002</v>
      </c>
      <c r="R703" s="55">
        <f t="shared" ref="R703:R705" si="142">Q703</f>
        <v>284783.58000000002</v>
      </c>
      <c r="S703" s="55">
        <v>0</v>
      </c>
      <c r="T703" s="57">
        <f t="shared" si="139"/>
        <v>100.97276272869097</v>
      </c>
      <c r="U703" s="57">
        <v>259.42000000000002</v>
      </c>
      <c r="V703" s="59" t="s">
        <v>497</v>
      </c>
      <c r="W703" s="60"/>
    </row>
    <row r="704" s="51" customFormat="1" ht="45">
      <c r="A704" s="52">
        <v>2</v>
      </c>
      <c r="B704" s="53" t="s">
        <v>718</v>
      </c>
      <c r="C704" s="52" t="s">
        <v>43</v>
      </c>
      <c r="D704" s="52">
        <v>1992</v>
      </c>
      <c r="E704" s="52" t="s">
        <v>40</v>
      </c>
      <c r="F704" s="52" t="s">
        <v>54</v>
      </c>
      <c r="G704" s="54">
        <v>5</v>
      </c>
      <c r="H704" s="54">
        <v>3</v>
      </c>
      <c r="I704" s="55">
        <v>3726.6999999999998</v>
      </c>
      <c r="J704" s="55">
        <v>3198.5999999999999</v>
      </c>
      <c r="K704" s="55">
        <v>2692.98</v>
      </c>
      <c r="L704" s="56">
        <v>110</v>
      </c>
      <c r="M704" s="55">
        <f t="shared" si="141"/>
        <v>7546681.2000000002</v>
      </c>
      <c r="N704" s="55">
        <v>0</v>
      </c>
      <c r="O704" s="55">
        <v>0</v>
      </c>
      <c r="P704" s="55">
        <v>0</v>
      </c>
      <c r="Q704" s="55">
        <f>'Таблица 3 '!C695</f>
        <v>7546681.2000000002</v>
      </c>
      <c r="R704" s="55">
        <f t="shared" si="142"/>
        <v>7546681.2000000002</v>
      </c>
      <c r="S704" s="55">
        <v>0</v>
      </c>
      <c r="T704" s="57">
        <f t="shared" si="139"/>
        <v>2359.3700994184956</v>
      </c>
      <c r="U704" s="57">
        <v>2894.3099999999999</v>
      </c>
      <c r="V704" s="59" t="s">
        <v>497</v>
      </c>
      <c r="W704" s="60"/>
    </row>
    <row r="705" s="51" customFormat="1" ht="45">
      <c r="A705" s="52">
        <v>3</v>
      </c>
      <c r="B705" s="53" t="s">
        <v>719</v>
      </c>
      <c r="C705" s="52" t="s">
        <v>43</v>
      </c>
      <c r="D705" s="52">
        <v>1983</v>
      </c>
      <c r="E705" s="52" t="s">
        <v>40</v>
      </c>
      <c r="F705" s="52" t="s">
        <v>65</v>
      </c>
      <c r="G705" s="54">
        <v>2</v>
      </c>
      <c r="H705" s="54">
        <v>2</v>
      </c>
      <c r="I705" s="55">
        <v>687.5</v>
      </c>
      <c r="J705" s="55">
        <v>611</v>
      </c>
      <c r="K705" s="55">
        <v>611</v>
      </c>
      <c r="L705" s="56">
        <v>23</v>
      </c>
      <c r="M705" s="55">
        <f t="shared" si="141"/>
        <v>148138.51000000001</v>
      </c>
      <c r="N705" s="55">
        <v>0</v>
      </c>
      <c r="O705" s="55">
        <v>0</v>
      </c>
      <c r="P705" s="55">
        <v>0</v>
      </c>
      <c r="Q705" s="55">
        <f>'Таблица 3 '!C696</f>
        <v>148138.51000000001</v>
      </c>
      <c r="R705" s="55">
        <f t="shared" si="142"/>
        <v>148138.51000000001</v>
      </c>
      <c r="S705" s="55">
        <v>0</v>
      </c>
      <c r="T705" s="57">
        <f t="shared" si="139"/>
        <v>242.45255319148939</v>
      </c>
      <c r="U705" s="57">
        <v>242.44999999999999</v>
      </c>
      <c r="V705" s="59" t="s">
        <v>497</v>
      </c>
      <c r="W705" s="60"/>
    </row>
    <row r="706" s="43" customFormat="1" ht="30.75" customHeight="1">
      <c r="A706" s="44" t="s">
        <v>308</v>
      </c>
      <c r="B706" s="44"/>
      <c r="C706" s="45" t="s">
        <v>39</v>
      </c>
      <c r="D706" s="45" t="s">
        <v>39</v>
      </c>
      <c r="E706" s="45" t="s">
        <v>39</v>
      </c>
      <c r="F706" s="45" t="s">
        <v>39</v>
      </c>
      <c r="G706" s="46" t="s">
        <v>39</v>
      </c>
      <c r="H706" s="46" t="s">
        <v>39</v>
      </c>
      <c r="I706" s="47">
        <f>SUM(I707:I719)</f>
        <v>22750.360000000001</v>
      </c>
      <c r="J706" s="47">
        <f t="shared" ref="J706:S706" si="143">SUM(J707:J719)</f>
        <v>15568.48</v>
      </c>
      <c r="K706" s="47">
        <f t="shared" si="143"/>
        <v>13820.199999999999</v>
      </c>
      <c r="L706" s="48">
        <f t="shared" si="143"/>
        <v>560</v>
      </c>
      <c r="M706" s="47">
        <f t="shared" si="143"/>
        <v>24882907.670000002</v>
      </c>
      <c r="N706" s="47">
        <f t="shared" si="143"/>
        <v>0</v>
      </c>
      <c r="O706" s="47">
        <f t="shared" si="143"/>
        <v>0</v>
      </c>
      <c r="P706" s="47">
        <f t="shared" si="143"/>
        <v>0</v>
      </c>
      <c r="Q706" s="47">
        <f t="shared" si="143"/>
        <v>24882907.670000002</v>
      </c>
      <c r="R706" s="47">
        <f t="shared" si="143"/>
        <v>24882907.670000002</v>
      </c>
      <c r="S706" s="47">
        <f t="shared" si="143"/>
        <v>0</v>
      </c>
      <c r="T706" s="49" t="s">
        <v>40</v>
      </c>
      <c r="U706" s="49" t="s">
        <v>40</v>
      </c>
      <c r="V706" s="50" t="s">
        <v>40</v>
      </c>
      <c r="W706" s="60"/>
    </row>
    <row r="707" s="51" customFormat="1" ht="45">
      <c r="A707" s="52">
        <v>1</v>
      </c>
      <c r="B707" s="53" t="s">
        <v>720</v>
      </c>
      <c r="C707" s="52" t="s">
        <v>43</v>
      </c>
      <c r="D707" s="52" t="s">
        <v>438</v>
      </c>
      <c r="E707" s="52" t="s">
        <v>40</v>
      </c>
      <c r="F707" s="52" t="s">
        <v>65</v>
      </c>
      <c r="G707" s="54">
        <v>2</v>
      </c>
      <c r="H707" s="54">
        <v>1</v>
      </c>
      <c r="I707" s="55">
        <v>1526</v>
      </c>
      <c r="J707" s="55">
        <v>692.15999999999997</v>
      </c>
      <c r="K707" s="55">
        <v>360.23000000000002</v>
      </c>
      <c r="L707" s="56">
        <v>31</v>
      </c>
      <c r="M707" s="55">
        <f t="shared" ref="M707:M719" si="144">SUM(N707:Q707)</f>
        <v>2299063.2000000002</v>
      </c>
      <c r="N707" s="55">
        <v>0</v>
      </c>
      <c r="O707" s="55">
        <v>0</v>
      </c>
      <c r="P707" s="55">
        <v>0</v>
      </c>
      <c r="Q707" s="55">
        <f>'Таблица 3 '!C698</f>
        <v>2299063.2000000002</v>
      </c>
      <c r="R707" s="55">
        <f t="shared" ref="R707:R719" si="145">Q707</f>
        <v>2299063.2000000002</v>
      </c>
      <c r="S707" s="55">
        <v>0</v>
      </c>
      <c r="T707" s="57">
        <f t="shared" si="139"/>
        <v>3321.5776699029129</v>
      </c>
      <c r="U707" s="57">
        <v>3321.5776699029129</v>
      </c>
      <c r="V707" s="59" t="s">
        <v>497</v>
      </c>
      <c r="W707" s="60"/>
    </row>
    <row r="708" s="51" customFormat="1" ht="45">
      <c r="A708" s="52">
        <v>2</v>
      </c>
      <c r="B708" s="53" t="s">
        <v>721</v>
      </c>
      <c r="C708" s="52" t="s">
        <v>43</v>
      </c>
      <c r="D708" s="52" t="s">
        <v>165</v>
      </c>
      <c r="E708" s="52" t="s">
        <v>40</v>
      </c>
      <c r="F708" s="52" t="s">
        <v>65</v>
      </c>
      <c r="G708" s="54">
        <v>3</v>
      </c>
      <c r="H708" s="54">
        <v>2</v>
      </c>
      <c r="I708" s="55">
        <v>2298</v>
      </c>
      <c r="J708" s="55">
        <v>1376.7</v>
      </c>
      <c r="K708" s="55">
        <v>583.5</v>
      </c>
      <c r="L708" s="56">
        <v>46</v>
      </c>
      <c r="M708" s="55">
        <f t="shared" si="144"/>
        <v>208603.53</v>
      </c>
      <c r="N708" s="55">
        <v>0</v>
      </c>
      <c r="O708" s="55">
        <v>0</v>
      </c>
      <c r="P708" s="55">
        <v>0</v>
      </c>
      <c r="Q708" s="55">
        <f>'Таблица 3 '!C699</f>
        <v>208603.53</v>
      </c>
      <c r="R708" s="55">
        <f t="shared" si="145"/>
        <v>208603.53</v>
      </c>
      <c r="S708" s="55">
        <v>0</v>
      </c>
      <c r="T708" s="57">
        <f t="shared" si="139"/>
        <v>151.52431902375244</v>
      </c>
      <c r="U708" s="57">
        <v>151.52431902375244</v>
      </c>
      <c r="V708" s="59" t="s">
        <v>497</v>
      </c>
      <c r="W708" s="60"/>
    </row>
    <row r="709" s="51" customFormat="1" ht="60">
      <c r="A709" s="52">
        <v>3</v>
      </c>
      <c r="B709" s="53" t="s">
        <v>722</v>
      </c>
      <c r="C709" s="52" t="s">
        <v>52</v>
      </c>
      <c r="D709" s="52">
        <v>1977</v>
      </c>
      <c r="E709" s="52">
        <v>2021</v>
      </c>
      <c r="F709" s="52" t="s">
        <v>44</v>
      </c>
      <c r="G709" s="54">
        <v>5</v>
      </c>
      <c r="H709" s="54">
        <v>4</v>
      </c>
      <c r="I709" s="55">
        <v>4929.3000000000002</v>
      </c>
      <c r="J709" s="55">
        <v>2887.4000000000001</v>
      </c>
      <c r="K709" s="55">
        <v>2887.4000000000001</v>
      </c>
      <c r="L709" s="56">
        <v>97</v>
      </c>
      <c r="M709" s="55">
        <f t="shared" si="144"/>
        <v>1074490.3799999999</v>
      </c>
      <c r="N709" s="55">
        <v>0</v>
      </c>
      <c r="O709" s="55">
        <v>0</v>
      </c>
      <c r="P709" s="55">
        <v>0</v>
      </c>
      <c r="Q709" s="55">
        <f>'Таблица 3 '!C700</f>
        <v>1074490.3799999999</v>
      </c>
      <c r="R709" s="55">
        <f t="shared" si="145"/>
        <v>1074490.3799999999</v>
      </c>
      <c r="S709" s="55">
        <v>0</v>
      </c>
      <c r="T709" s="57">
        <f t="shared" si="139"/>
        <v>372.1307681651312</v>
      </c>
      <c r="U709" s="57">
        <v>372.1307681651312</v>
      </c>
      <c r="V709" s="59" t="s">
        <v>497</v>
      </c>
      <c r="W709" s="60"/>
    </row>
    <row r="710" s="51" customFormat="1" ht="45">
      <c r="A710" s="52">
        <v>4</v>
      </c>
      <c r="B710" s="53" t="s">
        <v>723</v>
      </c>
      <c r="C710" s="52" t="s">
        <v>43</v>
      </c>
      <c r="D710" s="52" t="s">
        <v>724</v>
      </c>
      <c r="E710" s="52" t="s">
        <v>40</v>
      </c>
      <c r="F710" s="52" t="s">
        <v>65</v>
      </c>
      <c r="G710" s="54">
        <v>2</v>
      </c>
      <c r="H710" s="54">
        <v>2</v>
      </c>
      <c r="I710" s="55">
        <v>1322.4000000000001</v>
      </c>
      <c r="J710" s="55">
        <v>755.39999999999998</v>
      </c>
      <c r="K710" s="55">
        <v>755.39999999999998</v>
      </c>
      <c r="L710" s="56">
        <v>29</v>
      </c>
      <c r="M710" s="55">
        <f t="shared" si="144"/>
        <v>2490865.4199999999</v>
      </c>
      <c r="N710" s="55">
        <v>0</v>
      </c>
      <c r="O710" s="55">
        <v>0</v>
      </c>
      <c r="P710" s="55">
        <v>0</v>
      </c>
      <c r="Q710" s="55">
        <f>'Таблица 3 '!C701</f>
        <v>2490865.4199999999</v>
      </c>
      <c r="R710" s="55">
        <f t="shared" si="145"/>
        <v>2490865.4199999999</v>
      </c>
      <c r="S710" s="55">
        <v>0</v>
      </c>
      <c r="T710" s="57">
        <f t="shared" si="139"/>
        <v>3297.4125231665344</v>
      </c>
      <c r="U710" s="57">
        <v>3297.4099999999999</v>
      </c>
      <c r="V710" s="59" t="s">
        <v>497</v>
      </c>
      <c r="W710" s="60"/>
    </row>
    <row r="711" s="51" customFormat="1" ht="45">
      <c r="A711" s="52">
        <v>5</v>
      </c>
      <c r="B711" s="53" t="s">
        <v>725</v>
      </c>
      <c r="C711" s="52" t="s">
        <v>43</v>
      </c>
      <c r="D711" s="52" t="s">
        <v>726</v>
      </c>
      <c r="E711" s="52" t="s">
        <v>40</v>
      </c>
      <c r="F711" s="52" t="s">
        <v>65</v>
      </c>
      <c r="G711" s="54">
        <v>2</v>
      </c>
      <c r="H711" s="54">
        <v>2</v>
      </c>
      <c r="I711" s="55">
        <v>826.85000000000002</v>
      </c>
      <c r="J711" s="55">
        <v>782.89999999999998</v>
      </c>
      <c r="K711" s="55">
        <v>733.39999999999998</v>
      </c>
      <c r="L711" s="56">
        <v>21</v>
      </c>
      <c r="M711" s="55">
        <f t="shared" si="144"/>
        <v>2698114.6499999999</v>
      </c>
      <c r="N711" s="55">
        <v>0</v>
      </c>
      <c r="O711" s="55">
        <v>0</v>
      </c>
      <c r="P711" s="55">
        <v>0</v>
      </c>
      <c r="Q711" s="55">
        <f>'Таблица 3 '!C702</f>
        <v>2698114.6499999999</v>
      </c>
      <c r="R711" s="55">
        <f t="shared" si="145"/>
        <v>2698114.6499999999</v>
      </c>
      <c r="S711" s="55">
        <v>0</v>
      </c>
      <c r="T711" s="57">
        <f t="shared" si="139"/>
        <v>3446.3081491889129</v>
      </c>
      <c r="U711" s="57">
        <v>3446.3099999999999</v>
      </c>
      <c r="V711" s="59" t="s">
        <v>497</v>
      </c>
      <c r="W711" s="60"/>
    </row>
    <row r="712" s="51" customFormat="1" ht="45">
      <c r="A712" s="52">
        <v>6</v>
      </c>
      <c r="B712" s="53" t="s">
        <v>727</v>
      </c>
      <c r="C712" s="52" t="s">
        <v>43</v>
      </c>
      <c r="D712" s="52" t="s">
        <v>99</v>
      </c>
      <c r="E712" s="52" t="s">
        <v>40</v>
      </c>
      <c r="F712" s="52" t="s">
        <v>65</v>
      </c>
      <c r="G712" s="54">
        <v>5</v>
      </c>
      <c r="H712" s="54">
        <v>4</v>
      </c>
      <c r="I712" s="55">
        <v>1731.9300000000001</v>
      </c>
      <c r="J712" s="55">
        <v>1284.1400000000001</v>
      </c>
      <c r="K712" s="55">
        <v>1197.54</v>
      </c>
      <c r="L712" s="56">
        <v>43</v>
      </c>
      <c r="M712" s="55">
        <f t="shared" si="144"/>
        <v>6072193.9699999997</v>
      </c>
      <c r="N712" s="55">
        <v>0</v>
      </c>
      <c r="O712" s="55">
        <v>0</v>
      </c>
      <c r="P712" s="55">
        <v>0</v>
      </c>
      <c r="Q712" s="55">
        <f>'Таблица 3 '!C703</f>
        <v>6072193.9699999997</v>
      </c>
      <c r="R712" s="55">
        <f t="shared" si="145"/>
        <v>6072193.9699999997</v>
      </c>
      <c r="S712" s="55">
        <v>0</v>
      </c>
      <c r="T712" s="57">
        <f t="shared" si="139"/>
        <v>4728.607449343529</v>
      </c>
      <c r="U712" s="57">
        <v>4728.607449343529</v>
      </c>
      <c r="V712" s="59" t="s">
        <v>497</v>
      </c>
      <c r="W712" s="60"/>
    </row>
    <row r="713" s="51" customFormat="1" ht="45">
      <c r="A713" s="52">
        <v>7</v>
      </c>
      <c r="B713" s="53" t="s">
        <v>728</v>
      </c>
      <c r="C713" s="52" t="s">
        <v>43</v>
      </c>
      <c r="D713" s="52" t="s">
        <v>729</v>
      </c>
      <c r="E713" s="52" t="s">
        <v>40</v>
      </c>
      <c r="F713" s="52" t="s">
        <v>65</v>
      </c>
      <c r="G713" s="54">
        <v>2</v>
      </c>
      <c r="H713" s="54">
        <v>2</v>
      </c>
      <c r="I713" s="55">
        <v>4598</v>
      </c>
      <c r="J713" s="55">
        <v>3227.5100000000002</v>
      </c>
      <c r="K713" s="55">
        <v>3123.8099999999999</v>
      </c>
      <c r="L713" s="56">
        <v>107</v>
      </c>
      <c r="M713" s="55">
        <f t="shared" si="144"/>
        <v>1728931.1499999999</v>
      </c>
      <c r="N713" s="55">
        <v>0</v>
      </c>
      <c r="O713" s="55">
        <v>0</v>
      </c>
      <c r="P713" s="55">
        <v>0</v>
      </c>
      <c r="Q713" s="55">
        <f>'Таблица 3 '!C704</f>
        <v>1728931.1499999999</v>
      </c>
      <c r="R713" s="55">
        <f t="shared" si="145"/>
        <v>1728931.1499999999</v>
      </c>
      <c r="S713" s="55">
        <v>0</v>
      </c>
      <c r="T713" s="57">
        <f t="shared" si="139"/>
        <v>535.68576084969516</v>
      </c>
      <c r="U713" s="57">
        <v>535.69000000000005</v>
      </c>
      <c r="V713" s="59" t="s">
        <v>497</v>
      </c>
      <c r="W713" s="60"/>
    </row>
    <row r="714" s="51" customFormat="1" ht="45">
      <c r="A714" s="52">
        <v>8</v>
      </c>
      <c r="B714" s="53" t="s">
        <v>730</v>
      </c>
      <c r="C714" s="52" t="s">
        <v>43</v>
      </c>
      <c r="D714" s="52" t="s">
        <v>96</v>
      </c>
      <c r="E714" s="52" t="s">
        <v>40</v>
      </c>
      <c r="F714" s="52" t="s">
        <v>65</v>
      </c>
      <c r="G714" s="54">
        <v>2</v>
      </c>
      <c r="H714" s="54">
        <v>2</v>
      </c>
      <c r="I714" s="55">
        <v>687.20000000000005</v>
      </c>
      <c r="J714" s="55">
        <v>652</v>
      </c>
      <c r="K714" s="55">
        <v>601.29999999999995</v>
      </c>
      <c r="L714" s="56">
        <v>19</v>
      </c>
      <c r="M714" s="55">
        <f t="shared" si="144"/>
        <v>1954506.77</v>
      </c>
      <c r="N714" s="55">
        <v>0</v>
      </c>
      <c r="O714" s="55">
        <v>0</v>
      </c>
      <c r="P714" s="55">
        <v>0</v>
      </c>
      <c r="Q714" s="55">
        <f>'Таблица 3 '!C705</f>
        <v>1954506.77</v>
      </c>
      <c r="R714" s="55">
        <f t="shared" si="145"/>
        <v>1954506.77</v>
      </c>
      <c r="S714" s="55">
        <v>0</v>
      </c>
      <c r="T714" s="57">
        <f t="shared" si="139"/>
        <v>2997.7097699386504</v>
      </c>
      <c r="U714" s="57">
        <v>2965.71</v>
      </c>
      <c r="V714" s="59" t="s">
        <v>497</v>
      </c>
      <c r="W714" s="60"/>
    </row>
    <row r="715" s="51" customFormat="1" ht="45">
      <c r="A715" s="52">
        <v>9</v>
      </c>
      <c r="B715" s="53" t="s">
        <v>731</v>
      </c>
      <c r="C715" s="52" t="s">
        <v>43</v>
      </c>
      <c r="D715" s="52" t="s">
        <v>726</v>
      </c>
      <c r="E715" s="52" t="s">
        <v>40</v>
      </c>
      <c r="F715" s="52" t="s">
        <v>65</v>
      </c>
      <c r="G715" s="54">
        <v>2</v>
      </c>
      <c r="H715" s="54">
        <v>2</v>
      </c>
      <c r="I715" s="55">
        <v>1006.7</v>
      </c>
      <c r="J715" s="55">
        <v>783</v>
      </c>
      <c r="K715" s="55">
        <v>754.20000000000005</v>
      </c>
      <c r="L715" s="56">
        <v>26</v>
      </c>
      <c r="M715" s="55">
        <f t="shared" si="144"/>
        <v>2328387.1999999997</v>
      </c>
      <c r="N715" s="55">
        <v>0</v>
      </c>
      <c r="O715" s="55">
        <v>0</v>
      </c>
      <c r="P715" s="55">
        <v>0</v>
      </c>
      <c r="Q715" s="55">
        <f>'Таблица 3 '!C706</f>
        <v>2328387.1999999997</v>
      </c>
      <c r="R715" s="55">
        <f t="shared" si="145"/>
        <v>2328387.1999999997</v>
      </c>
      <c r="S715" s="55">
        <v>0</v>
      </c>
      <c r="T715" s="57">
        <f t="shared" si="139"/>
        <v>2973.6745849297572</v>
      </c>
      <c r="U715" s="57">
        <v>2973.6700000000001</v>
      </c>
      <c r="V715" s="59" t="s">
        <v>497</v>
      </c>
      <c r="W715" s="60"/>
    </row>
    <row r="716" s="51" customFormat="1" ht="45">
      <c r="A716" s="52">
        <v>10</v>
      </c>
      <c r="B716" s="53" t="s">
        <v>732</v>
      </c>
      <c r="C716" s="52" t="s">
        <v>43</v>
      </c>
      <c r="D716" s="52" t="s">
        <v>726</v>
      </c>
      <c r="E716" s="52" t="s">
        <v>40</v>
      </c>
      <c r="F716" s="52" t="s">
        <v>65</v>
      </c>
      <c r="G716" s="54">
        <v>2</v>
      </c>
      <c r="H716" s="54">
        <v>2</v>
      </c>
      <c r="I716" s="55">
        <v>772.29999999999995</v>
      </c>
      <c r="J716" s="55">
        <v>734.70000000000005</v>
      </c>
      <c r="K716" s="55">
        <v>734.70000000000005</v>
      </c>
      <c r="L716" s="56">
        <v>38</v>
      </c>
      <c r="M716" s="55">
        <f t="shared" si="144"/>
        <v>1643042.1399999999</v>
      </c>
      <c r="N716" s="55">
        <v>0</v>
      </c>
      <c r="O716" s="55">
        <v>0</v>
      </c>
      <c r="P716" s="55">
        <v>0</v>
      </c>
      <c r="Q716" s="55">
        <f>'Таблица 3 '!C707</f>
        <v>1643042.1399999999</v>
      </c>
      <c r="R716" s="55">
        <f t="shared" si="145"/>
        <v>1643042.1399999999</v>
      </c>
      <c r="S716" s="55">
        <v>0</v>
      </c>
      <c r="T716" s="57">
        <f t="shared" si="139"/>
        <v>2236.3442765754726</v>
      </c>
      <c r="U716" s="57">
        <v>2236.3400000000001</v>
      </c>
      <c r="V716" s="59" t="s">
        <v>497</v>
      </c>
      <c r="W716" s="60"/>
    </row>
    <row r="717" s="51" customFormat="1" ht="45">
      <c r="A717" s="52">
        <v>11</v>
      </c>
      <c r="B717" s="53" t="s">
        <v>733</v>
      </c>
      <c r="C717" s="52" t="s">
        <v>43</v>
      </c>
      <c r="D717" s="52" t="s">
        <v>178</v>
      </c>
      <c r="E717" s="52" t="s">
        <v>40</v>
      </c>
      <c r="F717" s="52" t="s">
        <v>65</v>
      </c>
      <c r="G717" s="54">
        <v>2</v>
      </c>
      <c r="H717" s="54">
        <v>3</v>
      </c>
      <c r="I717" s="55">
        <v>991.67999999999995</v>
      </c>
      <c r="J717" s="55">
        <v>779.10000000000002</v>
      </c>
      <c r="K717" s="55">
        <v>779.10000000000002</v>
      </c>
      <c r="L717" s="56">
        <v>28</v>
      </c>
      <c r="M717" s="55">
        <f t="shared" si="144"/>
        <v>1075595.6600000001</v>
      </c>
      <c r="N717" s="55">
        <v>0</v>
      </c>
      <c r="O717" s="55">
        <v>0</v>
      </c>
      <c r="P717" s="55">
        <v>0</v>
      </c>
      <c r="Q717" s="55">
        <f>'Таблица 3 '!C708</f>
        <v>1075595.6600000001</v>
      </c>
      <c r="R717" s="55">
        <f t="shared" si="145"/>
        <v>1075595.6600000001</v>
      </c>
      <c r="S717" s="55">
        <v>0</v>
      </c>
      <c r="T717" s="57">
        <f t="shared" si="139"/>
        <v>1380.5617507380312</v>
      </c>
      <c r="U717" s="57">
        <v>1380.5617507380312</v>
      </c>
      <c r="V717" s="59" t="s">
        <v>497</v>
      </c>
      <c r="W717" s="60"/>
    </row>
    <row r="718" s="51" customFormat="1" ht="45">
      <c r="A718" s="52">
        <v>12</v>
      </c>
      <c r="B718" s="53" t="s">
        <v>734</v>
      </c>
      <c r="C718" s="52" t="s">
        <v>43</v>
      </c>
      <c r="D718" s="52">
        <v>1982</v>
      </c>
      <c r="E718" s="52" t="s">
        <v>40</v>
      </c>
      <c r="F718" s="52" t="s">
        <v>65</v>
      </c>
      <c r="G718" s="54">
        <v>2</v>
      </c>
      <c r="H718" s="54">
        <v>3</v>
      </c>
      <c r="I718" s="55">
        <v>892</v>
      </c>
      <c r="J718" s="55">
        <v>876.82000000000005</v>
      </c>
      <c r="K718" s="55">
        <v>828.82000000000005</v>
      </c>
      <c r="L718" s="56">
        <v>30</v>
      </c>
      <c r="M718" s="55">
        <f t="shared" si="144"/>
        <v>848932.80000000005</v>
      </c>
      <c r="N718" s="55">
        <v>0</v>
      </c>
      <c r="O718" s="55">
        <v>0</v>
      </c>
      <c r="P718" s="55">
        <v>0</v>
      </c>
      <c r="Q718" s="55">
        <f>'Таблица 3 '!C709</f>
        <v>848932.80000000005</v>
      </c>
      <c r="R718" s="55">
        <f t="shared" si="145"/>
        <v>848932.80000000005</v>
      </c>
      <c r="S718" s="55">
        <v>0</v>
      </c>
      <c r="T718" s="57">
        <f t="shared" si="139"/>
        <v>968.19506854314454</v>
      </c>
      <c r="U718" s="57">
        <v>968.20000000000005</v>
      </c>
      <c r="V718" s="59" t="s">
        <v>497</v>
      </c>
      <c r="W718" s="60"/>
    </row>
    <row r="719" s="51" customFormat="1" ht="45">
      <c r="A719" s="52">
        <v>13</v>
      </c>
      <c r="B719" s="53" t="s">
        <v>735</v>
      </c>
      <c r="C719" s="52" t="s">
        <v>43</v>
      </c>
      <c r="D719" s="52" t="s">
        <v>245</v>
      </c>
      <c r="E719" s="52">
        <v>2021</v>
      </c>
      <c r="F719" s="52" t="s">
        <v>65</v>
      </c>
      <c r="G719" s="54">
        <v>2</v>
      </c>
      <c r="H719" s="54">
        <v>2</v>
      </c>
      <c r="I719" s="55">
        <v>1168</v>
      </c>
      <c r="J719" s="55">
        <v>736.64999999999998</v>
      </c>
      <c r="K719" s="55">
        <v>480.80000000000001</v>
      </c>
      <c r="L719" s="56">
        <v>45</v>
      </c>
      <c r="M719" s="55">
        <f t="shared" si="144"/>
        <v>460180.79999999999</v>
      </c>
      <c r="N719" s="55">
        <v>0</v>
      </c>
      <c r="O719" s="55">
        <v>0</v>
      </c>
      <c r="P719" s="55">
        <v>0</v>
      </c>
      <c r="Q719" s="55">
        <f>'Таблица 3 '!C710</f>
        <v>460180.79999999999</v>
      </c>
      <c r="R719" s="55">
        <f t="shared" si="145"/>
        <v>460180.79999999999</v>
      </c>
      <c r="S719" s="55">
        <v>0</v>
      </c>
      <c r="T719" s="57">
        <f t="shared" si="139"/>
        <v>624.69395235186312</v>
      </c>
      <c r="U719" s="57">
        <v>698.86000000000001</v>
      </c>
      <c r="V719" s="59" t="s">
        <v>497</v>
      </c>
      <c r="W719" s="60"/>
    </row>
    <row r="720" s="43" customFormat="1" ht="25.899999999999999" customHeight="1">
      <c r="A720" s="44" t="s">
        <v>321</v>
      </c>
      <c r="B720" s="44"/>
      <c r="C720" s="45" t="s">
        <v>39</v>
      </c>
      <c r="D720" s="45" t="s">
        <v>39</v>
      </c>
      <c r="E720" s="45" t="s">
        <v>39</v>
      </c>
      <c r="F720" s="45" t="s">
        <v>39</v>
      </c>
      <c r="G720" s="46" t="s">
        <v>39</v>
      </c>
      <c r="H720" s="46" t="s">
        <v>39</v>
      </c>
      <c r="I720" s="47">
        <f>SUM(I721:I731)</f>
        <v>23805.299999999999</v>
      </c>
      <c r="J720" s="47">
        <f t="shared" ref="J720:S720" si="146">SUM(J721:J731)</f>
        <v>19124.359999999997</v>
      </c>
      <c r="K720" s="47">
        <f t="shared" si="146"/>
        <v>14393.089999999998</v>
      </c>
      <c r="L720" s="48">
        <f t="shared" si="146"/>
        <v>595</v>
      </c>
      <c r="M720" s="47">
        <f t="shared" si="146"/>
        <v>25363531.309999999</v>
      </c>
      <c r="N720" s="47">
        <f t="shared" si="146"/>
        <v>0</v>
      </c>
      <c r="O720" s="47">
        <f t="shared" si="146"/>
        <v>0</v>
      </c>
      <c r="P720" s="47">
        <f t="shared" si="146"/>
        <v>0</v>
      </c>
      <c r="Q720" s="47">
        <f t="shared" si="146"/>
        <v>25363531.309999999</v>
      </c>
      <c r="R720" s="47">
        <f t="shared" si="146"/>
        <v>25363531.309999999</v>
      </c>
      <c r="S720" s="47">
        <f t="shared" si="146"/>
        <v>0</v>
      </c>
      <c r="T720" s="49" t="s">
        <v>40</v>
      </c>
      <c r="U720" s="49" t="s">
        <v>40</v>
      </c>
      <c r="V720" s="50" t="s">
        <v>40</v>
      </c>
      <c r="W720" s="60"/>
    </row>
    <row r="721" s="51" customFormat="1" ht="45">
      <c r="A721" s="52">
        <v>1</v>
      </c>
      <c r="B721" s="53" t="s">
        <v>322</v>
      </c>
      <c r="C721" s="52" t="s">
        <v>43</v>
      </c>
      <c r="D721" s="52">
        <v>1969</v>
      </c>
      <c r="E721" s="52" t="s">
        <v>40</v>
      </c>
      <c r="F721" s="52" t="s">
        <v>65</v>
      </c>
      <c r="G721" s="54">
        <v>5</v>
      </c>
      <c r="H721" s="54">
        <v>4</v>
      </c>
      <c r="I721" s="55">
        <v>4300.3000000000002</v>
      </c>
      <c r="J721" s="55">
        <v>3265.4000000000001</v>
      </c>
      <c r="K721" s="55">
        <v>791.39999999999998</v>
      </c>
      <c r="L721" s="56">
        <v>70</v>
      </c>
      <c r="M721" s="55">
        <f t="shared" ref="M721:M731" si="147">SUM(N721:Q721)</f>
        <v>336004.92999999999</v>
      </c>
      <c r="N721" s="55">
        <v>0</v>
      </c>
      <c r="O721" s="55">
        <v>0</v>
      </c>
      <c r="P721" s="55">
        <v>0</v>
      </c>
      <c r="Q721" s="55">
        <f>'Таблица 3 '!C712</f>
        <v>336004.92999999999</v>
      </c>
      <c r="R721" s="55">
        <f t="shared" ref="R721:R731" si="148">Q721</f>
        <v>336004.92999999999</v>
      </c>
      <c r="S721" s="55">
        <v>0</v>
      </c>
      <c r="T721" s="57">
        <f t="shared" si="139"/>
        <v>102.89855147914497</v>
      </c>
      <c r="U721" s="57">
        <v>102.90000000000001</v>
      </c>
      <c r="V721" s="59" t="s">
        <v>497</v>
      </c>
      <c r="W721" s="60"/>
    </row>
    <row r="722" s="51" customFormat="1" ht="45">
      <c r="A722" s="52">
        <v>2</v>
      </c>
      <c r="B722" s="53" t="s">
        <v>736</v>
      </c>
      <c r="C722" s="52" t="s">
        <v>43</v>
      </c>
      <c r="D722" s="52">
        <v>1970</v>
      </c>
      <c r="E722" s="52" t="s">
        <v>40</v>
      </c>
      <c r="F722" s="52" t="s">
        <v>65</v>
      </c>
      <c r="G722" s="54">
        <v>5</v>
      </c>
      <c r="H722" s="54">
        <v>4</v>
      </c>
      <c r="I722" s="55">
        <v>4279.8999999999996</v>
      </c>
      <c r="J722" s="55">
        <v>3323.5900000000001</v>
      </c>
      <c r="K722" s="55">
        <v>1190.49</v>
      </c>
      <c r="L722" s="56">
        <v>72</v>
      </c>
      <c r="M722" s="55">
        <f t="shared" si="147"/>
        <v>815684.40000000002</v>
      </c>
      <c r="N722" s="55">
        <v>0</v>
      </c>
      <c r="O722" s="55">
        <v>0</v>
      </c>
      <c r="P722" s="55">
        <v>0</v>
      </c>
      <c r="Q722" s="55">
        <f>'Таблица 3 '!C713</f>
        <v>815684.40000000002</v>
      </c>
      <c r="R722" s="55">
        <f t="shared" si="148"/>
        <v>815684.40000000002</v>
      </c>
      <c r="S722" s="55">
        <v>0</v>
      </c>
      <c r="T722" s="57">
        <f t="shared" si="139"/>
        <v>245.42269052440284</v>
      </c>
      <c r="U722" s="57">
        <v>245.41999999999999</v>
      </c>
      <c r="V722" s="59" t="s">
        <v>497</v>
      </c>
      <c r="W722" s="60"/>
    </row>
    <row r="723" s="51" customFormat="1" ht="60">
      <c r="A723" s="52">
        <v>3</v>
      </c>
      <c r="B723" s="53" t="s">
        <v>737</v>
      </c>
      <c r="C723" s="52" t="s">
        <v>212</v>
      </c>
      <c r="D723" s="52">
        <v>1976</v>
      </c>
      <c r="E723" s="52" t="s">
        <v>40</v>
      </c>
      <c r="F723" s="52" t="s">
        <v>50</v>
      </c>
      <c r="G723" s="54">
        <v>5</v>
      </c>
      <c r="H723" s="54">
        <v>4</v>
      </c>
      <c r="I723" s="55">
        <v>5299.6999999999998</v>
      </c>
      <c r="J723" s="55">
        <v>4227</v>
      </c>
      <c r="K723" s="55">
        <v>4227</v>
      </c>
      <c r="L723" s="56">
        <v>153</v>
      </c>
      <c r="M723" s="55">
        <f t="shared" si="147"/>
        <v>1981963.0800000001</v>
      </c>
      <c r="N723" s="55">
        <v>0</v>
      </c>
      <c r="O723" s="55">
        <v>0</v>
      </c>
      <c r="P723" s="55">
        <v>0</v>
      </c>
      <c r="Q723" s="55">
        <f>'Таблица 3 '!C714</f>
        <v>1981963.0800000001</v>
      </c>
      <c r="R723" s="55">
        <f t="shared" si="148"/>
        <v>1981963.0800000001</v>
      </c>
      <c r="S723" s="55">
        <v>0</v>
      </c>
      <c r="T723" s="57">
        <f t="shared" si="139"/>
        <v>468.8817317246274</v>
      </c>
      <c r="U723" s="57">
        <v>596.33200244314128</v>
      </c>
      <c r="V723" s="59" t="s">
        <v>497</v>
      </c>
      <c r="W723" s="60"/>
    </row>
    <row r="724" s="51" customFormat="1" ht="60">
      <c r="A724" s="52">
        <v>4</v>
      </c>
      <c r="B724" s="53" t="s">
        <v>738</v>
      </c>
      <c r="C724" s="52" t="s">
        <v>212</v>
      </c>
      <c r="D724" s="52">
        <v>1977</v>
      </c>
      <c r="E724" s="52" t="s">
        <v>40</v>
      </c>
      <c r="F724" s="52" t="s">
        <v>65</v>
      </c>
      <c r="G724" s="54">
        <v>5</v>
      </c>
      <c r="H724" s="54">
        <v>4</v>
      </c>
      <c r="I724" s="55">
        <v>4331</v>
      </c>
      <c r="J724" s="55">
        <v>3328</v>
      </c>
      <c r="K724" s="55">
        <v>3328</v>
      </c>
      <c r="L724" s="56">
        <v>122</v>
      </c>
      <c r="M724" s="55">
        <f t="shared" si="147"/>
        <v>2241708.02</v>
      </c>
      <c r="N724" s="55">
        <v>0</v>
      </c>
      <c r="O724" s="55">
        <v>0</v>
      </c>
      <c r="P724" s="55">
        <v>0</v>
      </c>
      <c r="Q724" s="55">
        <f>'Таблица 3 '!C715</f>
        <v>2241708.02</v>
      </c>
      <c r="R724" s="55">
        <f t="shared" si="148"/>
        <v>2241708.02</v>
      </c>
      <c r="S724" s="55">
        <v>0</v>
      </c>
      <c r="T724" s="57">
        <f t="shared" si="139"/>
        <v>673.59015024038467</v>
      </c>
      <c r="U724" s="57">
        <v>703.63999999999999</v>
      </c>
      <c r="V724" s="59" t="s">
        <v>497</v>
      </c>
      <c r="W724" s="60"/>
    </row>
    <row r="725" s="51" customFormat="1" ht="45">
      <c r="A725" s="52">
        <v>5</v>
      </c>
      <c r="B725" s="53" t="s">
        <v>739</v>
      </c>
      <c r="C725" s="52" t="s">
        <v>43</v>
      </c>
      <c r="D725" s="52">
        <v>1956</v>
      </c>
      <c r="E725" s="52" t="s">
        <v>40</v>
      </c>
      <c r="F725" s="52" t="s">
        <v>65</v>
      </c>
      <c r="G725" s="54">
        <v>2</v>
      </c>
      <c r="H725" s="54">
        <v>1</v>
      </c>
      <c r="I725" s="55">
        <v>426</v>
      </c>
      <c r="J725" s="55">
        <v>397.5</v>
      </c>
      <c r="K725" s="55">
        <v>397.5</v>
      </c>
      <c r="L725" s="56">
        <v>8</v>
      </c>
      <c r="M725" s="55">
        <f t="shared" si="147"/>
        <v>140393.82999999999</v>
      </c>
      <c r="N725" s="55">
        <v>0</v>
      </c>
      <c r="O725" s="55">
        <v>0</v>
      </c>
      <c r="P725" s="55">
        <v>0</v>
      </c>
      <c r="Q725" s="55">
        <f>'Таблица 3 '!C716</f>
        <v>140393.82999999999</v>
      </c>
      <c r="R725" s="55">
        <f t="shared" si="148"/>
        <v>140393.82999999999</v>
      </c>
      <c r="S725" s="55">
        <v>0</v>
      </c>
      <c r="T725" s="57">
        <f t="shared" si="139"/>
        <v>353.19202515723265</v>
      </c>
      <c r="U725" s="57">
        <v>353.19</v>
      </c>
      <c r="V725" s="59" t="s">
        <v>497</v>
      </c>
      <c r="W725" s="60"/>
    </row>
    <row r="726" s="51" customFormat="1" ht="45">
      <c r="A726" s="52">
        <v>6</v>
      </c>
      <c r="B726" s="53" t="s">
        <v>740</v>
      </c>
      <c r="C726" s="52" t="s">
        <v>43</v>
      </c>
      <c r="D726" s="52">
        <v>1969</v>
      </c>
      <c r="E726" s="52" t="s">
        <v>40</v>
      </c>
      <c r="F726" s="52" t="s">
        <v>44</v>
      </c>
      <c r="G726" s="54">
        <v>2</v>
      </c>
      <c r="H726" s="54">
        <v>2</v>
      </c>
      <c r="I726" s="55">
        <v>727</v>
      </c>
      <c r="J726" s="55">
        <v>690.47000000000003</v>
      </c>
      <c r="K726" s="55">
        <v>727</v>
      </c>
      <c r="L726" s="56">
        <v>23</v>
      </c>
      <c r="M726" s="55">
        <f t="shared" si="147"/>
        <v>3195274.7599999998</v>
      </c>
      <c r="N726" s="55">
        <v>0</v>
      </c>
      <c r="O726" s="55">
        <v>0</v>
      </c>
      <c r="P726" s="55">
        <v>0</v>
      </c>
      <c r="Q726" s="55">
        <f>'Таблица 3 '!C717</f>
        <v>3195274.7599999998</v>
      </c>
      <c r="R726" s="55">
        <f t="shared" si="148"/>
        <v>3195274.7599999998</v>
      </c>
      <c r="S726" s="55">
        <v>0</v>
      </c>
      <c r="T726" s="57">
        <f t="shared" si="139"/>
        <v>4627.6807971381804</v>
      </c>
      <c r="U726" s="57">
        <v>4627.6807971381804</v>
      </c>
      <c r="V726" s="59" t="s">
        <v>497</v>
      </c>
      <c r="W726" s="60"/>
    </row>
    <row r="727" s="51" customFormat="1" ht="45">
      <c r="A727" s="52">
        <v>7</v>
      </c>
      <c r="B727" s="53" t="s">
        <v>741</v>
      </c>
      <c r="C727" s="52" t="s">
        <v>43</v>
      </c>
      <c r="D727" s="52">
        <v>1961</v>
      </c>
      <c r="E727" s="52" t="s">
        <v>40</v>
      </c>
      <c r="F727" s="52" t="s">
        <v>44</v>
      </c>
      <c r="G727" s="54">
        <v>2</v>
      </c>
      <c r="H727" s="54">
        <v>2</v>
      </c>
      <c r="I727" s="55">
        <v>642.10000000000002</v>
      </c>
      <c r="J727" s="55">
        <v>642.10000000000002</v>
      </c>
      <c r="K727" s="55">
        <v>602.80000000000007</v>
      </c>
      <c r="L727" s="56">
        <v>36</v>
      </c>
      <c r="M727" s="55">
        <f t="shared" si="147"/>
        <v>3611535.8199999998</v>
      </c>
      <c r="N727" s="55">
        <v>0</v>
      </c>
      <c r="O727" s="55">
        <v>0</v>
      </c>
      <c r="P727" s="55">
        <v>0</v>
      </c>
      <c r="Q727" s="55">
        <f>'Таблица 3 '!C718</f>
        <v>3611535.8199999998</v>
      </c>
      <c r="R727" s="55">
        <f t="shared" si="148"/>
        <v>3611535.8199999998</v>
      </c>
      <c r="S727" s="55">
        <v>0</v>
      </c>
      <c r="T727" s="57">
        <f t="shared" si="139"/>
        <v>5624.5691013860769</v>
      </c>
      <c r="U727" s="57">
        <v>5624.5691013860769</v>
      </c>
      <c r="V727" s="59" t="s">
        <v>497</v>
      </c>
      <c r="W727" s="60"/>
    </row>
    <row r="728" s="51" customFormat="1" ht="45">
      <c r="A728" s="52">
        <v>8</v>
      </c>
      <c r="B728" s="53" t="s">
        <v>742</v>
      </c>
      <c r="C728" s="52" t="s">
        <v>43</v>
      </c>
      <c r="D728" s="52">
        <v>1961</v>
      </c>
      <c r="E728" s="52" t="s">
        <v>40</v>
      </c>
      <c r="F728" s="52" t="s">
        <v>44</v>
      </c>
      <c r="G728" s="54">
        <v>2</v>
      </c>
      <c r="H728" s="54">
        <v>2</v>
      </c>
      <c r="I728" s="55">
        <v>636.5</v>
      </c>
      <c r="J728" s="55">
        <v>636.5</v>
      </c>
      <c r="K728" s="55">
        <v>636.5</v>
      </c>
      <c r="L728" s="56">
        <v>27</v>
      </c>
      <c r="M728" s="55">
        <f t="shared" si="147"/>
        <v>2921564.7000000002</v>
      </c>
      <c r="N728" s="55">
        <v>0</v>
      </c>
      <c r="O728" s="55">
        <v>0</v>
      </c>
      <c r="P728" s="55">
        <v>0</v>
      </c>
      <c r="Q728" s="55">
        <f>'Таблица 3 '!C719</f>
        <v>2921564.7000000002</v>
      </c>
      <c r="R728" s="55">
        <f t="shared" si="148"/>
        <v>2921564.7000000002</v>
      </c>
      <c r="S728" s="55">
        <v>0</v>
      </c>
      <c r="T728" s="57">
        <f t="shared" si="139"/>
        <v>4590.0466614296938</v>
      </c>
      <c r="U728" s="57">
        <v>4590.0466614296938</v>
      </c>
      <c r="V728" s="59" t="s">
        <v>497</v>
      </c>
      <c r="W728" s="60"/>
    </row>
    <row r="729" s="51" customFormat="1" ht="45">
      <c r="A729" s="52">
        <v>9</v>
      </c>
      <c r="B729" s="53" t="s">
        <v>743</v>
      </c>
      <c r="C729" s="52" t="s">
        <v>43</v>
      </c>
      <c r="D729" s="52">
        <v>1971</v>
      </c>
      <c r="E729" s="52" t="s">
        <v>40</v>
      </c>
      <c r="F729" s="52" t="s">
        <v>44</v>
      </c>
      <c r="G729" s="54">
        <v>2</v>
      </c>
      <c r="H729" s="54">
        <v>2</v>
      </c>
      <c r="I729" s="55">
        <v>670.79999999999995</v>
      </c>
      <c r="J729" s="55">
        <v>670.79999999999995</v>
      </c>
      <c r="K729" s="55">
        <v>641.09999999999991</v>
      </c>
      <c r="L729" s="56">
        <v>25</v>
      </c>
      <c r="M729" s="55">
        <f t="shared" si="147"/>
        <v>3043062.6299999999</v>
      </c>
      <c r="N729" s="55">
        <v>0</v>
      </c>
      <c r="O729" s="55">
        <v>0</v>
      </c>
      <c r="P729" s="55">
        <v>0</v>
      </c>
      <c r="Q729" s="55">
        <f>'Таблица 3 '!C720</f>
        <v>3043062.6299999999</v>
      </c>
      <c r="R729" s="55">
        <f t="shared" si="148"/>
        <v>3043062.6299999999</v>
      </c>
      <c r="S729" s="55">
        <v>0</v>
      </c>
      <c r="T729" s="57">
        <f t="shared" si="139"/>
        <v>4536.4678443649373</v>
      </c>
      <c r="U729" s="57">
        <v>4536.4678443649373</v>
      </c>
      <c r="V729" s="59" t="s">
        <v>497</v>
      </c>
      <c r="W729" s="60"/>
    </row>
    <row r="730" s="51" customFormat="1" ht="45">
      <c r="A730" s="52">
        <v>10</v>
      </c>
      <c r="B730" s="53" t="s">
        <v>744</v>
      </c>
      <c r="C730" s="52" t="s">
        <v>43</v>
      </c>
      <c r="D730" s="52">
        <v>1961</v>
      </c>
      <c r="E730" s="52" t="s">
        <v>40</v>
      </c>
      <c r="F730" s="52" t="s">
        <v>44</v>
      </c>
      <c r="G730" s="54">
        <v>2</v>
      </c>
      <c r="H730" s="54">
        <v>2</v>
      </c>
      <c r="I730" s="55">
        <v>1224</v>
      </c>
      <c r="J730" s="55">
        <v>1224</v>
      </c>
      <c r="K730" s="55">
        <v>1132.3</v>
      </c>
      <c r="L730" s="56">
        <v>28</v>
      </c>
      <c r="M730" s="55">
        <f t="shared" si="147"/>
        <v>3519551.6899999999</v>
      </c>
      <c r="N730" s="55">
        <v>0</v>
      </c>
      <c r="O730" s="55">
        <v>0</v>
      </c>
      <c r="P730" s="55">
        <v>0</v>
      </c>
      <c r="Q730" s="55">
        <f>'Таблица 3 '!C721</f>
        <v>3519551.6899999999</v>
      </c>
      <c r="R730" s="55">
        <f t="shared" si="148"/>
        <v>3519551.6899999999</v>
      </c>
      <c r="S730" s="55">
        <v>0</v>
      </c>
      <c r="T730" s="57">
        <f t="shared" si="139"/>
        <v>2875.4507271241828</v>
      </c>
      <c r="U730" s="57">
        <v>2875.4507271241828</v>
      </c>
      <c r="V730" s="59" t="s">
        <v>497</v>
      </c>
      <c r="W730" s="60"/>
    </row>
    <row r="731" s="51" customFormat="1" ht="45">
      <c r="A731" s="52">
        <v>11</v>
      </c>
      <c r="B731" s="53" t="s">
        <v>745</v>
      </c>
      <c r="C731" s="52" t="s">
        <v>43</v>
      </c>
      <c r="D731" s="52">
        <v>1961</v>
      </c>
      <c r="E731" s="52" t="s">
        <v>40</v>
      </c>
      <c r="F731" s="52" t="s">
        <v>44</v>
      </c>
      <c r="G731" s="54">
        <v>2</v>
      </c>
      <c r="H731" s="54">
        <v>2</v>
      </c>
      <c r="I731" s="55">
        <v>1268</v>
      </c>
      <c r="J731" s="55">
        <v>719</v>
      </c>
      <c r="K731" s="55">
        <v>719</v>
      </c>
      <c r="L731" s="56">
        <v>31</v>
      </c>
      <c r="M731" s="55">
        <f t="shared" si="147"/>
        <v>3556787.4500000002</v>
      </c>
      <c r="N731" s="55">
        <v>0</v>
      </c>
      <c r="O731" s="55">
        <v>0</v>
      </c>
      <c r="P731" s="55">
        <v>0</v>
      </c>
      <c r="Q731" s="55">
        <f>'Таблица 3 '!C722</f>
        <v>3556787.4500000002</v>
      </c>
      <c r="R731" s="55">
        <f t="shared" si="148"/>
        <v>3556787.4500000002</v>
      </c>
      <c r="S731" s="55">
        <v>0</v>
      </c>
      <c r="T731" s="57">
        <f t="shared" si="139"/>
        <v>4946.8531988873438</v>
      </c>
      <c r="U731" s="57">
        <v>4946.8531988873438</v>
      </c>
      <c r="V731" s="59" t="s">
        <v>497</v>
      </c>
      <c r="W731" s="60"/>
    </row>
    <row r="732" s="43" customFormat="1" ht="24" customHeight="1">
      <c r="A732" s="44" t="s">
        <v>323</v>
      </c>
      <c r="B732" s="44"/>
      <c r="C732" s="45" t="s">
        <v>39</v>
      </c>
      <c r="D732" s="45" t="s">
        <v>39</v>
      </c>
      <c r="E732" s="45" t="s">
        <v>39</v>
      </c>
      <c r="F732" s="45" t="s">
        <v>39</v>
      </c>
      <c r="G732" s="46" t="s">
        <v>39</v>
      </c>
      <c r="H732" s="46" t="s">
        <v>39</v>
      </c>
      <c r="I732" s="47">
        <f>I733</f>
        <v>572.79999999999995</v>
      </c>
      <c r="J732" s="47">
        <f t="shared" ref="J732:S732" si="149">J733</f>
        <v>540.89999999999998</v>
      </c>
      <c r="K732" s="47">
        <f t="shared" si="149"/>
        <v>487.39999999999998</v>
      </c>
      <c r="L732" s="48">
        <f t="shared" si="149"/>
        <v>24</v>
      </c>
      <c r="M732" s="47">
        <f t="shared" si="149"/>
        <v>2915066.6699999999</v>
      </c>
      <c r="N732" s="47">
        <f t="shared" si="149"/>
        <v>0</v>
      </c>
      <c r="O732" s="47">
        <f t="shared" si="149"/>
        <v>0</v>
      </c>
      <c r="P732" s="47">
        <f t="shared" si="149"/>
        <v>0</v>
      </c>
      <c r="Q732" s="47">
        <f t="shared" si="149"/>
        <v>2915066.6699999999</v>
      </c>
      <c r="R732" s="47">
        <f t="shared" si="149"/>
        <v>2915066.6699999999</v>
      </c>
      <c r="S732" s="47">
        <f t="shared" si="149"/>
        <v>0</v>
      </c>
      <c r="T732" s="49" t="s">
        <v>40</v>
      </c>
      <c r="U732" s="49" t="s">
        <v>40</v>
      </c>
      <c r="V732" s="50" t="s">
        <v>40</v>
      </c>
      <c r="W732" s="60"/>
    </row>
    <row r="733" s="51" customFormat="1" ht="45">
      <c r="A733" s="52">
        <v>1</v>
      </c>
      <c r="B733" s="53" t="s">
        <v>324</v>
      </c>
      <c r="C733" s="52" t="s">
        <v>43</v>
      </c>
      <c r="D733" s="52" t="s">
        <v>96</v>
      </c>
      <c r="E733" s="52">
        <v>2020</v>
      </c>
      <c r="F733" s="52" t="s">
        <v>65</v>
      </c>
      <c r="G733" s="54">
        <v>2</v>
      </c>
      <c r="H733" s="54">
        <v>3</v>
      </c>
      <c r="I733" s="55">
        <v>572.79999999999995</v>
      </c>
      <c r="J733" s="55">
        <v>540.89999999999998</v>
      </c>
      <c r="K733" s="55">
        <v>487.39999999999998</v>
      </c>
      <c r="L733" s="56">
        <v>24</v>
      </c>
      <c r="M733" s="55">
        <f>SUM(N733:Q733)</f>
        <v>2915066.6699999999</v>
      </c>
      <c r="N733" s="55">
        <v>0</v>
      </c>
      <c r="O733" s="55">
        <v>0</v>
      </c>
      <c r="P733" s="55">
        <v>0</v>
      </c>
      <c r="Q733" s="55">
        <f>'Таблица 3 '!C724</f>
        <v>2915066.6699999999</v>
      </c>
      <c r="R733" s="55">
        <f>Q733</f>
        <v>2915066.6699999999</v>
      </c>
      <c r="S733" s="55">
        <v>0</v>
      </c>
      <c r="T733" s="57">
        <f t="shared" si="139"/>
        <v>5389.289462007765</v>
      </c>
      <c r="U733" s="57">
        <v>5389.29</v>
      </c>
      <c r="V733" s="59" t="s">
        <v>497</v>
      </c>
      <c r="W733" s="60"/>
    </row>
    <row r="734" s="43" customFormat="1" ht="24" customHeight="1">
      <c r="A734" s="44" t="s">
        <v>746</v>
      </c>
      <c r="B734" s="44"/>
      <c r="C734" s="45" t="s">
        <v>39</v>
      </c>
      <c r="D734" s="45" t="s">
        <v>39</v>
      </c>
      <c r="E734" s="45" t="s">
        <v>39</v>
      </c>
      <c r="F734" s="45" t="s">
        <v>39</v>
      </c>
      <c r="G734" s="46" t="s">
        <v>39</v>
      </c>
      <c r="H734" s="46" t="s">
        <v>39</v>
      </c>
      <c r="I734" s="47">
        <f>SUM(I735:I737)</f>
        <v>5182.6999999999998</v>
      </c>
      <c r="J734" s="47">
        <f t="shared" ref="J734:S734" si="150">SUM(J735:J737)</f>
        <v>5070.8999999999996</v>
      </c>
      <c r="K734" s="47">
        <f t="shared" si="150"/>
        <v>5070.8999999999996</v>
      </c>
      <c r="L734" s="48">
        <f t="shared" si="150"/>
        <v>126</v>
      </c>
      <c r="M734" s="47">
        <f t="shared" si="150"/>
        <v>2959170.7000000002</v>
      </c>
      <c r="N734" s="47">
        <f t="shared" si="150"/>
        <v>0</v>
      </c>
      <c r="O734" s="47">
        <f t="shared" si="150"/>
        <v>0</v>
      </c>
      <c r="P734" s="47">
        <f t="shared" si="150"/>
        <v>0</v>
      </c>
      <c r="Q734" s="47">
        <f t="shared" si="150"/>
        <v>2959170.7000000002</v>
      </c>
      <c r="R734" s="47">
        <f t="shared" si="150"/>
        <v>2959170.7000000002</v>
      </c>
      <c r="S734" s="47">
        <f t="shared" si="150"/>
        <v>0</v>
      </c>
      <c r="T734" s="49" t="s">
        <v>40</v>
      </c>
      <c r="U734" s="49" t="s">
        <v>40</v>
      </c>
      <c r="V734" s="50" t="s">
        <v>40</v>
      </c>
      <c r="W734" s="60"/>
    </row>
    <row r="735" s="51" customFormat="1" ht="45">
      <c r="A735" s="52">
        <v>1</v>
      </c>
      <c r="B735" s="53" t="s">
        <v>747</v>
      </c>
      <c r="C735" s="52" t="s">
        <v>43</v>
      </c>
      <c r="D735" s="52" t="s">
        <v>49</v>
      </c>
      <c r="E735" s="52">
        <v>2018</v>
      </c>
      <c r="F735" s="52" t="s">
        <v>65</v>
      </c>
      <c r="G735" s="54">
        <v>3</v>
      </c>
      <c r="H735" s="54">
        <v>3</v>
      </c>
      <c r="I735" s="55">
        <v>1668</v>
      </c>
      <c r="J735" s="55">
        <v>1556.2</v>
      </c>
      <c r="K735" s="55">
        <v>1556.2</v>
      </c>
      <c r="L735" s="56">
        <v>52</v>
      </c>
      <c r="M735" s="55">
        <f t="shared" ref="M735:M737" si="151">SUM(N735:Q735)</f>
        <v>207422.91</v>
      </c>
      <c r="N735" s="55">
        <v>0</v>
      </c>
      <c r="O735" s="55">
        <v>0</v>
      </c>
      <c r="P735" s="55">
        <v>0</v>
      </c>
      <c r="Q735" s="55">
        <f>'Таблица 3 '!C726</f>
        <v>207422.91</v>
      </c>
      <c r="R735" s="55">
        <f t="shared" ref="R735:R737" si="152">Q735</f>
        <v>207422.91</v>
      </c>
      <c r="S735" s="55">
        <v>0</v>
      </c>
      <c r="T735" s="57">
        <f t="shared" si="139"/>
        <v>133.28807993831126</v>
      </c>
      <c r="U735" s="57">
        <v>133.28807993831126</v>
      </c>
      <c r="V735" s="59" t="s">
        <v>497</v>
      </c>
      <c r="W735" s="60"/>
    </row>
    <row r="736" s="51" customFormat="1" ht="45">
      <c r="A736" s="52">
        <v>2</v>
      </c>
      <c r="B736" s="53" t="s">
        <v>748</v>
      </c>
      <c r="C736" s="52" t="s">
        <v>43</v>
      </c>
      <c r="D736" s="52">
        <v>1991</v>
      </c>
      <c r="E736" s="52">
        <v>2018</v>
      </c>
      <c r="F736" s="52" t="s">
        <v>50</v>
      </c>
      <c r="G736" s="54">
        <v>5</v>
      </c>
      <c r="H736" s="54">
        <v>2</v>
      </c>
      <c r="I736" s="55">
        <v>2565.8000000000002</v>
      </c>
      <c r="J736" s="55">
        <v>2565.8000000000002</v>
      </c>
      <c r="K736" s="55">
        <v>2565.8000000000002</v>
      </c>
      <c r="L736" s="56">
        <v>52</v>
      </c>
      <c r="M736" s="55">
        <f t="shared" si="151"/>
        <v>2286732</v>
      </c>
      <c r="N736" s="55">
        <v>0</v>
      </c>
      <c r="O736" s="55">
        <v>0</v>
      </c>
      <c r="P736" s="55">
        <v>0</v>
      </c>
      <c r="Q736" s="55">
        <f>'Таблица 3 '!C727</f>
        <v>2286732</v>
      </c>
      <c r="R736" s="55">
        <f t="shared" si="152"/>
        <v>2286732</v>
      </c>
      <c r="S736" s="55">
        <v>0</v>
      </c>
      <c r="T736" s="57">
        <f t="shared" si="139"/>
        <v>891.23548211084255</v>
      </c>
      <c r="U736" s="57">
        <v>891.23548211084255</v>
      </c>
      <c r="V736" s="59" t="s">
        <v>497</v>
      </c>
      <c r="W736" s="60"/>
    </row>
    <row r="737" s="51" customFormat="1" ht="40.5" customHeight="1">
      <c r="A737" s="52">
        <v>3</v>
      </c>
      <c r="B737" s="53" t="s">
        <v>749</v>
      </c>
      <c r="C737" s="52" t="s">
        <v>52</v>
      </c>
      <c r="D737" s="52">
        <v>1998</v>
      </c>
      <c r="E737" s="52" t="s">
        <v>40</v>
      </c>
      <c r="F737" s="52" t="s">
        <v>65</v>
      </c>
      <c r="G737" s="54">
        <v>5</v>
      </c>
      <c r="H737" s="54">
        <v>1</v>
      </c>
      <c r="I737" s="55">
        <v>948.89999999999998</v>
      </c>
      <c r="J737" s="55">
        <v>948.89999999999998</v>
      </c>
      <c r="K737" s="55">
        <v>948.89999999999998</v>
      </c>
      <c r="L737" s="56">
        <v>22</v>
      </c>
      <c r="M737" s="55">
        <f t="shared" si="151"/>
        <v>465015.78999999998</v>
      </c>
      <c r="N737" s="55">
        <v>0</v>
      </c>
      <c r="O737" s="55">
        <v>0</v>
      </c>
      <c r="P737" s="55">
        <v>0</v>
      </c>
      <c r="Q737" s="55">
        <f>'Таблица 3 '!C728</f>
        <v>465015.78999999998</v>
      </c>
      <c r="R737" s="55">
        <f t="shared" si="152"/>
        <v>465015.78999999998</v>
      </c>
      <c r="S737" s="55">
        <v>0</v>
      </c>
      <c r="T737" s="57">
        <f t="shared" si="139"/>
        <v>490.05774054167983</v>
      </c>
      <c r="U737" s="57">
        <v>490.05774054167983</v>
      </c>
      <c r="V737" s="59" t="s">
        <v>497</v>
      </c>
      <c r="W737" s="60"/>
    </row>
    <row r="738" s="43" customFormat="1" ht="25.149999999999999" customHeight="1">
      <c r="A738" s="44" t="s">
        <v>750</v>
      </c>
      <c r="B738" s="44"/>
      <c r="C738" s="45" t="s">
        <v>39</v>
      </c>
      <c r="D738" s="45" t="s">
        <v>39</v>
      </c>
      <c r="E738" s="45" t="s">
        <v>39</v>
      </c>
      <c r="F738" s="45" t="s">
        <v>39</v>
      </c>
      <c r="G738" s="46" t="s">
        <v>39</v>
      </c>
      <c r="H738" s="46" t="s">
        <v>39</v>
      </c>
      <c r="I738" s="47">
        <f>SUM(I739:I743)</f>
        <v>7571.3000000000002</v>
      </c>
      <c r="J738" s="47">
        <f t="shared" ref="J738:S738" si="153">SUM(J739:J743)</f>
        <v>6727.6400000000003</v>
      </c>
      <c r="K738" s="47">
        <f t="shared" si="153"/>
        <v>6017.7400000000007</v>
      </c>
      <c r="L738" s="48">
        <f t="shared" si="153"/>
        <v>213</v>
      </c>
      <c r="M738" s="47">
        <f t="shared" si="153"/>
        <v>4784045.96</v>
      </c>
      <c r="N738" s="47">
        <f t="shared" si="153"/>
        <v>0</v>
      </c>
      <c r="O738" s="47">
        <f t="shared" si="153"/>
        <v>0</v>
      </c>
      <c r="P738" s="47">
        <f t="shared" si="153"/>
        <v>0</v>
      </c>
      <c r="Q738" s="47">
        <f t="shared" si="153"/>
        <v>4784045.96</v>
      </c>
      <c r="R738" s="47">
        <f t="shared" si="153"/>
        <v>4784045.96</v>
      </c>
      <c r="S738" s="47">
        <f t="shared" si="153"/>
        <v>0</v>
      </c>
      <c r="T738" s="49" t="s">
        <v>40</v>
      </c>
      <c r="U738" s="49" t="s">
        <v>40</v>
      </c>
      <c r="V738" s="50" t="s">
        <v>40</v>
      </c>
      <c r="W738" s="60"/>
    </row>
    <row r="739" s="51" customFormat="1" ht="42.75" customHeight="1">
      <c r="A739" s="52">
        <v>1</v>
      </c>
      <c r="B739" s="53" t="s">
        <v>751</v>
      </c>
      <c r="C739" s="52" t="s">
        <v>52</v>
      </c>
      <c r="D739" s="52">
        <v>1979</v>
      </c>
      <c r="E739" s="52" t="s">
        <v>40</v>
      </c>
      <c r="F739" s="52" t="s">
        <v>65</v>
      </c>
      <c r="G739" s="54">
        <v>5</v>
      </c>
      <c r="H739" s="54">
        <v>4</v>
      </c>
      <c r="I739" s="55">
        <v>4191.6999999999998</v>
      </c>
      <c r="J739" s="55">
        <v>3789.79</v>
      </c>
      <c r="K739" s="55">
        <v>3130.1900000000001</v>
      </c>
      <c r="L739" s="56">
        <v>99</v>
      </c>
      <c r="M739" s="55">
        <f t="shared" ref="M739:M743" si="154">SUM(N739:Q739)</f>
        <v>3246771.7999999998</v>
      </c>
      <c r="N739" s="55">
        <v>0</v>
      </c>
      <c r="O739" s="55">
        <v>0</v>
      </c>
      <c r="P739" s="55">
        <v>0</v>
      </c>
      <c r="Q739" s="55">
        <f>'Таблица 3 '!C730</f>
        <v>3246771.7999999998</v>
      </c>
      <c r="R739" s="55">
        <f t="shared" ref="R739:R743" si="155">Q739</f>
        <v>3246771.7999999998</v>
      </c>
      <c r="S739" s="55">
        <v>0</v>
      </c>
      <c r="T739" s="57">
        <f t="shared" si="139"/>
        <v>856.71549083194577</v>
      </c>
      <c r="U739" s="57">
        <v>856.71549083194577</v>
      </c>
      <c r="V739" s="59" t="s">
        <v>497</v>
      </c>
      <c r="W739" s="60"/>
    </row>
    <row r="740" s="51" customFormat="1" ht="45">
      <c r="A740" s="52">
        <v>2</v>
      </c>
      <c r="B740" s="53" t="s">
        <v>752</v>
      </c>
      <c r="C740" s="52" t="s">
        <v>43</v>
      </c>
      <c r="D740" s="52" t="s">
        <v>753</v>
      </c>
      <c r="E740" s="52" t="s">
        <v>40</v>
      </c>
      <c r="F740" s="52" t="s">
        <v>314</v>
      </c>
      <c r="G740" s="54">
        <v>2</v>
      </c>
      <c r="H740" s="54">
        <v>2</v>
      </c>
      <c r="I740" s="55">
        <v>527</v>
      </c>
      <c r="J740" s="55">
        <v>528.79999999999995</v>
      </c>
      <c r="K740" s="55">
        <v>478.5</v>
      </c>
      <c r="L740" s="56">
        <v>10</v>
      </c>
      <c r="M740" s="55">
        <f t="shared" si="154"/>
        <v>8568.9500000000007</v>
      </c>
      <c r="N740" s="55">
        <v>0</v>
      </c>
      <c r="O740" s="55">
        <v>0</v>
      </c>
      <c r="P740" s="55">
        <v>0</v>
      </c>
      <c r="Q740" s="55">
        <f>'Таблица 3 '!C731</f>
        <v>8568.9500000000007</v>
      </c>
      <c r="R740" s="55">
        <f t="shared" si="155"/>
        <v>8568.9500000000007</v>
      </c>
      <c r="S740" s="55">
        <v>0</v>
      </c>
      <c r="T740" s="57">
        <f t="shared" si="139"/>
        <v>16.204519667170956</v>
      </c>
      <c r="U740" s="57">
        <v>16.199999999999999</v>
      </c>
      <c r="V740" s="59" t="s">
        <v>497</v>
      </c>
      <c r="W740" s="60"/>
    </row>
    <row r="741" s="51" customFormat="1" ht="44.25" customHeight="1">
      <c r="A741" s="52">
        <v>3</v>
      </c>
      <c r="B741" s="53" t="s">
        <v>754</v>
      </c>
      <c r="C741" s="52" t="s">
        <v>52</v>
      </c>
      <c r="D741" s="52">
        <v>1982</v>
      </c>
      <c r="E741" s="52" t="s">
        <v>40</v>
      </c>
      <c r="F741" s="52" t="s">
        <v>65</v>
      </c>
      <c r="G741" s="54">
        <v>3</v>
      </c>
      <c r="H741" s="54">
        <v>3</v>
      </c>
      <c r="I741" s="55">
        <v>1313.8</v>
      </c>
      <c r="J741" s="55">
        <v>975.39999999999998</v>
      </c>
      <c r="K741" s="55">
        <v>975.39999999999998</v>
      </c>
      <c r="L741" s="56">
        <v>42</v>
      </c>
      <c r="M741" s="55">
        <f t="shared" si="154"/>
        <v>960871.95999999996</v>
      </c>
      <c r="N741" s="55">
        <v>0</v>
      </c>
      <c r="O741" s="55">
        <v>0</v>
      </c>
      <c r="P741" s="55">
        <v>0</v>
      </c>
      <c r="Q741" s="55">
        <f>'Таблица 3 '!C732</f>
        <v>960871.95999999996</v>
      </c>
      <c r="R741" s="55">
        <f t="shared" si="155"/>
        <v>960871.95999999996</v>
      </c>
      <c r="S741" s="55">
        <v>0</v>
      </c>
      <c r="T741" s="57">
        <f t="shared" si="139"/>
        <v>985.10555669468931</v>
      </c>
      <c r="U741" s="57">
        <v>985.10555669468931</v>
      </c>
      <c r="V741" s="59" t="s">
        <v>497</v>
      </c>
      <c r="W741" s="60"/>
    </row>
    <row r="742" s="51" customFormat="1" ht="45">
      <c r="A742" s="52">
        <v>4</v>
      </c>
      <c r="B742" s="53" t="s">
        <v>755</v>
      </c>
      <c r="C742" s="52" t="s">
        <v>43</v>
      </c>
      <c r="D742" s="52" t="s">
        <v>88</v>
      </c>
      <c r="E742" s="52">
        <v>2020</v>
      </c>
      <c r="F742" s="52" t="s">
        <v>65</v>
      </c>
      <c r="G742" s="54">
        <v>2</v>
      </c>
      <c r="H742" s="54">
        <v>2</v>
      </c>
      <c r="I742" s="55">
        <v>784</v>
      </c>
      <c r="J742" s="55">
        <v>731.35000000000002</v>
      </c>
      <c r="K742" s="55">
        <v>731.35000000000002</v>
      </c>
      <c r="L742" s="56">
        <v>26</v>
      </c>
      <c r="M742" s="55">
        <f t="shared" si="154"/>
        <v>418554.13</v>
      </c>
      <c r="N742" s="55">
        <v>0</v>
      </c>
      <c r="O742" s="55">
        <v>0</v>
      </c>
      <c r="P742" s="55">
        <v>0</v>
      </c>
      <c r="Q742" s="55">
        <f>'Таблица 3 '!C733</f>
        <v>418554.13</v>
      </c>
      <c r="R742" s="55">
        <f t="shared" si="155"/>
        <v>418554.13</v>
      </c>
      <c r="S742" s="55">
        <v>0</v>
      </c>
      <c r="T742" s="57">
        <f t="shared" si="139"/>
        <v>572.30345251931362</v>
      </c>
      <c r="U742" s="57">
        <v>856.72000000000003</v>
      </c>
      <c r="V742" s="59" t="s">
        <v>497</v>
      </c>
      <c r="W742" s="60"/>
    </row>
    <row r="743" s="51" customFormat="1" ht="45">
      <c r="A743" s="52">
        <v>5</v>
      </c>
      <c r="B743" s="53" t="s">
        <v>756</v>
      </c>
      <c r="C743" s="52" t="s">
        <v>43</v>
      </c>
      <c r="D743" s="52" t="s">
        <v>124</v>
      </c>
      <c r="E743" s="52" t="s">
        <v>40</v>
      </c>
      <c r="F743" s="52" t="s">
        <v>65</v>
      </c>
      <c r="G743" s="54">
        <v>2</v>
      </c>
      <c r="H743" s="54">
        <v>2</v>
      </c>
      <c r="I743" s="55">
        <v>754.79999999999995</v>
      </c>
      <c r="J743" s="55">
        <v>702.29999999999995</v>
      </c>
      <c r="K743" s="55">
        <v>702.29999999999995</v>
      </c>
      <c r="L743" s="56">
        <v>36</v>
      </c>
      <c r="M743" s="55">
        <f t="shared" si="154"/>
        <v>149279.12</v>
      </c>
      <c r="N743" s="55">
        <v>0</v>
      </c>
      <c r="O743" s="55">
        <v>0</v>
      </c>
      <c r="P743" s="55">
        <v>0</v>
      </c>
      <c r="Q743" s="55">
        <f>'Таблица 3 '!C734</f>
        <v>149279.12</v>
      </c>
      <c r="R743" s="55">
        <f t="shared" si="155"/>
        <v>149279.12</v>
      </c>
      <c r="S743" s="55">
        <v>0</v>
      </c>
      <c r="T743" s="57">
        <f t="shared" si="139"/>
        <v>212.55748255731169</v>
      </c>
      <c r="U743" s="57">
        <v>212.56</v>
      </c>
      <c r="V743" s="59" t="s">
        <v>497</v>
      </c>
      <c r="W743" s="60"/>
    </row>
    <row r="744" s="43" customFormat="1" ht="21" customHeight="1">
      <c r="A744" s="44" t="s">
        <v>757</v>
      </c>
      <c r="B744" s="44"/>
      <c r="C744" s="45" t="s">
        <v>39</v>
      </c>
      <c r="D744" s="45" t="s">
        <v>39</v>
      </c>
      <c r="E744" s="45" t="s">
        <v>39</v>
      </c>
      <c r="F744" s="45" t="s">
        <v>39</v>
      </c>
      <c r="G744" s="46" t="s">
        <v>39</v>
      </c>
      <c r="H744" s="46" t="s">
        <v>39</v>
      </c>
      <c r="I744" s="47">
        <f>SUM(I745:I760)</f>
        <v>55849.900000000001</v>
      </c>
      <c r="J744" s="47">
        <f t="shared" ref="J744:S744" si="156">SUM(J745:J760)</f>
        <v>39841.57</v>
      </c>
      <c r="K744" s="47">
        <f t="shared" si="156"/>
        <v>30154.870000000003</v>
      </c>
      <c r="L744" s="48">
        <f t="shared" si="156"/>
        <v>1832</v>
      </c>
      <c r="M744" s="47">
        <f t="shared" si="156"/>
        <v>32095181.93</v>
      </c>
      <c r="N744" s="47">
        <f t="shared" si="156"/>
        <v>0</v>
      </c>
      <c r="O744" s="47">
        <f t="shared" si="156"/>
        <v>0</v>
      </c>
      <c r="P744" s="47">
        <f t="shared" si="156"/>
        <v>0</v>
      </c>
      <c r="Q744" s="47">
        <f t="shared" si="156"/>
        <v>32095181.93</v>
      </c>
      <c r="R744" s="47">
        <f t="shared" si="156"/>
        <v>32095181.93</v>
      </c>
      <c r="S744" s="47">
        <f t="shared" si="156"/>
        <v>0</v>
      </c>
      <c r="T744" s="49" t="s">
        <v>40</v>
      </c>
      <c r="U744" s="49" t="s">
        <v>40</v>
      </c>
      <c r="V744" s="50" t="s">
        <v>40</v>
      </c>
      <c r="W744" s="60"/>
    </row>
    <row r="745" s="51" customFormat="1" ht="42" customHeight="1">
      <c r="A745" s="52">
        <v>1</v>
      </c>
      <c r="B745" s="53" t="s">
        <v>758</v>
      </c>
      <c r="C745" s="52" t="s">
        <v>52</v>
      </c>
      <c r="D745" s="52">
        <v>1980</v>
      </c>
      <c r="E745" s="52">
        <v>2022</v>
      </c>
      <c r="F745" s="52" t="s">
        <v>503</v>
      </c>
      <c r="G745" s="54">
        <v>5</v>
      </c>
      <c r="H745" s="54">
        <v>6</v>
      </c>
      <c r="I745" s="55">
        <v>4860.3999999999996</v>
      </c>
      <c r="J745" s="55">
        <v>4371.8999999999996</v>
      </c>
      <c r="K745" s="55">
        <v>3809.6999999999998</v>
      </c>
      <c r="L745" s="56">
        <v>130</v>
      </c>
      <c r="M745" s="55">
        <f t="shared" ref="M745:M760" si="157">SUM(N745:Q745)</f>
        <v>1168745.74</v>
      </c>
      <c r="N745" s="55">
        <v>0</v>
      </c>
      <c r="O745" s="55">
        <v>0</v>
      </c>
      <c r="P745" s="55">
        <v>0</v>
      </c>
      <c r="Q745" s="55">
        <f>'Таблица 3 '!C736</f>
        <v>1168745.74</v>
      </c>
      <c r="R745" s="55">
        <f t="shared" ref="R745:R760" si="158">Q745</f>
        <v>1168745.74</v>
      </c>
      <c r="S745" s="55">
        <v>0</v>
      </c>
      <c r="T745" s="57">
        <f t="shared" si="139"/>
        <v>267.33130675450036</v>
      </c>
      <c r="U745" s="57">
        <v>267.32999999999998</v>
      </c>
      <c r="V745" s="59" t="s">
        <v>497</v>
      </c>
      <c r="W745" s="60"/>
    </row>
    <row r="746" s="51" customFormat="1" ht="42" customHeight="1">
      <c r="A746" s="52">
        <v>2</v>
      </c>
      <c r="B746" s="53" t="s">
        <v>759</v>
      </c>
      <c r="C746" s="52" t="s">
        <v>43</v>
      </c>
      <c r="D746" s="52">
        <v>1969</v>
      </c>
      <c r="E746" s="52" t="s">
        <v>40</v>
      </c>
      <c r="F746" s="52" t="s">
        <v>44</v>
      </c>
      <c r="G746" s="54">
        <v>2</v>
      </c>
      <c r="H746" s="54">
        <v>2</v>
      </c>
      <c r="I746" s="55">
        <v>732.10000000000002</v>
      </c>
      <c r="J746" s="55">
        <v>640.10000000000002</v>
      </c>
      <c r="K746" s="55">
        <v>640.10000000000002</v>
      </c>
      <c r="L746" s="56">
        <v>24</v>
      </c>
      <c r="M746" s="55">
        <f t="shared" si="157"/>
        <v>2903939.75</v>
      </c>
      <c r="N746" s="55">
        <v>0</v>
      </c>
      <c r="O746" s="55">
        <v>0</v>
      </c>
      <c r="P746" s="55">
        <v>0</v>
      </c>
      <c r="Q746" s="55">
        <f>'Таблица 3 '!C737</f>
        <v>2903939.75</v>
      </c>
      <c r="R746" s="55">
        <f t="shared" si="158"/>
        <v>2903939.75</v>
      </c>
      <c r="S746" s="55">
        <v>0</v>
      </c>
      <c r="T746" s="57">
        <f t="shared" si="139"/>
        <v>4536.6970004686764</v>
      </c>
      <c r="U746" s="57">
        <v>4536.6970004686764</v>
      </c>
      <c r="V746" s="59" t="s">
        <v>497</v>
      </c>
      <c r="W746" s="60"/>
    </row>
    <row r="747" s="51" customFormat="1" ht="42" customHeight="1">
      <c r="A747" s="52">
        <v>3</v>
      </c>
      <c r="B747" s="53" t="s">
        <v>760</v>
      </c>
      <c r="C747" s="52" t="s">
        <v>43</v>
      </c>
      <c r="D747" s="52" t="s">
        <v>71</v>
      </c>
      <c r="E747" s="52" t="s">
        <v>40</v>
      </c>
      <c r="F747" s="52" t="s">
        <v>50</v>
      </c>
      <c r="G747" s="54">
        <v>5</v>
      </c>
      <c r="H747" s="54">
        <v>5</v>
      </c>
      <c r="I747" s="55">
        <v>3797.5999999999999</v>
      </c>
      <c r="J747" s="55">
        <v>2811</v>
      </c>
      <c r="K747" s="55">
        <v>2232.0999999999999</v>
      </c>
      <c r="L747" s="56">
        <v>114</v>
      </c>
      <c r="M747" s="55">
        <f t="shared" si="157"/>
        <v>5852133.5800000001</v>
      </c>
      <c r="N747" s="55">
        <v>0</v>
      </c>
      <c r="O747" s="55">
        <v>0</v>
      </c>
      <c r="P747" s="55">
        <v>0</v>
      </c>
      <c r="Q747" s="55">
        <f>'Таблица 3 '!C738</f>
        <v>5852133.5800000001</v>
      </c>
      <c r="R747" s="55">
        <f t="shared" si="158"/>
        <v>5852133.5800000001</v>
      </c>
      <c r="S747" s="55">
        <v>0</v>
      </c>
      <c r="T747" s="57">
        <f t="shared" si="139"/>
        <v>2081.868936321594</v>
      </c>
      <c r="U747" s="57">
        <v>2081.8699999999999</v>
      </c>
      <c r="V747" s="59" t="s">
        <v>497</v>
      </c>
      <c r="W747" s="60"/>
    </row>
    <row r="748" s="51" customFormat="1" ht="42" customHeight="1">
      <c r="A748" s="52">
        <v>4</v>
      </c>
      <c r="B748" s="53" t="s">
        <v>761</v>
      </c>
      <c r="C748" s="52" t="s">
        <v>52</v>
      </c>
      <c r="D748" s="52">
        <v>1981</v>
      </c>
      <c r="E748" s="52">
        <v>2022</v>
      </c>
      <c r="F748" s="52" t="s">
        <v>50</v>
      </c>
      <c r="G748" s="54">
        <v>5</v>
      </c>
      <c r="H748" s="54">
        <v>5</v>
      </c>
      <c r="I748" s="55">
        <v>5075.6000000000004</v>
      </c>
      <c r="J748" s="55">
        <v>3519.3099999999999</v>
      </c>
      <c r="K748" s="55">
        <v>3186.3099999999999</v>
      </c>
      <c r="L748" s="56">
        <v>126</v>
      </c>
      <c r="M748" s="55">
        <f t="shared" si="157"/>
        <v>958663.19999999995</v>
      </c>
      <c r="N748" s="55">
        <v>0</v>
      </c>
      <c r="O748" s="55">
        <v>0</v>
      </c>
      <c r="P748" s="55">
        <v>0</v>
      </c>
      <c r="Q748" s="55">
        <f>'Таблица 3 '!C739</f>
        <v>958663.19999999995</v>
      </c>
      <c r="R748" s="55">
        <f t="shared" si="158"/>
        <v>958663.19999999995</v>
      </c>
      <c r="S748" s="55">
        <v>0</v>
      </c>
      <c r="T748" s="57">
        <f t="shared" si="139"/>
        <v>272.40089676669572</v>
      </c>
      <c r="U748" s="57">
        <v>272.40089676669572</v>
      </c>
      <c r="V748" s="59" t="s">
        <v>497</v>
      </c>
      <c r="W748" s="60"/>
    </row>
    <row r="749" s="51" customFormat="1" ht="42" customHeight="1">
      <c r="A749" s="52">
        <v>5</v>
      </c>
      <c r="B749" s="53" t="s">
        <v>762</v>
      </c>
      <c r="C749" s="52" t="s">
        <v>52</v>
      </c>
      <c r="D749" s="52">
        <v>1990</v>
      </c>
      <c r="E749" s="52">
        <v>2021</v>
      </c>
      <c r="F749" s="52" t="s">
        <v>50</v>
      </c>
      <c r="G749" s="54">
        <v>5</v>
      </c>
      <c r="H749" s="54">
        <v>4</v>
      </c>
      <c r="I749" s="55">
        <v>4296.3999999999996</v>
      </c>
      <c r="J749" s="55">
        <v>3072.5</v>
      </c>
      <c r="K749" s="55">
        <v>2866.8000000000002</v>
      </c>
      <c r="L749" s="56">
        <v>124</v>
      </c>
      <c r="M749" s="55">
        <f t="shared" si="157"/>
        <v>1421331.6000000001</v>
      </c>
      <c r="N749" s="55">
        <v>0</v>
      </c>
      <c r="O749" s="55">
        <v>0</v>
      </c>
      <c r="P749" s="55">
        <v>0</v>
      </c>
      <c r="Q749" s="55">
        <f>'Таблица 3 '!C740</f>
        <v>1421331.6000000001</v>
      </c>
      <c r="R749" s="55">
        <f t="shared" si="158"/>
        <v>1421331.6000000001</v>
      </c>
      <c r="S749" s="55">
        <v>0</v>
      </c>
      <c r="T749" s="57">
        <f t="shared" si="139"/>
        <v>462.59775427176567</v>
      </c>
      <c r="U749" s="57">
        <v>462.59775427176567</v>
      </c>
      <c r="V749" s="59" t="s">
        <v>497</v>
      </c>
      <c r="W749" s="60"/>
    </row>
    <row r="750" s="51" customFormat="1" ht="42" customHeight="1">
      <c r="A750" s="52">
        <v>6</v>
      </c>
      <c r="B750" s="53" t="s">
        <v>763</v>
      </c>
      <c r="C750" s="52" t="s">
        <v>43</v>
      </c>
      <c r="D750" s="52" t="s">
        <v>192</v>
      </c>
      <c r="E750" s="52" t="s">
        <v>40</v>
      </c>
      <c r="F750" s="52" t="s">
        <v>50</v>
      </c>
      <c r="G750" s="54">
        <v>5</v>
      </c>
      <c r="H750" s="54">
        <v>4</v>
      </c>
      <c r="I750" s="55">
        <v>4532</v>
      </c>
      <c r="J750" s="55">
        <v>3281.98</v>
      </c>
      <c r="K750" s="55">
        <v>2739.3800000000001</v>
      </c>
      <c r="L750" s="56">
        <v>159</v>
      </c>
      <c r="M750" s="55">
        <f t="shared" si="157"/>
        <v>10667854.890000001</v>
      </c>
      <c r="N750" s="55">
        <v>0</v>
      </c>
      <c r="O750" s="55">
        <v>0</v>
      </c>
      <c r="P750" s="55">
        <v>0</v>
      </c>
      <c r="Q750" s="55">
        <f>'Таблица 3 '!C741</f>
        <v>10667854.890000001</v>
      </c>
      <c r="R750" s="55">
        <f t="shared" si="158"/>
        <v>10667854.890000001</v>
      </c>
      <c r="S750" s="55">
        <v>0</v>
      </c>
      <c r="T750" s="57">
        <f t="shared" si="139"/>
        <v>3250.4326321306044</v>
      </c>
      <c r="U750" s="57">
        <v>3250.4299999999998</v>
      </c>
      <c r="V750" s="59" t="s">
        <v>497</v>
      </c>
      <c r="W750" s="60"/>
    </row>
    <row r="751" s="51" customFormat="1" ht="42" customHeight="1">
      <c r="A751" s="52">
        <v>7</v>
      </c>
      <c r="B751" s="53" t="s">
        <v>455</v>
      </c>
      <c r="C751" s="52" t="s">
        <v>52</v>
      </c>
      <c r="D751" s="52">
        <v>1994</v>
      </c>
      <c r="E751" s="52" t="s">
        <v>40</v>
      </c>
      <c r="F751" s="52" t="s">
        <v>50</v>
      </c>
      <c r="G751" s="54">
        <v>5</v>
      </c>
      <c r="H751" s="54">
        <v>4</v>
      </c>
      <c r="I751" s="55">
        <v>4479.3999999999996</v>
      </c>
      <c r="J751" s="55">
        <v>3234</v>
      </c>
      <c r="K751" s="55">
        <v>2701</v>
      </c>
      <c r="L751" s="56">
        <v>169</v>
      </c>
      <c r="M751" s="55">
        <f t="shared" si="157"/>
        <v>1198023.6000000001</v>
      </c>
      <c r="N751" s="55">
        <v>0</v>
      </c>
      <c r="O751" s="55">
        <v>0</v>
      </c>
      <c r="P751" s="55">
        <v>0</v>
      </c>
      <c r="Q751" s="55">
        <f>'Таблица 3 '!C742</f>
        <v>1198023.6000000001</v>
      </c>
      <c r="R751" s="55">
        <f t="shared" si="158"/>
        <v>1198023.6000000001</v>
      </c>
      <c r="S751" s="55">
        <v>0</v>
      </c>
      <c r="T751" s="57">
        <f t="shared" ref="T751:T814" si="159">M751/J751</f>
        <v>370.44638218923939</v>
      </c>
      <c r="U751" s="57">
        <v>370.44999999999999</v>
      </c>
      <c r="V751" s="59" t="s">
        <v>497</v>
      </c>
      <c r="W751" s="60"/>
    </row>
    <row r="752" s="51" customFormat="1" ht="42" customHeight="1">
      <c r="A752" s="52">
        <v>8</v>
      </c>
      <c r="B752" s="53" t="s">
        <v>456</v>
      </c>
      <c r="C752" s="52" t="s">
        <v>52</v>
      </c>
      <c r="D752" s="52" t="s">
        <v>457</v>
      </c>
      <c r="E752" s="52" t="s">
        <v>40</v>
      </c>
      <c r="F752" s="52" t="s">
        <v>50</v>
      </c>
      <c r="G752" s="54">
        <v>5</v>
      </c>
      <c r="H752" s="54">
        <v>4</v>
      </c>
      <c r="I752" s="55">
        <v>4380.1999999999998</v>
      </c>
      <c r="J752" s="55">
        <v>3238.8000000000002</v>
      </c>
      <c r="K752" s="55">
        <v>2964.1999999999998</v>
      </c>
      <c r="L752" s="56">
        <v>124</v>
      </c>
      <c r="M752" s="55">
        <f t="shared" si="157"/>
        <v>2085626.3999999999</v>
      </c>
      <c r="N752" s="55">
        <v>0</v>
      </c>
      <c r="O752" s="55">
        <v>0</v>
      </c>
      <c r="P752" s="55">
        <v>0</v>
      </c>
      <c r="Q752" s="55">
        <f>'Таблица 3 '!C743</f>
        <v>2085626.3999999999</v>
      </c>
      <c r="R752" s="55">
        <f t="shared" si="158"/>
        <v>2085626.3999999999</v>
      </c>
      <c r="S752" s="55">
        <v>0</v>
      </c>
      <c r="T752" s="57">
        <f t="shared" si="159"/>
        <v>643.95035198221558</v>
      </c>
      <c r="U752" s="57">
        <v>643.95000000000005</v>
      </c>
      <c r="V752" s="59" t="s">
        <v>497</v>
      </c>
      <c r="W752" s="60"/>
    </row>
    <row r="753" s="51" customFormat="1" ht="42" customHeight="1">
      <c r="A753" s="52">
        <v>9</v>
      </c>
      <c r="B753" s="53" t="s">
        <v>764</v>
      </c>
      <c r="C753" s="52" t="s">
        <v>212</v>
      </c>
      <c r="D753" s="52">
        <v>1963</v>
      </c>
      <c r="E753" s="52" t="s">
        <v>40</v>
      </c>
      <c r="F753" s="52" t="s">
        <v>44</v>
      </c>
      <c r="G753" s="54">
        <v>4</v>
      </c>
      <c r="H753" s="54">
        <v>4</v>
      </c>
      <c r="I753" s="55">
        <v>2808.9000000000001</v>
      </c>
      <c r="J753" s="55">
        <v>2533.1999999999998</v>
      </c>
      <c r="K753" s="55">
        <v>275.69999999999999</v>
      </c>
      <c r="L753" s="56">
        <v>119</v>
      </c>
      <c r="M753" s="55">
        <f t="shared" si="157"/>
        <v>467632.90999999997</v>
      </c>
      <c r="N753" s="55">
        <v>0</v>
      </c>
      <c r="O753" s="55">
        <v>0</v>
      </c>
      <c r="P753" s="55">
        <v>0</v>
      </c>
      <c r="Q753" s="55">
        <f>'Таблица 3 '!C744</f>
        <v>467632.90999999997</v>
      </c>
      <c r="R753" s="55">
        <f t="shared" si="158"/>
        <v>467632.90999999997</v>
      </c>
      <c r="S753" s="55">
        <v>0</v>
      </c>
      <c r="T753" s="57">
        <f t="shared" si="159"/>
        <v>184.60165403442286</v>
      </c>
      <c r="U753" s="57">
        <v>184.60165403442286</v>
      </c>
      <c r="V753" s="59" t="s">
        <v>497</v>
      </c>
      <c r="W753" s="60"/>
    </row>
    <row r="754" s="51" customFormat="1" ht="42" customHeight="1">
      <c r="A754" s="52">
        <v>10</v>
      </c>
      <c r="B754" s="53" t="s">
        <v>765</v>
      </c>
      <c r="C754" s="52" t="s">
        <v>212</v>
      </c>
      <c r="D754" s="52">
        <v>1970</v>
      </c>
      <c r="E754" s="52" t="s">
        <v>40</v>
      </c>
      <c r="F754" s="52" t="s">
        <v>50</v>
      </c>
      <c r="G754" s="54">
        <v>5</v>
      </c>
      <c r="H754" s="54">
        <v>4</v>
      </c>
      <c r="I754" s="55">
        <v>3585.1999999999998</v>
      </c>
      <c r="J754" s="55">
        <v>3321.3000000000002</v>
      </c>
      <c r="K754" s="55">
        <v>263.89999999999998</v>
      </c>
      <c r="L754" s="56">
        <v>236</v>
      </c>
      <c r="M754" s="55">
        <f t="shared" si="157"/>
        <v>988538.27000000002</v>
      </c>
      <c r="N754" s="55">
        <v>0</v>
      </c>
      <c r="O754" s="55">
        <v>0</v>
      </c>
      <c r="P754" s="55">
        <v>0</v>
      </c>
      <c r="Q754" s="55">
        <f>'Таблица 3 '!C745</f>
        <v>988538.27000000002</v>
      </c>
      <c r="R754" s="55">
        <f t="shared" si="158"/>
        <v>988538.27000000002</v>
      </c>
      <c r="S754" s="55">
        <v>0</v>
      </c>
      <c r="T754" s="57">
        <f t="shared" si="159"/>
        <v>297.63594676783185</v>
      </c>
      <c r="U754" s="57">
        <v>297.63594676783185</v>
      </c>
      <c r="V754" s="59" t="s">
        <v>497</v>
      </c>
      <c r="W754" s="60"/>
    </row>
    <row r="755" s="51" customFormat="1" ht="42" customHeight="1">
      <c r="A755" s="52">
        <v>11</v>
      </c>
      <c r="B755" s="53" t="s">
        <v>766</v>
      </c>
      <c r="C755" s="52" t="s">
        <v>212</v>
      </c>
      <c r="D755" s="52">
        <v>1971</v>
      </c>
      <c r="E755" s="52" t="s">
        <v>40</v>
      </c>
      <c r="F755" s="52" t="s">
        <v>50</v>
      </c>
      <c r="G755" s="54">
        <v>5</v>
      </c>
      <c r="H755" s="54">
        <v>4</v>
      </c>
      <c r="I755" s="55">
        <v>4232.8000000000002</v>
      </c>
      <c r="J755" s="55">
        <v>2379.3000000000002</v>
      </c>
      <c r="K755" s="55">
        <v>1853.5</v>
      </c>
      <c r="L755" s="56">
        <v>79</v>
      </c>
      <c r="M755" s="55">
        <f t="shared" si="157"/>
        <v>609296.95999999996</v>
      </c>
      <c r="N755" s="55">
        <v>0</v>
      </c>
      <c r="O755" s="55">
        <v>0</v>
      </c>
      <c r="P755" s="55">
        <v>0</v>
      </c>
      <c r="Q755" s="55">
        <f>'Таблица 3 '!C746</f>
        <v>609296.95999999996</v>
      </c>
      <c r="R755" s="55">
        <f t="shared" si="158"/>
        <v>609296.95999999996</v>
      </c>
      <c r="S755" s="55">
        <v>0</v>
      </c>
      <c r="T755" s="57">
        <f t="shared" si="159"/>
        <v>256.08244441642495</v>
      </c>
      <c r="U755" s="57">
        <v>256.08244441642495</v>
      </c>
      <c r="V755" s="59" t="s">
        <v>497</v>
      </c>
      <c r="W755" s="60"/>
    </row>
    <row r="756" s="51" customFormat="1" ht="42" customHeight="1">
      <c r="A756" s="52">
        <v>12</v>
      </c>
      <c r="B756" s="53" t="s">
        <v>767</v>
      </c>
      <c r="C756" s="52" t="s">
        <v>212</v>
      </c>
      <c r="D756" s="52">
        <v>1979</v>
      </c>
      <c r="E756" s="52" t="s">
        <v>40</v>
      </c>
      <c r="F756" s="52" t="s">
        <v>50</v>
      </c>
      <c r="G756" s="54">
        <v>5</v>
      </c>
      <c r="H756" s="54">
        <v>4</v>
      </c>
      <c r="I756" s="55">
        <v>3740</v>
      </c>
      <c r="J756" s="55">
        <v>2074</v>
      </c>
      <c r="K756" s="55">
        <v>1666</v>
      </c>
      <c r="L756" s="56">
        <v>236</v>
      </c>
      <c r="M756" s="55">
        <f t="shared" si="157"/>
        <v>1070402.1899999999</v>
      </c>
      <c r="N756" s="55">
        <v>0</v>
      </c>
      <c r="O756" s="55">
        <v>0</v>
      </c>
      <c r="P756" s="55">
        <v>0</v>
      </c>
      <c r="Q756" s="55">
        <f>'Таблица 3 '!C747</f>
        <v>1070402.1899999999</v>
      </c>
      <c r="R756" s="55">
        <f t="shared" si="158"/>
        <v>1070402.1899999999</v>
      </c>
      <c r="S756" s="55">
        <v>0</v>
      </c>
      <c r="T756" s="57">
        <f t="shared" si="159"/>
        <v>516.10520250723232</v>
      </c>
      <c r="U756" s="57">
        <v>516.10520250723232</v>
      </c>
      <c r="V756" s="59" t="s">
        <v>497</v>
      </c>
      <c r="W756" s="60"/>
    </row>
    <row r="757" s="51" customFormat="1" ht="42" customHeight="1">
      <c r="A757" s="52">
        <v>13</v>
      </c>
      <c r="B757" s="53" t="s">
        <v>768</v>
      </c>
      <c r="C757" s="52" t="s">
        <v>212</v>
      </c>
      <c r="D757" s="52">
        <v>1979</v>
      </c>
      <c r="E757" s="52" t="s">
        <v>40</v>
      </c>
      <c r="F757" s="52" t="s">
        <v>50</v>
      </c>
      <c r="G757" s="54">
        <v>5</v>
      </c>
      <c r="H757" s="54">
        <v>4</v>
      </c>
      <c r="I757" s="55">
        <v>3740</v>
      </c>
      <c r="J757" s="55">
        <v>2074</v>
      </c>
      <c r="K757" s="55">
        <v>1666</v>
      </c>
      <c r="L757" s="56">
        <v>80</v>
      </c>
      <c r="M757" s="55">
        <f t="shared" si="157"/>
        <v>691972.58999999997</v>
      </c>
      <c r="N757" s="55">
        <v>0</v>
      </c>
      <c r="O757" s="55">
        <v>0</v>
      </c>
      <c r="P757" s="55">
        <v>0</v>
      </c>
      <c r="Q757" s="55">
        <f>'Таблица 3 '!C748</f>
        <v>691972.58999999997</v>
      </c>
      <c r="R757" s="55">
        <f t="shared" si="158"/>
        <v>691972.58999999997</v>
      </c>
      <c r="S757" s="55">
        <v>0</v>
      </c>
      <c r="T757" s="57">
        <f t="shared" si="159"/>
        <v>333.64155737704914</v>
      </c>
      <c r="U757" s="57">
        <v>333.64155737704914</v>
      </c>
      <c r="V757" s="59" t="s">
        <v>497</v>
      </c>
      <c r="W757" s="60"/>
    </row>
    <row r="758" s="51" customFormat="1" ht="45">
      <c r="A758" s="52">
        <v>14</v>
      </c>
      <c r="B758" s="53" t="s">
        <v>769</v>
      </c>
      <c r="C758" s="52" t="s">
        <v>43</v>
      </c>
      <c r="D758" s="52">
        <v>1980</v>
      </c>
      <c r="E758" s="52" t="s">
        <v>40</v>
      </c>
      <c r="F758" s="52" t="s">
        <v>44</v>
      </c>
      <c r="G758" s="54">
        <v>2</v>
      </c>
      <c r="H758" s="54">
        <v>3</v>
      </c>
      <c r="I758" s="55">
        <v>3959</v>
      </c>
      <c r="J758" s="55">
        <v>1802.4000000000001</v>
      </c>
      <c r="K758" s="55">
        <v>1802.4000000000001</v>
      </c>
      <c r="L758" s="56">
        <v>51</v>
      </c>
      <c r="M758" s="55">
        <f t="shared" si="157"/>
        <v>249725.73999999999</v>
      </c>
      <c r="N758" s="55">
        <v>0</v>
      </c>
      <c r="O758" s="55">
        <v>0</v>
      </c>
      <c r="P758" s="55">
        <v>0</v>
      </c>
      <c r="Q758" s="55">
        <f>'Таблица 3 '!C749</f>
        <v>249725.73999999999</v>
      </c>
      <c r="R758" s="55">
        <f t="shared" si="158"/>
        <v>249725.73999999999</v>
      </c>
      <c r="S758" s="55">
        <v>0</v>
      </c>
      <c r="T758" s="57">
        <f t="shared" si="159"/>
        <v>138.55178650687969</v>
      </c>
      <c r="U758" s="57">
        <v>294.07000110963162</v>
      </c>
      <c r="V758" s="59" t="s">
        <v>497</v>
      </c>
      <c r="W758" s="60"/>
    </row>
    <row r="759" s="51" customFormat="1" ht="45">
      <c r="A759" s="52">
        <v>15</v>
      </c>
      <c r="B759" s="53" t="s">
        <v>770</v>
      </c>
      <c r="C759" s="52" t="s">
        <v>43</v>
      </c>
      <c r="D759" s="52">
        <v>1973</v>
      </c>
      <c r="E759" s="52" t="s">
        <v>40</v>
      </c>
      <c r="F759" s="52" t="s">
        <v>314</v>
      </c>
      <c r="G759" s="54">
        <v>2</v>
      </c>
      <c r="H759" s="54">
        <v>3</v>
      </c>
      <c r="I759" s="55">
        <v>829.39999999999998</v>
      </c>
      <c r="J759" s="55">
        <v>745.77999999999997</v>
      </c>
      <c r="K759" s="55">
        <v>745.77999999999997</v>
      </c>
      <c r="L759" s="56">
        <v>45</v>
      </c>
      <c r="M759" s="55">
        <f t="shared" si="157"/>
        <v>1588108.21</v>
      </c>
      <c r="N759" s="55">
        <v>0</v>
      </c>
      <c r="O759" s="55">
        <v>0</v>
      </c>
      <c r="P759" s="55">
        <v>0</v>
      </c>
      <c r="Q759" s="55">
        <f>'Таблица 3 '!C750</f>
        <v>1588108.21</v>
      </c>
      <c r="R759" s="55">
        <f t="shared" si="158"/>
        <v>1588108.21</v>
      </c>
      <c r="S759" s="55">
        <v>0</v>
      </c>
      <c r="T759" s="57">
        <f t="shared" si="159"/>
        <v>2129.4593713963905</v>
      </c>
      <c r="U759" s="57">
        <v>2129.46</v>
      </c>
      <c r="V759" s="59" t="s">
        <v>497</v>
      </c>
      <c r="W759" s="60"/>
    </row>
    <row r="760" s="51" customFormat="1" ht="45">
      <c r="A760" s="52">
        <v>16</v>
      </c>
      <c r="B760" s="53" t="s">
        <v>771</v>
      </c>
      <c r="C760" s="52" t="s">
        <v>43</v>
      </c>
      <c r="D760" s="52">
        <v>1977</v>
      </c>
      <c r="E760" s="52" t="s">
        <v>40</v>
      </c>
      <c r="F760" s="52" t="s">
        <v>44</v>
      </c>
      <c r="G760" s="54">
        <v>2</v>
      </c>
      <c r="H760" s="54">
        <v>2</v>
      </c>
      <c r="I760" s="55">
        <v>800.89999999999998</v>
      </c>
      <c r="J760" s="55">
        <v>742</v>
      </c>
      <c r="K760" s="55">
        <v>742</v>
      </c>
      <c r="L760" s="56">
        <v>16</v>
      </c>
      <c r="M760" s="55">
        <f t="shared" si="157"/>
        <v>173186.29999999999</v>
      </c>
      <c r="N760" s="55">
        <v>0</v>
      </c>
      <c r="O760" s="55">
        <v>0</v>
      </c>
      <c r="P760" s="55">
        <v>0</v>
      </c>
      <c r="Q760" s="55">
        <f>'Таблица 3 '!C751</f>
        <v>173186.29999999999</v>
      </c>
      <c r="R760" s="55">
        <f t="shared" si="158"/>
        <v>173186.29999999999</v>
      </c>
      <c r="S760" s="55">
        <v>0</v>
      </c>
      <c r="T760" s="57">
        <f t="shared" si="159"/>
        <v>233.40471698113205</v>
      </c>
      <c r="U760" s="57">
        <v>334</v>
      </c>
      <c r="V760" s="59" t="s">
        <v>497</v>
      </c>
      <c r="W760" s="60"/>
    </row>
    <row r="761" s="43" customFormat="1" ht="24" customHeight="1">
      <c r="A761" s="44" t="s">
        <v>367</v>
      </c>
      <c r="B761" s="44"/>
      <c r="C761" s="45" t="s">
        <v>39</v>
      </c>
      <c r="D761" s="45" t="s">
        <v>39</v>
      </c>
      <c r="E761" s="45" t="s">
        <v>39</v>
      </c>
      <c r="F761" s="45" t="s">
        <v>39</v>
      </c>
      <c r="G761" s="46" t="s">
        <v>39</v>
      </c>
      <c r="H761" s="46" t="s">
        <v>39</v>
      </c>
      <c r="I761" s="47">
        <f>I762+I767+I776</f>
        <v>23166.099999999999</v>
      </c>
      <c r="J761" s="47">
        <f t="shared" ref="J761:S761" si="160">J762+J767+J776</f>
        <v>19704.759999999995</v>
      </c>
      <c r="K761" s="47">
        <f t="shared" si="160"/>
        <v>18519.949999999997</v>
      </c>
      <c r="L761" s="48">
        <f t="shared" si="160"/>
        <v>596</v>
      </c>
      <c r="M761" s="47">
        <f t="shared" si="160"/>
        <v>31967691.66</v>
      </c>
      <c r="N761" s="47">
        <f t="shared" si="160"/>
        <v>0</v>
      </c>
      <c r="O761" s="47">
        <f t="shared" si="160"/>
        <v>0</v>
      </c>
      <c r="P761" s="47">
        <f t="shared" si="160"/>
        <v>0</v>
      </c>
      <c r="Q761" s="47">
        <f t="shared" si="160"/>
        <v>31967691.66</v>
      </c>
      <c r="R761" s="47">
        <f t="shared" si="160"/>
        <v>31967691.66</v>
      </c>
      <c r="S761" s="47">
        <f t="shared" si="160"/>
        <v>0</v>
      </c>
      <c r="T761" s="49" t="s">
        <v>40</v>
      </c>
      <c r="U761" s="49" t="s">
        <v>40</v>
      </c>
      <c r="V761" s="50" t="s">
        <v>40</v>
      </c>
      <c r="W761" s="60"/>
    </row>
    <row r="762" s="43" customFormat="1" ht="27.600000000000001" customHeight="1">
      <c r="A762" s="44" t="s">
        <v>368</v>
      </c>
      <c r="B762" s="44"/>
      <c r="C762" s="45" t="s">
        <v>39</v>
      </c>
      <c r="D762" s="45" t="s">
        <v>39</v>
      </c>
      <c r="E762" s="45" t="s">
        <v>39</v>
      </c>
      <c r="F762" s="45" t="s">
        <v>39</v>
      </c>
      <c r="G762" s="46" t="s">
        <v>39</v>
      </c>
      <c r="H762" s="46" t="s">
        <v>39</v>
      </c>
      <c r="I762" s="47">
        <f>SUM(I763:I766)</f>
        <v>2920.3299999999999</v>
      </c>
      <c r="J762" s="47">
        <f t="shared" ref="J762:S762" si="161">SUM(J763:J766)</f>
        <v>2424.1700000000001</v>
      </c>
      <c r="K762" s="47">
        <f t="shared" si="161"/>
        <v>2201</v>
      </c>
      <c r="L762" s="48">
        <f t="shared" si="161"/>
        <v>86</v>
      </c>
      <c r="M762" s="47">
        <f t="shared" si="161"/>
        <v>3970927.0699999998</v>
      </c>
      <c r="N762" s="47">
        <f t="shared" si="161"/>
        <v>0</v>
      </c>
      <c r="O762" s="47">
        <f t="shared" si="161"/>
        <v>0</v>
      </c>
      <c r="P762" s="47">
        <f t="shared" si="161"/>
        <v>0</v>
      </c>
      <c r="Q762" s="47">
        <f t="shared" si="161"/>
        <v>3970927.0699999998</v>
      </c>
      <c r="R762" s="47">
        <f t="shared" si="161"/>
        <v>3970927.0699999998</v>
      </c>
      <c r="S762" s="47">
        <f t="shared" si="161"/>
        <v>0</v>
      </c>
      <c r="T762" s="49" t="s">
        <v>40</v>
      </c>
      <c r="U762" s="49" t="s">
        <v>40</v>
      </c>
      <c r="V762" s="50" t="s">
        <v>40</v>
      </c>
      <c r="W762" s="60"/>
    </row>
    <row r="763" s="51" customFormat="1" ht="45">
      <c r="A763" s="52">
        <v>1</v>
      </c>
      <c r="B763" s="53" t="s">
        <v>772</v>
      </c>
      <c r="C763" s="52" t="s">
        <v>43</v>
      </c>
      <c r="D763" s="52" t="s">
        <v>726</v>
      </c>
      <c r="E763" s="52">
        <v>2021</v>
      </c>
      <c r="F763" s="52" t="s">
        <v>65</v>
      </c>
      <c r="G763" s="54">
        <v>3</v>
      </c>
      <c r="H763" s="54">
        <v>1</v>
      </c>
      <c r="I763" s="55">
        <v>903</v>
      </c>
      <c r="J763" s="55">
        <v>638.84000000000003</v>
      </c>
      <c r="K763" s="55">
        <v>537.60000000000002</v>
      </c>
      <c r="L763" s="56">
        <v>14</v>
      </c>
      <c r="M763" s="55">
        <f t="shared" ref="M763:M777" si="162">SUM(N763:Q763)</f>
        <v>204792.32999999999</v>
      </c>
      <c r="N763" s="55">
        <v>0</v>
      </c>
      <c r="O763" s="55">
        <v>0</v>
      </c>
      <c r="P763" s="55">
        <v>0</v>
      </c>
      <c r="Q763" s="55">
        <f>'Таблица 3 '!C754</f>
        <v>204792.32999999999</v>
      </c>
      <c r="R763" s="55">
        <f t="shared" ref="R763:R777" si="163">Q763</f>
        <v>204792.32999999999</v>
      </c>
      <c r="S763" s="55">
        <v>0</v>
      </c>
      <c r="T763" s="57">
        <f t="shared" si="159"/>
        <v>320.56904702272868</v>
      </c>
      <c r="U763" s="57">
        <v>320.56999999999999</v>
      </c>
      <c r="V763" s="59" t="s">
        <v>497</v>
      </c>
      <c r="W763" s="60"/>
    </row>
    <row r="764" s="51" customFormat="1" ht="45">
      <c r="A764" s="52">
        <v>2</v>
      </c>
      <c r="B764" s="53" t="s">
        <v>369</v>
      </c>
      <c r="C764" s="52" t="s">
        <v>43</v>
      </c>
      <c r="D764" s="52" t="s">
        <v>370</v>
      </c>
      <c r="E764" s="52">
        <v>2017</v>
      </c>
      <c r="F764" s="52" t="s">
        <v>65</v>
      </c>
      <c r="G764" s="54">
        <v>2</v>
      </c>
      <c r="H764" s="54">
        <v>1</v>
      </c>
      <c r="I764" s="55">
        <v>566</v>
      </c>
      <c r="J764" s="55">
        <v>523.5</v>
      </c>
      <c r="K764" s="55">
        <v>523.5</v>
      </c>
      <c r="L764" s="56">
        <v>18</v>
      </c>
      <c r="M764" s="55">
        <f t="shared" si="162"/>
        <v>1986470.3999999999</v>
      </c>
      <c r="N764" s="55">
        <v>0</v>
      </c>
      <c r="O764" s="55">
        <v>0</v>
      </c>
      <c r="P764" s="55">
        <v>0</v>
      </c>
      <c r="Q764" s="55">
        <f>'Таблица 3 '!C755</f>
        <v>1986470.3999999999</v>
      </c>
      <c r="R764" s="55">
        <f t="shared" si="163"/>
        <v>1986470.3999999999</v>
      </c>
      <c r="S764" s="55">
        <v>0</v>
      </c>
      <c r="T764" s="57">
        <f t="shared" si="159"/>
        <v>3794.5948424068765</v>
      </c>
      <c r="U764" s="57">
        <v>3794.5948424068765</v>
      </c>
      <c r="V764" s="59" t="s">
        <v>497</v>
      </c>
      <c r="W764" s="60"/>
    </row>
    <row r="765" s="51" customFormat="1" ht="45">
      <c r="A765" s="52">
        <v>3</v>
      </c>
      <c r="B765" s="53" t="s">
        <v>371</v>
      </c>
      <c r="C765" s="52" t="s">
        <v>43</v>
      </c>
      <c r="D765" s="52" t="s">
        <v>370</v>
      </c>
      <c r="E765" s="52">
        <v>2017</v>
      </c>
      <c r="F765" s="52" t="s">
        <v>65</v>
      </c>
      <c r="G765" s="54">
        <v>2</v>
      </c>
      <c r="H765" s="54">
        <v>1</v>
      </c>
      <c r="I765" s="55">
        <v>581</v>
      </c>
      <c r="J765" s="55">
        <v>535.52999999999997</v>
      </c>
      <c r="K765" s="55">
        <v>454.60000000000002</v>
      </c>
      <c r="L765" s="56">
        <v>20</v>
      </c>
      <c r="M765" s="55">
        <f t="shared" si="162"/>
        <v>1639392</v>
      </c>
      <c r="N765" s="55">
        <v>0</v>
      </c>
      <c r="O765" s="55">
        <v>0</v>
      </c>
      <c r="P765" s="55">
        <v>0</v>
      </c>
      <c r="Q765" s="55">
        <f>'Таблица 3 '!C756</f>
        <v>1639392</v>
      </c>
      <c r="R765" s="55">
        <f t="shared" si="163"/>
        <v>1639392</v>
      </c>
      <c r="S765" s="55">
        <v>0</v>
      </c>
      <c r="T765" s="57">
        <f t="shared" si="159"/>
        <v>3061.2514705058543</v>
      </c>
      <c r="U765" s="57">
        <v>3061.2514705058543</v>
      </c>
      <c r="V765" s="59" t="s">
        <v>497</v>
      </c>
      <c r="W765" s="60"/>
    </row>
    <row r="766" s="51" customFormat="1" ht="45">
      <c r="A766" s="52">
        <v>4</v>
      </c>
      <c r="B766" s="53" t="s">
        <v>773</v>
      </c>
      <c r="C766" s="52" t="s">
        <v>43</v>
      </c>
      <c r="D766" s="52" t="s">
        <v>729</v>
      </c>
      <c r="E766" s="52" t="s">
        <v>40</v>
      </c>
      <c r="F766" s="52" t="s">
        <v>65</v>
      </c>
      <c r="G766" s="54">
        <v>2</v>
      </c>
      <c r="H766" s="54">
        <v>1</v>
      </c>
      <c r="I766" s="55">
        <v>870.33000000000004</v>
      </c>
      <c r="J766" s="55">
        <v>726.29999999999995</v>
      </c>
      <c r="K766" s="55">
        <v>685.29999999999995</v>
      </c>
      <c r="L766" s="56">
        <v>34</v>
      </c>
      <c r="M766" s="55">
        <f t="shared" si="162"/>
        <v>140272.34</v>
      </c>
      <c r="N766" s="55">
        <v>0</v>
      </c>
      <c r="O766" s="55">
        <v>0</v>
      </c>
      <c r="P766" s="55">
        <v>0</v>
      </c>
      <c r="Q766" s="55">
        <f>'Таблица 3 '!C757</f>
        <v>140272.34</v>
      </c>
      <c r="R766" s="55">
        <f t="shared" si="163"/>
        <v>140272.34</v>
      </c>
      <c r="S766" s="55">
        <v>0</v>
      </c>
      <c r="T766" s="57">
        <f t="shared" si="159"/>
        <v>193.13278259672313</v>
      </c>
      <c r="U766" s="57">
        <v>193.13</v>
      </c>
      <c r="V766" s="59" t="s">
        <v>497</v>
      </c>
      <c r="W766" s="60"/>
    </row>
    <row r="767" s="43" customFormat="1" ht="22.149999999999999" customHeight="1">
      <c r="A767" s="44" t="s">
        <v>372</v>
      </c>
      <c r="B767" s="44"/>
      <c r="C767" s="45" t="s">
        <v>39</v>
      </c>
      <c r="D767" s="45" t="s">
        <v>39</v>
      </c>
      <c r="E767" s="45" t="s">
        <v>39</v>
      </c>
      <c r="F767" s="45" t="s">
        <v>39</v>
      </c>
      <c r="G767" s="46" t="s">
        <v>39</v>
      </c>
      <c r="H767" s="46" t="s">
        <v>39</v>
      </c>
      <c r="I767" s="47">
        <f>SUM(I768:I775)</f>
        <v>19362.77</v>
      </c>
      <c r="J767" s="47">
        <f t="shared" ref="J767:S767" si="164">SUM(J768:J775)</f>
        <v>16678.239999999998</v>
      </c>
      <c r="K767" s="47">
        <f t="shared" si="164"/>
        <v>15716.599999999999</v>
      </c>
      <c r="L767" s="48">
        <f t="shared" si="164"/>
        <v>477</v>
      </c>
      <c r="M767" s="47">
        <f t="shared" si="164"/>
        <v>27007006.989999998</v>
      </c>
      <c r="N767" s="47">
        <f t="shared" si="164"/>
        <v>0</v>
      </c>
      <c r="O767" s="47">
        <f t="shared" si="164"/>
        <v>0</v>
      </c>
      <c r="P767" s="47">
        <f t="shared" si="164"/>
        <v>0</v>
      </c>
      <c r="Q767" s="47">
        <f t="shared" si="164"/>
        <v>27007006.989999998</v>
      </c>
      <c r="R767" s="47">
        <f t="shared" si="164"/>
        <v>27007006.989999998</v>
      </c>
      <c r="S767" s="47">
        <f t="shared" si="164"/>
        <v>0</v>
      </c>
      <c r="T767" s="49" t="s">
        <v>40</v>
      </c>
      <c r="U767" s="49" t="s">
        <v>40</v>
      </c>
      <c r="V767" s="50" t="s">
        <v>40</v>
      </c>
      <c r="W767" s="60"/>
    </row>
    <row r="768" s="51" customFormat="1" ht="45">
      <c r="A768" s="52">
        <v>1</v>
      </c>
      <c r="B768" s="53" t="s">
        <v>774</v>
      </c>
      <c r="C768" s="52" t="s">
        <v>43</v>
      </c>
      <c r="D768" s="52">
        <v>1976</v>
      </c>
      <c r="E768" s="52" t="s">
        <v>39</v>
      </c>
      <c r="F768" s="52" t="s">
        <v>65</v>
      </c>
      <c r="G768" s="54">
        <v>2</v>
      </c>
      <c r="H768" s="54">
        <v>2</v>
      </c>
      <c r="I768" s="55">
        <v>747.5</v>
      </c>
      <c r="J768" s="55">
        <v>728.70000000000005</v>
      </c>
      <c r="K768" s="55">
        <v>687.70000000000005</v>
      </c>
      <c r="L768" s="56">
        <v>17</v>
      </c>
      <c r="M768" s="55">
        <f t="shared" si="162"/>
        <v>1703763.01</v>
      </c>
      <c r="N768" s="55">
        <v>0</v>
      </c>
      <c r="O768" s="55">
        <v>0</v>
      </c>
      <c r="P768" s="55">
        <v>0</v>
      </c>
      <c r="Q768" s="55">
        <f>'Таблица 3 '!C759</f>
        <v>1703763.01</v>
      </c>
      <c r="R768" s="55">
        <f t="shared" si="163"/>
        <v>1703763.01</v>
      </c>
      <c r="S768" s="55">
        <v>0</v>
      </c>
      <c r="T768" s="57">
        <f t="shared" si="159"/>
        <v>2338.0856456703718</v>
      </c>
      <c r="U768" s="57">
        <v>2338.0900000000001</v>
      </c>
      <c r="V768" s="59" t="s">
        <v>497</v>
      </c>
      <c r="W768" s="60"/>
    </row>
    <row r="769" s="51" customFormat="1" ht="45">
      <c r="A769" s="52">
        <v>2</v>
      </c>
      <c r="B769" s="53" t="s">
        <v>373</v>
      </c>
      <c r="C769" s="52" t="s">
        <v>43</v>
      </c>
      <c r="D769" s="52">
        <v>1982</v>
      </c>
      <c r="E769" s="52" t="s">
        <v>40</v>
      </c>
      <c r="F769" s="52" t="s">
        <v>44</v>
      </c>
      <c r="G769" s="54">
        <v>5</v>
      </c>
      <c r="H769" s="54">
        <v>5</v>
      </c>
      <c r="I769" s="55">
        <v>3754</v>
      </c>
      <c r="J769" s="55">
        <v>3003.1999999999998</v>
      </c>
      <c r="K769" s="55">
        <v>3003.1999999999998</v>
      </c>
      <c r="L769" s="56">
        <v>170</v>
      </c>
      <c r="M769" s="55">
        <f t="shared" si="162"/>
        <v>12430397.91</v>
      </c>
      <c r="N769" s="55">
        <v>0</v>
      </c>
      <c r="O769" s="55">
        <v>0</v>
      </c>
      <c r="P769" s="55">
        <v>0</v>
      </c>
      <c r="Q769" s="55">
        <f>'Таблица 3 '!C760</f>
        <v>12430397.91</v>
      </c>
      <c r="R769" s="55">
        <f t="shared" si="163"/>
        <v>12430397.91</v>
      </c>
      <c r="S769" s="55">
        <v>0</v>
      </c>
      <c r="T769" s="57">
        <f t="shared" si="159"/>
        <v>4139.050982285562</v>
      </c>
      <c r="U769" s="57">
        <v>4139.0500000000002</v>
      </c>
      <c r="V769" s="59" t="s">
        <v>497</v>
      </c>
      <c r="W769" s="60"/>
    </row>
    <row r="770" s="51" customFormat="1" ht="45">
      <c r="A770" s="52">
        <v>3</v>
      </c>
      <c r="B770" s="53" t="s">
        <v>775</v>
      </c>
      <c r="C770" s="52" t="s">
        <v>43</v>
      </c>
      <c r="D770" s="52">
        <v>1995</v>
      </c>
      <c r="E770" s="52" t="s">
        <v>39</v>
      </c>
      <c r="F770" s="52" t="s">
        <v>65</v>
      </c>
      <c r="G770" s="54">
        <v>5</v>
      </c>
      <c r="H770" s="54">
        <v>4</v>
      </c>
      <c r="I770" s="55">
        <v>4346.0500000000002</v>
      </c>
      <c r="J770" s="55">
        <v>4166.1599999999999</v>
      </c>
      <c r="K770" s="55">
        <v>4077.9499999999998</v>
      </c>
      <c r="L770" s="56">
        <v>80</v>
      </c>
      <c r="M770" s="55">
        <f t="shared" si="162"/>
        <v>3278531.3799999999</v>
      </c>
      <c r="N770" s="55">
        <v>0</v>
      </c>
      <c r="O770" s="55">
        <v>0</v>
      </c>
      <c r="P770" s="55">
        <v>0</v>
      </c>
      <c r="Q770" s="55">
        <f>'Таблица 3 '!C761</f>
        <v>3278531.3799999999</v>
      </c>
      <c r="R770" s="55">
        <f t="shared" si="163"/>
        <v>3278531.3799999999</v>
      </c>
      <c r="S770" s="55">
        <v>0</v>
      </c>
      <c r="T770" s="57">
        <f t="shared" si="159"/>
        <v>786.94322349597712</v>
      </c>
      <c r="U770" s="57">
        <v>786.94000000000005</v>
      </c>
      <c r="V770" s="59" t="s">
        <v>497</v>
      </c>
      <c r="W770" s="60"/>
    </row>
    <row r="771" s="51" customFormat="1" ht="45">
      <c r="A771" s="52">
        <v>4</v>
      </c>
      <c r="B771" s="53" t="s">
        <v>776</v>
      </c>
      <c r="C771" s="52" t="s">
        <v>43</v>
      </c>
      <c r="D771" s="52">
        <v>1988</v>
      </c>
      <c r="E771" s="52" t="s">
        <v>39</v>
      </c>
      <c r="F771" s="52" t="s">
        <v>65</v>
      </c>
      <c r="G771" s="54">
        <v>5</v>
      </c>
      <c r="H771" s="54">
        <v>4</v>
      </c>
      <c r="I771" s="55">
        <v>3166.5</v>
      </c>
      <c r="J771" s="55">
        <v>2809.5599999999999</v>
      </c>
      <c r="K771" s="55">
        <v>2566.46</v>
      </c>
      <c r="L771" s="56">
        <v>58</v>
      </c>
      <c r="M771" s="55">
        <f t="shared" si="162"/>
        <v>2647731.2199999997</v>
      </c>
      <c r="N771" s="55">
        <v>0</v>
      </c>
      <c r="O771" s="55">
        <v>0</v>
      </c>
      <c r="P771" s="55">
        <v>0</v>
      </c>
      <c r="Q771" s="55">
        <f>'Таблица 3 '!C762</f>
        <v>2647731.2199999997</v>
      </c>
      <c r="R771" s="55">
        <f t="shared" si="163"/>
        <v>2647731.2199999997</v>
      </c>
      <c r="S771" s="55">
        <v>0</v>
      </c>
      <c r="T771" s="57">
        <f t="shared" si="159"/>
        <v>942.40066772021237</v>
      </c>
      <c r="U771" s="57">
        <v>942.39999999999998</v>
      </c>
      <c r="V771" s="59" t="s">
        <v>497</v>
      </c>
      <c r="W771" s="60"/>
    </row>
    <row r="772" s="51" customFormat="1" ht="45">
      <c r="A772" s="52">
        <v>5</v>
      </c>
      <c r="B772" s="53" t="s">
        <v>777</v>
      </c>
      <c r="C772" s="52" t="s">
        <v>43</v>
      </c>
      <c r="D772" s="52">
        <v>1973</v>
      </c>
      <c r="E772" s="52" t="s">
        <v>39</v>
      </c>
      <c r="F772" s="52" t="s">
        <v>65</v>
      </c>
      <c r="G772" s="54">
        <v>2</v>
      </c>
      <c r="H772" s="54">
        <v>2</v>
      </c>
      <c r="I772" s="55">
        <v>784.30999999999995</v>
      </c>
      <c r="J772" s="55">
        <v>681.38999999999999</v>
      </c>
      <c r="K772" s="55">
        <v>576.03999999999996</v>
      </c>
      <c r="L772" s="56">
        <v>16</v>
      </c>
      <c r="M772" s="55">
        <f t="shared" si="162"/>
        <v>4545788.3200000003</v>
      </c>
      <c r="N772" s="55">
        <v>0</v>
      </c>
      <c r="O772" s="55">
        <v>0</v>
      </c>
      <c r="P772" s="55">
        <v>0</v>
      </c>
      <c r="Q772" s="55">
        <f>'Таблица 3 '!C763</f>
        <v>4545788.3200000003</v>
      </c>
      <c r="R772" s="55">
        <f t="shared" si="163"/>
        <v>4545788.3200000003</v>
      </c>
      <c r="S772" s="55">
        <v>0</v>
      </c>
      <c r="T772" s="57">
        <f t="shared" si="159"/>
        <v>6671.3458078339872</v>
      </c>
      <c r="U772" s="57">
        <v>6671.3458078339872</v>
      </c>
      <c r="V772" s="59" t="s">
        <v>497</v>
      </c>
      <c r="W772" s="60"/>
    </row>
    <row r="773" s="51" customFormat="1" ht="45">
      <c r="A773" s="52">
        <v>6</v>
      </c>
      <c r="B773" s="53" t="s">
        <v>778</v>
      </c>
      <c r="C773" s="52" t="s">
        <v>43</v>
      </c>
      <c r="D773" s="52">
        <v>1976</v>
      </c>
      <c r="E773" s="52" t="s">
        <v>39</v>
      </c>
      <c r="F773" s="52" t="s">
        <v>65</v>
      </c>
      <c r="G773" s="54">
        <v>5</v>
      </c>
      <c r="H773" s="54">
        <v>4</v>
      </c>
      <c r="I773" s="55">
        <v>4329.1999999999998</v>
      </c>
      <c r="J773" s="55">
        <v>3325.9099999999999</v>
      </c>
      <c r="K773" s="55">
        <v>3212.1100000000001</v>
      </c>
      <c r="L773" s="56">
        <v>72</v>
      </c>
      <c r="M773" s="55">
        <f t="shared" si="162"/>
        <v>2089280.3999999999</v>
      </c>
      <c r="N773" s="55">
        <v>0</v>
      </c>
      <c r="O773" s="55">
        <v>0</v>
      </c>
      <c r="P773" s="55">
        <v>0</v>
      </c>
      <c r="Q773" s="55">
        <f>'Таблица 3 '!C764</f>
        <v>2089280.3999999999</v>
      </c>
      <c r="R773" s="55">
        <f t="shared" si="163"/>
        <v>2089280.3999999999</v>
      </c>
      <c r="S773" s="55">
        <v>0</v>
      </c>
      <c r="T773" s="57">
        <f t="shared" si="159"/>
        <v>628.18308372746105</v>
      </c>
      <c r="U773" s="57">
        <v>628.17999999999995</v>
      </c>
      <c r="V773" s="59" t="s">
        <v>497</v>
      </c>
      <c r="W773" s="60"/>
    </row>
    <row r="774" s="51" customFormat="1" ht="45">
      <c r="A774" s="52">
        <v>7</v>
      </c>
      <c r="B774" s="53" t="s">
        <v>779</v>
      </c>
      <c r="C774" s="52" t="s">
        <v>43</v>
      </c>
      <c r="D774" s="52">
        <v>1997</v>
      </c>
      <c r="E774" s="52" t="s">
        <v>39</v>
      </c>
      <c r="F774" s="52" t="s">
        <v>65</v>
      </c>
      <c r="G774" s="54">
        <v>3</v>
      </c>
      <c r="H774" s="54">
        <v>2</v>
      </c>
      <c r="I774" s="55">
        <v>1538.9000000000001</v>
      </c>
      <c r="J774" s="55">
        <v>1337.0999999999999</v>
      </c>
      <c r="K774" s="55">
        <v>1007.5</v>
      </c>
      <c r="L774" s="56">
        <v>33</v>
      </c>
      <c r="M774" s="55">
        <f t="shared" si="162"/>
        <v>162668.17000000001</v>
      </c>
      <c r="N774" s="55">
        <v>0</v>
      </c>
      <c r="O774" s="55">
        <v>0</v>
      </c>
      <c r="P774" s="55">
        <v>0</v>
      </c>
      <c r="Q774" s="55">
        <f>'Таблица 3 '!C765</f>
        <v>162668.17000000001</v>
      </c>
      <c r="R774" s="55">
        <f t="shared" si="163"/>
        <v>162668.17000000001</v>
      </c>
      <c r="S774" s="55">
        <v>0</v>
      </c>
      <c r="T774" s="57">
        <f t="shared" si="159"/>
        <v>121.65744521726126</v>
      </c>
      <c r="U774" s="57">
        <v>121.66</v>
      </c>
      <c r="V774" s="59" t="s">
        <v>497</v>
      </c>
      <c r="W774" s="60"/>
    </row>
    <row r="775" s="51" customFormat="1" ht="45">
      <c r="A775" s="52">
        <v>8</v>
      </c>
      <c r="B775" s="53" t="s">
        <v>780</v>
      </c>
      <c r="C775" s="52" t="s">
        <v>43</v>
      </c>
      <c r="D775" s="52">
        <v>1966</v>
      </c>
      <c r="E775" s="52" t="s">
        <v>39</v>
      </c>
      <c r="F775" s="52" t="s">
        <v>65</v>
      </c>
      <c r="G775" s="54">
        <v>2</v>
      </c>
      <c r="H775" s="54">
        <v>2</v>
      </c>
      <c r="I775" s="55">
        <v>696.30999999999995</v>
      </c>
      <c r="J775" s="55">
        <v>626.22000000000003</v>
      </c>
      <c r="K775" s="55">
        <v>585.63999999999999</v>
      </c>
      <c r="L775" s="56">
        <v>31</v>
      </c>
      <c r="M775" s="55">
        <f t="shared" si="162"/>
        <v>148846.57999999999</v>
      </c>
      <c r="N775" s="55">
        <v>0</v>
      </c>
      <c r="O775" s="55">
        <v>0</v>
      </c>
      <c r="P775" s="55">
        <v>0</v>
      </c>
      <c r="Q775" s="55">
        <f>'Таблица 3 '!C766</f>
        <v>148846.57999999999</v>
      </c>
      <c r="R775" s="55">
        <f t="shared" si="163"/>
        <v>148846.57999999999</v>
      </c>
      <c r="S775" s="55">
        <v>0</v>
      </c>
      <c r="T775" s="57">
        <f t="shared" si="159"/>
        <v>237.69055603462039</v>
      </c>
      <c r="U775" s="57">
        <v>237.69</v>
      </c>
      <c r="V775" s="59" t="s">
        <v>497</v>
      </c>
      <c r="W775" s="60"/>
    </row>
    <row r="776" s="43" customFormat="1" ht="22.899999999999999" customHeight="1">
      <c r="A776" s="44" t="s">
        <v>380</v>
      </c>
      <c r="B776" s="44"/>
      <c r="C776" s="45" t="s">
        <v>39</v>
      </c>
      <c r="D776" s="45" t="s">
        <v>39</v>
      </c>
      <c r="E776" s="45" t="s">
        <v>39</v>
      </c>
      <c r="F776" s="45" t="s">
        <v>39</v>
      </c>
      <c r="G776" s="46" t="s">
        <v>39</v>
      </c>
      <c r="H776" s="46" t="s">
        <v>39</v>
      </c>
      <c r="I776" s="47">
        <f>I777</f>
        <v>883</v>
      </c>
      <c r="J776" s="47">
        <f t="shared" ref="J776:S776" si="165">J777</f>
        <v>602.35000000000002</v>
      </c>
      <c r="K776" s="47">
        <f t="shared" si="165"/>
        <v>602.35000000000002</v>
      </c>
      <c r="L776" s="48">
        <f t="shared" si="165"/>
        <v>33</v>
      </c>
      <c r="M776" s="47">
        <f t="shared" si="165"/>
        <v>989757.59999999998</v>
      </c>
      <c r="N776" s="47">
        <f t="shared" si="165"/>
        <v>0</v>
      </c>
      <c r="O776" s="47">
        <f t="shared" si="165"/>
        <v>0</v>
      </c>
      <c r="P776" s="47">
        <f t="shared" si="165"/>
        <v>0</v>
      </c>
      <c r="Q776" s="47">
        <f t="shared" si="165"/>
        <v>989757.59999999998</v>
      </c>
      <c r="R776" s="47">
        <f t="shared" si="165"/>
        <v>989757.59999999998</v>
      </c>
      <c r="S776" s="47">
        <f t="shared" si="165"/>
        <v>0</v>
      </c>
      <c r="T776" s="49" t="s">
        <v>40</v>
      </c>
      <c r="U776" s="49" t="s">
        <v>40</v>
      </c>
      <c r="V776" s="50" t="s">
        <v>40</v>
      </c>
      <c r="W776" s="60"/>
    </row>
    <row r="777" s="51" customFormat="1" ht="45">
      <c r="A777" s="52">
        <v>1</v>
      </c>
      <c r="B777" s="53" t="s">
        <v>381</v>
      </c>
      <c r="C777" s="52" t="s">
        <v>43</v>
      </c>
      <c r="D777" s="52">
        <v>1984</v>
      </c>
      <c r="E777" s="52">
        <v>2018</v>
      </c>
      <c r="F777" s="52" t="s">
        <v>50</v>
      </c>
      <c r="G777" s="54">
        <v>2</v>
      </c>
      <c r="H777" s="54">
        <v>2</v>
      </c>
      <c r="I777" s="55">
        <v>883</v>
      </c>
      <c r="J777" s="55">
        <v>602.35000000000002</v>
      </c>
      <c r="K777" s="55">
        <v>602.35000000000002</v>
      </c>
      <c r="L777" s="56">
        <v>33</v>
      </c>
      <c r="M777" s="55">
        <f t="shared" si="162"/>
        <v>989757.59999999998</v>
      </c>
      <c r="N777" s="55">
        <v>0</v>
      </c>
      <c r="O777" s="55">
        <v>0</v>
      </c>
      <c r="P777" s="55">
        <v>0</v>
      </c>
      <c r="Q777" s="55">
        <f>'Таблица 3 '!C768</f>
        <v>989757.59999999998</v>
      </c>
      <c r="R777" s="55">
        <f t="shared" si="163"/>
        <v>989757.59999999998</v>
      </c>
      <c r="S777" s="55">
        <v>0</v>
      </c>
      <c r="T777" s="57">
        <f t="shared" si="159"/>
        <v>1643.1602888685979</v>
      </c>
      <c r="U777" s="57">
        <v>1643.1600000000001</v>
      </c>
      <c r="V777" s="59" t="s">
        <v>497</v>
      </c>
      <c r="W777" s="60"/>
    </row>
    <row r="778" s="43" customFormat="1" ht="33" customHeight="1">
      <c r="A778" s="44" t="s">
        <v>399</v>
      </c>
      <c r="B778" s="44"/>
      <c r="C778" s="45" t="s">
        <v>39</v>
      </c>
      <c r="D778" s="45" t="s">
        <v>39</v>
      </c>
      <c r="E778" s="45" t="s">
        <v>39</v>
      </c>
      <c r="F778" s="45" t="s">
        <v>39</v>
      </c>
      <c r="G778" s="46" t="s">
        <v>39</v>
      </c>
      <c r="H778" s="46" t="s">
        <v>39</v>
      </c>
      <c r="I778" s="47">
        <f>I779+I790</f>
        <v>25783.970000000001</v>
      </c>
      <c r="J778" s="47">
        <f t="shared" ref="J778:S778" si="166">J779+J790</f>
        <v>21188.5</v>
      </c>
      <c r="K778" s="47">
        <f t="shared" si="166"/>
        <v>20552.970000000001</v>
      </c>
      <c r="L778" s="48">
        <f t="shared" si="166"/>
        <v>1076</v>
      </c>
      <c r="M778" s="47">
        <f t="shared" si="166"/>
        <v>17860302.800000001</v>
      </c>
      <c r="N778" s="47">
        <f t="shared" si="166"/>
        <v>0</v>
      </c>
      <c r="O778" s="47">
        <f t="shared" si="166"/>
        <v>0</v>
      </c>
      <c r="P778" s="47">
        <f t="shared" si="166"/>
        <v>0</v>
      </c>
      <c r="Q778" s="47">
        <f t="shared" si="166"/>
        <v>17860302.800000001</v>
      </c>
      <c r="R778" s="47">
        <f t="shared" si="166"/>
        <v>17860302.800000001</v>
      </c>
      <c r="S778" s="47">
        <f t="shared" si="166"/>
        <v>0</v>
      </c>
      <c r="T778" s="49" t="s">
        <v>40</v>
      </c>
      <c r="U778" s="49" t="s">
        <v>40</v>
      </c>
      <c r="V778" s="50" t="s">
        <v>40</v>
      </c>
      <c r="W778" s="60"/>
    </row>
    <row r="779" s="43" customFormat="1" ht="24" customHeight="1">
      <c r="A779" s="44" t="s">
        <v>400</v>
      </c>
      <c r="B779" s="44"/>
      <c r="C779" s="45" t="s">
        <v>39</v>
      </c>
      <c r="D779" s="45" t="s">
        <v>39</v>
      </c>
      <c r="E779" s="45" t="s">
        <v>39</v>
      </c>
      <c r="F779" s="45" t="s">
        <v>39</v>
      </c>
      <c r="G779" s="46" t="s">
        <v>39</v>
      </c>
      <c r="H779" s="46" t="s">
        <v>39</v>
      </c>
      <c r="I779" s="47">
        <f>SUM(I780:I789)</f>
        <v>10310.870000000001</v>
      </c>
      <c r="J779" s="47">
        <f t="shared" ref="J779:S779" si="167">SUM(J780:J789)</f>
        <v>9827.7999999999993</v>
      </c>
      <c r="K779" s="47">
        <f t="shared" si="167"/>
        <v>9290.4699999999993</v>
      </c>
      <c r="L779" s="48">
        <f t="shared" si="167"/>
        <v>562</v>
      </c>
      <c r="M779" s="47">
        <f t="shared" si="167"/>
        <v>16867416.09</v>
      </c>
      <c r="N779" s="47">
        <f t="shared" si="167"/>
        <v>0</v>
      </c>
      <c r="O779" s="47">
        <f t="shared" si="167"/>
        <v>0</v>
      </c>
      <c r="P779" s="47">
        <f t="shared" si="167"/>
        <v>0</v>
      </c>
      <c r="Q779" s="47">
        <f t="shared" si="167"/>
        <v>16867416.09</v>
      </c>
      <c r="R779" s="47">
        <f t="shared" si="167"/>
        <v>16867416.09</v>
      </c>
      <c r="S779" s="47">
        <f t="shared" si="167"/>
        <v>0</v>
      </c>
      <c r="T779" s="49" t="s">
        <v>40</v>
      </c>
      <c r="U779" s="49" t="s">
        <v>40</v>
      </c>
      <c r="V779" s="50" t="s">
        <v>40</v>
      </c>
      <c r="W779" s="60"/>
    </row>
    <row r="780" s="51" customFormat="1" ht="45">
      <c r="A780" s="52">
        <v>1</v>
      </c>
      <c r="B780" s="53" t="s">
        <v>781</v>
      </c>
      <c r="C780" s="52" t="s">
        <v>43</v>
      </c>
      <c r="D780" s="52" t="s">
        <v>90</v>
      </c>
      <c r="E780" s="52">
        <v>2021</v>
      </c>
      <c r="F780" s="52" t="s">
        <v>65</v>
      </c>
      <c r="G780" s="54">
        <v>2</v>
      </c>
      <c r="H780" s="54">
        <v>2</v>
      </c>
      <c r="I780" s="55">
        <v>281.5</v>
      </c>
      <c r="J780" s="55">
        <v>281.5</v>
      </c>
      <c r="K780" s="55">
        <v>281.5</v>
      </c>
      <c r="L780" s="56">
        <v>38</v>
      </c>
      <c r="M780" s="55">
        <f t="shared" ref="M780:M839" si="168">SUM(N780:Q780)</f>
        <v>6288.6599999999999</v>
      </c>
      <c r="N780" s="55">
        <v>0</v>
      </c>
      <c r="O780" s="55">
        <v>0</v>
      </c>
      <c r="P780" s="55">
        <v>0</v>
      </c>
      <c r="Q780" s="55">
        <f>'Таблица 3 '!C771</f>
        <v>6288.6599999999999</v>
      </c>
      <c r="R780" s="55">
        <f t="shared" ref="R780:R839" si="169">Q780</f>
        <v>6288.6599999999999</v>
      </c>
      <c r="S780" s="55">
        <v>0</v>
      </c>
      <c r="T780" s="57">
        <f t="shared" si="159"/>
        <v>22.339822380106572</v>
      </c>
      <c r="U780" s="57">
        <v>22.34</v>
      </c>
      <c r="V780" s="59" t="s">
        <v>497</v>
      </c>
      <c r="W780" s="60"/>
    </row>
    <row r="781" s="51" customFormat="1" ht="45">
      <c r="A781" s="52">
        <v>2</v>
      </c>
      <c r="B781" s="53" t="s">
        <v>782</v>
      </c>
      <c r="C781" s="52" t="s">
        <v>43</v>
      </c>
      <c r="D781" s="52">
        <v>1972</v>
      </c>
      <c r="E781" s="52" t="s">
        <v>40</v>
      </c>
      <c r="F781" s="52" t="s">
        <v>44</v>
      </c>
      <c r="G781" s="54">
        <v>2</v>
      </c>
      <c r="H781" s="54">
        <v>2</v>
      </c>
      <c r="I781" s="55">
        <v>816.55999999999995</v>
      </c>
      <c r="J781" s="55">
        <v>736</v>
      </c>
      <c r="K781" s="55">
        <v>734.89999999999998</v>
      </c>
      <c r="L781" s="56">
        <v>31</v>
      </c>
      <c r="M781" s="55">
        <f t="shared" si="168"/>
        <v>2995580.2999999998</v>
      </c>
      <c r="N781" s="55">
        <v>0</v>
      </c>
      <c r="O781" s="55">
        <v>0</v>
      </c>
      <c r="P781" s="55">
        <v>0</v>
      </c>
      <c r="Q781" s="55">
        <f>'Таблица 3 '!C772</f>
        <v>2995580.2999999998</v>
      </c>
      <c r="R781" s="55">
        <f t="shared" si="169"/>
        <v>2995580.2999999998</v>
      </c>
      <c r="S781" s="55">
        <v>0</v>
      </c>
      <c r="T781" s="57">
        <f t="shared" si="159"/>
        <v>4070.0819293478257</v>
      </c>
      <c r="U781" s="57">
        <v>4070.0799999999999</v>
      </c>
      <c r="V781" s="59" t="s">
        <v>497</v>
      </c>
      <c r="W781" s="60"/>
    </row>
    <row r="782" s="51" customFormat="1" ht="45">
      <c r="A782" s="52">
        <v>3</v>
      </c>
      <c r="B782" s="53" t="s">
        <v>783</v>
      </c>
      <c r="C782" s="52" t="s">
        <v>43</v>
      </c>
      <c r="D782" s="52">
        <v>1974</v>
      </c>
      <c r="E782" s="52" t="s">
        <v>40</v>
      </c>
      <c r="F782" s="52" t="s">
        <v>44</v>
      </c>
      <c r="G782" s="54">
        <v>2</v>
      </c>
      <c r="H782" s="54">
        <v>2</v>
      </c>
      <c r="I782" s="55">
        <v>809.02999999999997</v>
      </c>
      <c r="J782" s="55">
        <v>809.02999999999997</v>
      </c>
      <c r="K782" s="55">
        <v>484.30000000000001</v>
      </c>
      <c r="L782" s="56">
        <v>28</v>
      </c>
      <c r="M782" s="55">
        <f t="shared" si="168"/>
        <v>2666083.2000000002</v>
      </c>
      <c r="N782" s="55">
        <v>0</v>
      </c>
      <c r="O782" s="55">
        <v>0</v>
      </c>
      <c r="P782" s="55">
        <v>0</v>
      </c>
      <c r="Q782" s="55">
        <f>'Таблица 3 '!C773</f>
        <v>2666083.2000000002</v>
      </c>
      <c r="R782" s="55">
        <f t="shared" si="169"/>
        <v>2666083.2000000002</v>
      </c>
      <c r="S782" s="55">
        <v>0</v>
      </c>
      <c r="T782" s="57">
        <f t="shared" si="159"/>
        <v>3295.4070924440384</v>
      </c>
      <c r="U782" s="57">
        <v>3295.4099999999999</v>
      </c>
      <c r="V782" s="59" t="s">
        <v>497</v>
      </c>
      <c r="W782" s="60"/>
    </row>
    <row r="783" s="51" customFormat="1" ht="45">
      <c r="A783" s="52">
        <v>4</v>
      </c>
      <c r="B783" s="53" t="s">
        <v>401</v>
      </c>
      <c r="C783" s="52" t="s">
        <v>43</v>
      </c>
      <c r="D783" s="52" t="s">
        <v>389</v>
      </c>
      <c r="E783" s="52">
        <v>2020</v>
      </c>
      <c r="F783" s="52" t="s">
        <v>65</v>
      </c>
      <c r="G783" s="54">
        <v>2</v>
      </c>
      <c r="H783" s="54">
        <v>2</v>
      </c>
      <c r="I783" s="55">
        <v>576</v>
      </c>
      <c r="J783" s="55">
        <v>779.29999999999995</v>
      </c>
      <c r="K783" s="55">
        <v>779.29999999999995</v>
      </c>
      <c r="L783" s="56">
        <v>24</v>
      </c>
      <c r="M783" s="55">
        <f t="shared" si="168"/>
        <v>843387.60999999999</v>
      </c>
      <c r="N783" s="55">
        <v>0</v>
      </c>
      <c r="O783" s="55">
        <v>0</v>
      </c>
      <c r="P783" s="55">
        <v>0</v>
      </c>
      <c r="Q783" s="55">
        <f>'Таблица 3 '!C774</f>
        <v>843387.60999999999</v>
      </c>
      <c r="R783" s="55">
        <f t="shared" si="169"/>
        <v>843387.60999999999</v>
      </c>
      <c r="S783" s="55">
        <v>0</v>
      </c>
      <c r="T783" s="57">
        <f t="shared" si="159"/>
        <v>1082.237405363788</v>
      </c>
      <c r="U783" s="57">
        <v>877.70000000000005</v>
      </c>
      <c r="V783" s="59" t="s">
        <v>497</v>
      </c>
      <c r="W783" s="60"/>
    </row>
    <row r="784" s="51" customFormat="1" ht="45">
      <c r="A784" s="52">
        <v>5</v>
      </c>
      <c r="B784" s="53" t="s">
        <v>784</v>
      </c>
      <c r="C784" s="52" t="s">
        <v>43</v>
      </c>
      <c r="D784" s="52" t="s">
        <v>130</v>
      </c>
      <c r="E784" s="52">
        <v>2021</v>
      </c>
      <c r="F784" s="52" t="s">
        <v>65</v>
      </c>
      <c r="G784" s="54">
        <v>2</v>
      </c>
      <c r="H784" s="54">
        <v>2</v>
      </c>
      <c r="I784" s="55">
        <v>572.27999999999997</v>
      </c>
      <c r="J784" s="55">
        <v>639.38</v>
      </c>
      <c r="K784" s="55">
        <v>639.38</v>
      </c>
      <c r="L784" s="56">
        <v>29</v>
      </c>
      <c r="M784" s="55">
        <f t="shared" si="168"/>
        <v>1837699.3100000001</v>
      </c>
      <c r="N784" s="55">
        <v>0</v>
      </c>
      <c r="O784" s="55">
        <v>0</v>
      </c>
      <c r="P784" s="55">
        <v>0</v>
      </c>
      <c r="Q784" s="55">
        <f>'Таблица 3 '!C775</f>
        <v>1837699.3100000001</v>
      </c>
      <c r="R784" s="55">
        <f t="shared" si="169"/>
        <v>1837699.3100000001</v>
      </c>
      <c r="S784" s="55">
        <v>0</v>
      </c>
      <c r="T784" s="57">
        <f t="shared" si="159"/>
        <v>2874.1895429947763</v>
      </c>
      <c r="U784" s="57">
        <v>3183</v>
      </c>
      <c r="V784" s="59" t="s">
        <v>497</v>
      </c>
      <c r="W784" s="60"/>
    </row>
    <row r="785" s="51" customFormat="1" ht="45">
      <c r="A785" s="52">
        <v>6</v>
      </c>
      <c r="B785" s="53" t="s">
        <v>402</v>
      </c>
      <c r="C785" s="52" t="s">
        <v>43</v>
      </c>
      <c r="D785" s="52" t="s">
        <v>319</v>
      </c>
      <c r="E785" s="52" t="s">
        <v>40</v>
      </c>
      <c r="F785" s="52" t="s">
        <v>65</v>
      </c>
      <c r="G785" s="54">
        <v>2</v>
      </c>
      <c r="H785" s="54">
        <v>3</v>
      </c>
      <c r="I785" s="55">
        <v>923</v>
      </c>
      <c r="J785" s="55">
        <v>906.89999999999998</v>
      </c>
      <c r="K785" s="55">
        <v>906.89999999999998</v>
      </c>
      <c r="L785" s="56">
        <v>51</v>
      </c>
      <c r="M785" s="55">
        <f t="shared" si="168"/>
        <v>6654271.7000000002</v>
      </c>
      <c r="N785" s="55">
        <v>0</v>
      </c>
      <c r="O785" s="55">
        <v>0</v>
      </c>
      <c r="P785" s="55">
        <v>0</v>
      </c>
      <c r="Q785" s="55">
        <f>'Таблица 3 '!C776</f>
        <v>6654271.7000000002</v>
      </c>
      <c r="R785" s="55">
        <f t="shared" si="169"/>
        <v>6654271.7000000002</v>
      </c>
      <c r="S785" s="55">
        <v>0</v>
      </c>
      <c r="T785" s="57">
        <f t="shared" si="159"/>
        <v>7337.3819605248655</v>
      </c>
      <c r="U785" s="57">
        <v>7136.6800000000003</v>
      </c>
      <c r="V785" s="59" t="s">
        <v>497</v>
      </c>
      <c r="W785" s="60"/>
    </row>
    <row r="786" s="51" customFormat="1" ht="45">
      <c r="A786" s="52">
        <v>7</v>
      </c>
      <c r="B786" s="53" t="s">
        <v>403</v>
      </c>
      <c r="C786" s="52" t="s">
        <v>43</v>
      </c>
      <c r="D786" s="52" t="s">
        <v>57</v>
      </c>
      <c r="E786" s="52" t="s">
        <v>40</v>
      </c>
      <c r="F786" s="52" t="s">
        <v>50</v>
      </c>
      <c r="G786" s="54">
        <v>5</v>
      </c>
      <c r="H786" s="54">
        <v>6</v>
      </c>
      <c r="I786" s="55">
        <v>4723.3999999999996</v>
      </c>
      <c r="J786" s="55">
        <v>4385.3900000000003</v>
      </c>
      <c r="K786" s="55">
        <v>4173.8900000000003</v>
      </c>
      <c r="L786" s="56">
        <v>263</v>
      </c>
      <c r="M786" s="55">
        <f t="shared" si="168"/>
        <v>760460.79000000004</v>
      </c>
      <c r="N786" s="55">
        <v>0</v>
      </c>
      <c r="O786" s="55">
        <v>0</v>
      </c>
      <c r="P786" s="55">
        <v>0</v>
      </c>
      <c r="Q786" s="55">
        <f>'Таблица 3 '!C777</f>
        <v>760460.79000000004</v>
      </c>
      <c r="R786" s="55">
        <f t="shared" si="169"/>
        <v>760460.79000000004</v>
      </c>
      <c r="S786" s="55">
        <v>0</v>
      </c>
      <c r="T786" s="57">
        <f t="shared" si="159"/>
        <v>173.40779041316736</v>
      </c>
      <c r="U786" s="57">
        <v>173.41</v>
      </c>
      <c r="V786" s="59" t="s">
        <v>497</v>
      </c>
      <c r="W786" s="60"/>
    </row>
    <row r="787" s="51" customFormat="1" ht="45">
      <c r="A787" s="52">
        <v>8</v>
      </c>
      <c r="B787" s="53" t="s">
        <v>404</v>
      </c>
      <c r="C787" s="52" t="s">
        <v>43</v>
      </c>
      <c r="D787" s="52" t="s">
        <v>73</v>
      </c>
      <c r="E787" s="52">
        <v>2020</v>
      </c>
      <c r="F787" s="52" t="s">
        <v>50</v>
      </c>
      <c r="G787" s="54">
        <v>2</v>
      </c>
      <c r="H787" s="54">
        <v>3</v>
      </c>
      <c r="I787" s="55">
        <v>534.39999999999998</v>
      </c>
      <c r="J787" s="55">
        <v>495.30000000000001</v>
      </c>
      <c r="K787" s="55">
        <v>495.30000000000001</v>
      </c>
      <c r="L787" s="56">
        <v>36</v>
      </c>
      <c r="M787" s="55">
        <f t="shared" si="168"/>
        <v>947735</v>
      </c>
      <c r="N787" s="55">
        <v>0</v>
      </c>
      <c r="O787" s="55">
        <v>0</v>
      </c>
      <c r="P787" s="55">
        <v>0</v>
      </c>
      <c r="Q787" s="55">
        <f>'Таблица 3 '!C778</f>
        <v>947735</v>
      </c>
      <c r="R787" s="55">
        <f t="shared" si="169"/>
        <v>947735</v>
      </c>
      <c r="S787" s="55">
        <v>0</v>
      </c>
      <c r="T787" s="57">
        <f t="shared" si="159"/>
        <v>1913.4564910155461</v>
      </c>
      <c r="U787" s="57">
        <v>2241.48</v>
      </c>
      <c r="V787" s="59" t="s">
        <v>497</v>
      </c>
      <c r="W787" s="60"/>
    </row>
    <row r="788" s="51" customFormat="1" ht="45">
      <c r="A788" s="52">
        <v>9</v>
      </c>
      <c r="B788" s="53" t="s">
        <v>785</v>
      </c>
      <c r="C788" s="52" t="s">
        <v>43</v>
      </c>
      <c r="D788" s="52">
        <v>1963</v>
      </c>
      <c r="E788" s="52">
        <v>2021</v>
      </c>
      <c r="F788" s="52" t="s">
        <v>65</v>
      </c>
      <c r="G788" s="54">
        <v>2</v>
      </c>
      <c r="H788" s="54">
        <v>2</v>
      </c>
      <c r="I788" s="55">
        <v>536.60000000000002</v>
      </c>
      <c r="J788" s="55">
        <v>494.89999999999998</v>
      </c>
      <c r="K788" s="55">
        <v>494.89999999999998</v>
      </c>
      <c r="L788" s="56">
        <v>32</v>
      </c>
      <c r="M788" s="55">
        <f t="shared" si="168"/>
        <v>8870.8999999999996</v>
      </c>
      <c r="N788" s="55">
        <v>0</v>
      </c>
      <c r="O788" s="55">
        <v>0</v>
      </c>
      <c r="P788" s="55">
        <v>0</v>
      </c>
      <c r="Q788" s="55">
        <f>'Таблица 3 '!C779</f>
        <v>8870.8999999999996</v>
      </c>
      <c r="R788" s="55">
        <f t="shared" si="169"/>
        <v>8870.8999999999996</v>
      </c>
      <c r="S788" s="55">
        <v>0</v>
      </c>
      <c r="T788" s="57">
        <f t="shared" si="159"/>
        <v>17.924631238634067</v>
      </c>
      <c r="U788" s="57">
        <v>17.920000000000002</v>
      </c>
      <c r="V788" s="59" t="s">
        <v>497</v>
      </c>
      <c r="W788" s="60"/>
    </row>
    <row r="789" s="51" customFormat="1" ht="45">
      <c r="A789" s="52">
        <v>10</v>
      </c>
      <c r="B789" s="53" t="s">
        <v>786</v>
      </c>
      <c r="C789" s="52" t="s">
        <v>43</v>
      </c>
      <c r="D789" s="52">
        <v>1964</v>
      </c>
      <c r="E789" s="52" t="s">
        <v>39</v>
      </c>
      <c r="F789" s="52" t="s">
        <v>65</v>
      </c>
      <c r="G789" s="54">
        <v>2</v>
      </c>
      <c r="H789" s="54">
        <v>3</v>
      </c>
      <c r="I789" s="55">
        <v>538.10000000000002</v>
      </c>
      <c r="J789" s="55">
        <v>300.10000000000002</v>
      </c>
      <c r="K789" s="55">
        <v>300.10000000000002</v>
      </c>
      <c r="L789" s="56">
        <v>30</v>
      </c>
      <c r="M789" s="55">
        <f t="shared" si="168"/>
        <v>147038.62</v>
      </c>
      <c r="N789" s="55">
        <v>0</v>
      </c>
      <c r="O789" s="55">
        <v>0</v>
      </c>
      <c r="P789" s="55">
        <v>0</v>
      </c>
      <c r="Q789" s="55">
        <f>'Таблица 3 '!C780</f>
        <v>147038.62</v>
      </c>
      <c r="R789" s="55">
        <f t="shared" si="169"/>
        <v>147038.62</v>
      </c>
      <c r="S789" s="55">
        <v>0</v>
      </c>
      <c r="T789" s="57">
        <f t="shared" si="159"/>
        <v>489.9654115294901</v>
      </c>
      <c r="U789" s="57">
        <v>571.57000000000005</v>
      </c>
      <c r="V789" s="59" t="s">
        <v>497</v>
      </c>
      <c r="W789" s="60"/>
    </row>
    <row r="790" s="43" customFormat="1" ht="20.449999999999999" customHeight="1">
      <c r="A790" s="44" t="s">
        <v>787</v>
      </c>
      <c r="B790" s="44"/>
      <c r="C790" s="45" t="s">
        <v>39</v>
      </c>
      <c r="D790" s="45" t="s">
        <v>39</v>
      </c>
      <c r="E790" s="45" t="s">
        <v>39</v>
      </c>
      <c r="F790" s="45" t="s">
        <v>39</v>
      </c>
      <c r="G790" s="46" t="s">
        <v>39</v>
      </c>
      <c r="H790" s="46" t="s">
        <v>39</v>
      </c>
      <c r="I790" s="47">
        <f>SUM(I791:I793)</f>
        <v>15473.099999999999</v>
      </c>
      <c r="J790" s="47">
        <f t="shared" ref="J790:S790" si="170">SUM(J791:J793)</f>
        <v>11360.700000000001</v>
      </c>
      <c r="K790" s="47">
        <f t="shared" si="170"/>
        <v>11262.5</v>
      </c>
      <c r="L790" s="48">
        <f t="shared" si="170"/>
        <v>514</v>
      </c>
      <c r="M790" s="47">
        <f t="shared" si="170"/>
        <v>992886.70999999996</v>
      </c>
      <c r="N790" s="47">
        <f t="shared" si="170"/>
        <v>0</v>
      </c>
      <c r="O790" s="47">
        <f t="shared" si="170"/>
        <v>0</v>
      </c>
      <c r="P790" s="47">
        <f t="shared" si="170"/>
        <v>0</v>
      </c>
      <c r="Q790" s="47">
        <f t="shared" si="170"/>
        <v>992886.70999999996</v>
      </c>
      <c r="R790" s="47">
        <f t="shared" si="170"/>
        <v>992886.70999999996</v>
      </c>
      <c r="S790" s="47">
        <f t="shared" si="170"/>
        <v>0</v>
      </c>
      <c r="T790" s="49" t="s">
        <v>40</v>
      </c>
      <c r="U790" s="49" t="s">
        <v>40</v>
      </c>
      <c r="V790" s="50" t="s">
        <v>40</v>
      </c>
      <c r="W790" s="60"/>
    </row>
    <row r="791" s="51" customFormat="1" ht="45">
      <c r="A791" s="52">
        <v>1</v>
      </c>
      <c r="B791" s="53" t="s">
        <v>788</v>
      </c>
      <c r="C791" s="52" t="s">
        <v>43</v>
      </c>
      <c r="D791" s="52">
        <v>1990</v>
      </c>
      <c r="E791" s="52" t="s">
        <v>39</v>
      </c>
      <c r="F791" s="52" t="s">
        <v>65</v>
      </c>
      <c r="G791" s="54">
        <v>5</v>
      </c>
      <c r="H791" s="54">
        <v>5</v>
      </c>
      <c r="I791" s="55">
        <v>5641.3999999999996</v>
      </c>
      <c r="J791" s="55">
        <v>4180.1000000000004</v>
      </c>
      <c r="K791" s="55">
        <v>4180.1000000000004</v>
      </c>
      <c r="L791" s="56">
        <v>188</v>
      </c>
      <c r="M791" s="55">
        <f>SUM(N791:Q791)</f>
        <v>304910.10999999999</v>
      </c>
      <c r="N791" s="55">
        <v>0</v>
      </c>
      <c r="O791" s="55">
        <v>0</v>
      </c>
      <c r="P791" s="55">
        <v>0</v>
      </c>
      <c r="Q791" s="55">
        <f>'Таблица 3 '!C782</f>
        <v>304910.10999999999</v>
      </c>
      <c r="R791" s="55">
        <f>Q791</f>
        <v>304910.10999999999</v>
      </c>
      <c r="S791" s="55">
        <v>0</v>
      </c>
      <c r="T791" s="57">
        <f t="shared" si="159"/>
        <v>72.943257338341184</v>
      </c>
      <c r="U791" s="57">
        <v>72.943257338341184</v>
      </c>
      <c r="V791" s="59" t="s">
        <v>497</v>
      </c>
      <c r="W791" s="60"/>
    </row>
    <row r="792" s="51" customFormat="1" ht="45">
      <c r="A792" s="52">
        <v>2</v>
      </c>
      <c r="B792" s="53" t="s">
        <v>789</v>
      </c>
      <c r="C792" s="52" t="s">
        <v>43</v>
      </c>
      <c r="D792" s="52">
        <v>1982</v>
      </c>
      <c r="E792" s="52" t="s">
        <v>39</v>
      </c>
      <c r="F792" s="52" t="s">
        <v>54</v>
      </c>
      <c r="G792" s="54">
        <v>5</v>
      </c>
      <c r="H792" s="54">
        <v>4</v>
      </c>
      <c r="I792" s="55">
        <v>3583.6999999999998</v>
      </c>
      <c r="J792" s="55">
        <v>2685.3000000000002</v>
      </c>
      <c r="K792" s="55">
        <v>2685.3000000000002</v>
      </c>
      <c r="L792" s="56">
        <v>136</v>
      </c>
      <c r="M792" s="55">
        <f t="shared" si="168"/>
        <v>301848.54999999999</v>
      </c>
      <c r="N792" s="55">
        <v>0</v>
      </c>
      <c r="O792" s="55">
        <v>0</v>
      </c>
      <c r="P792" s="55">
        <v>0</v>
      </c>
      <c r="Q792" s="55">
        <f>'Таблица 3 '!C783</f>
        <v>301848.54999999999</v>
      </c>
      <c r="R792" s="55">
        <f t="shared" si="169"/>
        <v>301848.54999999999</v>
      </c>
      <c r="S792" s="55">
        <v>0</v>
      </c>
      <c r="T792" s="57">
        <f t="shared" si="159"/>
        <v>112.40775704762967</v>
      </c>
      <c r="U792" s="57">
        <v>112.40775704762967</v>
      </c>
      <c r="V792" s="59" t="s">
        <v>497</v>
      </c>
      <c r="W792" s="60"/>
    </row>
    <row r="793" s="51" customFormat="1" ht="45">
      <c r="A793" s="52">
        <v>3</v>
      </c>
      <c r="B793" s="53" t="s">
        <v>790</v>
      </c>
      <c r="C793" s="52" t="s">
        <v>43</v>
      </c>
      <c r="D793" s="52">
        <v>1984</v>
      </c>
      <c r="E793" s="52" t="s">
        <v>39</v>
      </c>
      <c r="F793" s="52" t="s">
        <v>54</v>
      </c>
      <c r="G793" s="54">
        <v>5</v>
      </c>
      <c r="H793" s="54">
        <v>6</v>
      </c>
      <c r="I793" s="55">
        <v>6248</v>
      </c>
      <c r="J793" s="55">
        <v>4495.3000000000002</v>
      </c>
      <c r="K793" s="55">
        <v>4397.1000000000004</v>
      </c>
      <c r="L793" s="56">
        <v>190</v>
      </c>
      <c r="M793" s="55">
        <f t="shared" si="168"/>
        <v>386128.04999999999</v>
      </c>
      <c r="N793" s="55">
        <v>0</v>
      </c>
      <c r="O793" s="55">
        <v>0</v>
      </c>
      <c r="P793" s="55">
        <v>0</v>
      </c>
      <c r="Q793" s="55">
        <f>'Таблица 3 '!C784</f>
        <v>386128.04999999999</v>
      </c>
      <c r="R793" s="55">
        <f t="shared" si="169"/>
        <v>386128.04999999999</v>
      </c>
      <c r="S793" s="55">
        <v>0</v>
      </c>
      <c r="T793" s="57">
        <f t="shared" si="159"/>
        <v>85.895946877850193</v>
      </c>
      <c r="U793" s="57">
        <v>85.895946877850193</v>
      </c>
      <c r="V793" s="59" t="s">
        <v>497</v>
      </c>
      <c r="W793" s="60"/>
    </row>
    <row r="794" s="43" customFormat="1" ht="26.449999999999999" customHeight="1">
      <c r="A794" s="44" t="s">
        <v>410</v>
      </c>
      <c r="B794" s="44"/>
      <c r="C794" s="45" t="s">
        <v>39</v>
      </c>
      <c r="D794" s="45" t="s">
        <v>39</v>
      </c>
      <c r="E794" s="45" t="s">
        <v>39</v>
      </c>
      <c r="F794" s="45" t="s">
        <v>39</v>
      </c>
      <c r="G794" s="46" t="s">
        <v>39</v>
      </c>
      <c r="H794" s="46" t="s">
        <v>39</v>
      </c>
      <c r="I794" s="47">
        <f>I795</f>
        <v>8079.7999999999993</v>
      </c>
      <c r="J794" s="47">
        <f t="shared" ref="J794:S794" si="171">J795</f>
        <v>6188.3000000000002</v>
      </c>
      <c r="K794" s="47">
        <f t="shared" si="171"/>
        <v>2171.3000000000002</v>
      </c>
      <c r="L794" s="48">
        <f t="shared" si="171"/>
        <v>156</v>
      </c>
      <c r="M794" s="47">
        <f t="shared" si="171"/>
        <v>6424033.6200000001</v>
      </c>
      <c r="N794" s="47">
        <f t="shared" si="171"/>
        <v>0</v>
      </c>
      <c r="O794" s="47">
        <f t="shared" si="171"/>
        <v>0</v>
      </c>
      <c r="P794" s="47">
        <f t="shared" si="171"/>
        <v>0</v>
      </c>
      <c r="Q794" s="47">
        <f t="shared" si="171"/>
        <v>6424033.6200000001</v>
      </c>
      <c r="R794" s="47">
        <f t="shared" si="171"/>
        <v>6424033.6200000001</v>
      </c>
      <c r="S794" s="47">
        <f t="shared" si="171"/>
        <v>0</v>
      </c>
      <c r="T794" s="49" t="s">
        <v>40</v>
      </c>
      <c r="U794" s="49" t="s">
        <v>40</v>
      </c>
      <c r="V794" s="50" t="s">
        <v>40</v>
      </c>
      <c r="W794" s="60"/>
    </row>
    <row r="795" s="43" customFormat="1" ht="24.600000000000001" customHeight="1">
      <c r="A795" s="44" t="s">
        <v>411</v>
      </c>
      <c r="B795" s="44"/>
      <c r="C795" s="45" t="s">
        <v>39</v>
      </c>
      <c r="D795" s="45" t="s">
        <v>39</v>
      </c>
      <c r="E795" s="45" t="s">
        <v>39</v>
      </c>
      <c r="F795" s="45" t="s">
        <v>39</v>
      </c>
      <c r="G795" s="46" t="s">
        <v>39</v>
      </c>
      <c r="H795" s="46" t="s">
        <v>39</v>
      </c>
      <c r="I795" s="47">
        <f>SUM(I796:I798)</f>
        <v>8079.7999999999993</v>
      </c>
      <c r="J795" s="47">
        <f t="shared" ref="J795:S795" si="172">SUM(J796:J798)</f>
        <v>6188.3000000000002</v>
      </c>
      <c r="K795" s="47">
        <f t="shared" si="172"/>
        <v>2171.3000000000002</v>
      </c>
      <c r="L795" s="48">
        <f t="shared" si="172"/>
        <v>156</v>
      </c>
      <c r="M795" s="47">
        <f t="shared" si="172"/>
        <v>6424033.6200000001</v>
      </c>
      <c r="N795" s="47">
        <f t="shared" si="172"/>
        <v>0</v>
      </c>
      <c r="O795" s="47">
        <f t="shared" si="172"/>
        <v>0</v>
      </c>
      <c r="P795" s="47">
        <f t="shared" si="172"/>
        <v>0</v>
      </c>
      <c r="Q795" s="47">
        <f t="shared" si="172"/>
        <v>6424033.6200000001</v>
      </c>
      <c r="R795" s="47">
        <f t="shared" si="172"/>
        <v>6424033.6200000001</v>
      </c>
      <c r="S795" s="47">
        <f t="shared" si="172"/>
        <v>0</v>
      </c>
      <c r="T795" s="49" t="s">
        <v>40</v>
      </c>
      <c r="U795" s="49" t="s">
        <v>40</v>
      </c>
      <c r="V795" s="50" t="s">
        <v>40</v>
      </c>
      <c r="W795" s="60"/>
    </row>
    <row r="796" s="51" customFormat="1" ht="45">
      <c r="A796" s="52">
        <v>1</v>
      </c>
      <c r="B796" s="53" t="s">
        <v>791</v>
      </c>
      <c r="C796" s="52" t="s">
        <v>43</v>
      </c>
      <c r="D796" s="52">
        <v>1983</v>
      </c>
      <c r="E796" s="52" t="s">
        <v>40</v>
      </c>
      <c r="F796" s="52" t="s">
        <v>65</v>
      </c>
      <c r="G796" s="54">
        <v>5</v>
      </c>
      <c r="H796" s="54">
        <v>6</v>
      </c>
      <c r="I796" s="55">
        <v>5388</v>
      </c>
      <c r="J796" s="55">
        <v>4134.3000000000002</v>
      </c>
      <c r="K796" s="55">
        <v>333.10000000000002</v>
      </c>
      <c r="L796" s="56">
        <v>79</v>
      </c>
      <c r="M796" s="55">
        <f t="shared" si="168"/>
        <v>2329502.8200000003</v>
      </c>
      <c r="N796" s="55">
        <v>0</v>
      </c>
      <c r="O796" s="55">
        <v>0</v>
      </c>
      <c r="P796" s="55">
        <v>0</v>
      </c>
      <c r="Q796" s="55">
        <f>'Таблица 3 '!C787</f>
        <v>2329502.8200000003</v>
      </c>
      <c r="R796" s="55">
        <f t="shared" si="169"/>
        <v>2329502.8200000003</v>
      </c>
      <c r="S796" s="55">
        <v>0</v>
      </c>
      <c r="T796" s="57">
        <f t="shared" si="159"/>
        <v>563.45761555765193</v>
      </c>
      <c r="U796" s="57">
        <v>563.46000000000004</v>
      </c>
      <c r="V796" s="59" t="s">
        <v>497</v>
      </c>
      <c r="W796" s="60"/>
    </row>
    <row r="797" s="51" customFormat="1" ht="45">
      <c r="A797" s="52">
        <v>2</v>
      </c>
      <c r="B797" s="53" t="s">
        <v>415</v>
      </c>
      <c r="C797" s="52" t="s">
        <v>43</v>
      </c>
      <c r="D797" s="52">
        <v>1961</v>
      </c>
      <c r="E797" s="52" t="s">
        <v>39</v>
      </c>
      <c r="F797" s="52" t="s">
        <v>413</v>
      </c>
      <c r="G797" s="54">
        <v>3</v>
      </c>
      <c r="H797" s="54">
        <v>3</v>
      </c>
      <c r="I797" s="55">
        <v>2076.4000000000001</v>
      </c>
      <c r="J797" s="55">
        <v>1547.3</v>
      </c>
      <c r="K797" s="55">
        <v>1375.8</v>
      </c>
      <c r="L797" s="56">
        <v>54</v>
      </c>
      <c r="M797" s="55">
        <f t="shared" si="168"/>
        <v>3644037.6000000001</v>
      </c>
      <c r="N797" s="55">
        <v>0</v>
      </c>
      <c r="O797" s="55">
        <v>0</v>
      </c>
      <c r="P797" s="55">
        <v>0</v>
      </c>
      <c r="Q797" s="55">
        <f>'Таблица 3 '!C788</f>
        <v>3644037.6000000001</v>
      </c>
      <c r="R797" s="55">
        <f t="shared" si="169"/>
        <v>3644037.6000000001</v>
      </c>
      <c r="S797" s="55">
        <v>0</v>
      </c>
      <c r="T797" s="57">
        <f t="shared" si="159"/>
        <v>2355.0944225424937</v>
      </c>
      <c r="U797" s="57">
        <v>2355.0900000000001</v>
      </c>
      <c r="V797" s="59" t="s">
        <v>497</v>
      </c>
      <c r="W797" s="60"/>
    </row>
    <row r="798" s="51" customFormat="1" ht="45">
      <c r="A798" s="52">
        <v>3</v>
      </c>
      <c r="B798" s="53" t="s">
        <v>792</v>
      </c>
      <c r="C798" s="52" t="s">
        <v>43</v>
      </c>
      <c r="D798" s="52" t="s">
        <v>159</v>
      </c>
      <c r="E798" s="52">
        <v>2019</v>
      </c>
      <c r="F798" s="52" t="s">
        <v>65</v>
      </c>
      <c r="G798" s="54">
        <v>2</v>
      </c>
      <c r="H798" s="54">
        <v>2</v>
      </c>
      <c r="I798" s="55">
        <v>615.39999999999998</v>
      </c>
      <c r="J798" s="55">
        <v>506.69999999999999</v>
      </c>
      <c r="K798" s="55">
        <v>462.39999999999998</v>
      </c>
      <c r="L798" s="56">
        <v>23</v>
      </c>
      <c r="M798" s="55">
        <f t="shared" si="168"/>
        <v>450493.19999999995</v>
      </c>
      <c r="N798" s="55">
        <v>0</v>
      </c>
      <c r="O798" s="55">
        <v>0</v>
      </c>
      <c r="P798" s="55">
        <v>0</v>
      </c>
      <c r="Q798" s="55">
        <f>'Таблица 3 '!C789</f>
        <v>450493.19999999995</v>
      </c>
      <c r="R798" s="55">
        <f t="shared" si="169"/>
        <v>450493.19999999995</v>
      </c>
      <c r="S798" s="55">
        <v>0</v>
      </c>
      <c r="T798" s="57">
        <f t="shared" si="159"/>
        <v>889.07282415630539</v>
      </c>
      <c r="U798" s="57">
        <v>1518.5309848036313</v>
      </c>
      <c r="V798" s="59" t="s">
        <v>497</v>
      </c>
      <c r="W798" s="60"/>
    </row>
    <row r="799" s="43" customFormat="1" ht="27" customHeight="1">
      <c r="A799" s="44" t="s">
        <v>441</v>
      </c>
      <c r="B799" s="44"/>
      <c r="C799" s="45" t="s">
        <v>39</v>
      </c>
      <c r="D799" s="45" t="s">
        <v>39</v>
      </c>
      <c r="E799" s="45" t="s">
        <v>39</v>
      </c>
      <c r="F799" s="45" t="s">
        <v>39</v>
      </c>
      <c r="G799" s="46" t="s">
        <v>39</v>
      </c>
      <c r="H799" s="46" t="s">
        <v>39</v>
      </c>
      <c r="I799" s="47">
        <f>I800+I802+I827</f>
        <v>68414.190000000002</v>
      </c>
      <c r="J799" s="47">
        <f t="shared" ref="J799:S799" si="173">J800+J802+J827</f>
        <v>55994.180000000008</v>
      </c>
      <c r="K799" s="47">
        <f t="shared" si="173"/>
        <v>55824.280000000013</v>
      </c>
      <c r="L799" s="48">
        <f t="shared" si="173"/>
        <v>2657</v>
      </c>
      <c r="M799" s="47">
        <f t="shared" si="173"/>
        <v>26229474.460000001</v>
      </c>
      <c r="N799" s="47">
        <f t="shared" si="173"/>
        <v>0</v>
      </c>
      <c r="O799" s="47">
        <f t="shared" si="173"/>
        <v>0</v>
      </c>
      <c r="P799" s="47">
        <f t="shared" si="173"/>
        <v>0</v>
      </c>
      <c r="Q799" s="47">
        <f t="shared" si="173"/>
        <v>26229474.460000001</v>
      </c>
      <c r="R799" s="47">
        <f t="shared" si="173"/>
        <v>26229474.460000001</v>
      </c>
      <c r="S799" s="47">
        <f t="shared" si="173"/>
        <v>0</v>
      </c>
      <c r="T799" s="49" t="s">
        <v>40</v>
      </c>
      <c r="U799" s="49" t="s">
        <v>40</v>
      </c>
      <c r="V799" s="50" t="s">
        <v>40</v>
      </c>
      <c r="W799" s="60"/>
    </row>
    <row r="800" s="43" customFormat="1" ht="27.600000000000001" customHeight="1">
      <c r="A800" s="44" t="s">
        <v>793</v>
      </c>
      <c r="B800" s="44"/>
      <c r="C800" s="45" t="s">
        <v>39</v>
      </c>
      <c r="D800" s="45" t="s">
        <v>39</v>
      </c>
      <c r="E800" s="45" t="s">
        <v>39</v>
      </c>
      <c r="F800" s="45" t="s">
        <v>39</v>
      </c>
      <c r="G800" s="46" t="s">
        <v>39</v>
      </c>
      <c r="H800" s="46" t="s">
        <v>39</v>
      </c>
      <c r="I800" s="47">
        <f>I801</f>
        <v>1112.3</v>
      </c>
      <c r="J800" s="47">
        <f t="shared" ref="J800:S800" si="174">J801</f>
        <v>946.70000000000005</v>
      </c>
      <c r="K800" s="47">
        <f t="shared" si="174"/>
        <v>776.79999999999995</v>
      </c>
      <c r="L800" s="48">
        <f t="shared" si="174"/>
        <v>28</v>
      </c>
      <c r="M800" s="47">
        <f t="shared" si="174"/>
        <v>5415748.9199999999</v>
      </c>
      <c r="N800" s="47">
        <f t="shared" si="174"/>
        <v>0</v>
      </c>
      <c r="O800" s="47">
        <f t="shared" si="174"/>
        <v>0</v>
      </c>
      <c r="P800" s="47">
        <f t="shared" si="174"/>
        <v>0</v>
      </c>
      <c r="Q800" s="47">
        <f t="shared" si="174"/>
        <v>5415748.9199999999</v>
      </c>
      <c r="R800" s="47">
        <f t="shared" si="174"/>
        <v>5415748.9199999999</v>
      </c>
      <c r="S800" s="47">
        <f t="shared" si="174"/>
        <v>0</v>
      </c>
      <c r="T800" s="49" t="s">
        <v>40</v>
      </c>
      <c r="U800" s="49" t="s">
        <v>40</v>
      </c>
      <c r="V800" s="50" t="s">
        <v>40</v>
      </c>
      <c r="W800" s="60"/>
    </row>
    <row r="801" s="51" customFormat="1" ht="45">
      <c r="A801" s="52">
        <v>1</v>
      </c>
      <c r="B801" s="53" t="s">
        <v>794</v>
      </c>
      <c r="C801" s="52" t="s">
        <v>43</v>
      </c>
      <c r="D801" s="52" t="s">
        <v>71</v>
      </c>
      <c r="E801" s="52" t="s">
        <v>40</v>
      </c>
      <c r="F801" s="52" t="s">
        <v>50</v>
      </c>
      <c r="G801" s="54">
        <v>2</v>
      </c>
      <c r="H801" s="54">
        <v>2</v>
      </c>
      <c r="I801" s="55">
        <v>1112.3</v>
      </c>
      <c r="J801" s="55">
        <v>946.70000000000005</v>
      </c>
      <c r="K801" s="55">
        <v>776.79999999999995</v>
      </c>
      <c r="L801" s="56">
        <v>28</v>
      </c>
      <c r="M801" s="55">
        <f t="shared" si="168"/>
        <v>5415748.9199999999</v>
      </c>
      <c r="N801" s="55">
        <v>0</v>
      </c>
      <c r="O801" s="55">
        <v>0</v>
      </c>
      <c r="P801" s="55">
        <v>0</v>
      </c>
      <c r="Q801" s="55">
        <f>'Таблица 3 '!C792</f>
        <v>5415748.9199999999</v>
      </c>
      <c r="R801" s="55">
        <f t="shared" si="169"/>
        <v>5415748.9199999999</v>
      </c>
      <c r="S801" s="55">
        <v>0</v>
      </c>
      <c r="T801" s="57">
        <f t="shared" si="159"/>
        <v>5720.6601035174817</v>
      </c>
      <c r="U801" s="57">
        <v>5720.6601035174817</v>
      </c>
      <c r="V801" s="59" t="s">
        <v>497</v>
      </c>
      <c r="W801" s="60"/>
    </row>
    <row r="802" s="85" customFormat="1" ht="18.600000000000001" customHeight="1">
      <c r="A802" s="44" t="s">
        <v>795</v>
      </c>
      <c r="B802" s="44"/>
      <c r="C802" s="86" t="s">
        <v>40</v>
      </c>
      <c r="D802" s="46" t="s">
        <v>40</v>
      </c>
      <c r="E802" s="87" t="s">
        <v>40</v>
      </c>
      <c r="F802" s="46" t="s">
        <v>40</v>
      </c>
      <c r="G802" s="46" t="s">
        <v>40</v>
      </c>
      <c r="H802" s="46" t="s">
        <v>40</v>
      </c>
      <c r="I802" s="47">
        <f>SUM(I803:I826)</f>
        <v>66605.490000000005</v>
      </c>
      <c r="J802" s="47">
        <f t="shared" ref="J802:S802" si="175">SUM(J803:J826)</f>
        <v>54403.080000000009</v>
      </c>
      <c r="K802" s="47">
        <f t="shared" si="175"/>
        <v>54403.080000000009</v>
      </c>
      <c r="L802" s="48">
        <f t="shared" si="175"/>
        <v>2596</v>
      </c>
      <c r="M802" s="47">
        <f t="shared" si="175"/>
        <v>16073851.539999999</v>
      </c>
      <c r="N802" s="47">
        <f t="shared" si="175"/>
        <v>0</v>
      </c>
      <c r="O802" s="47">
        <f t="shared" si="175"/>
        <v>0</v>
      </c>
      <c r="P802" s="47">
        <f t="shared" si="175"/>
        <v>0</v>
      </c>
      <c r="Q802" s="47">
        <f t="shared" si="175"/>
        <v>16073851.539999999</v>
      </c>
      <c r="R802" s="47">
        <f t="shared" si="175"/>
        <v>16073851.539999999</v>
      </c>
      <c r="S802" s="47">
        <f t="shared" si="175"/>
        <v>0</v>
      </c>
      <c r="T802" s="88" t="s">
        <v>39</v>
      </c>
      <c r="U802" s="88" t="s">
        <v>39</v>
      </c>
      <c r="V802" s="88" t="s">
        <v>39</v>
      </c>
      <c r="W802" s="60"/>
    </row>
    <row r="803" s="61" customFormat="1" ht="42" customHeight="1">
      <c r="A803" s="52">
        <v>1</v>
      </c>
      <c r="B803" s="89" t="s">
        <v>796</v>
      </c>
      <c r="C803" s="90" t="s">
        <v>212</v>
      </c>
      <c r="D803" s="54">
        <v>1982</v>
      </c>
      <c r="E803" s="91" t="s">
        <v>39</v>
      </c>
      <c r="F803" s="52" t="s">
        <v>44</v>
      </c>
      <c r="G803" s="54">
        <v>2</v>
      </c>
      <c r="H803" s="54">
        <v>3</v>
      </c>
      <c r="I803" s="55">
        <v>1118.51</v>
      </c>
      <c r="J803" s="55">
        <v>973.14999999999998</v>
      </c>
      <c r="K803" s="55">
        <v>973.14999999999998</v>
      </c>
      <c r="L803" s="56">
        <v>32</v>
      </c>
      <c r="M803" s="73">
        <f t="shared" ref="M803:M826" si="176">SUM(N803:Q803)</f>
        <v>160927.16</v>
      </c>
      <c r="N803" s="92">
        <v>0</v>
      </c>
      <c r="O803" s="92">
        <v>0</v>
      </c>
      <c r="P803" s="92">
        <v>0</v>
      </c>
      <c r="Q803" s="73">
        <f>'Таблица 3 '!C794</f>
        <v>160927.16</v>
      </c>
      <c r="R803" s="73">
        <f t="shared" ref="R803:R826" si="177">Q803</f>
        <v>160927.16</v>
      </c>
      <c r="S803" s="74">
        <v>0</v>
      </c>
      <c r="T803" s="73">
        <f t="shared" si="159"/>
        <v>165.36727123259519</v>
      </c>
      <c r="U803" s="73">
        <v>8843</v>
      </c>
      <c r="V803" s="93" t="s">
        <v>497</v>
      </c>
      <c r="W803" s="60"/>
    </row>
    <row r="804" s="85" customFormat="1" ht="42" customHeight="1">
      <c r="A804" s="52">
        <v>2</v>
      </c>
      <c r="B804" s="89" t="s">
        <v>797</v>
      </c>
      <c r="C804" s="90" t="s">
        <v>212</v>
      </c>
      <c r="D804" s="54">
        <v>1982</v>
      </c>
      <c r="E804" s="69" t="s">
        <v>40</v>
      </c>
      <c r="F804" s="52" t="s">
        <v>44</v>
      </c>
      <c r="G804" s="54">
        <v>2</v>
      </c>
      <c r="H804" s="54">
        <v>3</v>
      </c>
      <c r="I804" s="55">
        <v>1115.46</v>
      </c>
      <c r="J804" s="55">
        <v>969.75999999999999</v>
      </c>
      <c r="K804" s="55">
        <v>969.75999999999999</v>
      </c>
      <c r="L804" s="56">
        <v>34</v>
      </c>
      <c r="M804" s="73">
        <f t="shared" si="176"/>
        <v>144567.25</v>
      </c>
      <c r="N804" s="92">
        <v>0</v>
      </c>
      <c r="O804" s="92">
        <v>0</v>
      </c>
      <c r="P804" s="92">
        <v>0</v>
      </c>
      <c r="Q804" s="73">
        <f>'Таблица 3 '!C795</f>
        <v>144567.25</v>
      </c>
      <c r="R804" s="73">
        <f t="shared" si="177"/>
        <v>144567.25</v>
      </c>
      <c r="S804" s="55">
        <v>0</v>
      </c>
      <c r="T804" s="73">
        <f t="shared" si="159"/>
        <v>149.07528666886654</v>
      </c>
      <c r="U804" s="73">
        <v>8843</v>
      </c>
      <c r="V804" s="94" t="s">
        <v>497</v>
      </c>
      <c r="W804" s="60"/>
    </row>
    <row r="805" s="61" customFormat="1" ht="42" customHeight="1">
      <c r="A805" s="52">
        <v>3</v>
      </c>
      <c r="B805" s="89" t="s">
        <v>798</v>
      </c>
      <c r="C805" s="90" t="s">
        <v>212</v>
      </c>
      <c r="D805" s="54">
        <v>1982</v>
      </c>
      <c r="E805" s="54" t="s">
        <v>39</v>
      </c>
      <c r="F805" s="52" t="s">
        <v>44</v>
      </c>
      <c r="G805" s="54">
        <v>2</v>
      </c>
      <c r="H805" s="54">
        <v>3</v>
      </c>
      <c r="I805" s="55">
        <v>1105.0599999999999</v>
      </c>
      <c r="J805" s="55">
        <v>959.70000000000005</v>
      </c>
      <c r="K805" s="55">
        <v>959.70000000000005</v>
      </c>
      <c r="L805" s="56">
        <v>46</v>
      </c>
      <c r="M805" s="73">
        <f t="shared" si="176"/>
        <v>156801.47</v>
      </c>
      <c r="N805" s="92">
        <v>0</v>
      </c>
      <c r="O805" s="92">
        <v>0</v>
      </c>
      <c r="P805" s="92">
        <v>0</v>
      </c>
      <c r="Q805" s="73">
        <f>'Таблица 3 '!C796</f>
        <v>156801.47</v>
      </c>
      <c r="R805" s="73">
        <f t="shared" si="177"/>
        <v>156801.47</v>
      </c>
      <c r="S805" s="74">
        <v>0</v>
      </c>
      <c r="T805" s="73">
        <f t="shared" si="159"/>
        <v>163.38592268417213</v>
      </c>
      <c r="U805" s="73">
        <v>8843</v>
      </c>
      <c r="V805" s="93" t="s">
        <v>497</v>
      </c>
      <c r="W805" s="60"/>
    </row>
    <row r="806" s="61" customFormat="1" ht="42" customHeight="1">
      <c r="A806" s="52">
        <v>4</v>
      </c>
      <c r="B806" s="89" t="s">
        <v>799</v>
      </c>
      <c r="C806" s="90" t="s">
        <v>212</v>
      </c>
      <c r="D806" s="54">
        <v>1984</v>
      </c>
      <c r="E806" s="95" t="s">
        <v>40</v>
      </c>
      <c r="F806" s="52" t="s">
        <v>44</v>
      </c>
      <c r="G806" s="54">
        <v>2</v>
      </c>
      <c r="H806" s="54">
        <v>3</v>
      </c>
      <c r="I806" s="55">
        <v>1097.01</v>
      </c>
      <c r="J806" s="55">
        <v>951.64999999999998</v>
      </c>
      <c r="K806" s="55">
        <v>951.64999999999998</v>
      </c>
      <c r="L806" s="56">
        <v>38</v>
      </c>
      <c r="M806" s="73">
        <f t="shared" si="176"/>
        <v>145275.73000000001</v>
      </c>
      <c r="N806" s="92">
        <v>0</v>
      </c>
      <c r="O806" s="92">
        <v>0</v>
      </c>
      <c r="P806" s="92">
        <v>0</v>
      </c>
      <c r="Q806" s="73">
        <f>'Таблица 3 '!C797</f>
        <v>145275.73000000001</v>
      </c>
      <c r="R806" s="73">
        <f t="shared" si="177"/>
        <v>145275.73000000001</v>
      </c>
      <c r="S806" s="57">
        <v>0</v>
      </c>
      <c r="T806" s="73">
        <f t="shared" si="159"/>
        <v>152.65668050228552</v>
      </c>
      <c r="U806" s="73">
        <v>8843</v>
      </c>
      <c r="V806" s="59" t="s">
        <v>497</v>
      </c>
      <c r="W806" s="60"/>
    </row>
    <row r="807" s="51" customFormat="1" ht="42" customHeight="1">
      <c r="A807" s="52">
        <v>5</v>
      </c>
      <c r="B807" s="89" t="s">
        <v>800</v>
      </c>
      <c r="C807" s="90" t="s">
        <v>212</v>
      </c>
      <c r="D807" s="54">
        <v>1983</v>
      </c>
      <c r="E807" s="96" t="s">
        <v>40</v>
      </c>
      <c r="F807" s="52" t="s">
        <v>44</v>
      </c>
      <c r="G807" s="54">
        <v>2</v>
      </c>
      <c r="H807" s="54">
        <v>3</v>
      </c>
      <c r="I807" s="55">
        <v>1115.6500000000001</v>
      </c>
      <c r="J807" s="55">
        <v>969.95000000000005</v>
      </c>
      <c r="K807" s="55">
        <v>969.95000000000005</v>
      </c>
      <c r="L807" s="56">
        <v>42</v>
      </c>
      <c r="M807" s="73">
        <f t="shared" si="176"/>
        <v>160104.92999999999</v>
      </c>
      <c r="N807" s="92">
        <v>0</v>
      </c>
      <c r="O807" s="92">
        <v>0</v>
      </c>
      <c r="P807" s="92">
        <v>0</v>
      </c>
      <c r="Q807" s="73">
        <f>'Таблица 3 '!C798</f>
        <v>160104.92999999999</v>
      </c>
      <c r="R807" s="73">
        <f t="shared" si="177"/>
        <v>160104.92999999999</v>
      </c>
      <c r="S807" s="74">
        <v>0</v>
      </c>
      <c r="T807" s="73">
        <f t="shared" si="159"/>
        <v>165.06513737821535</v>
      </c>
      <c r="U807" s="73">
        <v>8843</v>
      </c>
      <c r="V807" s="93" t="s">
        <v>497</v>
      </c>
      <c r="W807" s="60"/>
    </row>
    <row r="808" s="51" customFormat="1" ht="42" customHeight="1">
      <c r="A808" s="52">
        <v>6</v>
      </c>
      <c r="B808" s="89" t="s">
        <v>801</v>
      </c>
      <c r="C808" s="90" t="s">
        <v>212</v>
      </c>
      <c r="D808" s="54">
        <v>1984</v>
      </c>
      <c r="E808" s="95" t="s">
        <v>40</v>
      </c>
      <c r="F808" s="97" t="s">
        <v>54</v>
      </c>
      <c r="G808" s="54">
        <v>5</v>
      </c>
      <c r="H808" s="54">
        <v>6</v>
      </c>
      <c r="I808" s="55">
        <v>4894.5</v>
      </c>
      <c r="J808" s="55">
        <v>4309.5</v>
      </c>
      <c r="K808" s="55">
        <v>4309.5</v>
      </c>
      <c r="L808" s="56">
        <v>186</v>
      </c>
      <c r="M808" s="73">
        <f t="shared" si="176"/>
        <v>1161000</v>
      </c>
      <c r="N808" s="92">
        <v>0</v>
      </c>
      <c r="O808" s="92">
        <v>0</v>
      </c>
      <c r="P808" s="92">
        <v>0</v>
      </c>
      <c r="Q808" s="73">
        <f>'Таблица 3 '!C799</f>
        <v>1161000</v>
      </c>
      <c r="R808" s="73">
        <f t="shared" si="177"/>
        <v>1161000</v>
      </c>
      <c r="S808" s="57">
        <v>0</v>
      </c>
      <c r="T808" s="73">
        <f t="shared" si="159"/>
        <v>269.40480334145491</v>
      </c>
      <c r="U808" s="73">
        <v>1961</v>
      </c>
      <c r="V808" s="59" t="s">
        <v>497</v>
      </c>
      <c r="W808" s="60"/>
    </row>
    <row r="809" s="61" customFormat="1" ht="42" customHeight="1">
      <c r="A809" s="52">
        <v>7</v>
      </c>
      <c r="B809" s="89" t="s">
        <v>802</v>
      </c>
      <c r="C809" s="90" t="s">
        <v>212</v>
      </c>
      <c r="D809" s="54">
        <v>1982</v>
      </c>
      <c r="E809" s="91">
        <v>2021</v>
      </c>
      <c r="F809" s="52" t="s">
        <v>44</v>
      </c>
      <c r="G809" s="54">
        <v>2</v>
      </c>
      <c r="H809" s="54">
        <v>3</v>
      </c>
      <c r="I809" s="55">
        <v>949.70000000000005</v>
      </c>
      <c r="J809" s="55">
        <v>854.73000000000002</v>
      </c>
      <c r="K809" s="55">
        <v>854.73000000000002</v>
      </c>
      <c r="L809" s="56">
        <v>46</v>
      </c>
      <c r="M809" s="73">
        <f t="shared" si="176"/>
        <v>1151000</v>
      </c>
      <c r="N809" s="92">
        <v>0</v>
      </c>
      <c r="O809" s="92">
        <v>0</v>
      </c>
      <c r="P809" s="92">
        <v>0</v>
      </c>
      <c r="Q809" s="73">
        <f>'Таблица 3 '!C800</f>
        <v>1151000</v>
      </c>
      <c r="R809" s="73">
        <f t="shared" si="177"/>
        <v>1151000</v>
      </c>
      <c r="S809" s="74">
        <v>0</v>
      </c>
      <c r="T809" s="73">
        <f t="shared" si="159"/>
        <v>1346.6240801188678</v>
      </c>
      <c r="U809" s="73">
        <v>8843</v>
      </c>
      <c r="V809" s="93" t="s">
        <v>497</v>
      </c>
      <c r="W809" s="60"/>
    </row>
    <row r="810" s="85" customFormat="1" ht="42" customHeight="1">
      <c r="A810" s="52">
        <v>8</v>
      </c>
      <c r="B810" s="89" t="s">
        <v>803</v>
      </c>
      <c r="C810" s="90" t="s">
        <v>212</v>
      </c>
      <c r="D810" s="54">
        <v>1990</v>
      </c>
      <c r="E810" s="69">
        <v>2021</v>
      </c>
      <c r="F810" s="97" t="s">
        <v>54</v>
      </c>
      <c r="G810" s="54">
        <v>5</v>
      </c>
      <c r="H810" s="54">
        <v>6</v>
      </c>
      <c r="I810" s="55">
        <v>4557.3000000000002</v>
      </c>
      <c r="J810" s="55">
        <v>3645.8400000000001</v>
      </c>
      <c r="K810" s="55">
        <v>3645.8400000000001</v>
      </c>
      <c r="L810" s="56">
        <v>167</v>
      </c>
      <c r="M810" s="73">
        <f t="shared" si="176"/>
        <v>1306000</v>
      </c>
      <c r="N810" s="92">
        <v>0</v>
      </c>
      <c r="O810" s="92">
        <v>0</v>
      </c>
      <c r="P810" s="92">
        <v>0</v>
      </c>
      <c r="Q810" s="73">
        <f>'Таблица 3 '!C801</f>
        <v>1306000</v>
      </c>
      <c r="R810" s="73">
        <f t="shared" si="177"/>
        <v>1306000</v>
      </c>
      <c r="S810" s="55">
        <v>0</v>
      </c>
      <c r="T810" s="73">
        <f t="shared" si="159"/>
        <v>358.21648783270797</v>
      </c>
      <c r="U810" s="73">
        <v>1961</v>
      </c>
      <c r="V810" s="98" t="s">
        <v>497</v>
      </c>
      <c r="W810" s="60"/>
    </row>
    <row r="811" s="61" customFormat="1" ht="42" customHeight="1">
      <c r="A811" s="52">
        <v>9</v>
      </c>
      <c r="B811" s="89" t="s">
        <v>804</v>
      </c>
      <c r="C811" s="90" t="s">
        <v>212</v>
      </c>
      <c r="D811" s="54">
        <v>1987</v>
      </c>
      <c r="E811" s="91">
        <v>2021</v>
      </c>
      <c r="F811" s="97" t="s">
        <v>54</v>
      </c>
      <c r="G811" s="54">
        <v>5</v>
      </c>
      <c r="H811" s="54">
        <v>3</v>
      </c>
      <c r="I811" s="55">
        <v>2283.0999999999999</v>
      </c>
      <c r="J811" s="55">
        <v>1826.48</v>
      </c>
      <c r="K811" s="55">
        <v>1826.48</v>
      </c>
      <c r="L811" s="56">
        <v>136</v>
      </c>
      <c r="M811" s="73">
        <f t="shared" si="176"/>
        <v>627000</v>
      </c>
      <c r="N811" s="92">
        <v>0</v>
      </c>
      <c r="O811" s="92">
        <v>0</v>
      </c>
      <c r="P811" s="92">
        <v>0</v>
      </c>
      <c r="Q811" s="73">
        <f>'Таблица 3 '!C802</f>
        <v>627000</v>
      </c>
      <c r="R811" s="73">
        <f t="shared" si="177"/>
        <v>627000</v>
      </c>
      <c r="S811" s="74">
        <v>0</v>
      </c>
      <c r="T811" s="73">
        <f t="shared" si="159"/>
        <v>343.28325522316146</v>
      </c>
      <c r="U811" s="73">
        <v>1961</v>
      </c>
      <c r="V811" s="93" t="s">
        <v>497</v>
      </c>
      <c r="W811" s="60"/>
    </row>
    <row r="812" s="61" customFormat="1" ht="42" customHeight="1">
      <c r="A812" s="52">
        <v>10</v>
      </c>
      <c r="B812" s="89" t="s">
        <v>805</v>
      </c>
      <c r="C812" s="90" t="s">
        <v>212</v>
      </c>
      <c r="D812" s="54">
        <v>1980</v>
      </c>
      <c r="E812" s="69">
        <v>2021</v>
      </c>
      <c r="F812" s="97" t="s">
        <v>54</v>
      </c>
      <c r="G812" s="54">
        <v>5</v>
      </c>
      <c r="H812" s="54">
        <v>5</v>
      </c>
      <c r="I812" s="55">
        <v>4062.4000000000001</v>
      </c>
      <c r="J812" s="55">
        <v>3249.9200000000001</v>
      </c>
      <c r="K812" s="55">
        <v>3249.9200000000001</v>
      </c>
      <c r="L812" s="56">
        <v>184</v>
      </c>
      <c r="M812" s="73">
        <f t="shared" si="176"/>
        <v>927600</v>
      </c>
      <c r="N812" s="92">
        <v>0</v>
      </c>
      <c r="O812" s="92">
        <v>0</v>
      </c>
      <c r="P812" s="92">
        <v>0</v>
      </c>
      <c r="Q812" s="73">
        <f>'Таблица 3 '!C803</f>
        <v>927600</v>
      </c>
      <c r="R812" s="73">
        <f t="shared" si="177"/>
        <v>927600</v>
      </c>
      <c r="S812" s="57">
        <v>0</v>
      </c>
      <c r="T812" s="73">
        <f t="shared" si="159"/>
        <v>285.42241039779441</v>
      </c>
      <c r="U812" s="73">
        <v>1961</v>
      </c>
      <c r="V812" s="59" t="s">
        <v>497</v>
      </c>
      <c r="W812" s="60"/>
    </row>
    <row r="813" s="51" customFormat="1" ht="42" customHeight="1">
      <c r="A813" s="52">
        <v>11</v>
      </c>
      <c r="B813" s="89" t="s">
        <v>806</v>
      </c>
      <c r="C813" s="90" t="s">
        <v>212</v>
      </c>
      <c r="D813" s="54">
        <v>1980</v>
      </c>
      <c r="E813" s="91">
        <v>2021</v>
      </c>
      <c r="F813" s="97" t="s">
        <v>54</v>
      </c>
      <c r="G813" s="54">
        <v>5</v>
      </c>
      <c r="H813" s="54">
        <v>5</v>
      </c>
      <c r="I813" s="55">
        <v>3984.4000000000001</v>
      </c>
      <c r="J813" s="55">
        <v>3187.52</v>
      </c>
      <c r="K813" s="55">
        <v>3187.52</v>
      </c>
      <c r="L813" s="56">
        <v>186</v>
      </c>
      <c r="M813" s="73">
        <f t="shared" si="176"/>
        <v>809275</v>
      </c>
      <c r="N813" s="92">
        <v>0</v>
      </c>
      <c r="O813" s="92">
        <v>0</v>
      </c>
      <c r="P813" s="92">
        <v>0</v>
      </c>
      <c r="Q813" s="73">
        <f>'Таблица 3 '!C804</f>
        <v>809275</v>
      </c>
      <c r="R813" s="73">
        <f t="shared" si="177"/>
        <v>809275</v>
      </c>
      <c r="S813" s="74">
        <v>0</v>
      </c>
      <c r="T813" s="73">
        <f t="shared" si="159"/>
        <v>253.88860305190241</v>
      </c>
      <c r="U813" s="73">
        <v>1961</v>
      </c>
      <c r="V813" s="93" t="s">
        <v>497</v>
      </c>
      <c r="W813" s="60"/>
    </row>
    <row r="814" s="51" customFormat="1" ht="42" customHeight="1">
      <c r="A814" s="52">
        <v>12</v>
      </c>
      <c r="B814" s="89" t="s">
        <v>807</v>
      </c>
      <c r="C814" s="90" t="s">
        <v>212</v>
      </c>
      <c r="D814" s="54">
        <v>1988</v>
      </c>
      <c r="E814" s="69">
        <v>2021</v>
      </c>
      <c r="F814" s="97" t="s">
        <v>54</v>
      </c>
      <c r="G814" s="54">
        <v>5</v>
      </c>
      <c r="H814" s="54">
        <v>3</v>
      </c>
      <c r="I814" s="55">
        <v>2267.4000000000001</v>
      </c>
      <c r="J814" s="55">
        <v>1813.9200000000001</v>
      </c>
      <c r="K814" s="55">
        <v>1813.9200000000001</v>
      </c>
      <c r="L814" s="56">
        <v>96</v>
      </c>
      <c r="M814" s="73">
        <f t="shared" si="176"/>
        <v>643000</v>
      </c>
      <c r="N814" s="92">
        <v>0</v>
      </c>
      <c r="O814" s="92">
        <v>0</v>
      </c>
      <c r="P814" s="92">
        <v>0</v>
      </c>
      <c r="Q814" s="73">
        <f>'Таблица 3 '!C805</f>
        <v>643000</v>
      </c>
      <c r="R814" s="73">
        <f t="shared" si="177"/>
        <v>643000</v>
      </c>
      <c r="S814" s="57">
        <v>0</v>
      </c>
      <c r="T814" s="73">
        <f t="shared" si="159"/>
        <v>354.48090323718793</v>
      </c>
      <c r="U814" s="73">
        <v>1961</v>
      </c>
      <c r="V814" s="59" t="s">
        <v>497</v>
      </c>
      <c r="W814" s="60"/>
    </row>
    <row r="815" s="61" customFormat="1" ht="42" customHeight="1">
      <c r="A815" s="52">
        <v>13</v>
      </c>
      <c r="B815" s="89" t="s">
        <v>808</v>
      </c>
      <c r="C815" s="90" t="s">
        <v>212</v>
      </c>
      <c r="D815" s="54">
        <v>1988</v>
      </c>
      <c r="E815" s="91">
        <v>2021</v>
      </c>
      <c r="F815" s="97" t="s">
        <v>54</v>
      </c>
      <c r="G815" s="54">
        <v>5</v>
      </c>
      <c r="H815" s="54">
        <v>3</v>
      </c>
      <c r="I815" s="55">
        <v>2424.5999999999999</v>
      </c>
      <c r="J815" s="55">
        <v>1939.6800000000001</v>
      </c>
      <c r="K815" s="55">
        <v>1939.6800000000001</v>
      </c>
      <c r="L815" s="56">
        <v>97</v>
      </c>
      <c r="M815" s="73">
        <f t="shared" si="176"/>
        <v>515000</v>
      </c>
      <c r="N815" s="92">
        <v>0</v>
      </c>
      <c r="O815" s="92">
        <v>0</v>
      </c>
      <c r="P815" s="92">
        <v>0</v>
      </c>
      <c r="Q815" s="73">
        <f>'Таблица 3 '!C806</f>
        <v>515000</v>
      </c>
      <c r="R815" s="73">
        <f t="shared" si="177"/>
        <v>515000</v>
      </c>
      <c r="S815" s="74">
        <v>0</v>
      </c>
      <c r="T815" s="73">
        <f t="shared" ref="T815:T878" si="178">M815/J815</f>
        <v>265.50771261238964</v>
      </c>
      <c r="U815" s="73">
        <v>1961</v>
      </c>
      <c r="V815" s="93" t="s">
        <v>497</v>
      </c>
      <c r="W815" s="60"/>
    </row>
    <row r="816" s="61" customFormat="1" ht="42" customHeight="1">
      <c r="A816" s="52">
        <v>14</v>
      </c>
      <c r="B816" s="89" t="s">
        <v>809</v>
      </c>
      <c r="C816" s="90" t="s">
        <v>212</v>
      </c>
      <c r="D816" s="54">
        <v>1988</v>
      </c>
      <c r="E816" s="69">
        <v>2021</v>
      </c>
      <c r="F816" s="97" t="s">
        <v>54</v>
      </c>
      <c r="G816" s="54">
        <v>5</v>
      </c>
      <c r="H816" s="54">
        <v>3</v>
      </c>
      <c r="I816" s="55">
        <v>2401.5</v>
      </c>
      <c r="J816" s="55">
        <v>1921.2</v>
      </c>
      <c r="K816" s="55">
        <v>1921.2</v>
      </c>
      <c r="L816" s="56">
        <v>96</v>
      </c>
      <c r="M816" s="73">
        <f t="shared" si="176"/>
        <v>554300</v>
      </c>
      <c r="N816" s="92">
        <v>0</v>
      </c>
      <c r="O816" s="92">
        <v>0</v>
      </c>
      <c r="P816" s="92">
        <v>0</v>
      </c>
      <c r="Q816" s="73">
        <f>'Таблица 3 '!C807</f>
        <v>554300</v>
      </c>
      <c r="R816" s="73">
        <f t="shared" si="177"/>
        <v>554300</v>
      </c>
      <c r="S816" s="57">
        <v>0</v>
      </c>
      <c r="T816" s="73">
        <f t="shared" si="178"/>
        <v>288.51759317093484</v>
      </c>
      <c r="U816" s="73">
        <v>1961</v>
      </c>
      <c r="V816" s="59" t="s">
        <v>497</v>
      </c>
      <c r="W816" s="60"/>
    </row>
    <row r="817" s="61" customFormat="1" ht="42" customHeight="1">
      <c r="A817" s="52">
        <v>15</v>
      </c>
      <c r="B817" s="89" t="s">
        <v>810</v>
      </c>
      <c r="C817" s="90" t="s">
        <v>212</v>
      </c>
      <c r="D817" s="54">
        <v>1988</v>
      </c>
      <c r="E817" s="91">
        <v>2021</v>
      </c>
      <c r="F817" s="97" t="s">
        <v>54</v>
      </c>
      <c r="G817" s="54">
        <v>5</v>
      </c>
      <c r="H817" s="54">
        <v>3</v>
      </c>
      <c r="I817" s="55">
        <v>2411.5999999999999</v>
      </c>
      <c r="J817" s="55">
        <v>1929.28</v>
      </c>
      <c r="K817" s="55">
        <v>1929.28</v>
      </c>
      <c r="L817" s="56">
        <v>96</v>
      </c>
      <c r="M817" s="73">
        <f t="shared" si="176"/>
        <v>305000</v>
      </c>
      <c r="N817" s="92">
        <v>0</v>
      </c>
      <c r="O817" s="92">
        <v>0</v>
      </c>
      <c r="P817" s="92">
        <v>0</v>
      </c>
      <c r="Q817" s="73">
        <f>'Таблица 3 '!C808</f>
        <v>305000</v>
      </c>
      <c r="R817" s="73">
        <f t="shared" si="177"/>
        <v>305000</v>
      </c>
      <c r="S817" s="74">
        <v>0</v>
      </c>
      <c r="T817" s="73">
        <f t="shared" si="178"/>
        <v>158.09006468734449</v>
      </c>
      <c r="U817" s="73">
        <v>1961</v>
      </c>
      <c r="V817" s="93" t="s">
        <v>497</v>
      </c>
      <c r="W817" s="60"/>
    </row>
    <row r="818" s="61" customFormat="1" ht="42" customHeight="1">
      <c r="A818" s="52">
        <v>16</v>
      </c>
      <c r="B818" s="89" t="s">
        <v>811</v>
      </c>
      <c r="C818" s="90" t="s">
        <v>212</v>
      </c>
      <c r="D818" s="54">
        <v>1987</v>
      </c>
      <c r="E818" s="69">
        <v>2021</v>
      </c>
      <c r="F818" s="97" t="s">
        <v>54</v>
      </c>
      <c r="G818" s="54">
        <v>5</v>
      </c>
      <c r="H818" s="54">
        <v>3</v>
      </c>
      <c r="I818" s="55">
        <v>2469.5999999999999</v>
      </c>
      <c r="J818" s="55">
        <v>2222.6399999999999</v>
      </c>
      <c r="K818" s="55">
        <v>2222.6399999999999</v>
      </c>
      <c r="L818" s="56">
        <v>86</v>
      </c>
      <c r="M818" s="73">
        <f t="shared" si="176"/>
        <v>577000</v>
      </c>
      <c r="N818" s="92">
        <v>0</v>
      </c>
      <c r="O818" s="92">
        <v>0</v>
      </c>
      <c r="P818" s="92">
        <v>0</v>
      </c>
      <c r="Q818" s="73">
        <f>'Таблица 3 '!C809</f>
        <v>577000</v>
      </c>
      <c r="R818" s="73">
        <f t="shared" si="177"/>
        <v>577000</v>
      </c>
      <c r="S818" s="57">
        <v>0</v>
      </c>
      <c r="T818" s="73">
        <f t="shared" si="178"/>
        <v>259.60119497534464</v>
      </c>
      <c r="U818" s="73">
        <v>1961</v>
      </c>
      <c r="V818" s="59" t="s">
        <v>497</v>
      </c>
      <c r="W818" s="60"/>
    </row>
    <row r="819" s="61" customFormat="1" ht="42" customHeight="1">
      <c r="A819" s="52">
        <v>17</v>
      </c>
      <c r="B819" s="89" t="s">
        <v>812</v>
      </c>
      <c r="C819" s="90" t="s">
        <v>212</v>
      </c>
      <c r="D819" s="54">
        <v>1987</v>
      </c>
      <c r="E819" s="91">
        <v>2021</v>
      </c>
      <c r="F819" s="97" t="s">
        <v>54</v>
      </c>
      <c r="G819" s="54">
        <v>5</v>
      </c>
      <c r="H819" s="54">
        <v>5</v>
      </c>
      <c r="I819" s="55">
        <v>3682.9000000000001</v>
      </c>
      <c r="J819" s="55">
        <v>2946.3200000000002</v>
      </c>
      <c r="K819" s="55">
        <v>2946.3200000000002</v>
      </c>
      <c r="L819" s="56">
        <v>136</v>
      </c>
      <c r="M819" s="73">
        <f t="shared" si="176"/>
        <v>756400</v>
      </c>
      <c r="N819" s="92">
        <v>0</v>
      </c>
      <c r="O819" s="92">
        <v>0</v>
      </c>
      <c r="P819" s="92">
        <v>0</v>
      </c>
      <c r="Q819" s="73">
        <f>'Таблица 3 '!C810</f>
        <v>756400</v>
      </c>
      <c r="R819" s="73">
        <f t="shared" si="177"/>
        <v>756400</v>
      </c>
      <c r="S819" s="74">
        <v>0</v>
      </c>
      <c r="T819" s="73">
        <f t="shared" si="178"/>
        <v>256.72703575986316</v>
      </c>
      <c r="U819" s="73">
        <v>1961</v>
      </c>
      <c r="V819" s="93" t="s">
        <v>497</v>
      </c>
      <c r="W819" s="60"/>
    </row>
    <row r="820" s="61" customFormat="1" ht="42" customHeight="1">
      <c r="A820" s="52">
        <v>18</v>
      </c>
      <c r="B820" s="89" t="s">
        <v>813</v>
      </c>
      <c r="C820" s="90" t="s">
        <v>212</v>
      </c>
      <c r="D820" s="54">
        <v>1986</v>
      </c>
      <c r="E820" s="69">
        <v>2021</v>
      </c>
      <c r="F820" s="97" t="s">
        <v>54</v>
      </c>
      <c r="G820" s="54">
        <v>5</v>
      </c>
      <c r="H820" s="54">
        <v>5</v>
      </c>
      <c r="I820" s="55">
        <v>3710</v>
      </c>
      <c r="J820" s="55">
        <v>2968</v>
      </c>
      <c r="K820" s="55">
        <v>2968</v>
      </c>
      <c r="L820" s="56">
        <v>146</v>
      </c>
      <c r="M820" s="73">
        <f t="shared" si="176"/>
        <v>907600</v>
      </c>
      <c r="N820" s="92">
        <v>0</v>
      </c>
      <c r="O820" s="92">
        <v>0</v>
      </c>
      <c r="P820" s="92">
        <v>0</v>
      </c>
      <c r="Q820" s="73">
        <f>'Таблица 3 '!C811</f>
        <v>907600</v>
      </c>
      <c r="R820" s="73">
        <f t="shared" si="177"/>
        <v>907600</v>
      </c>
      <c r="S820" s="74">
        <v>0</v>
      </c>
      <c r="T820" s="73">
        <f t="shared" si="178"/>
        <v>305.79514824797843</v>
      </c>
      <c r="U820" s="73">
        <v>1961</v>
      </c>
      <c r="V820" s="93" t="s">
        <v>497</v>
      </c>
      <c r="W820" s="60"/>
    </row>
    <row r="821" s="61" customFormat="1" ht="42" customHeight="1">
      <c r="A821" s="52">
        <v>19</v>
      </c>
      <c r="B821" s="89" t="s">
        <v>814</v>
      </c>
      <c r="C821" s="90" t="s">
        <v>212</v>
      </c>
      <c r="D821" s="54">
        <v>1987</v>
      </c>
      <c r="E821" s="91">
        <v>2021</v>
      </c>
      <c r="F821" s="97" t="s">
        <v>54</v>
      </c>
      <c r="G821" s="54">
        <v>5</v>
      </c>
      <c r="H821" s="54">
        <v>5</v>
      </c>
      <c r="I821" s="55">
        <v>4102.3000000000002</v>
      </c>
      <c r="J821" s="55">
        <v>3281.8400000000001</v>
      </c>
      <c r="K821" s="55">
        <v>3281.8400000000001</v>
      </c>
      <c r="L821" s="56">
        <v>126</v>
      </c>
      <c r="M821" s="73">
        <f t="shared" si="176"/>
        <v>948000</v>
      </c>
      <c r="N821" s="92">
        <v>0</v>
      </c>
      <c r="O821" s="92">
        <v>0</v>
      </c>
      <c r="P821" s="92">
        <v>0</v>
      </c>
      <c r="Q821" s="73">
        <f>'Таблица 3 '!C812</f>
        <v>948000</v>
      </c>
      <c r="R821" s="73">
        <f t="shared" si="177"/>
        <v>948000</v>
      </c>
      <c r="S821" s="57">
        <v>0</v>
      </c>
      <c r="T821" s="73">
        <f t="shared" si="178"/>
        <v>288.86234551349241</v>
      </c>
      <c r="U821" s="73">
        <v>1961</v>
      </c>
      <c r="V821" s="59" t="s">
        <v>497</v>
      </c>
      <c r="W821" s="60"/>
    </row>
    <row r="822" s="61" customFormat="1" ht="42" customHeight="1">
      <c r="A822" s="52">
        <v>20</v>
      </c>
      <c r="B822" s="89" t="s">
        <v>815</v>
      </c>
      <c r="C822" s="90" t="s">
        <v>212</v>
      </c>
      <c r="D822" s="54">
        <v>1987</v>
      </c>
      <c r="E822" s="69">
        <v>2021</v>
      </c>
      <c r="F822" s="97" t="s">
        <v>54</v>
      </c>
      <c r="G822" s="54">
        <v>5</v>
      </c>
      <c r="H822" s="54">
        <v>4</v>
      </c>
      <c r="I822" s="55">
        <v>3420.5999999999999</v>
      </c>
      <c r="J822" s="55">
        <v>2736.48</v>
      </c>
      <c r="K822" s="55">
        <v>2736.48</v>
      </c>
      <c r="L822" s="56">
        <v>147</v>
      </c>
      <c r="M822" s="73">
        <f t="shared" si="176"/>
        <v>866750</v>
      </c>
      <c r="N822" s="92">
        <v>0</v>
      </c>
      <c r="O822" s="92">
        <v>0</v>
      </c>
      <c r="P822" s="92">
        <v>0</v>
      </c>
      <c r="Q822" s="73">
        <f>'Таблица 3 '!C813</f>
        <v>866750</v>
      </c>
      <c r="R822" s="73">
        <f t="shared" si="177"/>
        <v>866750</v>
      </c>
      <c r="S822" s="57">
        <v>0</v>
      </c>
      <c r="T822" s="73">
        <f t="shared" si="178"/>
        <v>316.73902239373211</v>
      </c>
      <c r="U822" s="73">
        <v>1961</v>
      </c>
      <c r="V822" s="59" t="s">
        <v>497</v>
      </c>
      <c r="W822" s="60"/>
    </row>
    <row r="823" s="61" customFormat="1" ht="42" customHeight="1">
      <c r="A823" s="52">
        <v>21</v>
      </c>
      <c r="B823" s="89" t="s">
        <v>816</v>
      </c>
      <c r="C823" s="90" t="s">
        <v>212</v>
      </c>
      <c r="D823" s="54">
        <v>1990</v>
      </c>
      <c r="E823" s="91">
        <v>2021</v>
      </c>
      <c r="F823" s="97" t="s">
        <v>54</v>
      </c>
      <c r="G823" s="54">
        <v>5</v>
      </c>
      <c r="H823" s="54">
        <v>4</v>
      </c>
      <c r="I823" s="55">
        <v>3267.3000000000002</v>
      </c>
      <c r="J823" s="55">
        <v>2613.8400000000001</v>
      </c>
      <c r="K823" s="55">
        <v>2613.8400000000001</v>
      </c>
      <c r="L823" s="56">
        <v>113</v>
      </c>
      <c r="M823" s="73">
        <f t="shared" si="176"/>
        <v>866750</v>
      </c>
      <c r="N823" s="92">
        <v>0</v>
      </c>
      <c r="O823" s="92">
        <v>0</v>
      </c>
      <c r="P823" s="92">
        <v>0</v>
      </c>
      <c r="Q823" s="73">
        <f>'Таблица 3 '!C814</f>
        <v>866750</v>
      </c>
      <c r="R823" s="73">
        <f t="shared" si="177"/>
        <v>866750</v>
      </c>
      <c r="S823" s="74">
        <v>0</v>
      </c>
      <c r="T823" s="73">
        <f t="shared" si="178"/>
        <v>331.60025097175037</v>
      </c>
      <c r="U823" s="73">
        <v>1961</v>
      </c>
      <c r="V823" s="99" t="s">
        <v>497</v>
      </c>
      <c r="W823" s="60"/>
    </row>
    <row r="824" s="61" customFormat="1" ht="42" customHeight="1">
      <c r="A824" s="52">
        <v>22</v>
      </c>
      <c r="B824" s="89" t="s">
        <v>817</v>
      </c>
      <c r="C824" s="90" t="s">
        <v>212</v>
      </c>
      <c r="D824" s="54">
        <v>1987</v>
      </c>
      <c r="E824" s="69">
        <v>2021</v>
      </c>
      <c r="F824" s="97" t="s">
        <v>54</v>
      </c>
      <c r="G824" s="54">
        <v>5</v>
      </c>
      <c r="H824" s="54">
        <v>4</v>
      </c>
      <c r="I824" s="55">
        <v>3457.6999999999998</v>
      </c>
      <c r="J824" s="55">
        <v>2766.1599999999999</v>
      </c>
      <c r="K824" s="55">
        <v>2766.1599999999999</v>
      </c>
      <c r="L824" s="56">
        <v>136</v>
      </c>
      <c r="M824" s="73">
        <f t="shared" si="176"/>
        <v>866750</v>
      </c>
      <c r="N824" s="92">
        <v>0</v>
      </c>
      <c r="O824" s="92">
        <v>0</v>
      </c>
      <c r="P824" s="92">
        <v>0</v>
      </c>
      <c r="Q824" s="73">
        <f>'Таблица 3 '!C815</f>
        <v>866750</v>
      </c>
      <c r="R824" s="73">
        <f t="shared" si="177"/>
        <v>866750</v>
      </c>
      <c r="S824" s="57">
        <v>0</v>
      </c>
      <c r="T824" s="73">
        <f t="shared" si="178"/>
        <v>313.34051537148974</v>
      </c>
      <c r="U824" s="73">
        <v>1961</v>
      </c>
      <c r="V824" s="59" t="s">
        <v>497</v>
      </c>
      <c r="W824" s="60"/>
    </row>
    <row r="825" s="61" customFormat="1" ht="42" customHeight="1">
      <c r="A825" s="52">
        <v>23</v>
      </c>
      <c r="B825" s="89" t="s">
        <v>818</v>
      </c>
      <c r="C825" s="90" t="s">
        <v>212</v>
      </c>
      <c r="D825" s="54">
        <v>1987</v>
      </c>
      <c r="E825" s="91">
        <v>2021</v>
      </c>
      <c r="F825" s="97" t="s">
        <v>54</v>
      </c>
      <c r="G825" s="54">
        <v>5</v>
      </c>
      <c r="H825" s="54">
        <v>4</v>
      </c>
      <c r="I825" s="55">
        <v>3240</v>
      </c>
      <c r="J825" s="55">
        <v>2592</v>
      </c>
      <c r="K825" s="55">
        <v>2592</v>
      </c>
      <c r="L825" s="56">
        <v>112</v>
      </c>
      <c r="M825" s="73">
        <f t="shared" si="176"/>
        <v>866750</v>
      </c>
      <c r="N825" s="92">
        <v>0</v>
      </c>
      <c r="O825" s="92">
        <v>0</v>
      </c>
      <c r="P825" s="92">
        <v>0</v>
      </c>
      <c r="Q825" s="73">
        <f>'Таблица 3 '!C816</f>
        <v>866750</v>
      </c>
      <c r="R825" s="73">
        <f t="shared" si="177"/>
        <v>866750</v>
      </c>
      <c r="S825" s="57">
        <v>0</v>
      </c>
      <c r="T825" s="73">
        <f t="shared" si="178"/>
        <v>334.39429012345681</v>
      </c>
      <c r="U825" s="73">
        <v>1961</v>
      </c>
      <c r="V825" s="59" t="s">
        <v>497</v>
      </c>
      <c r="W825" s="60"/>
    </row>
    <row r="826" s="61" customFormat="1" ht="42" customHeight="1">
      <c r="A826" s="52">
        <v>24</v>
      </c>
      <c r="B826" s="89" t="s">
        <v>819</v>
      </c>
      <c r="C826" s="90" t="s">
        <v>212</v>
      </c>
      <c r="D826" s="54">
        <v>1988</v>
      </c>
      <c r="E826" s="69">
        <v>2021</v>
      </c>
      <c r="F826" s="97" t="s">
        <v>54</v>
      </c>
      <c r="G826" s="54">
        <v>5</v>
      </c>
      <c r="H826" s="54">
        <v>4</v>
      </c>
      <c r="I826" s="55">
        <v>3466.9000000000001</v>
      </c>
      <c r="J826" s="55">
        <v>2773.52</v>
      </c>
      <c r="K826" s="55">
        <v>2773.52</v>
      </c>
      <c r="L826" s="56">
        <v>112</v>
      </c>
      <c r="M826" s="73">
        <f t="shared" si="176"/>
        <v>651000</v>
      </c>
      <c r="N826" s="92">
        <v>0</v>
      </c>
      <c r="O826" s="92">
        <v>0</v>
      </c>
      <c r="P826" s="92">
        <v>0</v>
      </c>
      <c r="Q826" s="73">
        <f>'Таблица 3 '!C817</f>
        <v>651000</v>
      </c>
      <c r="R826" s="73">
        <f t="shared" si="177"/>
        <v>651000</v>
      </c>
      <c r="S826" s="74">
        <v>0</v>
      </c>
      <c r="T826" s="73">
        <f t="shared" si="178"/>
        <v>234.71977847644871</v>
      </c>
      <c r="U826" s="73">
        <v>1961</v>
      </c>
      <c r="V826" s="93" t="s">
        <v>497</v>
      </c>
      <c r="W826" s="60"/>
    </row>
    <row r="827" s="43" customFormat="1" ht="27.75" customHeight="1">
      <c r="A827" s="44" t="s">
        <v>442</v>
      </c>
      <c r="B827" s="44"/>
      <c r="C827" s="45" t="s">
        <v>39</v>
      </c>
      <c r="D827" s="45" t="s">
        <v>39</v>
      </c>
      <c r="E827" s="45" t="s">
        <v>39</v>
      </c>
      <c r="F827" s="45" t="s">
        <v>39</v>
      </c>
      <c r="G827" s="46" t="s">
        <v>39</v>
      </c>
      <c r="H827" s="46" t="s">
        <v>39</v>
      </c>
      <c r="I827" s="47">
        <f>I828</f>
        <v>696.39999999999998</v>
      </c>
      <c r="J827" s="47">
        <f t="shared" ref="J827:S827" si="179">J828</f>
        <v>644.39999999999998</v>
      </c>
      <c r="K827" s="47">
        <f t="shared" si="179"/>
        <v>644.39999999999998</v>
      </c>
      <c r="L827" s="48">
        <f t="shared" si="179"/>
        <v>33</v>
      </c>
      <c r="M827" s="47">
        <f t="shared" si="179"/>
        <v>4739874</v>
      </c>
      <c r="N827" s="47">
        <f t="shared" si="179"/>
        <v>0</v>
      </c>
      <c r="O827" s="47">
        <f t="shared" si="179"/>
        <v>0</v>
      </c>
      <c r="P827" s="47">
        <f t="shared" si="179"/>
        <v>0</v>
      </c>
      <c r="Q827" s="47">
        <f t="shared" si="179"/>
        <v>4739874</v>
      </c>
      <c r="R827" s="47">
        <f t="shared" si="179"/>
        <v>4739874</v>
      </c>
      <c r="S827" s="47">
        <f t="shared" si="179"/>
        <v>0</v>
      </c>
      <c r="T827" s="49" t="s">
        <v>40</v>
      </c>
      <c r="U827" s="49" t="s">
        <v>40</v>
      </c>
      <c r="V827" s="50" t="s">
        <v>40</v>
      </c>
      <c r="W827" s="60"/>
    </row>
    <row r="828" s="51" customFormat="1" ht="45">
      <c r="A828" s="52">
        <v>1</v>
      </c>
      <c r="B828" s="53" t="s">
        <v>443</v>
      </c>
      <c r="C828" s="52" t="s">
        <v>43</v>
      </c>
      <c r="D828" s="52" t="s">
        <v>96</v>
      </c>
      <c r="E828" s="52" t="s">
        <v>40</v>
      </c>
      <c r="F828" s="52" t="s">
        <v>65</v>
      </c>
      <c r="G828" s="54">
        <v>2</v>
      </c>
      <c r="H828" s="54">
        <v>2</v>
      </c>
      <c r="I828" s="55">
        <v>696.39999999999998</v>
      </c>
      <c r="J828" s="55">
        <v>644.39999999999998</v>
      </c>
      <c r="K828" s="55">
        <v>644.39999999999998</v>
      </c>
      <c r="L828" s="56">
        <v>33</v>
      </c>
      <c r="M828" s="55">
        <f t="shared" si="168"/>
        <v>4739874</v>
      </c>
      <c r="N828" s="55">
        <v>0</v>
      </c>
      <c r="O828" s="55">
        <v>0</v>
      </c>
      <c r="P828" s="55">
        <v>0</v>
      </c>
      <c r="Q828" s="55">
        <f>'Таблица 3 '!C819</f>
        <v>4739874</v>
      </c>
      <c r="R828" s="55">
        <f t="shared" si="169"/>
        <v>4739874</v>
      </c>
      <c r="S828" s="55">
        <v>0</v>
      </c>
      <c r="T828" s="57">
        <f t="shared" si="178"/>
        <v>7355.4841713221604</v>
      </c>
      <c r="U828" s="57">
        <v>9388.8899999999994</v>
      </c>
      <c r="V828" s="59" t="s">
        <v>497</v>
      </c>
      <c r="W828" s="60"/>
    </row>
    <row r="829" s="43" customFormat="1" ht="24.600000000000001" customHeight="1">
      <c r="A829" s="44" t="s">
        <v>460</v>
      </c>
      <c r="B829" s="44"/>
      <c r="C829" s="45" t="s">
        <v>39</v>
      </c>
      <c r="D829" s="45" t="s">
        <v>39</v>
      </c>
      <c r="E829" s="45" t="s">
        <v>39</v>
      </c>
      <c r="F829" s="45" t="s">
        <v>39</v>
      </c>
      <c r="G829" s="46" t="s">
        <v>39</v>
      </c>
      <c r="H829" s="46" t="s">
        <v>39</v>
      </c>
      <c r="I829" s="47">
        <f>I830+I840+I848</f>
        <v>44011.699999999997</v>
      </c>
      <c r="J829" s="47">
        <f t="shared" ref="J829:S829" si="180">J830+J840+J848</f>
        <v>38285.240000000005</v>
      </c>
      <c r="K829" s="47">
        <f t="shared" si="180"/>
        <v>37797.239999999998</v>
      </c>
      <c r="L829" s="48">
        <f t="shared" si="180"/>
        <v>1289</v>
      </c>
      <c r="M829" s="47">
        <f t="shared" si="180"/>
        <v>56750048.820000008</v>
      </c>
      <c r="N829" s="47">
        <f t="shared" si="180"/>
        <v>0</v>
      </c>
      <c r="O829" s="47">
        <f t="shared" si="180"/>
        <v>0</v>
      </c>
      <c r="P829" s="47">
        <f t="shared" si="180"/>
        <v>0</v>
      </c>
      <c r="Q829" s="47">
        <f t="shared" si="180"/>
        <v>56750048.820000008</v>
      </c>
      <c r="R829" s="47">
        <f t="shared" si="180"/>
        <v>56750048.820000008</v>
      </c>
      <c r="S829" s="47">
        <f t="shared" si="180"/>
        <v>0</v>
      </c>
      <c r="T829" s="49" t="s">
        <v>40</v>
      </c>
      <c r="U829" s="49" t="s">
        <v>40</v>
      </c>
      <c r="V829" s="50" t="s">
        <v>40</v>
      </c>
      <c r="W829" s="60"/>
    </row>
    <row r="830" s="43" customFormat="1" ht="24.600000000000001" customHeight="1">
      <c r="A830" s="44" t="s">
        <v>461</v>
      </c>
      <c r="B830" s="44"/>
      <c r="C830" s="45" t="s">
        <v>39</v>
      </c>
      <c r="D830" s="45" t="s">
        <v>39</v>
      </c>
      <c r="E830" s="45" t="s">
        <v>39</v>
      </c>
      <c r="F830" s="45" t="s">
        <v>39</v>
      </c>
      <c r="G830" s="46" t="s">
        <v>39</v>
      </c>
      <c r="H830" s="46" t="s">
        <v>39</v>
      </c>
      <c r="I830" s="47">
        <f>SUM(I831:I839)</f>
        <v>21622.599999999999</v>
      </c>
      <c r="J830" s="47">
        <f t="shared" ref="J830:S830" si="181">SUM(J831:J839)</f>
        <v>19512.799999999999</v>
      </c>
      <c r="K830" s="47">
        <f t="shared" si="181"/>
        <v>19389.899999999998</v>
      </c>
      <c r="L830" s="48">
        <f t="shared" si="181"/>
        <v>719</v>
      </c>
      <c r="M830" s="47">
        <f t="shared" si="181"/>
        <v>38564104.970000006</v>
      </c>
      <c r="N830" s="47">
        <f t="shared" si="181"/>
        <v>0</v>
      </c>
      <c r="O830" s="47">
        <f t="shared" si="181"/>
        <v>0</v>
      </c>
      <c r="P830" s="47">
        <f t="shared" si="181"/>
        <v>0</v>
      </c>
      <c r="Q830" s="47">
        <f t="shared" si="181"/>
        <v>38564104.970000006</v>
      </c>
      <c r="R830" s="47">
        <f t="shared" si="181"/>
        <v>38564104.970000006</v>
      </c>
      <c r="S830" s="47">
        <f t="shared" si="181"/>
        <v>0</v>
      </c>
      <c r="T830" s="49" t="s">
        <v>40</v>
      </c>
      <c r="U830" s="49" t="s">
        <v>40</v>
      </c>
      <c r="V830" s="50" t="s">
        <v>40</v>
      </c>
      <c r="W830" s="60"/>
    </row>
    <row r="831" s="51" customFormat="1" ht="45">
      <c r="A831" s="52">
        <v>1</v>
      </c>
      <c r="B831" s="53" t="s">
        <v>820</v>
      </c>
      <c r="C831" s="52" t="s">
        <v>43</v>
      </c>
      <c r="D831" s="52">
        <v>1969</v>
      </c>
      <c r="E831" s="52" t="s">
        <v>40</v>
      </c>
      <c r="F831" s="52" t="s">
        <v>65</v>
      </c>
      <c r="G831" s="54">
        <v>5</v>
      </c>
      <c r="H831" s="54">
        <v>5</v>
      </c>
      <c r="I831" s="55">
        <v>6465.3000000000002</v>
      </c>
      <c r="J831" s="55">
        <v>5945.3000000000002</v>
      </c>
      <c r="K831" s="55">
        <v>5945.3000000000002</v>
      </c>
      <c r="L831" s="56">
        <v>205</v>
      </c>
      <c r="M831" s="55">
        <f t="shared" si="168"/>
        <v>6135571.3899999997</v>
      </c>
      <c r="N831" s="55">
        <v>0</v>
      </c>
      <c r="O831" s="55">
        <v>0</v>
      </c>
      <c r="P831" s="55">
        <v>0</v>
      </c>
      <c r="Q831" s="55">
        <f>'Таблица 3 '!C822</f>
        <v>6135571.3899999997</v>
      </c>
      <c r="R831" s="55">
        <f t="shared" si="169"/>
        <v>6135571.3899999997</v>
      </c>
      <c r="S831" s="55">
        <v>0</v>
      </c>
      <c r="T831" s="57">
        <f t="shared" si="178"/>
        <v>1032.0036650799791</v>
      </c>
      <c r="U831" s="57">
        <v>937.89999999999998</v>
      </c>
      <c r="V831" s="59" t="s">
        <v>497</v>
      </c>
      <c r="W831" s="60"/>
    </row>
    <row r="832" s="51" customFormat="1" ht="45">
      <c r="A832" s="52">
        <v>2</v>
      </c>
      <c r="B832" s="53" t="s">
        <v>821</v>
      </c>
      <c r="C832" s="52" t="s">
        <v>43</v>
      </c>
      <c r="D832" s="52" t="s">
        <v>375</v>
      </c>
      <c r="E832" s="52" t="s">
        <v>40</v>
      </c>
      <c r="F832" s="52" t="s">
        <v>65</v>
      </c>
      <c r="G832" s="54">
        <v>5</v>
      </c>
      <c r="H832" s="54">
        <v>6</v>
      </c>
      <c r="I832" s="55">
        <v>4548.5</v>
      </c>
      <c r="J832" s="55">
        <v>4056.5</v>
      </c>
      <c r="K832" s="55">
        <v>4056.5</v>
      </c>
      <c r="L832" s="56">
        <v>150</v>
      </c>
      <c r="M832" s="55">
        <f t="shared" si="168"/>
        <v>8711428.2699999996</v>
      </c>
      <c r="N832" s="55">
        <v>0</v>
      </c>
      <c r="O832" s="55">
        <v>0</v>
      </c>
      <c r="P832" s="55">
        <v>0</v>
      </c>
      <c r="Q832" s="55">
        <f>'Таблица 3 '!C823</f>
        <v>8711428.2699999996</v>
      </c>
      <c r="R832" s="55">
        <f t="shared" si="169"/>
        <v>8711428.2699999996</v>
      </c>
      <c r="S832" s="55">
        <v>0</v>
      </c>
      <c r="T832" s="57">
        <f t="shared" si="178"/>
        <v>2147.5233008751384</v>
      </c>
      <c r="U832" s="57">
        <v>2147.52</v>
      </c>
      <c r="V832" s="59" t="s">
        <v>497</v>
      </c>
      <c r="W832" s="60"/>
    </row>
    <row r="833" s="51" customFormat="1" ht="45">
      <c r="A833" s="52">
        <v>3</v>
      </c>
      <c r="B833" s="53" t="s">
        <v>467</v>
      </c>
      <c r="C833" s="52" t="s">
        <v>43</v>
      </c>
      <c r="D833" s="52" t="s">
        <v>82</v>
      </c>
      <c r="E833" s="52" t="s">
        <v>40</v>
      </c>
      <c r="F833" s="52" t="s">
        <v>65</v>
      </c>
      <c r="G833" s="54">
        <v>5</v>
      </c>
      <c r="H833" s="54">
        <v>6</v>
      </c>
      <c r="I833" s="55">
        <v>4546.3999999999996</v>
      </c>
      <c r="J833" s="55">
        <v>4054.5</v>
      </c>
      <c r="K833" s="55">
        <v>4054.5</v>
      </c>
      <c r="L833" s="56">
        <v>148</v>
      </c>
      <c r="M833" s="55">
        <f t="shared" si="168"/>
        <v>10193832</v>
      </c>
      <c r="N833" s="55">
        <v>0</v>
      </c>
      <c r="O833" s="55">
        <v>0</v>
      </c>
      <c r="P833" s="55">
        <v>0</v>
      </c>
      <c r="Q833" s="55">
        <f>'Таблица 3 '!C824</f>
        <v>10193832</v>
      </c>
      <c r="R833" s="55">
        <f t="shared" si="169"/>
        <v>10193832</v>
      </c>
      <c r="S833" s="55">
        <v>0</v>
      </c>
      <c r="T833" s="57">
        <f t="shared" si="178"/>
        <v>2514.2019977802443</v>
      </c>
      <c r="U833" s="57">
        <v>2514.1999999999998</v>
      </c>
      <c r="V833" s="59" t="s">
        <v>497</v>
      </c>
      <c r="W833" s="60"/>
    </row>
    <row r="834" s="51" customFormat="1" ht="45">
      <c r="A834" s="52">
        <v>4</v>
      </c>
      <c r="B834" s="53" t="s">
        <v>822</v>
      </c>
      <c r="C834" s="52" t="s">
        <v>43</v>
      </c>
      <c r="D834" s="52" t="s">
        <v>184</v>
      </c>
      <c r="E834" s="52" t="s">
        <v>40</v>
      </c>
      <c r="F834" s="52" t="s">
        <v>314</v>
      </c>
      <c r="G834" s="54">
        <v>2</v>
      </c>
      <c r="H834" s="54">
        <v>1</v>
      </c>
      <c r="I834" s="55">
        <v>566</v>
      </c>
      <c r="J834" s="55">
        <v>504.5</v>
      </c>
      <c r="K834" s="55">
        <v>504.5</v>
      </c>
      <c r="L834" s="56">
        <v>22</v>
      </c>
      <c r="M834" s="55">
        <f t="shared" si="168"/>
        <v>266453.38</v>
      </c>
      <c r="N834" s="55">
        <v>0</v>
      </c>
      <c r="O834" s="55">
        <v>0</v>
      </c>
      <c r="P834" s="55">
        <v>0</v>
      </c>
      <c r="Q834" s="55">
        <f>'Таблица 3 '!C825</f>
        <v>266453.38</v>
      </c>
      <c r="R834" s="55">
        <f t="shared" si="169"/>
        <v>266453.38</v>
      </c>
      <c r="S834" s="55">
        <v>0</v>
      </c>
      <c r="T834" s="57">
        <f t="shared" si="178"/>
        <v>528.1533795837463</v>
      </c>
      <c r="U834" s="57">
        <v>668</v>
      </c>
      <c r="V834" s="59" t="s">
        <v>497</v>
      </c>
      <c r="W834" s="60"/>
    </row>
    <row r="835" s="51" customFormat="1" ht="45">
      <c r="A835" s="52">
        <v>5</v>
      </c>
      <c r="B835" s="53" t="s">
        <v>468</v>
      </c>
      <c r="C835" s="52" t="s">
        <v>43</v>
      </c>
      <c r="D835" s="52" t="s">
        <v>165</v>
      </c>
      <c r="E835" s="52">
        <v>2017</v>
      </c>
      <c r="F835" s="52" t="s">
        <v>314</v>
      </c>
      <c r="G835" s="54">
        <v>2</v>
      </c>
      <c r="H835" s="54">
        <v>1</v>
      </c>
      <c r="I835" s="55">
        <v>562.60000000000002</v>
      </c>
      <c r="J835" s="55">
        <v>518.60000000000002</v>
      </c>
      <c r="K835" s="55">
        <v>518.60000000000002</v>
      </c>
      <c r="L835" s="56">
        <v>14</v>
      </c>
      <c r="M835" s="55">
        <f t="shared" si="168"/>
        <v>2191931.4100000001</v>
      </c>
      <c r="N835" s="55">
        <v>0</v>
      </c>
      <c r="O835" s="55">
        <v>0</v>
      </c>
      <c r="P835" s="55">
        <v>0</v>
      </c>
      <c r="Q835" s="55">
        <f>'Таблица 3 '!C826</f>
        <v>2191931.4100000001</v>
      </c>
      <c r="R835" s="55">
        <f t="shared" si="169"/>
        <v>2191931.4100000001</v>
      </c>
      <c r="S835" s="55">
        <v>0</v>
      </c>
      <c r="T835" s="57">
        <f t="shared" si="178"/>
        <v>4226.6321056691095</v>
      </c>
      <c r="U835" s="57">
        <v>4226.6321056691095</v>
      </c>
      <c r="V835" s="59" t="s">
        <v>497</v>
      </c>
      <c r="W835" s="60"/>
    </row>
    <row r="836" s="51" customFormat="1" ht="45">
      <c r="A836" s="52">
        <v>6</v>
      </c>
      <c r="B836" s="53" t="s">
        <v>823</v>
      </c>
      <c r="C836" s="52" t="s">
        <v>43</v>
      </c>
      <c r="D836" s="52" t="s">
        <v>73</v>
      </c>
      <c r="E836" s="52" t="s">
        <v>40</v>
      </c>
      <c r="F836" s="52" t="s">
        <v>65</v>
      </c>
      <c r="G836" s="54">
        <v>2</v>
      </c>
      <c r="H836" s="54">
        <v>2</v>
      </c>
      <c r="I836" s="55">
        <v>661</v>
      </c>
      <c r="J836" s="55">
        <v>572.5</v>
      </c>
      <c r="K836" s="55">
        <v>572.5</v>
      </c>
      <c r="L836" s="56">
        <v>28</v>
      </c>
      <c r="M836" s="55">
        <f t="shared" si="168"/>
        <v>1890425</v>
      </c>
      <c r="N836" s="55">
        <v>0</v>
      </c>
      <c r="O836" s="55">
        <v>0</v>
      </c>
      <c r="P836" s="55">
        <v>0</v>
      </c>
      <c r="Q836" s="55">
        <f>'Таблица 3 '!C827</f>
        <v>1890425</v>
      </c>
      <c r="R836" s="55">
        <f t="shared" si="169"/>
        <v>1890425</v>
      </c>
      <c r="S836" s="55">
        <v>0</v>
      </c>
      <c r="T836" s="57">
        <f t="shared" si="178"/>
        <v>3302.0524017467251</v>
      </c>
      <c r="U836" s="57">
        <v>3302.0524017467251</v>
      </c>
      <c r="V836" s="59" t="s">
        <v>497</v>
      </c>
      <c r="W836" s="60"/>
    </row>
    <row r="837" s="51" customFormat="1" ht="45">
      <c r="A837" s="52">
        <v>7</v>
      </c>
      <c r="B837" s="53" t="s">
        <v>469</v>
      </c>
      <c r="C837" s="52" t="s">
        <v>43</v>
      </c>
      <c r="D837" s="52" t="s">
        <v>245</v>
      </c>
      <c r="E837" s="52" t="s">
        <v>40</v>
      </c>
      <c r="F837" s="52" t="s">
        <v>65</v>
      </c>
      <c r="G837" s="54">
        <v>5</v>
      </c>
      <c r="H837" s="54">
        <v>4</v>
      </c>
      <c r="I837" s="55">
        <v>3035.8000000000002</v>
      </c>
      <c r="J837" s="55">
        <v>2730.8000000000002</v>
      </c>
      <c r="K837" s="55">
        <v>2730.8000000000002</v>
      </c>
      <c r="L837" s="56">
        <v>110</v>
      </c>
      <c r="M837" s="55">
        <f t="shared" si="168"/>
        <v>6085782.5800000001</v>
      </c>
      <c r="N837" s="55">
        <v>0</v>
      </c>
      <c r="O837" s="55">
        <v>0</v>
      </c>
      <c r="P837" s="55">
        <v>0</v>
      </c>
      <c r="Q837" s="55">
        <f>'Таблица 3 '!C828</f>
        <v>6085782.5800000001</v>
      </c>
      <c r="R837" s="55">
        <f t="shared" si="169"/>
        <v>6085782.5800000001</v>
      </c>
      <c r="S837" s="55">
        <v>0</v>
      </c>
      <c r="T837" s="57">
        <f t="shared" si="178"/>
        <v>2228.5713270836382</v>
      </c>
      <c r="U837" s="57">
        <v>2228.5713270836382</v>
      </c>
      <c r="V837" s="59" t="s">
        <v>497</v>
      </c>
      <c r="W837" s="60"/>
    </row>
    <row r="838" s="51" customFormat="1" ht="45">
      <c r="A838" s="52">
        <v>8</v>
      </c>
      <c r="B838" s="53" t="s">
        <v>824</v>
      </c>
      <c r="C838" s="52" t="s">
        <v>43</v>
      </c>
      <c r="D838" s="52" t="s">
        <v>178</v>
      </c>
      <c r="E838" s="52">
        <v>2017</v>
      </c>
      <c r="F838" s="52" t="s">
        <v>314</v>
      </c>
      <c r="G838" s="54">
        <v>2</v>
      </c>
      <c r="H838" s="54">
        <v>1</v>
      </c>
      <c r="I838" s="55">
        <v>570.29999999999995</v>
      </c>
      <c r="J838" s="55">
        <v>525.29999999999995</v>
      </c>
      <c r="K838" s="55">
        <v>525.10000000000002</v>
      </c>
      <c r="L838" s="56">
        <v>20</v>
      </c>
      <c r="M838" s="55">
        <f t="shared" si="168"/>
        <v>2839669.2000000002</v>
      </c>
      <c r="N838" s="55">
        <v>0</v>
      </c>
      <c r="O838" s="55">
        <v>0</v>
      </c>
      <c r="P838" s="55">
        <v>0</v>
      </c>
      <c r="Q838" s="55">
        <f>'Таблица 3 '!C829</f>
        <v>2839669.2000000002</v>
      </c>
      <c r="R838" s="55">
        <f t="shared" si="169"/>
        <v>2839669.2000000002</v>
      </c>
      <c r="S838" s="55">
        <v>0</v>
      </c>
      <c r="T838" s="57">
        <f t="shared" si="178"/>
        <v>5405.8046830382646</v>
      </c>
      <c r="U838" s="57">
        <v>5405.8046830382646</v>
      </c>
      <c r="V838" s="59" t="s">
        <v>497</v>
      </c>
      <c r="W838" s="60"/>
    </row>
    <row r="839" s="51" customFormat="1" ht="45">
      <c r="A839" s="52">
        <v>9</v>
      </c>
      <c r="B839" s="53" t="s">
        <v>825</v>
      </c>
      <c r="C839" s="52" t="s">
        <v>43</v>
      </c>
      <c r="D839" s="52" t="s">
        <v>90</v>
      </c>
      <c r="E839" s="52" t="s">
        <v>40</v>
      </c>
      <c r="F839" s="52" t="s">
        <v>413</v>
      </c>
      <c r="G839" s="84">
        <v>2</v>
      </c>
      <c r="H839" s="84">
        <v>2</v>
      </c>
      <c r="I839" s="55">
        <v>666.70000000000005</v>
      </c>
      <c r="J839" s="55">
        <v>604.79999999999995</v>
      </c>
      <c r="K839" s="55">
        <v>482.10000000000002</v>
      </c>
      <c r="L839" s="56">
        <v>22</v>
      </c>
      <c r="M839" s="55">
        <f t="shared" si="168"/>
        <v>249011.73999999999</v>
      </c>
      <c r="N839" s="55">
        <v>0</v>
      </c>
      <c r="O839" s="55">
        <v>0</v>
      </c>
      <c r="P839" s="55">
        <v>0</v>
      </c>
      <c r="Q839" s="55">
        <f>'Таблица 3 '!C830</f>
        <v>249011.73999999999</v>
      </c>
      <c r="R839" s="55">
        <f t="shared" si="169"/>
        <v>249011.73999999999</v>
      </c>
      <c r="S839" s="55">
        <v>0</v>
      </c>
      <c r="T839" s="57">
        <f t="shared" si="178"/>
        <v>411.72576058201059</v>
      </c>
      <c r="U839" s="57">
        <v>411.72576058201059</v>
      </c>
      <c r="V839" s="59" t="s">
        <v>497</v>
      </c>
      <c r="W839" s="60"/>
    </row>
    <row r="840" s="43" customFormat="1" ht="26.449999999999999" customHeight="1">
      <c r="A840" s="44" t="s">
        <v>477</v>
      </c>
      <c r="B840" s="44"/>
      <c r="C840" s="45" t="s">
        <v>39</v>
      </c>
      <c r="D840" s="45" t="s">
        <v>39</v>
      </c>
      <c r="E840" s="45" t="s">
        <v>39</v>
      </c>
      <c r="F840" s="45" t="s">
        <v>39</v>
      </c>
      <c r="G840" s="46" t="s">
        <v>39</v>
      </c>
      <c r="H840" s="46" t="s">
        <v>39</v>
      </c>
      <c r="I840" s="47">
        <f>SUM(I841:I847)</f>
        <v>20332.099999999999</v>
      </c>
      <c r="J840" s="47">
        <f t="shared" ref="J840:S840" si="182">SUM(J841:J847)</f>
        <v>17548.330000000002</v>
      </c>
      <c r="K840" s="47">
        <f t="shared" si="182"/>
        <v>17217.130000000001</v>
      </c>
      <c r="L840" s="48">
        <f t="shared" si="182"/>
        <v>515</v>
      </c>
      <c r="M840" s="47">
        <f t="shared" si="182"/>
        <v>10976113.399999999</v>
      </c>
      <c r="N840" s="47">
        <f t="shared" si="182"/>
        <v>0</v>
      </c>
      <c r="O840" s="47">
        <f t="shared" si="182"/>
        <v>0</v>
      </c>
      <c r="P840" s="47">
        <f t="shared" si="182"/>
        <v>0</v>
      </c>
      <c r="Q840" s="47">
        <f t="shared" si="182"/>
        <v>10976113.399999999</v>
      </c>
      <c r="R840" s="47">
        <f t="shared" si="182"/>
        <v>10976113.399999999</v>
      </c>
      <c r="S840" s="47">
        <f t="shared" si="182"/>
        <v>0</v>
      </c>
      <c r="T840" s="49" t="s">
        <v>40</v>
      </c>
      <c r="U840" s="49" t="s">
        <v>40</v>
      </c>
      <c r="V840" s="50" t="s">
        <v>40</v>
      </c>
      <c r="W840" s="60"/>
    </row>
    <row r="841" s="51" customFormat="1" ht="45" customHeight="1">
      <c r="A841" s="52">
        <v>1</v>
      </c>
      <c r="B841" s="53" t="s">
        <v>826</v>
      </c>
      <c r="C841" s="52" t="s">
        <v>52</v>
      </c>
      <c r="D841" s="52">
        <v>1983</v>
      </c>
      <c r="E841" s="52" t="s">
        <v>40</v>
      </c>
      <c r="F841" s="52" t="s">
        <v>65</v>
      </c>
      <c r="G841" s="54">
        <v>5</v>
      </c>
      <c r="H841" s="54">
        <v>3</v>
      </c>
      <c r="I841" s="55">
        <v>4255</v>
      </c>
      <c r="J841" s="55">
        <v>3000.23</v>
      </c>
      <c r="K841" s="55">
        <v>3000.23</v>
      </c>
      <c r="L841" s="56">
        <v>112</v>
      </c>
      <c r="M841" s="55">
        <f t="shared" ref="M841:M850" si="183">SUM(N841:Q841)</f>
        <v>2230111.6000000001</v>
      </c>
      <c r="N841" s="55">
        <v>0</v>
      </c>
      <c r="O841" s="55">
        <v>0</v>
      </c>
      <c r="P841" s="55">
        <v>0</v>
      </c>
      <c r="Q841" s="55">
        <f>'Таблица 3 '!C832</f>
        <v>2230111.6000000001</v>
      </c>
      <c r="R841" s="55">
        <f t="shared" ref="R841:R850" si="184">Q841</f>
        <v>2230111.6000000001</v>
      </c>
      <c r="S841" s="55">
        <v>0</v>
      </c>
      <c r="T841" s="57">
        <f t="shared" si="178"/>
        <v>743.31354596147628</v>
      </c>
      <c r="U841" s="57">
        <v>743.30999999999995</v>
      </c>
      <c r="V841" s="59" t="s">
        <v>497</v>
      </c>
      <c r="W841" s="60"/>
    </row>
    <row r="842" s="51" customFormat="1" ht="45" customHeight="1">
      <c r="A842" s="52">
        <v>2</v>
      </c>
      <c r="B842" s="53" t="s">
        <v>827</v>
      </c>
      <c r="C842" s="52" t="s">
        <v>43</v>
      </c>
      <c r="D842" s="52">
        <v>1980</v>
      </c>
      <c r="E842" s="52" t="s">
        <v>40</v>
      </c>
      <c r="F842" s="52" t="s">
        <v>65</v>
      </c>
      <c r="G842" s="54">
        <v>2</v>
      </c>
      <c r="H842" s="54">
        <v>3</v>
      </c>
      <c r="I842" s="55">
        <v>1107</v>
      </c>
      <c r="J842" s="55">
        <v>1031</v>
      </c>
      <c r="K842" s="55">
        <v>1031</v>
      </c>
      <c r="L842" s="56">
        <v>25</v>
      </c>
      <c r="M842" s="55">
        <f t="shared" si="183"/>
        <v>1977871.3999999999</v>
      </c>
      <c r="N842" s="55">
        <v>0</v>
      </c>
      <c r="O842" s="55">
        <v>0</v>
      </c>
      <c r="P842" s="55">
        <v>0</v>
      </c>
      <c r="Q842" s="55">
        <f>'Таблица 3 '!C833</f>
        <v>1977871.3999999999</v>
      </c>
      <c r="R842" s="55">
        <f t="shared" si="184"/>
        <v>1977871.3999999999</v>
      </c>
      <c r="S842" s="55">
        <v>0</v>
      </c>
      <c r="T842" s="57">
        <f t="shared" si="178"/>
        <v>1918.4009699321048</v>
      </c>
      <c r="U842" s="57">
        <v>1918.4009699321048</v>
      </c>
      <c r="V842" s="59" t="s">
        <v>497</v>
      </c>
      <c r="W842" s="60"/>
    </row>
    <row r="843" s="51" customFormat="1" ht="45" customHeight="1">
      <c r="A843" s="52">
        <v>3</v>
      </c>
      <c r="B843" s="53" t="s">
        <v>828</v>
      </c>
      <c r="C843" s="52" t="s">
        <v>43</v>
      </c>
      <c r="D843" s="52">
        <v>1979</v>
      </c>
      <c r="E843" s="52" t="s">
        <v>40</v>
      </c>
      <c r="F843" s="52" t="s">
        <v>65</v>
      </c>
      <c r="G843" s="54">
        <v>5</v>
      </c>
      <c r="H843" s="54">
        <v>6</v>
      </c>
      <c r="I843" s="55">
        <v>4651.6000000000004</v>
      </c>
      <c r="J843" s="55">
        <v>4037.4000000000001</v>
      </c>
      <c r="K843" s="55">
        <v>4037.4000000000001</v>
      </c>
      <c r="L843" s="56">
        <v>120</v>
      </c>
      <c r="M843" s="55">
        <f t="shared" si="183"/>
        <v>2236670.2000000002</v>
      </c>
      <c r="N843" s="55">
        <v>0</v>
      </c>
      <c r="O843" s="55">
        <v>0</v>
      </c>
      <c r="P843" s="55">
        <v>0</v>
      </c>
      <c r="Q843" s="55">
        <f>'Таблица 3 '!C834</f>
        <v>2236670.2000000002</v>
      </c>
      <c r="R843" s="55">
        <f t="shared" si="184"/>
        <v>2236670.2000000002</v>
      </c>
      <c r="S843" s="55">
        <v>0</v>
      </c>
      <c r="T843" s="57">
        <f t="shared" si="178"/>
        <v>553.98776440283359</v>
      </c>
      <c r="U843" s="57">
        <v>553.98776440283359</v>
      </c>
      <c r="V843" s="59" t="s">
        <v>497</v>
      </c>
      <c r="W843" s="60"/>
    </row>
    <row r="844" s="51" customFormat="1" ht="45" customHeight="1">
      <c r="A844" s="52">
        <v>4</v>
      </c>
      <c r="B844" s="53" t="s">
        <v>829</v>
      </c>
      <c r="C844" s="52" t="s">
        <v>52</v>
      </c>
      <c r="D844" s="52">
        <v>1972</v>
      </c>
      <c r="E844" s="52" t="s">
        <v>40</v>
      </c>
      <c r="F844" s="52" t="s">
        <v>65</v>
      </c>
      <c r="G844" s="54">
        <v>5</v>
      </c>
      <c r="H844" s="54">
        <v>5</v>
      </c>
      <c r="I844" s="55">
        <v>3316</v>
      </c>
      <c r="J844" s="55">
        <v>2987.4000000000001</v>
      </c>
      <c r="K844" s="55">
        <v>2713.3000000000002</v>
      </c>
      <c r="L844" s="56">
        <v>98</v>
      </c>
      <c r="M844" s="55">
        <f t="shared" si="183"/>
        <v>1284229</v>
      </c>
      <c r="N844" s="55">
        <v>0</v>
      </c>
      <c r="O844" s="55">
        <v>0</v>
      </c>
      <c r="P844" s="55">
        <v>0</v>
      </c>
      <c r="Q844" s="55">
        <f>'Таблица 3 '!C835</f>
        <v>1284229</v>
      </c>
      <c r="R844" s="55">
        <f t="shared" si="184"/>
        <v>1284229</v>
      </c>
      <c r="S844" s="55">
        <v>0</v>
      </c>
      <c r="T844" s="57">
        <f t="shared" si="178"/>
        <v>429.88183704893885</v>
      </c>
      <c r="U844" s="57">
        <v>429.88183704893885</v>
      </c>
      <c r="V844" s="59" t="s">
        <v>497</v>
      </c>
      <c r="W844" s="60"/>
    </row>
    <row r="845" s="51" customFormat="1" ht="45" customHeight="1">
      <c r="A845" s="52">
        <v>5</v>
      </c>
      <c r="B845" s="53" t="s">
        <v>830</v>
      </c>
      <c r="C845" s="52" t="s">
        <v>43</v>
      </c>
      <c r="D845" s="52">
        <v>1990</v>
      </c>
      <c r="E845" s="52" t="s">
        <v>40</v>
      </c>
      <c r="F845" s="52" t="s">
        <v>65</v>
      </c>
      <c r="G845" s="54">
        <v>5</v>
      </c>
      <c r="H845" s="54">
        <v>4</v>
      </c>
      <c r="I845" s="55">
        <v>2995.5999999999999</v>
      </c>
      <c r="J845" s="55">
        <v>2845.5999999999999</v>
      </c>
      <c r="K845" s="55">
        <v>2845.5999999999999</v>
      </c>
      <c r="L845" s="56">
        <v>67</v>
      </c>
      <c r="M845" s="55">
        <f t="shared" si="183"/>
        <v>712475</v>
      </c>
      <c r="N845" s="55">
        <v>0</v>
      </c>
      <c r="O845" s="55">
        <v>0</v>
      </c>
      <c r="P845" s="55">
        <v>0</v>
      </c>
      <c r="Q845" s="55">
        <f>'Таблица 3 '!C836</f>
        <v>712475</v>
      </c>
      <c r="R845" s="55">
        <f t="shared" si="184"/>
        <v>712475</v>
      </c>
      <c r="S845" s="55">
        <v>0</v>
      </c>
      <c r="T845" s="57">
        <f t="shared" si="178"/>
        <v>250.37777621591229</v>
      </c>
      <c r="U845" s="57">
        <v>250.37777621591229</v>
      </c>
      <c r="V845" s="59" t="s">
        <v>497</v>
      </c>
      <c r="W845" s="60"/>
    </row>
    <row r="846" s="51" customFormat="1" ht="45" customHeight="1">
      <c r="A846" s="52">
        <v>6</v>
      </c>
      <c r="B846" s="53" t="s">
        <v>486</v>
      </c>
      <c r="C846" s="52" t="s">
        <v>43</v>
      </c>
      <c r="D846" s="52" t="s">
        <v>313</v>
      </c>
      <c r="E846" s="52">
        <v>2022</v>
      </c>
      <c r="F846" s="52" t="s">
        <v>65</v>
      </c>
      <c r="G846" s="54">
        <v>2</v>
      </c>
      <c r="H846" s="54">
        <v>2</v>
      </c>
      <c r="I846" s="55">
        <v>517.10000000000002</v>
      </c>
      <c r="J846" s="55">
        <v>466.80000000000001</v>
      </c>
      <c r="K846" s="55">
        <v>409.69999999999999</v>
      </c>
      <c r="L846" s="56">
        <v>13</v>
      </c>
      <c r="M846" s="55">
        <f t="shared" si="183"/>
        <v>541401.59999999998</v>
      </c>
      <c r="N846" s="55">
        <v>0</v>
      </c>
      <c r="O846" s="55">
        <v>0</v>
      </c>
      <c r="P846" s="55">
        <v>0</v>
      </c>
      <c r="Q846" s="55">
        <f>'Таблица 3 '!C837</f>
        <v>541401.59999999998</v>
      </c>
      <c r="R846" s="55">
        <f t="shared" si="184"/>
        <v>541401.59999999998</v>
      </c>
      <c r="S846" s="55">
        <v>0</v>
      </c>
      <c r="T846" s="57">
        <f t="shared" si="178"/>
        <v>1159.8149100257069</v>
      </c>
      <c r="U846" s="57">
        <v>1159.8149100257069</v>
      </c>
      <c r="V846" s="59" t="s">
        <v>497</v>
      </c>
      <c r="W846" s="60"/>
    </row>
    <row r="847" s="51" customFormat="1" ht="45" customHeight="1">
      <c r="A847" s="52">
        <v>7</v>
      </c>
      <c r="B847" s="53" t="s">
        <v>831</v>
      </c>
      <c r="C847" s="52" t="s">
        <v>43</v>
      </c>
      <c r="D847" s="52">
        <v>1995</v>
      </c>
      <c r="E847" s="52" t="s">
        <v>40</v>
      </c>
      <c r="F847" s="52" t="s">
        <v>65</v>
      </c>
      <c r="G847" s="54">
        <v>5</v>
      </c>
      <c r="H847" s="54">
        <v>3</v>
      </c>
      <c r="I847" s="55">
        <v>3489.8000000000002</v>
      </c>
      <c r="J847" s="55">
        <v>3179.9000000000001</v>
      </c>
      <c r="K847" s="55">
        <v>3179.9000000000001</v>
      </c>
      <c r="L847" s="56">
        <v>80</v>
      </c>
      <c r="M847" s="55">
        <f t="shared" si="183"/>
        <v>1993354.6000000001</v>
      </c>
      <c r="N847" s="55">
        <v>0</v>
      </c>
      <c r="O847" s="55">
        <v>0</v>
      </c>
      <c r="P847" s="55">
        <v>0</v>
      </c>
      <c r="Q847" s="55">
        <f>'Таблица 3 '!C838</f>
        <v>1993354.6000000001</v>
      </c>
      <c r="R847" s="55">
        <f t="shared" si="184"/>
        <v>1993354.6000000001</v>
      </c>
      <c r="S847" s="55">
        <v>0</v>
      </c>
      <c r="T847" s="57">
        <f t="shared" si="178"/>
        <v>626.8607817855908</v>
      </c>
      <c r="U847" s="57">
        <v>626.8607817855908</v>
      </c>
      <c r="V847" s="59" t="s">
        <v>497</v>
      </c>
      <c r="W847" s="60"/>
    </row>
    <row r="848" s="43" customFormat="1" ht="24" customHeight="1">
      <c r="A848" s="44" t="s">
        <v>490</v>
      </c>
      <c r="B848" s="44"/>
      <c r="C848" s="45" t="s">
        <v>39</v>
      </c>
      <c r="D848" s="45" t="s">
        <v>39</v>
      </c>
      <c r="E848" s="45" t="s">
        <v>39</v>
      </c>
      <c r="F848" s="45" t="s">
        <v>39</v>
      </c>
      <c r="G848" s="46" t="s">
        <v>39</v>
      </c>
      <c r="H848" s="46" t="s">
        <v>39</v>
      </c>
      <c r="I848" s="47">
        <f>SUM(I849:I850)</f>
        <v>2057</v>
      </c>
      <c r="J848" s="47">
        <f t="shared" ref="J848:S848" si="185">SUM(J849:J850)</f>
        <v>1224.1100000000001</v>
      </c>
      <c r="K848" s="47">
        <f t="shared" si="185"/>
        <v>1190.21</v>
      </c>
      <c r="L848" s="48">
        <f t="shared" si="185"/>
        <v>55</v>
      </c>
      <c r="M848" s="47">
        <f t="shared" si="185"/>
        <v>7209830.4499999993</v>
      </c>
      <c r="N848" s="47">
        <f t="shared" si="185"/>
        <v>0</v>
      </c>
      <c r="O848" s="47">
        <f t="shared" si="185"/>
        <v>0</v>
      </c>
      <c r="P848" s="47">
        <f t="shared" si="185"/>
        <v>0</v>
      </c>
      <c r="Q848" s="47">
        <f t="shared" si="185"/>
        <v>7209830.4499999993</v>
      </c>
      <c r="R848" s="47">
        <f t="shared" si="185"/>
        <v>7209830.4499999993</v>
      </c>
      <c r="S848" s="47">
        <f t="shared" si="185"/>
        <v>0</v>
      </c>
      <c r="T848" s="49" t="s">
        <v>40</v>
      </c>
      <c r="U848" s="49" t="s">
        <v>40</v>
      </c>
      <c r="V848" s="50" t="s">
        <v>40</v>
      </c>
      <c r="W848" s="60"/>
    </row>
    <row r="849" s="51" customFormat="1" ht="49.5" customHeight="1">
      <c r="A849" s="52">
        <v>1</v>
      </c>
      <c r="B849" s="53" t="s">
        <v>832</v>
      </c>
      <c r="C849" s="52" t="s">
        <v>43</v>
      </c>
      <c r="D849" s="52" t="s">
        <v>192</v>
      </c>
      <c r="E849" s="52" t="s">
        <v>40</v>
      </c>
      <c r="F849" s="52" t="s">
        <v>50</v>
      </c>
      <c r="G849" s="54">
        <v>2</v>
      </c>
      <c r="H849" s="54">
        <v>2</v>
      </c>
      <c r="I849" s="55">
        <v>1027</v>
      </c>
      <c r="J849" s="55">
        <v>611.50999999999999</v>
      </c>
      <c r="K849" s="55">
        <v>611.50999999999999</v>
      </c>
      <c r="L849" s="56">
        <v>29</v>
      </c>
      <c r="M849" s="55">
        <f t="shared" si="183"/>
        <v>3670896.6200000001</v>
      </c>
      <c r="N849" s="55">
        <v>0</v>
      </c>
      <c r="O849" s="55">
        <v>0</v>
      </c>
      <c r="P849" s="55">
        <v>0</v>
      </c>
      <c r="Q849" s="55">
        <f>'Таблица 3 '!C840</f>
        <v>3670896.6200000001</v>
      </c>
      <c r="R849" s="55">
        <f t="shared" si="184"/>
        <v>3670896.6200000001</v>
      </c>
      <c r="S849" s="55">
        <v>0</v>
      </c>
      <c r="T849" s="57">
        <f t="shared" si="178"/>
        <v>6003.0034177691296</v>
      </c>
      <c r="U849" s="57">
        <v>6003.0034177691296</v>
      </c>
      <c r="V849" s="59" t="s">
        <v>497</v>
      </c>
      <c r="W849" s="60"/>
    </row>
    <row r="850" s="51" customFormat="1" ht="49.5" customHeight="1">
      <c r="A850" s="52">
        <v>2</v>
      </c>
      <c r="B850" s="53" t="s">
        <v>833</v>
      </c>
      <c r="C850" s="52" t="s">
        <v>43</v>
      </c>
      <c r="D850" s="52" t="s">
        <v>192</v>
      </c>
      <c r="E850" s="52" t="s">
        <v>40</v>
      </c>
      <c r="F850" s="52" t="s">
        <v>50</v>
      </c>
      <c r="G850" s="54">
        <v>2</v>
      </c>
      <c r="H850" s="54">
        <v>2</v>
      </c>
      <c r="I850" s="55">
        <v>1030</v>
      </c>
      <c r="J850" s="55">
        <v>612.60000000000002</v>
      </c>
      <c r="K850" s="55">
        <v>578.70000000000005</v>
      </c>
      <c r="L850" s="56">
        <v>26</v>
      </c>
      <c r="M850" s="55">
        <f t="shared" si="183"/>
        <v>3538933.8299999996</v>
      </c>
      <c r="N850" s="55">
        <v>0</v>
      </c>
      <c r="O850" s="55">
        <v>0</v>
      </c>
      <c r="P850" s="55">
        <v>0</v>
      </c>
      <c r="Q850" s="55">
        <f>'Таблица 3 '!C841</f>
        <v>3538933.8299999996</v>
      </c>
      <c r="R850" s="55">
        <f t="shared" si="184"/>
        <v>3538933.8299999996</v>
      </c>
      <c r="S850" s="55">
        <v>0</v>
      </c>
      <c r="T850" s="57">
        <f t="shared" si="178"/>
        <v>5776.9079823702241</v>
      </c>
      <c r="U850" s="57">
        <v>5776.9079823702241</v>
      </c>
      <c r="V850" s="59" t="s">
        <v>497</v>
      </c>
      <c r="W850" s="60"/>
    </row>
    <row r="851" s="36" customFormat="1" ht="22.149999999999999" customHeight="1">
      <c r="A851" s="14" t="s">
        <v>834</v>
      </c>
      <c r="B851" s="14"/>
      <c r="C851" s="14"/>
      <c r="D851" s="14"/>
      <c r="E851" s="14"/>
      <c r="F851" s="14"/>
      <c r="G851" s="37"/>
      <c r="H851" s="37"/>
      <c r="I851" s="38"/>
      <c r="J851" s="38"/>
      <c r="K851" s="38"/>
      <c r="L851" s="39"/>
      <c r="M851" s="38"/>
      <c r="N851" s="38"/>
      <c r="O851" s="38"/>
      <c r="P851" s="38"/>
      <c r="Q851" s="38"/>
      <c r="R851" s="38"/>
      <c r="S851" s="38"/>
      <c r="T851" s="40"/>
      <c r="U851" s="40"/>
      <c r="V851" s="41"/>
      <c r="W851" s="60"/>
      <c r="X851" s="42"/>
    </row>
    <row r="852" s="43" customFormat="1" ht="22.899999999999999" customHeight="1">
      <c r="A852" s="44" t="s">
        <v>38</v>
      </c>
      <c r="B852" s="44"/>
      <c r="C852" s="45" t="s">
        <v>40</v>
      </c>
      <c r="D852" s="45" t="s">
        <v>40</v>
      </c>
      <c r="E852" s="45" t="s">
        <v>40</v>
      </c>
      <c r="F852" s="45" t="s">
        <v>40</v>
      </c>
      <c r="G852" s="46" t="s">
        <v>40</v>
      </c>
      <c r="H852" s="46" t="s">
        <v>40</v>
      </c>
      <c r="I852" s="47">
        <f>I853+I947+I958+I978+I981+I985+I987+I998+I1003+I1012+I1015+I1026+I1028+I1036+I1043+I1045+I954+I962+I1000+I1039+I1047+I1051+I1058+I1065</f>
        <v>645658.07000000018</v>
      </c>
      <c r="J852" s="47">
        <f>J853+J947+J958+J978+J981+J985+J987+J998+J1003+J1012+J1015+J1026+J1028+J1036+J1043+J1045+J954+J962+J1000+J1039+J1047+J1051+J1058+J1065</f>
        <v>534314.39000000001</v>
      </c>
      <c r="K852" s="47">
        <f>K853+K947+K958+K978+K981+K985+K987+K998+K1003+K1012+K1015+K1026+K1028+K1036+K1043+K1045+K954+K962+K1000+K1039+K1047+K1051+K1058+K1065</f>
        <v>481328.08000000013</v>
      </c>
      <c r="L852" s="48">
        <f>L853+L947+L958+L978+L981+L985+L987+L998+L1003+L1012+L1015+L1026+L1028+L1036+L1043+L1045+L954+L962+L1000+L1039+L1047+L1051+L1058+L1065</f>
        <v>18456</v>
      </c>
      <c r="M852" s="47">
        <f>M853+M947+M958+M978+M981+M985+M987+M998+M1003+M1012+M1015+M1026+M1028+M1036+M1043+M1045+M954+M962+M1000+M1039+M1047+M1051+M1058+M1065</f>
        <v>690306447.28400028</v>
      </c>
      <c r="N852" s="47">
        <f>N853+N947+N958+N978+N981+N985+N987+N998+N1003+N1012+N1015+N1026+N1028+N1036+N1043+N1045+N954+N962+N1000+N1039+N1047+N1051+N1058+N1065</f>
        <v>9732898.5500000007</v>
      </c>
      <c r="O852" s="47">
        <f>O853+O947+O958+O978+O981+O985+O987+O998+O1003+O1012+O1015+O1026+O1028+O1036+O1043+O1045+O954+O962+O1000+O1039+O1047+O1051+O1058+O1065</f>
        <v>0</v>
      </c>
      <c r="P852" s="47">
        <f>P853+P947+P958+P978+P981+P985+P987+P998+P1003+P1012+P1015+P1026+P1028+P1036+P1043+P1045+P954+P962+P1000+P1039+P1047+P1051+P1058+P1065</f>
        <v>0</v>
      </c>
      <c r="Q852" s="47">
        <f>Q853+Q947+Q958+Q978+Q981+Q985+Q987+Q998+Q1003+Q1012+Q1015+Q1026+Q1028+Q1036+Q1043+Q1045+Q954+Q962+Q1000+Q1039+Q1047+Q1051+Q1058+Q1065</f>
        <v>680573548.73400033</v>
      </c>
      <c r="R852" s="47">
        <f>R853+R947+R958+R978+R981+R985+R987+R998+R1003+R1012+R1015+R1026+R1028+R1036+R1043+R1045+R954+R962+R1000+R1039+R1047+R1051+R1058+R1065</f>
        <v>680573548.73400033</v>
      </c>
      <c r="S852" s="47">
        <f>S853+S947+S958+S978+S981+S985+S987+S998+S1003+S1012+S1015+S1026+S1028+S1036+S1043+S1045+S954+S962+S1000+S1039+S1047+S1051+S1058+S1065</f>
        <v>1</v>
      </c>
      <c r="T852" s="49" t="s">
        <v>40</v>
      </c>
      <c r="U852" s="49" t="s">
        <v>40</v>
      </c>
      <c r="V852" s="50" t="s">
        <v>40</v>
      </c>
      <c r="W852" s="60"/>
    </row>
    <row r="853" s="43" customFormat="1" ht="23.449999999999999" customHeight="1">
      <c r="A853" s="44" t="s">
        <v>495</v>
      </c>
      <c r="B853" s="44"/>
      <c r="C853" s="45" t="s">
        <v>39</v>
      </c>
      <c r="D853" s="45" t="s">
        <v>40</v>
      </c>
      <c r="E853" s="45" t="s">
        <v>40</v>
      </c>
      <c r="F853" s="45" t="s">
        <v>40</v>
      </c>
      <c r="G853" s="46" t="s">
        <v>40</v>
      </c>
      <c r="H853" s="46" t="s">
        <v>40</v>
      </c>
      <c r="I853" s="47">
        <f>SUM(I854:I946)</f>
        <v>438437.96000000014</v>
      </c>
      <c r="J853" s="47">
        <f>SUM(J854:J946)</f>
        <v>372467.89999999979</v>
      </c>
      <c r="K853" s="47">
        <f>SUM(K854:K946)</f>
        <v>354380.90000000002</v>
      </c>
      <c r="L853" s="48">
        <f>SUM(L854:L946)</f>
        <v>12165</v>
      </c>
      <c r="M853" s="47">
        <f>SUM(M854:M946)</f>
        <v>431733074.83000028</v>
      </c>
      <c r="N853" s="47">
        <f>SUM(N854:N946)</f>
        <v>9732898.5500000007</v>
      </c>
      <c r="O853" s="47">
        <f>SUM(O854:O946)</f>
        <v>0</v>
      </c>
      <c r="P853" s="47">
        <f>SUM(P854:P946)</f>
        <v>0</v>
      </c>
      <c r="Q853" s="47">
        <f>SUM(Q854:Q946)</f>
        <v>422000176.28000033</v>
      </c>
      <c r="R853" s="47">
        <f>SUM(R854:R946)</f>
        <v>422000176.28000033</v>
      </c>
      <c r="S853" s="47">
        <f>SUM(S854:S946)</f>
        <v>0</v>
      </c>
      <c r="T853" s="49" t="s">
        <v>40</v>
      </c>
      <c r="U853" s="49" t="s">
        <v>40</v>
      </c>
      <c r="V853" s="50" t="s">
        <v>40</v>
      </c>
      <c r="W853" s="60"/>
    </row>
    <row r="854" s="51" customFormat="1" ht="45">
      <c r="A854" s="52">
        <v>1</v>
      </c>
      <c r="B854" s="53" t="s">
        <v>496</v>
      </c>
      <c r="C854" s="52" t="s">
        <v>43</v>
      </c>
      <c r="D854" s="52">
        <v>1961</v>
      </c>
      <c r="E854" s="52">
        <v>2021</v>
      </c>
      <c r="F854" s="52" t="s">
        <v>65</v>
      </c>
      <c r="G854" s="54">
        <v>2</v>
      </c>
      <c r="H854" s="54">
        <v>1</v>
      </c>
      <c r="I854" s="55">
        <v>293.60000000000002</v>
      </c>
      <c r="J854" s="55">
        <v>291.39999999999998</v>
      </c>
      <c r="K854" s="55">
        <v>211.5</v>
      </c>
      <c r="L854" s="56">
        <v>22</v>
      </c>
      <c r="M854" s="55">
        <f t="shared" ref="M854:M917" si="186">SUM(N854:Q854)</f>
        <v>609404.46999999997</v>
      </c>
      <c r="N854" s="55">
        <v>0</v>
      </c>
      <c r="O854" s="55">
        <v>0</v>
      </c>
      <c r="P854" s="55">
        <v>0</v>
      </c>
      <c r="Q854" s="55">
        <f>'Таблица 3 '!C845</f>
        <v>609404.46999999997</v>
      </c>
      <c r="R854" s="55">
        <f t="shared" ref="R854:R917" si="187">Q854</f>
        <v>609404.46999999997</v>
      </c>
      <c r="S854" s="55">
        <v>0</v>
      </c>
      <c r="T854" s="57">
        <f t="shared" si="178"/>
        <v>2091.2987989018534</v>
      </c>
      <c r="U854" s="58">
        <v>2126.21</v>
      </c>
      <c r="V854" s="59" t="s">
        <v>705</v>
      </c>
      <c r="W854" s="60"/>
    </row>
    <row r="855" s="51" customFormat="1" ht="45">
      <c r="A855" s="52">
        <v>2</v>
      </c>
      <c r="B855" s="53" t="s">
        <v>835</v>
      </c>
      <c r="C855" s="52" t="s">
        <v>43</v>
      </c>
      <c r="D855" s="52">
        <v>2009</v>
      </c>
      <c r="E855" s="52" t="s">
        <v>40</v>
      </c>
      <c r="F855" s="52" t="s">
        <v>65</v>
      </c>
      <c r="G855" s="54">
        <v>12</v>
      </c>
      <c r="H855" s="54">
        <v>1</v>
      </c>
      <c r="I855" s="55">
        <v>3166.5</v>
      </c>
      <c r="J855" s="55">
        <v>3166.5</v>
      </c>
      <c r="K855" s="55">
        <v>2841.9000000000001</v>
      </c>
      <c r="L855" s="56">
        <v>76</v>
      </c>
      <c r="M855" s="55">
        <f t="shared" si="186"/>
        <v>577126.80000000005</v>
      </c>
      <c r="N855" s="55">
        <v>0</v>
      </c>
      <c r="O855" s="55">
        <v>0</v>
      </c>
      <c r="P855" s="55">
        <v>0</v>
      </c>
      <c r="Q855" s="55">
        <f>'Таблица 3 '!C846</f>
        <v>577126.80000000005</v>
      </c>
      <c r="R855" s="55">
        <f t="shared" si="187"/>
        <v>577126.80000000005</v>
      </c>
      <c r="S855" s="55">
        <v>0</v>
      </c>
      <c r="T855" s="57">
        <f t="shared" si="178"/>
        <v>182.26016106110851</v>
      </c>
      <c r="U855" s="57">
        <v>285.32999999999998</v>
      </c>
      <c r="V855" s="59" t="s">
        <v>705</v>
      </c>
      <c r="W855" s="60"/>
    </row>
    <row r="856" s="51" customFormat="1" ht="45">
      <c r="A856" s="52">
        <v>3</v>
      </c>
      <c r="B856" s="53" t="s">
        <v>53</v>
      </c>
      <c r="C856" s="52" t="s">
        <v>43</v>
      </c>
      <c r="D856" s="52">
        <v>1986</v>
      </c>
      <c r="E856" s="52">
        <v>2020</v>
      </c>
      <c r="F856" s="52" t="s">
        <v>50</v>
      </c>
      <c r="G856" s="54">
        <v>5</v>
      </c>
      <c r="H856" s="54">
        <v>4</v>
      </c>
      <c r="I856" s="55">
        <v>2953.5999999999999</v>
      </c>
      <c r="J856" s="55">
        <v>2934.0999999999999</v>
      </c>
      <c r="K856" s="55">
        <v>2751.4000000000001</v>
      </c>
      <c r="L856" s="56">
        <v>107</v>
      </c>
      <c r="M856" s="55">
        <f t="shared" si="186"/>
        <v>2051434.51</v>
      </c>
      <c r="N856" s="55">
        <v>0</v>
      </c>
      <c r="O856" s="55">
        <v>0</v>
      </c>
      <c r="P856" s="55">
        <v>0</v>
      </c>
      <c r="Q856" s="55">
        <f>'Таблица 3 '!C847</f>
        <v>2051434.51</v>
      </c>
      <c r="R856" s="55">
        <f t="shared" si="187"/>
        <v>2051434.51</v>
      </c>
      <c r="S856" s="55">
        <v>0</v>
      </c>
      <c r="T856" s="57">
        <f t="shared" si="178"/>
        <v>699.1699362666576</v>
      </c>
      <c r="U856" s="57">
        <v>1586.22</v>
      </c>
      <c r="V856" s="59" t="s">
        <v>705</v>
      </c>
      <c r="W856" s="60"/>
    </row>
    <row r="857" s="51" customFormat="1" ht="45">
      <c r="A857" s="52">
        <v>4</v>
      </c>
      <c r="B857" s="53" t="s">
        <v>836</v>
      </c>
      <c r="C857" s="52" t="s">
        <v>43</v>
      </c>
      <c r="D857" s="52">
        <v>1988</v>
      </c>
      <c r="E857" s="52">
        <v>2021</v>
      </c>
      <c r="F857" s="52" t="s">
        <v>50</v>
      </c>
      <c r="G857" s="54">
        <v>5</v>
      </c>
      <c r="H857" s="54">
        <v>4</v>
      </c>
      <c r="I857" s="55">
        <v>3338.3000000000002</v>
      </c>
      <c r="J857" s="55">
        <v>3009.5</v>
      </c>
      <c r="K857" s="55">
        <v>2940.6999999999998</v>
      </c>
      <c r="L857" s="56">
        <v>117</v>
      </c>
      <c r="M857" s="55">
        <f t="shared" si="186"/>
        <v>4371704.0800000001</v>
      </c>
      <c r="N857" s="55">
        <v>0</v>
      </c>
      <c r="O857" s="55">
        <v>0</v>
      </c>
      <c r="P857" s="55">
        <v>0</v>
      </c>
      <c r="Q857" s="55">
        <f>'Таблица 3 '!C848</f>
        <v>4371704.0800000001</v>
      </c>
      <c r="R857" s="55">
        <f t="shared" si="187"/>
        <v>4371704.0800000001</v>
      </c>
      <c r="S857" s="55">
        <v>0</v>
      </c>
      <c r="T857" s="57">
        <f t="shared" si="178"/>
        <v>1452.634683502243</v>
      </c>
      <c r="U857" s="57">
        <v>752.61000000000001</v>
      </c>
      <c r="V857" s="59" t="s">
        <v>705</v>
      </c>
      <c r="W857" s="60"/>
    </row>
    <row r="858" s="51" customFormat="1" ht="45">
      <c r="A858" s="52">
        <v>5</v>
      </c>
      <c r="B858" s="53" t="s">
        <v>504</v>
      </c>
      <c r="C858" s="52" t="s">
        <v>43</v>
      </c>
      <c r="D858" s="52">
        <v>1993</v>
      </c>
      <c r="E858" s="52">
        <v>2019</v>
      </c>
      <c r="F858" s="52" t="s">
        <v>50</v>
      </c>
      <c r="G858" s="54">
        <v>10</v>
      </c>
      <c r="H858" s="54">
        <v>2</v>
      </c>
      <c r="I858" s="55">
        <v>5790.3999999999996</v>
      </c>
      <c r="J858" s="55">
        <v>4773.1000000000004</v>
      </c>
      <c r="K858" s="55">
        <v>4507.1000000000004</v>
      </c>
      <c r="L858" s="56">
        <v>183</v>
      </c>
      <c r="M858" s="55">
        <f t="shared" si="186"/>
        <v>5231109.7999999998</v>
      </c>
      <c r="N858" s="55">
        <v>0</v>
      </c>
      <c r="O858" s="55">
        <v>0</v>
      </c>
      <c r="P858" s="55">
        <v>0</v>
      </c>
      <c r="Q858" s="55">
        <f>'Таблица 3 '!C849</f>
        <v>5231109.7999999998</v>
      </c>
      <c r="R858" s="55">
        <f t="shared" si="187"/>
        <v>5231109.7999999998</v>
      </c>
      <c r="S858" s="55">
        <v>0</v>
      </c>
      <c r="T858" s="57">
        <f t="shared" si="178"/>
        <v>1095.9564643523076</v>
      </c>
      <c r="U858" s="57">
        <v>1726</v>
      </c>
      <c r="V858" s="59" t="s">
        <v>705</v>
      </c>
      <c r="W858" s="60"/>
    </row>
    <row r="859" s="51" customFormat="1" ht="45">
      <c r="A859" s="52">
        <v>6</v>
      </c>
      <c r="B859" s="53" t="s">
        <v>837</v>
      </c>
      <c r="C859" s="52" t="s">
        <v>43</v>
      </c>
      <c r="D859" s="52">
        <v>1991</v>
      </c>
      <c r="E859" s="52">
        <v>2019</v>
      </c>
      <c r="F859" s="52" t="s">
        <v>50</v>
      </c>
      <c r="G859" s="54">
        <v>5</v>
      </c>
      <c r="H859" s="54">
        <v>6</v>
      </c>
      <c r="I859" s="55">
        <v>4665.3000000000002</v>
      </c>
      <c r="J859" s="55">
        <v>4593.1000000000004</v>
      </c>
      <c r="K859" s="55">
        <v>4512.8999999999996</v>
      </c>
      <c r="L859" s="56">
        <v>218</v>
      </c>
      <c r="M859" s="55">
        <f t="shared" si="186"/>
        <v>10719564.350000001</v>
      </c>
      <c r="N859" s="55">
        <v>0</v>
      </c>
      <c r="O859" s="55">
        <v>0</v>
      </c>
      <c r="P859" s="55">
        <v>0</v>
      </c>
      <c r="Q859" s="55">
        <f>'Таблица 3 '!C850</f>
        <v>10719564.350000001</v>
      </c>
      <c r="R859" s="55">
        <f t="shared" si="187"/>
        <v>10719564.350000001</v>
      </c>
      <c r="S859" s="55">
        <v>0</v>
      </c>
      <c r="T859" s="57">
        <f t="shared" si="178"/>
        <v>2333.8408373429711</v>
      </c>
      <c r="U859" s="57">
        <v>2922.73</v>
      </c>
      <c r="V859" s="59" t="s">
        <v>705</v>
      </c>
      <c r="W859" s="60"/>
    </row>
    <row r="860" s="51" customFormat="1" ht="45">
      <c r="A860" s="52">
        <v>7</v>
      </c>
      <c r="B860" s="53" t="s">
        <v>506</v>
      </c>
      <c r="C860" s="52" t="s">
        <v>43</v>
      </c>
      <c r="D860" s="52">
        <v>1995</v>
      </c>
      <c r="E860" s="52" t="s">
        <v>40</v>
      </c>
      <c r="F860" s="52" t="s">
        <v>50</v>
      </c>
      <c r="G860" s="54">
        <v>10</v>
      </c>
      <c r="H860" s="54">
        <v>10</v>
      </c>
      <c r="I860" s="55">
        <v>5001.6999999999998</v>
      </c>
      <c r="J860" s="55">
        <v>5001.6999999999998</v>
      </c>
      <c r="K860" s="55">
        <v>5001.6999999999998</v>
      </c>
      <c r="L860" s="56">
        <v>186</v>
      </c>
      <c r="M860" s="55">
        <f t="shared" si="186"/>
        <v>5916708.8200000003</v>
      </c>
      <c r="N860" s="55">
        <v>0</v>
      </c>
      <c r="O860" s="55">
        <v>0</v>
      </c>
      <c r="P860" s="55">
        <v>0</v>
      </c>
      <c r="Q860" s="55">
        <f>'Таблица 3 '!C851</f>
        <v>5916708.8200000003</v>
      </c>
      <c r="R860" s="55">
        <f t="shared" si="187"/>
        <v>5916708.8200000003</v>
      </c>
      <c r="S860" s="55">
        <v>0</v>
      </c>
      <c r="T860" s="57">
        <f t="shared" si="178"/>
        <v>1182.9395645480538</v>
      </c>
      <c r="U860" s="57">
        <v>4368677</v>
      </c>
      <c r="V860" s="59" t="s">
        <v>705</v>
      </c>
      <c r="W860" s="60"/>
    </row>
    <row r="861" s="51" customFormat="1" ht="45">
      <c r="A861" s="52">
        <v>8</v>
      </c>
      <c r="B861" s="53" t="s">
        <v>838</v>
      </c>
      <c r="C861" s="52" t="s">
        <v>43</v>
      </c>
      <c r="D861" s="52">
        <v>2008</v>
      </c>
      <c r="E861" s="52" t="s">
        <v>40</v>
      </c>
      <c r="F861" s="52" t="s">
        <v>50</v>
      </c>
      <c r="G861" s="54">
        <v>5</v>
      </c>
      <c r="H861" s="54">
        <v>2</v>
      </c>
      <c r="I861" s="55">
        <v>3467.5</v>
      </c>
      <c r="J861" s="55">
        <v>2681.5999999999999</v>
      </c>
      <c r="K861" s="55">
        <v>2228.5</v>
      </c>
      <c r="L861" s="56">
        <v>148</v>
      </c>
      <c r="M861" s="55">
        <f t="shared" si="186"/>
        <v>414391.20000000001</v>
      </c>
      <c r="N861" s="55">
        <v>0</v>
      </c>
      <c r="O861" s="55">
        <v>0</v>
      </c>
      <c r="P861" s="55">
        <v>0</v>
      </c>
      <c r="Q861" s="55">
        <f>'Таблица 3 '!C852</f>
        <v>414391.20000000001</v>
      </c>
      <c r="R861" s="55">
        <f t="shared" si="187"/>
        <v>414391.20000000001</v>
      </c>
      <c r="S861" s="55">
        <v>0</v>
      </c>
      <c r="T861" s="57">
        <f t="shared" si="178"/>
        <v>154.53132458233893</v>
      </c>
      <c r="U861" s="57">
        <v>285.32999999999998</v>
      </c>
      <c r="V861" s="59" t="s">
        <v>705</v>
      </c>
      <c r="W861" s="60"/>
    </row>
    <row r="862" s="51" customFormat="1" ht="45">
      <c r="A862" s="52">
        <v>9</v>
      </c>
      <c r="B862" s="53" t="s">
        <v>839</v>
      </c>
      <c r="C862" s="52" t="s">
        <v>43</v>
      </c>
      <c r="D862" s="52">
        <v>1993</v>
      </c>
      <c r="E862" s="52" t="s">
        <v>40</v>
      </c>
      <c r="F862" s="52" t="s">
        <v>50</v>
      </c>
      <c r="G862" s="54">
        <v>5</v>
      </c>
      <c r="H862" s="54">
        <v>4</v>
      </c>
      <c r="I862" s="55">
        <v>6560.5</v>
      </c>
      <c r="J862" s="55">
        <v>4538.6000000000004</v>
      </c>
      <c r="K862" s="55">
        <v>4048.8000000000002</v>
      </c>
      <c r="L862" s="56">
        <v>183</v>
      </c>
      <c r="M862" s="55">
        <f t="shared" si="186"/>
        <v>8467488.8900000006</v>
      </c>
      <c r="N862" s="55">
        <v>0</v>
      </c>
      <c r="O862" s="55">
        <v>0</v>
      </c>
      <c r="P862" s="55">
        <v>0</v>
      </c>
      <c r="Q862" s="55">
        <f>'Таблица 3 '!C853</f>
        <v>8467488.8900000006</v>
      </c>
      <c r="R862" s="55">
        <f t="shared" si="187"/>
        <v>8467488.8900000006</v>
      </c>
      <c r="S862" s="55">
        <v>0</v>
      </c>
      <c r="T862" s="57">
        <f t="shared" si="178"/>
        <v>1865.6609725466003</v>
      </c>
      <c r="U862" s="57">
        <v>2326.4299999999998</v>
      </c>
      <c r="V862" s="59" t="s">
        <v>705</v>
      </c>
      <c r="W862" s="60"/>
    </row>
    <row r="863" s="51" customFormat="1" ht="45">
      <c r="A863" s="52">
        <v>10</v>
      </c>
      <c r="B863" s="53" t="s">
        <v>840</v>
      </c>
      <c r="C863" s="52" t="s">
        <v>43</v>
      </c>
      <c r="D863" s="52">
        <v>1978</v>
      </c>
      <c r="E863" s="52" t="s">
        <v>40</v>
      </c>
      <c r="F863" s="52" t="s">
        <v>50</v>
      </c>
      <c r="G863" s="54">
        <v>5</v>
      </c>
      <c r="H863" s="54">
        <v>0</v>
      </c>
      <c r="I863" s="55">
        <v>3673.0999999999999</v>
      </c>
      <c r="J863" s="55">
        <v>3673.0999999999999</v>
      </c>
      <c r="K863" s="55">
        <v>2871.0999999999999</v>
      </c>
      <c r="L863" s="56">
        <v>81</v>
      </c>
      <c r="M863" s="55">
        <f t="shared" si="186"/>
        <v>278135.14000000001</v>
      </c>
      <c r="N863" s="55">
        <v>0</v>
      </c>
      <c r="O863" s="55">
        <v>0</v>
      </c>
      <c r="P863" s="55">
        <v>0</v>
      </c>
      <c r="Q863" s="55">
        <f>'Таблица 3 '!C854</f>
        <v>278135.14000000001</v>
      </c>
      <c r="R863" s="55">
        <f t="shared" si="187"/>
        <v>278135.14000000001</v>
      </c>
      <c r="S863" s="55">
        <v>0</v>
      </c>
      <c r="T863" s="57">
        <f t="shared" si="178"/>
        <v>75.722180174784242</v>
      </c>
      <c r="U863" s="57">
        <v>285.32999999999998</v>
      </c>
      <c r="V863" s="59" t="s">
        <v>705</v>
      </c>
      <c r="W863" s="60"/>
    </row>
    <row r="864" s="51" customFormat="1" ht="45">
      <c r="A864" s="52">
        <v>11</v>
      </c>
      <c r="B864" s="53" t="s">
        <v>508</v>
      </c>
      <c r="C864" s="52" t="s">
        <v>43</v>
      </c>
      <c r="D864" s="52">
        <v>1980</v>
      </c>
      <c r="E864" s="52" t="s">
        <v>39</v>
      </c>
      <c r="F864" s="52" t="s">
        <v>50</v>
      </c>
      <c r="G864" s="54">
        <v>6</v>
      </c>
      <c r="H864" s="54">
        <v>4</v>
      </c>
      <c r="I864" s="55">
        <v>3677.1999999999998</v>
      </c>
      <c r="J864" s="55">
        <v>3677.1999999999998</v>
      </c>
      <c r="K864" s="55">
        <v>3677.1999999999998</v>
      </c>
      <c r="L864" s="56">
        <v>80</v>
      </c>
      <c r="M864" s="55">
        <f t="shared" si="186"/>
        <v>7252425.6299999999</v>
      </c>
      <c r="N864" s="55">
        <v>0</v>
      </c>
      <c r="O864" s="55">
        <v>0</v>
      </c>
      <c r="P864" s="55">
        <v>0</v>
      </c>
      <c r="Q864" s="55">
        <f>'Таблица 3 '!C855</f>
        <v>7252425.6299999999</v>
      </c>
      <c r="R864" s="55">
        <f t="shared" si="187"/>
        <v>7252425.6299999999</v>
      </c>
      <c r="S864" s="55">
        <v>0</v>
      </c>
      <c r="T864" s="57">
        <f t="shared" si="178"/>
        <v>1972.2684732948983</v>
      </c>
      <c r="U864" s="57">
        <v>1905.25</v>
      </c>
      <c r="V864" s="59" t="s">
        <v>705</v>
      </c>
      <c r="W864" s="60"/>
    </row>
    <row r="865" s="51" customFormat="1" ht="45">
      <c r="A865" s="52">
        <v>12</v>
      </c>
      <c r="B865" s="53" t="s">
        <v>841</v>
      </c>
      <c r="C865" s="52" t="s">
        <v>43</v>
      </c>
      <c r="D865" s="52">
        <v>1985</v>
      </c>
      <c r="E865" s="52">
        <v>2021</v>
      </c>
      <c r="F865" s="52" t="s">
        <v>50</v>
      </c>
      <c r="G865" s="54">
        <v>5</v>
      </c>
      <c r="H865" s="54">
        <v>4</v>
      </c>
      <c r="I865" s="55">
        <v>4266.6000000000004</v>
      </c>
      <c r="J865" s="55">
        <v>3488</v>
      </c>
      <c r="K865" s="55">
        <v>2983</v>
      </c>
      <c r="L865" s="56">
        <v>59</v>
      </c>
      <c r="M865" s="55">
        <f t="shared" si="186"/>
        <v>1490334.46</v>
      </c>
      <c r="N865" s="55">
        <v>0</v>
      </c>
      <c r="O865" s="55">
        <v>0</v>
      </c>
      <c r="P865" s="55">
        <v>0</v>
      </c>
      <c r="Q865" s="55">
        <f>'Таблица 3 '!C856</f>
        <v>1490334.46</v>
      </c>
      <c r="R865" s="55">
        <f t="shared" si="187"/>
        <v>1490334.46</v>
      </c>
      <c r="S865" s="55">
        <v>0</v>
      </c>
      <c r="T865" s="57">
        <f t="shared" si="178"/>
        <v>427.27478784403667</v>
      </c>
      <c r="U865" s="57">
        <v>427.27478784403667</v>
      </c>
      <c r="V865" s="59" t="s">
        <v>705</v>
      </c>
      <c r="W865" s="60"/>
    </row>
    <row r="866" s="51" customFormat="1" ht="45">
      <c r="A866" s="52">
        <v>13</v>
      </c>
      <c r="B866" s="53" t="s">
        <v>68</v>
      </c>
      <c r="C866" s="52" t="s">
        <v>43</v>
      </c>
      <c r="D866" s="52">
        <v>1984</v>
      </c>
      <c r="E866" s="52">
        <v>2021</v>
      </c>
      <c r="F866" s="52" t="s">
        <v>50</v>
      </c>
      <c r="G866" s="54">
        <v>5</v>
      </c>
      <c r="H866" s="54">
        <v>6</v>
      </c>
      <c r="I866" s="55">
        <v>6094.9399999999996</v>
      </c>
      <c r="J866" s="55">
        <v>4472.3999999999996</v>
      </c>
      <c r="K866" s="55">
        <v>4403.8999999999996</v>
      </c>
      <c r="L866" s="56">
        <v>201</v>
      </c>
      <c r="M866" s="55">
        <f t="shared" si="186"/>
        <v>537403.88</v>
      </c>
      <c r="N866" s="55">
        <v>0</v>
      </c>
      <c r="O866" s="55">
        <v>0</v>
      </c>
      <c r="P866" s="55">
        <v>0</v>
      </c>
      <c r="Q866" s="55">
        <f>'Таблица 3 '!C857</f>
        <v>537403.88</v>
      </c>
      <c r="R866" s="55">
        <f t="shared" si="187"/>
        <v>537403.88</v>
      </c>
      <c r="S866" s="55">
        <v>0</v>
      </c>
      <c r="T866" s="57">
        <f t="shared" si="178"/>
        <v>120.16006618370452</v>
      </c>
      <c r="U866" s="57">
        <v>387.23000000000002</v>
      </c>
      <c r="V866" s="59" t="s">
        <v>705</v>
      </c>
      <c r="W866" s="60"/>
    </row>
    <row r="867" s="51" customFormat="1" ht="45">
      <c r="A867" s="52">
        <v>14</v>
      </c>
      <c r="B867" s="53" t="s">
        <v>842</v>
      </c>
      <c r="C867" s="52" t="s">
        <v>43</v>
      </c>
      <c r="D867" s="52">
        <v>1988</v>
      </c>
      <c r="E867" s="52">
        <v>2020</v>
      </c>
      <c r="F867" s="52" t="s">
        <v>50</v>
      </c>
      <c r="G867" s="54">
        <v>9</v>
      </c>
      <c r="H867" s="54">
        <v>4</v>
      </c>
      <c r="I867" s="55">
        <v>11706</v>
      </c>
      <c r="J867" s="55">
        <v>11648.1</v>
      </c>
      <c r="K867" s="55">
        <v>11448.1</v>
      </c>
      <c r="L867" s="56">
        <v>181</v>
      </c>
      <c r="M867" s="55">
        <f t="shared" si="186"/>
        <v>741300</v>
      </c>
      <c r="N867" s="55">
        <v>0</v>
      </c>
      <c r="O867" s="55">
        <v>0</v>
      </c>
      <c r="P867" s="55">
        <v>0</v>
      </c>
      <c r="Q867" s="55">
        <f>'Таблица 3 '!C858</f>
        <v>741300</v>
      </c>
      <c r="R867" s="55">
        <f t="shared" si="187"/>
        <v>741300</v>
      </c>
      <c r="S867" s="55">
        <v>0</v>
      </c>
      <c r="T867" s="57">
        <f t="shared" si="178"/>
        <v>63.641280552193059</v>
      </c>
      <c r="U867" s="57">
        <v>285.32999999999998</v>
      </c>
      <c r="V867" s="59" t="s">
        <v>705</v>
      </c>
      <c r="W867" s="60"/>
    </row>
    <row r="868" s="51" customFormat="1" ht="45">
      <c r="A868" s="52">
        <v>15</v>
      </c>
      <c r="B868" s="53" t="s">
        <v>843</v>
      </c>
      <c r="C868" s="52" t="s">
        <v>43</v>
      </c>
      <c r="D868" s="52">
        <v>1994</v>
      </c>
      <c r="E868" s="52" t="s">
        <v>39</v>
      </c>
      <c r="F868" s="52" t="s">
        <v>50</v>
      </c>
      <c r="G868" s="54">
        <v>10</v>
      </c>
      <c r="H868" s="54">
        <v>4</v>
      </c>
      <c r="I868" s="55">
        <v>9675.2999999999993</v>
      </c>
      <c r="J868" s="55">
        <v>9675.2999999999993</v>
      </c>
      <c r="K868" s="55">
        <v>9675.2999999999993</v>
      </c>
      <c r="L868" s="56">
        <v>605</v>
      </c>
      <c r="M868" s="55">
        <f t="shared" si="186"/>
        <v>228267.95999999999</v>
      </c>
      <c r="N868" s="55">
        <v>0</v>
      </c>
      <c r="O868" s="55">
        <v>0</v>
      </c>
      <c r="P868" s="55">
        <v>0</v>
      </c>
      <c r="Q868" s="55">
        <f>'Таблица 3 '!C859</f>
        <v>228267.95999999999</v>
      </c>
      <c r="R868" s="55">
        <f t="shared" si="187"/>
        <v>228267.95999999999</v>
      </c>
      <c r="S868" s="55">
        <v>0</v>
      </c>
      <c r="T868" s="57">
        <f t="shared" si="178"/>
        <v>23.592856035471769</v>
      </c>
      <c r="U868" s="57">
        <v>334</v>
      </c>
      <c r="V868" s="59" t="s">
        <v>705</v>
      </c>
      <c r="W868" s="60"/>
    </row>
    <row r="869" s="51" customFormat="1" ht="45">
      <c r="A869" s="52">
        <v>16</v>
      </c>
      <c r="B869" s="53" t="s">
        <v>844</v>
      </c>
      <c r="C869" s="52" t="s">
        <v>43</v>
      </c>
      <c r="D869" s="52">
        <v>1991</v>
      </c>
      <c r="E869" s="52" t="s">
        <v>39</v>
      </c>
      <c r="F869" s="52" t="s">
        <v>65</v>
      </c>
      <c r="G869" s="54">
        <v>3</v>
      </c>
      <c r="H869" s="54">
        <v>10</v>
      </c>
      <c r="I869" s="55">
        <v>7213.1999999999998</v>
      </c>
      <c r="J869" s="55">
        <v>5771.3999999999996</v>
      </c>
      <c r="K869" s="55">
        <v>5771.3999999999996</v>
      </c>
      <c r="L869" s="56">
        <v>20</v>
      </c>
      <c r="M869" s="55">
        <f t="shared" si="186"/>
        <v>645364.90999999992</v>
      </c>
      <c r="N869" s="55">
        <v>0</v>
      </c>
      <c r="O869" s="55">
        <v>0</v>
      </c>
      <c r="P869" s="55">
        <v>0</v>
      </c>
      <c r="Q869" s="55">
        <f>'Таблица 3 '!C860</f>
        <v>645364.90999999992</v>
      </c>
      <c r="R869" s="55">
        <f t="shared" si="187"/>
        <v>645364.90999999992</v>
      </c>
      <c r="S869" s="55">
        <v>0</v>
      </c>
      <c r="T869" s="57">
        <f t="shared" si="178"/>
        <v>111.82120629310046</v>
      </c>
      <c r="U869" s="57">
        <v>340</v>
      </c>
      <c r="V869" s="59" t="s">
        <v>705</v>
      </c>
      <c r="W869" s="60"/>
      <c r="X869" s="51"/>
    </row>
    <row r="870" s="51" customFormat="1" ht="45">
      <c r="A870" s="52">
        <v>17</v>
      </c>
      <c r="B870" s="53" t="s">
        <v>512</v>
      </c>
      <c r="C870" s="52" t="s">
        <v>43</v>
      </c>
      <c r="D870" s="52">
        <v>1989</v>
      </c>
      <c r="E870" s="52" t="s">
        <v>40</v>
      </c>
      <c r="F870" s="52" t="s">
        <v>50</v>
      </c>
      <c r="G870" s="54">
        <v>5</v>
      </c>
      <c r="H870" s="54">
        <v>6</v>
      </c>
      <c r="I870" s="55">
        <v>4797.8000000000002</v>
      </c>
      <c r="J870" s="55">
        <v>4301.1000000000004</v>
      </c>
      <c r="K870" s="55">
        <v>4301.1000000000004</v>
      </c>
      <c r="L870" s="56">
        <v>198</v>
      </c>
      <c r="M870" s="55">
        <f t="shared" si="186"/>
        <v>329450.29999999999</v>
      </c>
      <c r="N870" s="55">
        <v>0</v>
      </c>
      <c r="O870" s="55">
        <v>0</v>
      </c>
      <c r="P870" s="55">
        <v>0</v>
      </c>
      <c r="Q870" s="55">
        <f>'Таблица 3 '!C861</f>
        <v>329450.29999999999</v>
      </c>
      <c r="R870" s="55">
        <f t="shared" si="187"/>
        <v>329450.29999999999</v>
      </c>
      <c r="S870" s="55">
        <v>0</v>
      </c>
      <c r="T870" s="57">
        <f t="shared" si="178"/>
        <v>76.596754318662661</v>
      </c>
      <c r="U870" s="57">
        <v>5696.5100000000002</v>
      </c>
      <c r="V870" s="59" t="s">
        <v>705</v>
      </c>
      <c r="W870" s="60"/>
    </row>
    <row r="871" s="51" customFormat="1" ht="45">
      <c r="A871" s="52">
        <v>18</v>
      </c>
      <c r="B871" s="53" t="s">
        <v>513</v>
      </c>
      <c r="C871" s="52" t="s">
        <v>43</v>
      </c>
      <c r="D871" s="52">
        <v>1991</v>
      </c>
      <c r="E871" s="52">
        <v>2019</v>
      </c>
      <c r="F871" s="52" t="s">
        <v>65</v>
      </c>
      <c r="G871" s="54">
        <v>10</v>
      </c>
      <c r="H871" s="54">
        <v>1</v>
      </c>
      <c r="I871" s="55">
        <v>3798.5999999999999</v>
      </c>
      <c r="J871" s="55">
        <v>2956.6999999999998</v>
      </c>
      <c r="K871" s="55">
        <v>2956.6999999999998</v>
      </c>
      <c r="L871" s="56">
        <v>65</v>
      </c>
      <c r="M871" s="55">
        <f t="shared" si="186"/>
        <v>6243297.3399999999</v>
      </c>
      <c r="N871" s="55">
        <v>0</v>
      </c>
      <c r="O871" s="55">
        <v>0</v>
      </c>
      <c r="P871" s="55">
        <v>0</v>
      </c>
      <c r="Q871" s="55">
        <f>'Таблица 3 '!C862</f>
        <v>6243297.3399999999</v>
      </c>
      <c r="R871" s="55">
        <f t="shared" si="187"/>
        <v>6243297.3399999999</v>
      </c>
      <c r="S871" s="55">
        <v>0</v>
      </c>
      <c r="T871" s="57">
        <f t="shared" si="178"/>
        <v>2111.576196435215</v>
      </c>
      <c r="U871" s="57">
        <v>2111.5799999999999</v>
      </c>
      <c r="V871" s="59" t="s">
        <v>705</v>
      </c>
      <c r="W871" s="60"/>
    </row>
    <row r="872" s="51" customFormat="1" ht="45">
      <c r="A872" s="52">
        <v>19</v>
      </c>
      <c r="B872" s="53" t="s">
        <v>845</v>
      </c>
      <c r="C872" s="100" t="s">
        <v>43</v>
      </c>
      <c r="D872" s="101">
        <v>1983</v>
      </c>
      <c r="E872" s="100" t="s">
        <v>39</v>
      </c>
      <c r="F872" s="101" t="s">
        <v>50</v>
      </c>
      <c r="G872" s="102">
        <v>3</v>
      </c>
      <c r="H872" s="103">
        <v>2</v>
      </c>
      <c r="I872" s="104">
        <v>1002.2</v>
      </c>
      <c r="J872" s="105">
        <v>1002.2</v>
      </c>
      <c r="K872" s="104">
        <v>638</v>
      </c>
      <c r="L872" s="106">
        <v>50</v>
      </c>
      <c r="M872" s="104">
        <f t="shared" si="186"/>
        <v>4973685.1099999994</v>
      </c>
      <c r="N872" s="105">
        <v>0</v>
      </c>
      <c r="O872" s="104">
        <v>0</v>
      </c>
      <c r="P872" s="105">
        <v>0</v>
      </c>
      <c r="Q872" s="55">
        <f>'Таблица 3 '!C863</f>
        <v>4973685.1099999994</v>
      </c>
      <c r="R872" s="105">
        <f t="shared" si="187"/>
        <v>4973685.1099999994</v>
      </c>
      <c r="S872" s="104">
        <v>0</v>
      </c>
      <c r="T872" s="58">
        <f t="shared" si="178"/>
        <v>4962.767022550388</v>
      </c>
      <c r="U872" s="107">
        <v>9012</v>
      </c>
      <c r="V872" s="59" t="s">
        <v>705</v>
      </c>
      <c r="W872" s="60"/>
    </row>
    <row r="873" s="51" customFormat="1" ht="45">
      <c r="A873" s="52">
        <v>20</v>
      </c>
      <c r="B873" s="53" t="s">
        <v>516</v>
      </c>
      <c r="C873" s="52" t="s">
        <v>43</v>
      </c>
      <c r="D873" s="52">
        <v>1971</v>
      </c>
      <c r="E873" s="52" t="s">
        <v>39</v>
      </c>
      <c r="F873" s="52" t="s">
        <v>50</v>
      </c>
      <c r="G873" s="54">
        <v>4</v>
      </c>
      <c r="H873" s="54">
        <v>3</v>
      </c>
      <c r="I873" s="55">
        <v>2102.9000000000001</v>
      </c>
      <c r="J873" s="55">
        <v>2091.3000000000002</v>
      </c>
      <c r="K873" s="55">
        <v>2091.3000000000002</v>
      </c>
      <c r="L873" s="56">
        <v>48</v>
      </c>
      <c r="M873" s="55">
        <f t="shared" si="186"/>
        <v>9732898.5500000007</v>
      </c>
      <c r="N873" s="55">
        <f>'Таблица 3 '!L864</f>
        <v>9732898.5500000007</v>
      </c>
      <c r="O873" s="55">
        <v>0</v>
      </c>
      <c r="P873" s="55">
        <v>0</v>
      </c>
      <c r="Q873" s="55">
        <v>0</v>
      </c>
      <c r="R873" s="55">
        <f t="shared" si="187"/>
        <v>0</v>
      </c>
      <c r="S873" s="55">
        <v>0</v>
      </c>
      <c r="T873" s="57">
        <f t="shared" si="178"/>
        <v>4653.9944293023482</v>
      </c>
      <c r="U873" s="57">
        <v>4577.1700000000001</v>
      </c>
      <c r="V873" s="59" t="s">
        <v>705</v>
      </c>
      <c r="W873" s="60"/>
    </row>
    <row r="874" s="51" customFormat="1" ht="45">
      <c r="A874" s="52">
        <v>21</v>
      </c>
      <c r="B874" s="53" t="s">
        <v>86</v>
      </c>
      <c r="C874" s="52" t="s">
        <v>43</v>
      </c>
      <c r="D874" s="52">
        <v>1958</v>
      </c>
      <c r="E874" s="52" t="s">
        <v>40</v>
      </c>
      <c r="F874" s="52" t="s">
        <v>65</v>
      </c>
      <c r="G874" s="54">
        <v>2</v>
      </c>
      <c r="H874" s="54">
        <v>1</v>
      </c>
      <c r="I874" s="55">
        <v>279.39999999999998</v>
      </c>
      <c r="J874" s="55">
        <v>279.39999999999998</v>
      </c>
      <c r="K874" s="55">
        <v>172.40000000000001</v>
      </c>
      <c r="L874" s="56">
        <v>18</v>
      </c>
      <c r="M874" s="55">
        <f t="shared" si="186"/>
        <v>714444.39999999991</v>
      </c>
      <c r="N874" s="55">
        <v>0</v>
      </c>
      <c r="O874" s="55">
        <v>0</v>
      </c>
      <c r="P874" s="55">
        <v>0</v>
      </c>
      <c r="Q874" s="55">
        <f>'Таблица 3 '!C865</f>
        <v>714444.39999999991</v>
      </c>
      <c r="R874" s="55">
        <f t="shared" si="187"/>
        <v>714444.39999999991</v>
      </c>
      <c r="S874" s="55">
        <v>0</v>
      </c>
      <c r="T874" s="57">
        <f t="shared" si="178"/>
        <v>2557.0665712240516</v>
      </c>
      <c r="U874" s="57">
        <v>5771.1800000000003</v>
      </c>
      <c r="V874" s="59" t="s">
        <v>705</v>
      </c>
      <c r="W874" s="60"/>
    </row>
    <row r="875" s="51" customFormat="1" ht="45">
      <c r="A875" s="52">
        <v>22</v>
      </c>
      <c r="B875" s="53" t="s">
        <v>89</v>
      </c>
      <c r="C875" s="52" t="s">
        <v>43</v>
      </c>
      <c r="D875" s="52">
        <v>1963</v>
      </c>
      <c r="E875" s="52">
        <v>2019</v>
      </c>
      <c r="F875" s="52" t="s">
        <v>65</v>
      </c>
      <c r="G875" s="54">
        <v>3</v>
      </c>
      <c r="H875" s="54">
        <v>2</v>
      </c>
      <c r="I875" s="55">
        <v>682</v>
      </c>
      <c r="J875" s="55">
        <v>619.89999999999998</v>
      </c>
      <c r="K875" s="55">
        <v>619.89999999999998</v>
      </c>
      <c r="L875" s="56">
        <v>22</v>
      </c>
      <c r="M875" s="55">
        <f t="shared" si="186"/>
        <v>1485853.8</v>
      </c>
      <c r="N875" s="55">
        <v>0</v>
      </c>
      <c r="O875" s="55">
        <v>0</v>
      </c>
      <c r="P875" s="55">
        <v>0</v>
      </c>
      <c r="Q875" s="55">
        <f>'Таблица 3 '!C866</f>
        <v>1485853.8</v>
      </c>
      <c r="R875" s="55">
        <f t="shared" si="187"/>
        <v>1485853.8</v>
      </c>
      <c r="S875" s="55">
        <v>0</v>
      </c>
      <c r="T875" s="57">
        <f t="shared" si="178"/>
        <v>2396.9249879012746</v>
      </c>
      <c r="U875" s="57">
        <f t="shared" ref="U824:U887" si="188">T875</f>
        <v>2396.9249879012746</v>
      </c>
      <c r="V875" s="59" t="s">
        <v>705</v>
      </c>
      <c r="W875" s="60"/>
    </row>
    <row r="876" s="51" customFormat="1" ht="45">
      <c r="A876" s="52">
        <v>23</v>
      </c>
      <c r="B876" s="53" t="s">
        <v>519</v>
      </c>
      <c r="C876" s="52" t="s">
        <v>43</v>
      </c>
      <c r="D876" s="52">
        <v>1962</v>
      </c>
      <c r="E876" s="52" t="s">
        <v>40</v>
      </c>
      <c r="F876" s="52" t="s">
        <v>65</v>
      </c>
      <c r="G876" s="54">
        <v>2</v>
      </c>
      <c r="H876" s="54">
        <v>2</v>
      </c>
      <c r="I876" s="55">
        <v>775.89999999999998</v>
      </c>
      <c r="J876" s="55">
        <v>699.29999999999995</v>
      </c>
      <c r="K876" s="55">
        <v>77.200000000000003</v>
      </c>
      <c r="L876" s="56">
        <v>49</v>
      </c>
      <c r="M876" s="55">
        <f t="shared" si="186"/>
        <v>895581.16999999993</v>
      </c>
      <c r="N876" s="55">
        <v>0</v>
      </c>
      <c r="O876" s="55">
        <v>0</v>
      </c>
      <c r="P876" s="55">
        <v>0</v>
      </c>
      <c r="Q876" s="55">
        <f>'Таблица 3 '!C867</f>
        <v>895581.16999999993</v>
      </c>
      <c r="R876" s="55">
        <f t="shared" si="187"/>
        <v>895581.16999999993</v>
      </c>
      <c r="S876" s="55">
        <v>0</v>
      </c>
      <c r="T876" s="57">
        <f t="shared" si="178"/>
        <v>1280.6823537823539</v>
      </c>
      <c r="U876" s="57">
        <f t="shared" si="188"/>
        <v>1280.6823537823539</v>
      </c>
      <c r="V876" s="59" t="s">
        <v>705</v>
      </c>
      <c r="W876" s="60"/>
    </row>
    <row r="877" s="51" customFormat="1" ht="45">
      <c r="A877" s="52">
        <v>24</v>
      </c>
      <c r="B877" s="53" t="s">
        <v>520</v>
      </c>
      <c r="C877" s="52" t="s">
        <v>43</v>
      </c>
      <c r="D877" s="52">
        <v>1987</v>
      </c>
      <c r="E877" s="52">
        <v>2021</v>
      </c>
      <c r="F877" s="52" t="s">
        <v>50</v>
      </c>
      <c r="G877" s="54">
        <v>5</v>
      </c>
      <c r="H877" s="54">
        <v>4</v>
      </c>
      <c r="I877" s="55">
        <v>4753.1000000000004</v>
      </c>
      <c r="J877" s="55">
        <v>3990.9000000000001</v>
      </c>
      <c r="K877" s="55">
        <v>3868.6999999999998</v>
      </c>
      <c r="L877" s="56">
        <v>169</v>
      </c>
      <c r="M877" s="55">
        <f t="shared" si="186"/>
        <v>3957107.75</v>
      </c>
      <c r="N877" s="55">
        <v>0</v>
      </c>
      <c r="O877" s="55">
        <v>0</v>
      </c>
      <c r="P877" s="55">
        <v>0</v>
      </c>
      <c r="Q877" s="55">
        <f>'Таблица 3 '!C868</f>
        <v>3957107.75</v>
      </c>
      <c r="R877" s="55">
        <f t="shared" si="187"/>
        <v>3957107.75</v>
      </c>
      <c r="S877" s="55">
        <v>0</v>
      </c>
      <c r="T877" s="57">
        <f t="shared" si="178"/>
        <v>991.53267433411008</v>
      </c>
      <c r="U877" s="57">
        <f t="shared" si="188"/>
        <v>991.53267433411008</v>
      </c>
      <c r="V877" s="59" t="s">
        <v>705</v>
      </c>
      <c r="W877" s="60"/>
    </row>
    <row r="878" s="51" customFormat="1" ht="45">
      <c r="A878" s="52">
        <v>25</v>
      </c>
      <c r="B878" s="53" t="s">
        <v>846</v>
      </c>
      <c r="C878" s="52" t="s">
        <v>43</v>
      </c>
      <c r="D878" s="52">
        <v>1935</v>
      </c>
      <c r="E878" s="52" t="s">
        <v>40</v>
      </c>
      <c r="F878" s="52" t="s">
        <v>44</v>
      </c>
      <c r="G878" s="54">
        <v>4</v>
      </c>
      <c r="H878" s="54">
        <v>7</v>
      </c>
      <c r="I878" s="55">
        <v>4718.5</v>
      </c>
      <c r="J878" s="55">
        <v>2825.0999999999999</v>
      </c>
      <c r="K878" s="55">
        <v>2427.3000000000002</v>
      </c>
      <c r="L878" s="56">
        <v>98</v>
      </c>
      <c r="M878" s="55">
        <f t="shared" si="186"/>
        <v>11751748.800000001</v>
      </c>
      <c r="N878" s="55">
        <v>0</v>
      </c>
      <c r="O878" s="55">
        <v>0</v>
      </c>
      <c r="P878" s="55">
        <v>0</v>
      </c>
      <c r="Q878" s="55">
        <f>'Таблица 3 '!C869</f>
        <v>11751748.800000001</v>
      </c>
      <c r="R878" s="55">
        <f t="shared" si="187"/>
        <v>11751748.800000001</v>
      </c>
      <c r="S878" s="55">
        <v>0</v>
      </c>
      <c r="T878" s="57">
        <f t="shared" si="178"/>
        <v>4159.7638313688012</v>
      </c>
      <c r="U878" s="57">
        <f t="shared" si="188"/>
        <v>4159.7638313688012</v>
      </c>
      <c r="V878" s="59" t="s">
        <v>705</v>
      </c>
      <c r="W878" s="60"/>
    </row>
    <row r="879" s="51" customFormat="1" ht="45">
      <c r="A879" s="52">
        <v>26</v>
      </c>
      <c r="B879" s="53" t="s">
        <v>847</v>
      </c>
      <c r="C879" s="52" t="s">
        <v>43</v>
      </c>
      <c r="D879" s="52">
        <v>1940</v>
      </c>
      <c r="E879" s="52" t="s">
        <v>39</v>
      </c>
      <c r="F879" s="52" t="s">
        <v>50</v>
      </c>
      <c r="G879" s="54">
        <v>4</v>
      </c>
      <c r="H879" s="54">
        <v>4</v>
      </c>
      <c r="I879" s="55">
        <v>3945.5</v>
      </c>
      <c r="J879" s="55">
        <v>3945.5</v>
      </c>
      <c r="K879" s="55">
        <v>3945.5</v>
      </c>
      <c r="L879" s="56">
        <v>67</v>
      </c>
      <c r="M879" s="55">
        <f t="shared" si="186"/>
        <v>2797372.7599999998</v>
      </c>
      <c r="N879" s="55">
        <v>0</v>
      </c>
      <c r="O879" s="55">
        <v>0</v>
      </c>
      <c r="P879" s="55">
        <v>0</v>
      </c>
      <c r="Q879" s="55">
        <f>'Таблица 3 '!C870</f>
        <v>2797372.7599999998</v>
      </c>
      <c r="R879" s="55">
        <f t="shared" si="187"/>
        <v>2797372.7599999998</v>
      </c>
      <c r="S879" s="55">
        <v>0</v>
      </c>
      <c r="T879" s="57">
        <f t="shared" ref="T879:T942" si="189">M879/J879</f>
        <v>709.0033607907742</v>
      </c>
      <c r="U879" s="57">
        <f t="shared" si="188"/>
        <v>709.0033607907742</v>
      </c>
      <c r="V879" s="59" t="s">
        <v>705</v>
      </c>
      <c r="W879" s="60"/>
    </row>
    <row r="880" s="51" customFormat="1" ht="45">
      <c r="A880" s="52">
        <v>27</v>
      </c>
      <c r="B880" s="53" t="s">
        <v>848</v>
      </c>
      <c r="C880" s="52" t="s">
        <v>43</v>
      </c>
      <c r="D880" s="52">
        <v>1996</v>
      </c>
      <c r="E880" s="52">
        <v>2020</v>
      </c>
      <c r="F880" s="52" t="s">
        <v>65</v>
      </c>
      <c r="G880" s="54">
        <v>9</v>
      </c>
      <c r="H880" s="54">
        <v>2</v>
      </c>
      <c r="I880" s="55">
        <v>3577.0999999999999</v>
      </c>
      <c r="J880" s="55">
        <v>3574.4000000000001</v>
      </c>
      <c r="K880" s="55">
        <v>3574.4000000000001</v>
      </c>
      <c r="L880" s="56">
        <v>38</v>
      </c>
      <c r="M880" s="55">
        <f t="shared" si="186"/>
        <v>6461610.6699999999</v>
      </c>
      <c r="N880" s="55">
        <v>0</v>
      </c>
      <c r="O880" s="55">
        <v>0</v>
      </c>
      <c r="P880" s="55">
        <v>0</v>
      </c>
      <c r="Q880" s="55">
        <f>'Таблица 3 '!C871</f>
        <v>6461610.6699999999</v>
      </c>
      <c r="R880" s="55">
        <f t="shared" si="187"/>
        <v>6461610.6699999999</v>
      </c>
      <c r="S880" s="55">
        <v>0</v>
      </c>
      <c r="T880" s="57">
        <f t="shared" si="189"/>
        <v>1807.746942144136</v>
      </c>
      <c r="U880" s="57">
        <f t="shared" si="188"/>
        <v>1807.746942144136</v>
      </c>
      <c r="V880" s="59" t="s">
        <v>705</v>
      </c>
      <c r="W880" s="60"/>
    </row>
    <row r="881" s="51" customFormat="1" ht="45">
      <c r="A881" s="52">
        <v>28</v>
      </c>
      <c r="B881" s="53" t="s">
        <v>521</v>
      </c>
      <c r="C881" s="52" t="s">
        <v>43</v>
      </c>
      <c r="D881" s="52">
        <v>1968</v>
      </c>
      <c r="E881" s="52">
        <v>2021</v>
      </c>
      <c r="F881" s="52" t="s">
        <v>65</v>
      </c>
      <c r="G881" s="54">
        <v>5</v>
      </c>
      <c r="H881" s="54">
        <v>4</v>
      </c>
      <c r="I881" s="55">
        <v>4886.8999999999996</v>
      </c>
      <c r="J881" s="55">
        <v>3433.5999999999999</v>
      </c>
      <c r="K881" s="55">
        <v>3414.5</v>
      </c>
      <c r="L881" s="56">
        <v>113</v>
      </c>
      <c r="M881" s="55">
        <f t="shared" si="186"/>
        <v>1900717.9199999999</v>
      </c>
      <c r="N881" s="55">
        <v>0</v>
      </c>
      <c r="O881" s="55">
        <v>0</v>
      </c>
      <c r="P881" s="55">
        <v>0</v>
      </c>
      <c r="Q881" s="55">
        <f>'Таблица 3 '!C872</f>
        <v>1900717.9199999999</v>
      </c>
      <c r="R881" s="55">
        <f t="shared" si="187"/>
        <v>1900717.9199999999</v>
      </c>
      <c r="S881" s="55">
        <v>0</v>
      </c>
      <c r="T881" s="57">
        <f t="shared" si="189"/>
        <v>553.56416589002799</v>
      </c>
      <c r="U881" s="57">
        <f t="shared" si="188"/>
        <v>553.56416589002799</v>
      </c>
      <c r="V881" s="59" t="s">
        <v>705</v>
      </c>
      <c r="W881" s="60"/>
    </row>
    <row r="882" s="51" customFormat="1" ht="45">
      <c r="A882" s="52">
        <v>29</v>
      </c>
      <c r="B882" s="53" t="s">
        <v>849</v>
      </c>
      <c r="C882" s="52" t="s">
        <v>43</v>
      </c>
      <c r="D882" s="52">
        <v>1986</v>
      </c>
      <c r="E882" s="52">
        <v>2021</v>
      </c>
      <c r="F882" s="52" t="s">
        <v>65</v>
      </c>
      <c r="G882" s="54">
        <v>9</v>
      </c>
      <c r="H882" s="54">
        <v>2</v>
      </c>
      <c r="I882" s="55">
        <v>4570.5</v>
      </c>
      <c r="J882" s="55">
        <v>3349.1999999999998</v>
      </c>
      <c r="K882" s="55">
        <v>3349.1999999999998</v>
      </c>
      <c r="L882" s="56">
        <v>93</v>
      </c>
      <c r="M882" s="55">
        <f t="shared" si="186"/>
        <v>12941897.119999999</v>
      </c>
      <c r="N882" s="55">
        <v>0</v>
      </c>
      <c r="O882" s="55">
        <v>0</v>
      </c>
      <c r="P882" s="55">
        <v>0</v>
      </c>
      <c r="Q882" s="55">
        <f>'Таблица 3 '!C873</f>
        <v>12941897.119999999</v>
      </c>
      <c r="R882" s="55">
        <f t="shared" si="187"/>
        <v>12941897.119999999</v>
      </c>
      <c r="S882" s="55">
        <v>0</v>
      </c>
      <c r="T882" s="57">
        <f t="shared" si="189"/>
        <v>3864.1756598590709</v>
      </c>
      <c r="U882" s="57">
        <f t="shared" si="188"/>
        <v>3864.1756598590709</v>
      </c>
      <c r="V882" s="59" t="s">
        <v>705</v>
      </c>
      <c r="W882" s="60"/>
    </row>
    <row r="883" s="51" customFormat="1" ht="45">
      <c r="A883" s="52">
        <v>30</v>
      </c>
      <c r="B883" s="53" t="s">
        <v>522</v>
      </c>
      <c r="C883" s="52" t="s">
        <v>43</v>
      </c>
      <c r="D883" s="52">
        <v>1961</v>
      </c>
      <c r="E883" s="52">
        <v>2019</v>
      </c>
      <c r="F883" s="52" t="s">
        <v>65</v>
      </c>
      <c r="G883" s="54">
        <v>4</v>
      </c>
      <c r="H883" s="54">
        <v>2</v>
      </c>
      <c r="I883" s="55">
        <v>1679.4000000000001</v>
      </c>
      <c r="J883" s="55">
        <v>1187.8</v>
      </c>
      <c r="K883" s="55">
        <v>880.20000000000005</v>
      </c>
      <c r="L883" s="56">
        <v>51</v>
      </c>
      <c r="M883" s="55">
        <f t="shared" si="186"/>
        <v>2671153.52</v>
      </c>
      <c r="N883" s="55">
        <v>0</v>
      </c>
      <c r="O883" s="55">
        <v>0</v>
      </c>
      <c r="P883" s="55">
        <v>0</v>
      </c>
      <c r="Q883" s="55">
        <f>'Таблица 3 '!C874</f>
        <v>2671153.52</v>
      </c>
      <c r="R883" s="55">
        <f t="shared" si="187"/>
        <v>2671153.52</v>
      </c>
      <c r="S883" s="55">
        <v>0</v>
      </c>
      <c r="T883" s="57">
        <f t="shared" si="189"/>
        <v>2248.8243138575517</v>
      </c>
      <c r="U883" s="57">
        <f t="shared" si="188"/>
        <v>2248.8243138575517</v>
      </c>
      <c r="V883" s="59" t="s">
        <v>705</v>
      </c>
      <c r="W883" s="60"/>
    </row>
    <row r="884" s="51" customFormat="1" ht="45">
      <c r="A884" s="52">
        <v>31</v>
      </c>
      <c r="B884" s="53" t="s">
        <v>525</v>
      </c>
      <c r="C884" s="52" t="s">
        <v>43</v>
      </c>
      <c r="D884" s="52">
        <v>1997</v>
      </c>
      <c r="E884" s="52" t="s">
        <v>39</v>
      </c>
      <c r="F884" s="52" t="s">
        <v>50</v>
      </c>
      <c r="G884" s="54">
        <v>9</v>
      </c>
      <c r="H884" s="54">
        <v>9</v>
      </c>
      <c r="I884" s="55">
        <v>12589</v>
      </c>
      <c r="J884" s="55">
        <v>12589</v>
      </c>
      <c r="K884" s="55">
        <v>12589</v>
      </c>
      <c r="L884" s="56">
        <v>138</v>
      </c>
      <c r="M884" s="55">
        <f t="shared" si="186"/>
        <v>10528507.960000001</v>
      </c>
      <c r="N884" s="55">
        <v>0</v>
      </c>
      <c r="O884" s="55">
        <v>0</v>
      </c>
      <c r="P884" s="55">
        <v>0</v>
      </c>
      <c r="Q884" s="55">
        <f>'Таблица 3 '!C875</f>
        <v>10528507.960000001</v>
      </c>
      <c r="R884" s="55">
        <f t="shared" si="187"/>
        <v>10528507.960000001</v>
      </c>
      <c r="S884" s="55">
        <v>0</v>
      </c>
      <c r="T884" s="57">
        <f t="shared" si="189"/>
        <v>836.32599571054106</v>
      </c>
      <c r="U884" s="57">
        <v>4368677</v>
      </c>
      <c r="V884" s="59" t="s">
        <v>705</v>
      </c>
      <c r="W884" s="60"/>
    </row>
    <row r="885" s="51" customFormat="1" ht="45">
      <c r="A885" s="52">
        <v>32</v>
      </c>
      <c r="B885" s="53" t="s">
        <v>850</v>
      </c>
      <c r="C885" s="52" t="s">
        <v>43</v>
      </c>
      <c r="D885" s="52">
        <v>1976</v>
      </c>
      <c r="E885" s="52">
        <v>2021</v>
      </c>
      <c r="F885" s="52" t="s">
        <v>50</v>
      </c>
      <c r="G885" s="54">
        <v>5</v>
      </c>
      <c r="H885" s="54">
        <v>5</v>
      </c>
      <c r="I885" s="55">
        <v>3859.0999999999999</v>
      </c>
      <c r="J885" s="55">
        <v>3087.2800000000002</v>
      </c>
      <c r="K885" s="55">
        <v>2087.2800000000002</v>
      </c>
      <c r="L885" s="56">
        <v>177</v>
      </c>
      <c r="M885" s="55">
        <f t="shared" si="186"/>
        <v>3186692.3999999999</v>
      </c>
      <c r="N885" s="55">
        <v>0</v>
      </c>
      <c r="O885" s="55">
        <v>0</v>
      </c>
      <c r="P885" s="55">
        <v>0</v>
      </c>
      <c r="Q885" s="55">
        <f>'Таблица 3 '!C876</f>
        <v>3186692.3999999999</v>
      </c>
      <c r="R885" s="55">
        <f t="shared" si="187"/>
        <v>3186692.3999999999</v>
      </c>
      <c r="S885" s="55">
        <v>0</v>
      </c>
      <c r="T885" s="57">
        <f t="shared" si="189"/>
        <v>1032.2006426368841</v>
      </c>
      <c r="U885" s="57">
        <f t="shared" si="188"/>
        <v>1032.2006426368841</v>
      </c>
      <c r="V885" s="59" t="s">
        <v>705</v>
      </c>
      <c r="W885" s="60"/>
    </row>
    <row r="886" s="51" customFormat="1" ht="45">
      <c r="A886" s="52">
        <v>33</v>
      </c>
      <c r="B886" s="53" t="s">
        <v>851</v>
      </c>
      <c r="C886" s="52" t="s">
        <v>43</v>
      </c>
      <c r="D886" s="52">
        <v>1983</v>
      </c>
      <c r="E886" s="52" t="s">
        <v>39</v>
      </c>
      <c r="F886" s="52" t="s">
        <v>65</v>
      </c>
      <c r="G886" s="54">
        <v>5</v>
      </c>
      <c r="H886" s="54">
        <v>1</v>
      </c>
      <c r="I886" s="55">
        <v>2402.5999999999999</v>
      </c>
      <c r="J886" s="55">
        <v>2111.1999999999998</v>
      </c>
      <c r="K886" s="55">
        <v>2111.1999999999998</v>
      </c>
      <c r="L886" s="56">
        <v>32</v>
      </c>
      <c r="M886" s="55">
        <f t="shared" si="186"/>
        <v>6238615.8600000003</v>
      </c>
      <c r="N886" s="55">
        <v>0</v>
      </c>
      <c r="O886" s="55">
        <v>0</v>
      </c>
      <c r="P886" s="55">
        <v>0</v>
      </c>
      <c r="Q886" s="55">
        <f>'Таблица 3 '!C877</f>
        <v>6238615.8600000003</v>
      </c>
      <c r="R886" s="55">
        <f t="shared" si="187"/>
        <v>6238615.8600000003</v>
      </c>
      <c r="S886" s="55">
        <v>0</v>
      </c>
      <c r="T886" s="57">
        <f t="shared" si="189"/>
        <v>2955.0094069723386</v>
      </c>
      <c r="U886" s="57">
        <f t="shared" si="188"/>
        <v>2955.0094069723386</v>
      </c>
      <c r="V886" s="59" t="s">
        <v>705</v>
      </c>
      <c r="W886" s="60"/>
    </row>
    <row r="887" s="51" customFormat="1" ht="45">
      <c r="A887" s="52">
        <v>34</v>
      </c>
      <c r="B887" s="53" t="s">
        <v>852</v>
      </c>
      <c r="C887" s="101" t="s">
        <v>43</v>
      </c>
      <c r="D887" s="52">
        <v>1974</v>
      </c>
      <c r="E887" s="100" t="s">
        <v>39</v>
      </c>
      <c r="F887" s="52" t="s">
        <v>65</v>
      </c>
      <c r="G887" s="102">
        <v>5</v>
      </c>
      <c r="H887" s="54">
        <v>4</v>
      </c>
      <c r="I887" s="104">
        <v>3181.9000000000001</v>
      </c>
      <c r="J887" s="55">
        <v>3152.5</v>
      </c>
      <c r="K887" s="104">
        <v>3094</v>
      </c>
      <c r="L887" s="56">
        <v>71</v>
      </c>
      <c r="M887" s="105">
        <f t="shared" si="186"/>
        <v>2530829.7000000002</v>
      </c>
      <c r="N887" s="55">
        <v>0</v>
      </c>
      <c r="O887" s="105">
        <v>0</v>
      </c>
      <c r="P887" s="55">
        <v>0</v>
      </c>
      <c r="Q887" s="55">
        <f>'Таблица 3 '!C878</f>
        <v>2530829.7000000002</v>
      </c>
      <c r="R887" s="55">
        <f t="shared" si="187"/>
        <v>2530829.7000000002</v>
      </c>
      <c r="S887" s="105">
        <v>0</v>
      </c>
      <c r="T887" s="57">
        <f t="shared" si="189"/>
        <v>802.80085646312455</v>
      </c>
      <c r="U887" s="58">
        <f t="shared" si="188"/>
        <v>802.80085646312455</v>
      </c>
      <c r="V887" s="59" t="s">
        <v>705</v>
      </c>
      <c r="W887" s="60"/>
    </row>
    <row r="888" s="51" customFormat="1" ht="45">
      <c r="A888" s="52">
        <v>35</v>
      </c>
      <c r="B888" s="53" t="s">
        <v>109</v>
      </c>
      <c r="C888" s="52" t="s">
        <v>43</v>
      </c>
      <c r="D888" s="52">
        <v>1979</v>
      </c>
      <c r="E888" s="52">
        <v>2019</v>
      </c>
      <c r="F888" s="52" t="s">
        <v>50</v>
      </c>
      <c r="G888" s="54">
        <v>5</v>
      </c>
      <c r="H888" s="54">
        <v>5</v>
      </c>
      <c r="I888" s="55">
        <v>5140.6000000000004</v>
      </c>
      <c r="J888" s="55">
        <v>4623.6999999999998</v>
      </c>
      <c r="K888" s="55">
        <v>4538</v>
      </c>
      <c r="L888" s="56">
        <v>205</v>
      </c>
      <c r="M888" s="55">
        <f t="shared" si="186"/>
        <v>8874001.620000001</v>
      </c>
      <c r="N888" s="55">
        <v>0</v>
      </c>
      <c r="O888" s="55">
        <v>0</v>
      </c>
      <c r="P888" s="55">
        <v>0</v>
      </c>
      <c r="Q888" s="55">
        <f>'Таблица 3 '!C879</f>
        <v>8874001.620000001</v>
      </c>
      <c r="R888" s="55">
        <f t="shared" si="187"/>
        <v>8874001.620000001</v>
      </c>
      <c r="S888" s="55">
        <v>0</v>
      </c>
      <c r="T888" s="57">
        <f t="shared" si="189"/>
        <v>1919.2425157341527</v>
      </c>
      <c r="U888" s="57">
        <f t="shared" ref="U888:U951" si="190">T888</f>
        <v>1919.2425157341527</v>
      </c>
      <c r="V888" s="59" t="s">
        <v>705</v>
      </c>
      <c r="W888" s="60"/>
    </row>
    <row r="889" s="51" customFormat="1" ht="45">
      <c r="A889" s="52">
        <v>36</v>
      </c>
      <c r="B889" s="53" t="s">
        <v>853</v>
      </c>
      <c r="C889" s="52" t="s">
        <v>43</v>
      </c>
      <c r="D889" s="52">
        <v>1987</v>
      </c>
      <c r="E889" s="52" t="s">
        <v>40</v>
      </c>
      <c r="F889" s="52" t="s">
        <v>65</v>
      </c>
      <c r="G889" s="54">
        <v>4</v>
      </c>
      <c r="H889" s="54">
        <v>1</v>
      </c>
      <c r="I889" s="55">
        <v>1084.3</v>
      </c>
      <c r="J889" s="55">
        <v>751.10000000000002</v>
      </c>
      <c r="K889" s="55">
        <v>751.10000000000002</v>
      </c>
      <c r="L889" s="56">
        <v>40</v>
      </c>
      <c r="M889" s="55">
        <f t="shared" si="186"/>
        <v>2506102.8100000001</v>
      </c>
      <c r="N889" s="55">
        <v>0</v>
      </c>
      <c r="O889" s="55">
        <v>0</v>
      </c>
      <c r="P889" s="55">
        <v>0</v>
      </c>
      <c r="Q889" s="55">
        <f>'Таблица 3 '!C880</f>
        <v>2506102.8100000001</v>
      </c>
      <c r="R889" s="55">
        <f t="shared" si="187"/>
        <v>2506102.8100000001</v>
      </c>
      <c r="S889" s="55">
        <v>0</v>
      </c>
      <c r="T889" s="57">
        <f t="shared" si="189"/>
        <v>3336.576767407802</v>
      </c>
      <c r="U889" s="57">
        <f t="shared" si="190"/>
        <v>3336.576767407802</v>
      </c>
      <c r="V889" s="59" t="s">
        <v>705</v>
      </c>
      <c r="W889" s="60"/>
    </row>
    <row r="890" s="51" customFormat="1" ht="45">
      <c r="A890" s="52">
        <v>37</v>
      </c>
      <c r="B890" s="53" t="s">
        <v>112</v>
      </c>
      <c r="C890" s="52" t="s">
        <v>43</v>
      </c>
      <c r="D890" s="52">
        <v>1992</v>
      </c>
      <c r="E890" s="52" t="s">
        <v>40</v>
      </c>
      <c r="F890" s="52" t="s">
        <v>65</v>
      </c>
      <c r="G890" s="54">
        <v>9</v>
      </c>
      <c r="H890" s="54">
        <v>9</v>
      </c>
      <c r="I890" s="55">
        <v>9994.5</v>
      </c>
      <c r="J890" s="55">
        <v>9994.5</v>
      </c>
      <c r="K890" s="55">
        <v>9994.5</v>
      </c>
      <c r="L890" s="56">
        <v>274</v>
      </c>
      <c r="M890" s="55">
        <f t="shared" si="186"/>
        <v>10214291.01</v>
      </c>
      <c r="N890" s="55">
        <v>0</v>
      </c>
      <c r="O890" s="55">
        <v>0</v>
      </c>
      <c r="P890" s="55">
        <v>0</v>
      </c>
      <c r="Q890" s="55">
        <f>'Таблица 3 '!C881</f>
        <v>10214291.01</v>
      </c>
      <c r="R890" s="55">
        <f t="shared" si="187"/>
        <v>10214291.01</v>
      </c>
      <c r="S890" s="55">
        <v>0</v>
      </c>
      <c r="T890" s="57">
        <f t="shared" si="189"/>
        <v>1021.9911961578869</v>
      </c>
      <c r="U890" s="57">
        <f t="shared" si="190"/>
        <v>1021.9911961578869</v>
      </c>
      <c r="V890" s="59" t="s">
        <v>705</v>
      </c>
      <c r="W890" s="60"/>
    </row>
    <row r="891" s="51" customFormat="1" ht="45">
      <c r="A891" s="52">
        <v>38</v>
      </c>
      <c r="B891" s="53" t="s">
        <v>854</v>
      </c>
      <c r="C891" s="52" t="s">
        <v>43</v>
      </c>
      <c r="D891" s="52">
        <v>1987</v>
      </c>
      <c r="E891" s="52" t="s">
        <v>40</v>
      </c>
      <c r="F891" s="52" t="s">
        <v>65</v>
      </c>
      <c r="G891" s="54">
        <v>9</v>
      </c>
      <c r="H891" s="54">
        <v>8</v>
      </c>
      <c r="I891" s="55">
        <v>7645.1000000000004</v>
      </c>
      <c r="J891" s="55">
        <v>7645.1000000000004</v>
      </c>
      <c r="K891" s="55">
        <v>6908.3999999999996</v>
      </c>
      <c r="L891" s="56">
        <v>243</v>
      </c>
      <c r="M891" s="55">
        <f t="shared" si="186"/>
        <v>20539418.510000002</v>
      </c>
      <c r="N891" s="55">
        <v>0</v>
      </c>
      <c r="O891" s="55">
        <v>0</v>
      </c>
      <c r="P891" s="55">
        <v>0</v>
      </c>
      <c r="Q891" s="55">
        <f>'Таблица 3 '!C882</f>
        <v>20539418.510000002</v>
      </c>
      <c r="R891" s="55">
        <f t="shared" si="187"/>
        <v>20539418.510000002</v>
      </c>
      <c r="S891" s="55">
        <v>0</v>
      </c>
      <c r="T891" s="57">
        <f t="shared" si="189"/>
        <v>2686.6121450340743</v>
      </c>
      <c r="U891" s="57">
        <f t="shared" si="190"/>
        <v>2686.6121450340743</v>
      </c>
      <c r="V891" s="59" t="s">
        <v>705</v>
      </c>
      <c r="W891" s="60"/>
    </row>
    <row r="892" s="51" customFormat="1" ht="45">
      <c r="A892" s="52">
        <v>39</v>
      </c>
      <c r="B892" s="53" t="s">
        <v>528</v>
      </c>
      <c r="C892" s="52" t="s">
        <v>43</v>
      </c>
      <c r="D892" s="52">
        <v>1983</v>
      </c>
      <c r="E892" s="52">
        <v>2019</v>
      </c>
      <c r="F892" s="52" t="s">
        <v>50</v>
      </c>
      <c r="G892" s="54">
        <v>5</v>
      </c>
      <c r="H892" s="54">
        <v>6</v>
      </c>
      <c r="I892" s="55">
        <v>5788.8999999999996</v>
      </c>
      <c r="J892" s="55">
        <v>5789.6999999999998</v>
      </c>
      <c r="K892" s="55">
        <v>5551.6999999999998</v>
      </c>
      <c r="L892" s="56">
        <v>248</v>
      </c>
      <c r="M892" s="55">
        <f t="shared" si="186"/>
        <v>18407538.66</v>
      </c>
      <c r="N892" s="55">
        <v>0</v>
      </c>
      <c r="O892" s="55">
        <v>0</v>
      </c>
      <c r="P892" s="55">
        <v>0</v>
      </c>
      <c r="Q892" s="55">
        <f>'Таблица 3 '!C883</f>
        <v>18407538.66</v>
      </c>
      <c r="R892" s="55">
        <f t="shared" si="187"/>
        <v>18407538.66</v>
      </c>
      <c r="S892" s="55">
        <v>0</v>
      </c>
      <c r="T892" s="57">
        <f t="shared" si="189"/>
        <v>3179.3596663039539</v>
      </c>
      <c r="U892" s="57">
        <f t="shared" si="190"/>
        <v>3179.3596663039539</v>
      </c>
      <c r="V892" s="59" t="s">
        <v>705</v>
      </c>
      <c r="W892" s="60"/>
      <c r="X892" s="51"/>
    </row>
    <row r="893" s="51" customFormat="1" ht="45">
      <c r="A893" s="52">
        <v>40</v>
      </c>
      <c r="B893" s="53" t="s">
        <v>530</v>
      </c>
      <c r="C893" s="52" t="s">
        <v>43</v>
      </c>
      <c r="D893" s="52">
        <v>1969</v>
      </c>
      <c r="E893" s="52" t="s">
        <v>40</v>
      </c>
      <c r="F893" s="52" t="s">
        <v>50</v>
      </c>
      <c r="G893" s="54">
        <v>5</v>
      </c>
      <c r="H893" s="54">
        <v>6</v>
      </c>
      <c r="I893" s="55">
        <v>7657.1000000000004</v>
      </c>
      <c r="J893" s="55">
        <v>5796.8000000000002</v>
      </c>
      <c r="K893" s="55">
        <v>5382.5</v>
      </c>
      <c r="L893" s="56">
        <v>253</v>
      </c>
      <c r="M893" s="55">
        <f t="shared" si="186"/>
        <v>7817368.169999999</v>
      </c>
      <c r="N893" s="55">
        <v>0</v>
      </c>
      <c r="O893" s="55">
        <v>0</v>
      </c>
      <c r="P893" s="55">
        <v>0</v>
      </c>
      <c r="Q893" s="55">
        <f>'Таблица 3 '!C884</f>
        <v>7817368.169999999</v>
      </c>
      <c r="R893" s="55">
        <f t="shared" si="187"/>
        <v>7817368.169999999</v>
      </c>
      <c r="S893" s="55">
        <v>0</v>
      </c>
      <c r="T893" s="57">
        <f t="shared" si="189"/>
        <v>1348.5661347640075</v>
      </c>
      <c r="U893" s="57">
        <f t="shared" si="190"/>
        <v>1348.5661347640075</v>
      </c>
      <c r="V893" s="59" t="s">
        <v>705</v>
      </c>
      <c r="W893" s="60"/>
    </row>
    <row r="894" s="51" customFormat="1" ht="45">
      <c r="A894" s="52">
        <v>41</v>
      </c>
      <c r="B894" s="53" t="s">
        <v>532</v>
      </c>
      <c r="C894" s="52" t="s">
        <v>43</v>
      </c>
      <c r="D894" s="52">
        <v>1978</v>
      </c>
      <c r="E894" s="52" t="s">
        <v>40</v>
      </c>
      <c r="F894" s="52" t="s">
        <v>65</v>
      </c>
      <c r="G894" s="54">
        <v>5</v>
      </c>
      <c r="H894" s="54">
        <v>4</v>
      </c>
      <c r="I894" s="55">
        <v>4525.3000000000002</v>
      </c>
      <c r="J894" s="55">
        <v>3372.3000000000002</v>
      </c>
      <c r="K894" s="55">
        <v>3158.6999999999998</v>
      </c>
      <c r="L894" s="56">
        <v>124</v>
      </c>
      <c r="M894" s="55">
        <f t="shared" si="186"/>
        <v>10693184.220000001</v>
      </c>
      <c r="N894" s="55">
        <v>0</v>
      </c>
      <c r="O894" s="55">
        <v>0</v>
      </c>
      <c r="P894" s="55">
        <v>0</v>
      </c>
      <c r="Q894" s="55">
        <f>'Таблица 3 '!C885</f>
        <v>10693184.220000001</v>
      </c>
      <c r="R894" s="55">
        <f t="shared" si="187"/>
        <v>10693184.220000001</v>
      </c>
      <c r="S894" s="55">
        <v>0</v>
      </c>
      <c r="T894" s="57">
        <f t="shared" si="189"/>
        <v>3170.8875900720577</v>
      </c>
      <c r="U894" s="57">
        <f t="shared" si="190"/>
        <v>3170.8875900720577</v>
      </c>
      <c r="V894" s="59" t="s">
        <v>705</v>
      </c>
      <c r="W894" s="60"/>
    </row>
    <row r="895" s="51" customFormat="1" ht="42.75">
      <c r="A895" s="52">
        <v>42</v>
      </c>
      <c r="B895" s="53" t="s">
        <v>533</v>
      </c>
      <c r="C895" s="52" t="s">
        <v>43</v>
      </c>
      <c r="D895" s="52">
        <v>1969</v>
      </c>
      <c r="E895" s="52">
        <v>2020</v>
      </c>
      <c r="F895" s="52" t="s">
        <v>50</v>
      </c>
      <c r="G895" s="54">
        <v>5</v>
      </c>
      <c r="H895" s="54">
        <v>2</v>
      </c>
      <c r="I895" s="55">
        <v>2116.1999999999998</v>
      </c>
      <c r="J895" s="55">
        <v>1646.7</v>
      </c>
      <c r="K895" s="55">
        <v>1600.4000000000001</v>
      </c>
      <c r="L895" s="56">
        <v>70</v>
      </c>
      <c r="M895" s="55">
        <f t="shared" si="186"/>
        <v>2574018</v>
      </c>
      <c r="N895" s="55">
        <v>0</v>
      </c>
      <c r="O895" s="55">
        <v>0</v>
      </c>
      <c r="P895" s="55">
        <v>0</v>
      </c>
      <c r="Q895" s="55">
        <f>'Таблица 3 '!C886</f>
        <v>2574018</v>
      </c>
      <c r="R895" s="55">
        <f t="shared" si="187"/>
        <v>2574018</v>
      </c>
      <c r="S895" s="55">
        <v>0</v>
      </c>
      <c r="T895" s="57">
        <f t="shared" si="189"/>
        <v>1563.1371834578247</v>
      </c>
      <c r="U895" s="57">
        <f t="shared" si="190"/>
        <v>1563.1371834578247</v>
      </c>
      <c r="V895" s="59" t="s">
        <v>705</v>
      </c>
      <c r="W895" s="60"/>
    </row>
    <row r="896" s="51" customFormat="1" ht="42.75">
      <c r="A896" s="52">
        <v>43</v>
      </c>
      <c r="B896" s="53" t="s">
        <v>123</v>
      </c>
      <c r="C896" s="52" t="s">
        <v>43</v>
      </c>
      <c r="D896" s="52">
        <v>1968</v>
      </c>
      <c r="E896" s="52">
        <v>2018</v>
      </c>
      <c r="F896" s="52" t="s">
        <v>50</v>
      </c>
      <c r="G896" s="54">
        <v>5</v>
      </c>
      <c r="H896" s="54">
        <v>2</v>
      </c>
      <c r="I896" s="55">
        <v>2219.4000000000001</v>
      </c>
      <c r="J896" s="55">
        <v>1662.8</v>
      </c>
      <c r="K896" s="55">
        <v>1620.5</v>
      </c>
      <c r="L896" s="56">
        <v>67</v>
      </c>
      <c r="M896" s="55">
        <f t="shared" si="186"/>
        <v>4023557.7400000002</v>
      </c>
      <c r="N896" s="55">
        <v>0</v>
      </c>
      <c r="O896" s="55">
        <v>0</v>
      </c>
      <c r="P896" s="55">
        <v>0</v>
      </c>
      <c r="Q896" s="55">
        <f>'Таблица 3 '!C887</f>
        <v>4023557.7400000002</v>
      </c>
      <c r="R896" s="55">
        <f t="shared" si="187"/>
        <v>4023557.7400000002</v>
      </c>
      <c r="S896" s="55">
        <v>0</v>
      </c>
      <c r="T896" s="57">
        <f t="shared" si="189"/>
        <v>2419.7484604281935</v>
      </c>
      <c r="U896" s="57">
        <f t="shared" si="190"/>
        <v>2419.7484604281935</v>
      </c>
      <c r="V896" s="59" t="s">
        <v>705</v>
      </c>
      <c r="W896" s="60"/>
    </row>
    <row r="897" s="61" customFormat="1" ht="42.75">
      <c r="A897" s="52">
        <v>44</v>
      </c>
      <c r="B897" s="53" t="s">
        <v>534</v>
      </c>
      <c r="C897" s="52" t="s">
        <v>43</v>
      </c>
      <c r="D897" s="54">
        <v>1995</v>
      </c>
      <c r="E897" s="54" t="s">
        <v>40</v>
      </c>
      <c r="F897" s="52" t="s">
        <v>50</v>
      </c>
      <c r="G897" s="108">
        <v>5</v>
      </c>
      <c r="H897" s="54">
        <v>4</v>
      </c>
      <c r="I897" s="55">
        <v>5872.3999999999996</v>
      </c>
      <c r="J897" s="55">
        <v>4246.3999999999996</v>
      </c>
      <c r="K897" s="55">
        <v>2465.6999999999998</v>
      </c>
      <c r="L897" s="56">
        <v>208</v>
      </c>
      <c r="M897" s="55">
        <f t="shared" si="186"/>
        <v>2348979.2400000002</v>
      </c>
      <c r="N897" s="55">
        <v>0</v>
      </c>
      <c r="O897" s="55">
        <v>0</v>
      </c>
      <c r="P897" s="55">
        <v>0</v>
      </c>
      <c r="Q897" s="55">
        <f>'Таблица 3 '!C888</f>
        <v>2348979.2400000002</v>
      </c>
      <c r="R897" s="55">
        <f t="shared" si="187"/>
        <v>2348979.2400000002</v>
      </c>
      <c r="S897" s="55">
        <v>0</v>
      </c>
      <c r="T897" s="57">
        <f t="shared" si="189"/>
        <v>553.16956480783733</v>
      </c>
      <c r="U897" s="57">
        <f t="shared" si="190"/>
        <v>553.16956480783733</v>
      </c>
      <c r="V897" s="59" t="s">
        <v>705</v>
      </c>
      <c r="W897" s="60"/>
    </row>
    <row r="898" s="61" customFormat="1" ht="42.75">
      <c r="A898" s="52">
        <v>45</v>
      </c>
      <c r="B898" s="53" t="s">
        <v>855</v>
      </c>
      <c r="C898" s="52" t="s">
        <v>43</v>
      </c>
      <c r="D898" s="54">
        <v>1992</v>
      </c>
      <c r="E898" s="54" t="s">
        <v>39</v>
      </c>
      <c r="F898" s="52" t="s">
        <v>50</v>
      </c>
      <c r="G898" s="108">
        <v>5</v>
      </c>
      <c r="H898" s="54">
        <v>2</v>
      </c>
      <c r="I898" s="55">
        <v>3205.5999999999999</v>
      </c>
      <c r="J898" s="55">
        <v>2416.4000000000001</v>
      </c>
      <c r="K898" s="55">
        <v>2416.4000000000001</v>
      </c>
      <c r="L898" s="56">
        <v>40</v>
      </c>
      <c r="M898" s="55">
        <f t="shared" si="186"/>
        <v>1236511.99</v>
      </c>
      <c r="N898" s="55">
        <v>0</v>
      </c>
      <c r="O898" s="55">
        <v>0</v>
      </c>
      <c r="P898" s="55">
        <v>0</v>
      </c>
      <c r="Q898" s="55">
        <f>'Таблица 3 '!C889</f>
        <v>1236511.99</v>
      </c>
      <c r="R898" s="55">
        <f t="shared" si="187"/>
        <v>1236511.99</v>
      </c>
      <c r="S898" s="55">
        <v>0</v>
      </c>
      <c r="T898" s="57">
        <f t="shared" si="189"/>
        <v>511.71659907300113</v>
      </c>
      <c r="U898" s="57">
        <f t="shared" si="190"/>
        <v>511.71659907300113</v>
      </c>
      <c r="V898" s="59" t="s">
        <v>705</v>
      </c>
      <c r="W898" s="60"/>
    </row>
    <row r="899" s="51" customFormat="1" ht="42.75">
      <c r="A899" s="52">
        <v>46</v>
      </c>
      <c r="B899" s="53" t="s">
        <v>126</v>
      </c>
      <c r="C899" s="52" t="s">
        <v>43</v>
      </c>
      <c r="D899" s="52">
        <v>1990</v>
      </c>
      <c r="E899" s="52">
        <v>2020</v>
      </c>
      <c r="F899" s="52" t="s">
        <v>50</v>
      </c>
      <c r="G899" s="54">
        <v>5</v>
      </c>
      <c r="H899" s="54">
        <v>3</v>
      </c>
      <c r="I899" s="55">
        <v>3034.1999999999998</v>
      </c>
      <c r="J899" s="55">
        <v>2187.8000000000002</v>
      </c>
      <c r="K899" s="55">
        <v>2036.4000000000001</v>
      </c>
      <c r="L899" s="56">
        <v>73</v>
      </c>
      <c r="M899" s="55">
        <f t="shared" si="186"/>
        <v>1592059.27</v>
      </c>
      <c r="N899" s="55">
        <v>0</v>
      </c>
      <c r="O899" s="55">
        <v>0</v>
      </c>
      <c r="P899" s="55">
        <v>0</v>
      </c>
      <c r="Q899" s="55">
        <f>'Таблица 3 '!C890</f>
        <v>1592059.27</v>
      </c>
      <c r="R899" s="55">
        <f t="shared" si="187"/>
        <v>1592059.27</v>
      </c>
      <c r="S899" s="55">
        <v>0</v>
      </c>
      <c r="T899" s="57">
        <f t="shared" si="189"/>
        <v>727.69872474632041</v>
      </c>
      <c r="U899" s="57">
        <f t="shared" si="190"/>
        <v>727.69872474632041</v>
      </c>
      <c r="V899" s="59" t="s">
        <v>705</v>
      </c>
      <c r="W899" s="60"/>
    </row>
    <row r="900" s="51" customFormat="1" ht="42.75">
      <c r="A900" s="52">
        <v>47</v>
      </c>
      <c r="B900" s="53" t="s">
        <v>128</v>
      </c>
      <c r="C900" s="52" t="s">
        <v>43</v>
      </c>
      <c r="D900" s="52">
        <v>1971</v>
      </c>
      <c r="E900" s="52">
        <v>2019</v>
      </c>
      <c r="F900" s="52" t="s">
        <v>50</v>
      </c>
      <c r="G900" s="54">
        <v>5</v>
      </c>
      <c r="H900" s="54">
        <v>4</v>
      </c>
      <c r="I900" s="55">
        <v>3553.0999999999999</v>
      </c>
      <c r="J900" s="55">
        <v>3288.1999999999998</v>
      </c>
      <c r="K900" s="55">
        <v>3156.5999999999999</v>
      </c>
      <c r="L900" s="56">
        <v>155</v>
      </c>
      <c r="M900" s="55">
        <f t="shared" si="186"/>
        <v>2452353.1300000004</v>
      </c>
      <c r="N900" s="55">
        <v>0</v>
      </c>
      <c r="O900" s="55">
        <v>0</v>
      </c>
      <c r="P900" s="55">
        <v>0</v>
      </c>
      <c r="Q900" s="55">
        <f>'Таблица 3 '!C891</f>
        <v>2452353.1300000004</v>
      </c>
      <c r="R900" s="55">
        <f t="shared" si="187"/>
        <v>2452353.1300000004</v>
      </c>
      <c r="S900" s="55">
        <v>0</v>
      </c>
      <c r="T900" s="57">
        <f t="shared" si="189"/>
        <v>745.80412687792727</v>
      </c>
      <c r="U900" s="57">
        <f t="shared" si="190"/>
        <v>745.80412687792727</v>
      </c>
      <c r="V900" s="59" t="s">
        <v>705</v>
      </c>
      <c r="W900" s="60"/>
    </row>
    <row r="901" s="51" customFormat="1" ht="42.75">
      <c r="A901" s="52">
        <v>48</v>
      </c>
      <c r="B901" s="53" t="s">
        <v>536</v>
      </c>
      <c r="C901" s="52" t="s">
        <v>43</v>
      </c>
      <c r="D901" s="52">
        <v>1984</v>
      </c>
      <c r="E901" s="52" t="s">
        <v>856</v>
      </c>
      <c r="F901" s="52" t="s">
        <v>65</v>
      </c>
      <c r="G901" s="54">
        <v>9</v>
      </c>
      <c r="H901" s="54">
        <v>4</v>
      </c>
      <c r="I901" s="55">
        <v>10537.66</v>
      </c>
      <c r="J901" s="55">
        <v>8276.5</v>
      </c>
      <c r="K901" s="55">
        <v>7000.3000000000002</v>
      </c>
      <c r="L901" s="56">
        <v>240</v>
      </c>
      <c r="M901" s="55">
        <f t="shared" si="186"/>
        <v>7282673.5899999999</v>
      </c>
      <c r="N901" s="55">
        <v>0</v>
      </c>
      <c r="O901" s="55">
        <v>0</v>
      </c>
      <c r="P901" s="55">
        <v>0</v>
      </c>
      <c r="Q901" s="55">
        <f>'Таблица 3 '!C892</f>
        <v>7282673.5899999999</v>
      </c>
      <c r="R901" s="55">
        <f t="shared" si="187"/>
        <v>7282673.5899999999</v>
      </c>
      <c r="S901" s="55">
        <v>0</v>
      </c>
      <c r="T901" s="57">
        <f t="shared" si="189"/>
        <v>879.92189814535129</v>
      </c>
      <c r="U901" s="57">
        <f t="shared" si="190"/>
        <v>879.92189814535129</v>
      </c>
      <c r="V901" s="59" t="s">
        <v>705</v>
      </c>
      <c r="W901" s="60"/>
    </row>
    <row r="902" s="51" customFormat="1" ht="42.75">
      <c r="A902" s="52">
        <v>49</v>
      </c>
      <c r="B902" s="53" t="s">
        <v>134</v>
      </c>
      <c r="C902" s="52" t="s">
        <v>43</v>
      </c>
      <c r="D902" s="52">
        <v>1990</v>
      </c>
      <c r="E902" s="52">
        <v>2021</v>
      </c>
      <c r="F902" s="52" t="s">
        <v>65</v>
      </c>
      <c r="G902" s="54">
        <v>5</v>
      </c>
      <c r="H902" s="54">
        <v>6</v>
      </c>
      <c r="I902" s="55">
        <v>6403.3000000000002</v>
      </c>
      <c r="J902" s="55">
        <v>4071.3000000000002</v>
      </c>
      <c r="K902" s="55">
        <v>4013.4000000000001</v>
      </c>
      <c r="L902" s="56">
        <v>213</v>
      </c>
      <c r="M902" s="55">
        <f t="shared" si="186"/>
        <v>1266346.97</v>
      </c>
      <c r="N902" s="55">
        <v>0</v>
      </c>
      <c r="O902" s="55">
        <v>0</v>
      </c>
      <c r="P902" s="55">
        <v>0</v>
      </c>
      <c r="Q902" s="55">
        <f>'Таблица 3 '!C893</f>
        <v>1266346.97</v>
      </c>
      <c r="R902" s="55">
        <f t="shared" si="187"/>
        <v>1266346.97</v>
      </c>
      <c r="S902" s="55">
        <v>0</v>
      </c>
      <c r="T902" s="57">
        <f t="shared" si="189"/>
        <v>311.04241151474957</v>
      </c>
      <c r="U902" s="57">
        <f t="shared" si="190"/>
        <v>311.04241151474957</v>
      </c>
      <c r="V902" s="59" t="s">
        <v>705</v>
      </c>
      <c r="W902" s="60"/>
      <c r="X902" s="51"/>
    </row>
    <row r="903" s="51" customFormat="1" ht="42.75">
      <c r="A903" s="52">
        <v>50</v>
      </c>
      <c r="B903" s="53" t="s">
        <v>135</v>
      </c>
      <c r="C903" s="52" t="s">
        <v>43</v>
      </c>
      <c r="D903" s="52">
        <v>1993</v>
      </c>
      <c r="E903" s="52" t="s">
        <v>40</v>
      </c>
      <c r="F903" s="52" t="s">
        <v>50</v>
      </c>
      <c r="G903" s="54">
        <v>7</v>
      </c>
      <c r="H903" s="54">
        <v>2</v>
      </c>
      <c r="I903" s="55">
        <v>3265.3000000000002</v>
      </c>
      <c r="J903" s="55">
        <v>2601.6999999999998</v>
      </c>
      <c r="K903" s="55">
        <v>2543.6999999999998</v>
      </c>
      <c r="L903" s="56">
        <v>68</v>
      </c>
      <c r="M903" s="55">
        <f t="shared" si="186"/>
        <v>4990872.2599999998</v>
      </c>
      <c r="N903" s="55">
        <v>0</v>
      </c>
      <c r="O903" s="55">
        <v>0</v>
      </c>
      <c r="P903" s="55">
        <v>0</v>
      </c>
      <c r="Q903" s="55">
        <f>'Таблица 3 '!C894</f>
        <v>4990872.2599999998</v>
      </c>
      <c r="R903" s="55">
        <f t="shared" si="187"/>
        <v>4990872.2599999998</v>
      </c>
      <c r="S903" s="55">
        <v>0</v>
      </c>
      <c r="T903" s="57">
        <f t="shared" si="189"/>
        <v>1918.3119729407695</v>
      </c>
      <c r="U903" s="57">
        <f t="shared" si="190"/>
        <v>1918.3119729407695</v>
      </c>
      <c r="V903" s="59" t="s">
        <v>705</v>
      </c>
      <c r="W903" s="60"/>
    </row>
    <row r="904" s="51" customFormat="1" ht="42.75">
      <c r="A904" s="52">
        <v>51</v>
      </c>
      <c r="B904" s="53" t="s">
        <v>137</v>
      </c>
      <c r="C904" s="52" t="s">
        <v>43</v>
      </c>
      <c r="D904" s="52">
        <v>1984</v>
      </c>
      <c r="E904" s="52" t="s">
        <v>40</v>
      </c>
      <c r="F904" s="52" t="s">
        <v>65</v>
      </c>
      <c r="G904" s="54">
        <v>5</v>
      </c>
      <c r="H904" s="54">
        <v>6</v>
      </c>
      <c r="I904" s="55">
        <v>4791.3000000000002</v>
      </c>
      <c r="J904" s="55">
        <v>3756.9000000000001</v>
      </c>
      <c r="K904" s="55">
        <v>3573.8000000000002</v>
      </c>
      <c r="L904" s="56">
        <v>81</v>
      </c>
      <c r="M904" s="55">
        <f t="shared" si="186"/>
        <v>860889.09999999998</v>
      </c>
      <c r="N904" s="55">
        <v>0</v>
      </c>
      <c r="O904" s="55">
        <v>0</v>
      </c>
      <c r="P904" s="55">
        <v>0</v>
      </c>
      <c r="Q904" s="55">
        <f>'Таблица 3 '!C895</f>
        <v>860889.09999999998</v>
      </c>
      <c r="R904" s="55">
        <f t="shared" si="187"/>
        <v>860889.09999999998</v>
      </c>
      <c r="S904" s="55">
        <v>0</v>
      </c>
      <c r="T904" s="57">
        <f t="shared" si="189"/>
        <v>229.14879288775319</v>
      </c>
      <c r="U904" s="57">
        <f t="shared" si="190"/>
        <v>229.14879288775319</v>
      </c>
      <c r="V904" s="59" t="s">
        <v>705</v>
      </c>
      <c r="W904" s="60"/>
    </row>
    <row r="905" s="51" customFormat="1" ht="42.75">
      <c r="A905" s="52">
        <v>52</v>
      </c>
      <c r="B905" s="53" t="s">
        <v>546</v>
      </c>
      <c r="C905" s="52" t="s">
        <v>43</v>
      </c>
      <c r="D905" s="52">
        <v>1988</v>
      </c>
      <c r="E905" s="52">
        <v>2020</v>
      </c>
      <c r="F905" s="52" t="s">
        <v>50</v>
      </c>
      <c r="G905" s="54">
        <v>5</v>
      </c>
      <c r="H905" s="54">
        <v>6</v>
      </c>
      <c r="I905" s="55">
        <v>4511.8999999999996</v>
      </c>
      <c r="J905" s="55">
        <v>4511.8999999999996</v>
      </c>
      <c r="K905" s="55">
        <v>3973</v>
      </c>
      <c r="L905" s="56">
        <v>87</v>
      </c>
      <c r="M905" s="55">
        <f t="shared" si="186"/>
        <v>14936357.68</v>
      </c>
      <c r="N905" s="55">
        <v>0</v>
      </c>
      <c r="O905" s="55">
        <v>0</v>
      </c>
      <c r="P905" s="55">
        <v>0</v>
      </c>
      <c r="Q905" s="55">
        <f>'Таблица 3 '!C896</f>
        <v>14936357.68</v>
      </c>
      <c r="R905" s="55">
        <f t="shared" si="187"/>
        <v>14936357.68</v>
      </c>
      <c r="S905" s="55">
        <v>0</v>
      </c>
      <c r="T905" s="57">
        <f t="shared" si="189"/>
        <v>3310.4363305924335</v>
      </c>
      <c r="U905" s="57">
        <f t="shared" si="190"/>
        <v>3310.4363305924335</v>
      </c>
      <c r="V905" s="59" t="s">
        <v>705</v>
      </c>
      <c r="W905" s="60"/>
    </row>
    <row r="906" s="51" customFormat="1" ht="42.75">
      <c r="A906" s="52">
        <v>53</v>
      </c>
      <c r="B906" s="53" t="s">
        <v>857</v>
      </c>
      <c r="C906" s="52" t="s">
        <v>43</v>
      </c>
      <c r="D906" s="52">
        <v>1984</v>
      </c>
      <c r="E906" s="52" t="s">
        <v>40</v>
      </c>
      <c r="F906" s="52" t="s">
        <v>50</v>
      </c>
      <c r="G906" s="54">
        <v>5</v>
      </c>
      <c r="H906" s="54">
        <v>4</v>
      </c>
      <c r="I906" s="55">
        <v>4006</v>
      </c>
      <c r="J906" s="55">
        <v>2932</v>
      </c>
      <c r="K906" s="55">
        <v>2831.3000000000002</v>
      </c>
      <c r="L906" s="56">
        <v>118</v>
      </c>
      <c r="M906" s="55">
        <f t="shared" si="186"/>
        <v>6865535.46</v>
      </c>
      <c r="N906" s="55">
        <v>0</v>
      </c>
      <c r="O906" s="55">
        <v>0</v>
      </c>
      <c r="P906" s="55">
        <v>0</v>
      </c>
      <c r="Q906" s="55">
        <f>'Таблица 3 '!C897</f>
        <v>6865535.46</v>
      </c>
      <c r="R906" s="55">
        <f t="shared" si="187"/>
        <v>6865535.46</v>
      </c>
      <c r="S906" s="55">
        <v>0</v>
      </c>
      <c r="T906" s="57">
        <f t="shared" si="189"/>
        <v>2341.5878103683494</v>
      </c>
      <c r="U906" s="57">
        <f t="shared" si="190"/>
        <v>2341.5878103683494</v>
      </c>
      <c r="V906" s="59" t="s">
        <v>705</v>
      </c>
      <c r="W906" s="60"/>
    </row>
    <row r="907" s="51" customFormat="1" ht="57" customHeight="1">
      <c r="A907" s="52">
        <v>54</v>
      </c>
      <c r="B907" s="53" t="s">
        <v>858</v>
      </c>
      <c r="C907" s="52" t="s">
        <v>52</v>
      </c>
      <c r="D907" s="52">
        <v>1975</v>
      </c>
      <c r="E907" s="52" t="s">
        <v>39</v>
      </c>
      <c r="F907" s="52" t="s">
        <v>65</v>
      </c>
      <c r="G907" s="54">
        <v>5</v>
      </c>
      <c r="H907" s="54">
        <v>4</v>
      </c>
      <c r="I907" s="55">
        <v>4005.1999999999998</v>
      </c>
      <c r="J907" s="55">
        <v>3498.4000000000001</v>
      </c>
      <c r="K907" s="55">
        <v>3498.4000000000001</v>
      </c>
      <c r="L907" s="56">
        <v>147</v>
      </c>
      <c r="M907" s="55">
        <f t="shared" si="186"/>
        <v>880172.40000000002</v>
      </c>
      <c r="N907" s="55">
        <v>0</v>
      </c>
      <c r="O907" s="55">
        <v>0</v>
      </c>
      <c r="P907" s="55">
        <v>0</v>
      </c>
      <c r="Q907" s="55">
        <f>'Таблица 3 '!C898</f>
        <v>880172.40000000002</v>
      </c>
      <c r="R907" s="55">
        <f t="shared" si="187"/>
        <v>880172.40000000002</v>
      </c>
      <c r="S907" s="55">
        <v>0</v>
      </c>
      <c r="T907" s="57">
        <f t="shared" si="189"/>
        <v>251.59284244225933</v>
      </c>
      <c r="U907" s="57">
        <f t="shared" si="190"/>
        <v>251.59284244225933</v>
      </c>
      <c r="V907" s="59" t="s">
        <v>705</v>
      </c>
      <c r="W907" s="60"/>
    </row>
    <row r="908" s="51" customFormat="1" ht="42.75">
      <c r="A908" s="52">
        <v>55</v>
      </c>
      <c r="B908" s="53" t="s">
        <v>859</v>
      </c>
      <c r="C908" s="52" t="s">
        <v>43</v>
      </c>
      <c r="D908" s="52">
        <v>1973</v>
      </c>
      <c r="E908" s="52">
        <v>2018</v>
      </c>
      <c r="F908" s="52" t="s">
        <v>50</v>
      </c>
      <c r="G908" s="54">
        <v>5</v>
      </c>
      <c r="H908" s="54">
        <v>6</v>
      </c>
      <c r="I908" s="55">
        <v>4797</v>
      </c>
      <c r="J908" s="55">
        <v>4712.3000000000002</v>
      </c>
      <c r="K908" s="55">
        <v>4392</v>
      </c>
      <c r="L908" s="56">
        <v>236</v>
      </c>
      <c r="M908" s="55">
        <f t="shared" si="186"/>
        <v>1785268.8</v>
      </c>
      <c r="N908" s="55">
        <v>0</v>
      </c>
      <c r="O908" s="55">
        <v>0</v>
      </c>
      <c r="P908" s="55">
        <v>0</v>
      </c>
      <c r="Q908" s="55">
        <f>'Таблица 3 '!C899</f>
        <v>1785268.8</v>
      </c>
      <c r="R908" s="55">
        <f t="shared" si="187"/>
        <v>1785268.8</v>
      </c>
      <c r="S908" s="55">
        <v>0</v>
      </c>
      <c r="T908" s="57">
        <f t="shared" si="189"/>
        <v>378.85295927678629</v>
      </c>
      <c r="U908" s="57">
        <f t="shared" si="190"/>
        <v>378.85295927678629</v>
      </c>
      <c r="V908" s="59" t="s">
        <v>705</v>
      </c>
      <c r="W908" s="60"/>
    </row>
    <row r="909" s="51" customFormat="1" ht="42.75">
      <c r="A909" s="52">
        <v>56</v>
      </c>
      <c r="B909" s="53" t="s">
        <v>860</v>
      </c>
      <c r="C909" s="52" t="s">
        <v>43</v>
      </c>
      <c r="D909" s="52">
        <v>1984</v>
      </c>
      <c r="E909" s="52">
        <v>2021</v>
      </c>
      <c r="F909" s="52" t="s">
        <v>50</v>
      </c>
      <c r="G909" s="54">
        <v>5</v>
      </c>
      <c r="H909" s="54">
        <v>3</v>
      </c>
      <c r="I909" s="55">
        <v>4908.6000000000004</v>
      </c>
      <c r="J909" s="55">
        <v>3389.9000000000001</v>
      </c>
      <c r="K909" s="55">
        <v>3216.4000000000001</v>
      </c>
      <c r="L909" s="56">
        <v>111</v>
      </c>
      <c r="M909" s="55">
        <f t="shared" si="186"/>
        <v>7656068.1400000006</v>
      </c>
      <c r="N909" s="55">
        <v>0</v>
      </c>
      <c r="O909" s="55">
        <v>0</v>
      </c>
      <c r="P909" s="55">
        <v>0</v>
      </c>
      <c r="Q909" s="55">
        <f>'Таблица 3 '!C900</f>
        <v>7656068.1400000006</v>
      </c>
      <c r="R909" s="55">
        <f t="shared" si="187"/>
        <v>7656068.1400000006</v>
      </c>
      <c r="S909" s="55">
        <v>0</v>
      </c>
      <c r="T909" s="57">
        <f t="shared" si="189"/>
        <v>2258.4938021770554</v>
      </c>
      <c r="U909" s="57">
        <f t="shared" si="190"/>
        <v>2258.4938021770554</v>
      </c>
      <c r="V909" s="59" t="s">
        <v>705</v>
      </c>
      <c r="W909" s="60"/>
      <c r="X909" s="51"/>
    </row>
    <row r="910" s="51" customFormat="1" ht="42.75">
      <c r="A910" s="52">
        <v>57</v>
      </c>
      <c r="B910" s="53" t="s">
        <v>861</v>
      </c>
      <c r="C910" s="101" t="s">
        <v>43</v>
      </c>
      <c r="D910" s="52">
        <v>1999</v>
      </c>
      <c r="E910" s="101">
        <v>2019</v>
      </c>
      <c r="F910" s="52" t="s">
        <v>50</v>
      </c>
      <c r="G910" s="103">
        <v>5</v>
      </c>
      <c r="H910" s="54">
        <v>2</v>
      </c>
      <c r="I910" s="105">
        <v>4337.6999999999998</v>
      </c>
      <c r="J910" s="55">
        <v>2933.3000000000002</v>
      </c>
      <c r="K910" s="105">
        <v>2721.9000000000001</v>
      </c>
      <c r="L910" s="56">
        <v>38</v>
      </c>
      <c r="M910" s="105">
        <f t="shared" si="186"/>
        <v>368746.37</v>
      </c>
      <c r="N910" s="55">
        <v>0</v>
      </c>
      <c r="O910" s="105">
        <v>0</v>
      </c>
      <c r="P910" s="55">
        <v>0</v>
      </c>
      <c r="Q910" s="105">
        <f>'Таблица 3 '!C901</f>
        <v>368746.37</v>
      </c>
      <c r="R910" s="55">
        <f t="shared" si="187"/>
        <v>368746.37</v>
      </c>
      <c r="S910" s="105">
        <v>0</v>
      </c>
      <c r="T910" s="57">
        <f t="shared" si="189"/>
        <v>125.71041830020795</v>
      </c>
      <c r="U910" s="58">
        <v>340</v>
      </c>
      <c r="V910" s="59" t="s">
        <v>705</v>
      </c>
      <c r="W910" s="60"/>
    </row>
    <row r="911" s="51" customFormat="1" ht="42.75">
      <c r="A911" s="52">
        <v>58</v>
      </c>
      <c r="B911" s="53" t="s">
        <v>862</v>
      </c>
      <c r="C911" s="52" t="s">
        <v>43</v>
      </c>
      <c r="D911" s="52">
        <v>1969</v>
      </c>
      <c r="E911" s="52" t="s">
        <v>40</v>
      </c>
      <c r="F911" s="52" t="s">
        <v>65</v>
      </c>
      <c r="G911" s="54">
        <v>5</v>
      </c>
      <c r="H911" s="54">
        <v>4</v>
      </c>
      <c r="I911" s="55">
        <v>5518.8000000000002</v>
      </c>
      <c r="J911" s="55">
        <v>3360.5999999999999</v>
      </c>
      <c r="K911" s="55">
        <v>3271</v>
      </c>
      <c r="L911" s="56">
        <v>146</v>
      </c>
      <c r="M911" s="55">
        <f t="shared" si="186"/>
        <v>8474199.9800000004</v>
      </c>
      <c r="N911" s="55">
        <v>0</v>
      </c>
      <c r="O911" s="55">
        <v>0</v>
      </c>
      <c r="P911" s="55">
        <v>0</v>
      </c>
      <c r="Q911" s="55">
        <f>'Таблица 3 '!C902</f>
        <v>8474199.9800000004</v>
      </c>
      <c r="R911" s="55">
        <f t="shared" si="187"/>
        <v>8474199.9800000004</v>
      </c>
      <c r="S911" s="55">
        <v>0</v>
      </c>
      <c r="T911" s="57">
        <f t="shared" si="189"/>
        <v>2521.6330357674228</v>
      </c>
      <c r="U911" s="57">
        <f t="shared" si="190"/>
        <v>2521.6330357674228</v>
      </c>
      <c r="V911" s="59" t="s">
        <v>705</v>
      </c>
      <c r="W911" s="60"/>
    </row>
    <row r="912" s="51" customFormat="1" ht="42.75">
      <c r="A912" s="52">
        <v>59</v>
      </c>
      <c r="B912" s="53" t="s">
        <v>863</v>
      </c>
      <c r="C912" s="52" t="s">
        <v>43</v>
      </c>
      <c r="D912" s="52">
        <v>1962</v>
      </c>
      <c r="E912" s="52">
        <v>2017</v>
      </c>
      <c r="F912" s="52" t="s">
        <v>65</v>
      </c>
      <c r="G912" s="54">
        <v>5</v>
      </c>
      <c r="H912" s="54">
        <v>4</v>
      </c>
      <c r="I912" s="55">
        <v>4773.3000000000002</v>
      </c>
      <c r="J912" s="55">
        <v>3639.5999999999999</v>
      </c>
      <c r="K912" s="55">
        <v>3609.1999999999998</v>
      </c>
      <c r="L912" s="56">
        <v>103</v>
      </c>
      <c r="M912" s="55">
        <f t="shared" si="186"/>
        <v>2681079.7000000002</v>
      </c>
      <c r="N912" s="55">
        <v>0</v>
      </c>
      <c r="O912" s="55">
        <v>0</v>
      </c>
      <c r="P912" s="55">
        <v>0</v>
      </c>
      <c r="Q912" s="55">
        <f>'Таблица 3 '!C903</f>
        <v>2681079.7000000002</v>
      </c>
      <c r="R912" s="55">
        <f t="shared" si="187"/>
        <v>2681079.7000000002</v>
      </c>
      <c r="S912" s="55">
        <v>0</v>
      </c>
      <c r="T912" s="57">
        <f t="shared" si="189"/>
        <v>736.64130673700413</v>
      </c>
      <c r="U912" s="57">
        <f t="shared" si="190"/>
        <v>736.64130673700413</v>
      </c>
      <c r="V912" s="59" t="s">
        <v>705</v>
      </c>
      <c r="W912" s="60"/>
    </row>
    <row r="913" s="51" customFormat="1" ht="42.75">
      <c r="A913" s="52">
        <v>60</v>
      </c>
      <c r="B913" s="53" t="s">
        <v>161</v>
      </c>
      <c r="C913" s="52" t="s">
        <v>43</v>
      </c>
      <c r="D913" s="52">
        <v>1936</v>
      </c>
      <c r="E913" s="52">
        <v>2015</v>
      </c>
      <c r="F913" s="52" t="s">
        <v>65</v>
      </c>
      <c r="G913" s="54">
        <v>3</v>
      </c>
      <c r="H913" s="54">
        <v>6</v>
      </c>
      <c r="I913" s="55">
        <v>2973.9000000000001</v>
      </c>
      <c r="J913" s="55">
        <v>2639.9000000000001</v>
      </c>
      <c r="K913" s="55">
        <v>2639.9000000000001</v>
      </c>
      <c r="L913" s="56">
        <v>78</v>
      </c>
      <c r="M913" s="55">
        <f t="shared" si="186"/>
        <v>12773401.199999999</v>
      </c>
      <c r="N913" s="55">
        <v>0</v>
      </c>
      <c r="O913" s="55">
        <v>0</v>
      </c>
      <c r="P913" s="55">
        <v>0</v>
      </c>
      <c r="Q913" s="55">
        <f>'Таблица 3 '!C904</f>
        <v>12773401.199999999</v>
      </c>
      <c r="R913" s="55">
        <f t="shared" si="187"/>
        <v>12773401.199999999</v>
      </c>
      <c r="S913" s="55">
        <v>0</v>
      </c>
      <c r="T913" s="57">
        <f t="shared" si="189"/>
        <v>4838.5928254858136</v>
      </c>
      <c r="U913" s="57">
        <f t="shared" si="190"/>
        <v>4838.5928254858136</v>
      </c>
      <c r="V913" s="59" t="s">
        <v>705</v>
      </c>
      <c r="W913" s="60"/>
      <c r="X913" s="51"/>
    </row>
    <row r="914" s="51" customFormat="1" ht="42.75">
      <c r="A914" s="52">
        <v>61</v>
      </c>
      <c r="B914" s="53" t="s">
        <v>864</v>
      </c>
      <c r="C914" s="52" t="s">
        <v>43</v>
      </c>
      <c r="D914" s="52">
        <v>1961</v>
      </c>
      <c r="E914" s="52" t="s">
        <v>39</v>
      </c>
      <c r="F914" s="52" t="s">
        <v>65</v>
      </c>
      <c r="G914" s="54">
        <v>4</v>
      </c>
      <c r="H914" s="54">
        <v>3</v>
      </c>
      <c r="I914" s="55">
        <v>2919.9400000000001</v>
      </c>
      <c r="J914" s="55">
        <v>2239.0999999999999</v>
      </c>
      <c r="K914" s="55">
        <v>1733.9000000000001</v>
      </c>
      <c r="L914" s="56">
        <v>73</v>
      </c>
      <c r="M914" s="55">
        <f t="shared" si="186"/>
        <v>589901.17000000004</v>
      </c>
      <c r="N914" s="55">
        <v>0</v>
      </c>
      <c r="O914" s="55">
        <v>0</v>
      </c>
      <c r="P914" s="55">
        <v>0</v>
      </c>
      <c r="Q914" s="55">
        <f>'Таблица 3 '!C905</f>
        <v>589901.17000000004</v>
      </c>
      <c r="R914" s="55">
        <f t="shared" si="187"/>
        <v>589901.17000000004</v>
      </c>
      <c r="S914" s="55">
        <v>0</v>
      </c>
      <c r="T914" s="57">
        <f t="shared" si="189"/>
        <v>263.45458889732487</v>
      </c>
      <c r="U914" s="57">
        <f t="shared" si="190"/>
        <v>263.45458889732487</v>
      </c>
      <c r="V914" s="59" t="s">
        <v>705</v>
      </c>
      <c r="W914" s="60"/>
      <c r="X914" s="51"/>
    </row>
    <row r="915" s="51" customFormat="1" ht="42.75">
      <c r="A915" s="52">
        <v>62</v>
      </c>
      <c r="B915" s="53" t="s">
        <v>865</v>
      </c>
      <c r="C915" s="52" t="s">
        <v>43</v>
      </c>
      <c r="D915" s="52">
        <v>1955</v>
      </c>
      <c r="E915" s="52">
        <v>2019</v>
      </c>
      <c r="F915" s="52" t="s">
        <v>44</v>
      </c>
      <c r="G915" s="54">
        <v>5</v>
      </c>
      <c r="H915" s="54">
        <v>5</v>
      </c>
      <c r="I915" s="55">
        <v>5103.1999999999998</v>
      </c>
      <c r="J915" s="55">
        <v>4002.5999999999999</v>
      </c>
      <c r="K915" s="55">
        <v>4002.5999999999999</v>
      </c>
      <c r="L915" s="56">
        <v>113</v>
      </c>
      <c r="M915" s="55">
        <f t="shared" si="186"/>
        <v>119973.60000000001</v>
      </c>
      <c r="N915" s="55">
        <v>0</v>
      </c>
      <c r="O915" s="55">
        <v>0</v>
      </c>
      <c r="P915" s="55">
        <v>0</v>
      </c>
      <c r="Q915" s="55">
        <f>'Таблица 3 '!C906</f>
        <v>119973.60000000001</v>
      </c>
      <c r="R915" s="55">
        <f t="shared" si="187"/>
        <v>119973.60000000001</v>
      </c>
      <c r="S915" s="55">
        <v>0</v>
      </c>
      <c r="T915" s="57">
        <f t="shared" si="189"/>
        <v>29.973916953979916</v>
      </c>
      <c r="U915" s="57">
        <f t="shared" si="190"/>
        <v>29.973916953979916</v>
      </c>
      <c r="V915" s="59" t="s">
        <v>705</v>
      </c>
      <c r="W915" s="60"/>
      <c r="X915" s="51"/>
    </row>
    <row r="916" s="51" customFormat="1" ht="42.75">
      <c r="A916" s="52">
        <v>63</v>
      </c>
      <c r="B916" s="53" t="s">
        <v>166</v>
      </c>
      <c r="C916" s="52" t="s">
        <v>43</v>
      </c>
      <c r="D916" s="52">
        <v>1957</v>
      </c>
      <c r="E916" s="52">
        <v>2019</v>
      </c>
      <c r="F916" s="52" t="s">
        <v>65</v>
      </c>
      <c r="G916" s="54">
        <v>3</v>
      </c>
      <c r="H916" s="54">
        <v>3</v>
      </c>
      <c r="I916" s="55">
        <v>1484.3</v>
      </c>
      <c r="J916" s="55">
        <v>1089</v>
      </c>
      <c r="K916" s="55">
        <v>1089</v>
      </c>
      <c r="L916" s="56">
        <v>36</v>
      </c>
      <c r="M916" s="55">
        <f t="shared" si="186"/>
        <v>2381629.2999999998</v>
      </c>
      <c r="N916" s="55">
        <v>0</v>
      </c>
      <c r="O916" s="55">
        <v>0</v>
      </c>
      <c r="P916" s="55">
        <v>0</v>
      </c>
      <c r="Q916" s="55">
        <f>'Таблица 3 '!C907</f>
        <v>2381629.2999999998</v>
      </c>
      <c r="R916" s="55">
        <f t="shared" si="187"/>
        <v>2381629.2999999998</v>
      </c>
      <c r="S916" s="55">
        <v>0</v>
      </c>
      <c r="T916" s="57">
        <f t="shared" si="189"/>
        <v>2186.9874196510559</v>
      </c>
      <c r="U916" s="57">
        <f t="shared" si="190"/>
        <v>2186.9874196510559</v>
      </c>
      <c r="V916" s="59" t="s">
        <v>705</v>
      </c>
      <c r="W916" s="60"/>
    </row>
    <row r="917" s="51" customFormat="1" ht="42.75">
      <c r="A917" s="52">
        <v>64</v>
      </c>
      <c r="B917" s="53" t="s">
        <v>866</v>
      </c>
      <c r="C917" s="52" t="s">
        <v>43</v>
      </c>
      <c r="D917" s="52">
        <v>1956</v>
      </c>
      <c r="E917" s="52" t="s">
        <v>39</v>
      </c>
      <c r="F917" s="52" t="s">
        <v>65</v>
      </c>
      <c r="G917" s="54">
        <v>3</v>
      </c>
      <c r="H917" s="54">
        <v>3</v>
      </c>
      <c r="I917" s="55">
        <v>3007.0599999999999</v>
      </c>
      <c r="J917" s="55">
        <v>1992.4000000000001</v>
      </c>
      <c r="K917" s="55">
        <v>1992.4000000000001</v>
      </c>
      <c r="L917" s="56">
        <v>36</v>
      </c>
      <c r="M917" s="55">
        <f t="shared" si="186"/>
        <v>266113.92999999999</v>
      </c>
      <c r="N917" s="55">
        <v>0</v>
      </c>
      <c r="O917" s="55">
        <v>0</v>
      </c>
      <c r="P917" s="55">
        <v>0</v>
      </c>
      <c r="Q917" s="55">
        <f>'Таблица 3 '!C908</f>
        <v>266113.92999999999</v>
      </c>
      <c r="R917" s="55">
        <f t="shared" si="187"/>
        <v>266113.92999999999</v>
      </c>
      <c r="S917" s="55">
        <v>0</v>
      </c>
      <c r="T917" s="57">
        <f t="shared" si="189"/>
        <v>133.5645101385264</v>
      </c>
      <c r="U917" s="57">
        <f t="shared" si="190"/>
        <v>133.5645101385264</v>
      </c>
      <c r="V917" s="59" t="s">
        <v>705</v>
      </c>
      <c r="W917" s="60"/>
    </row>
    <row r="918" s="51" customFormat="1" ht="42.75">
      <c r="A918" s="52">
        <v>72</v>
      </c>
      <c r="B918" s="53" t="s">
        <v>168</v>
      </c>
      <c r="C918" s="101" t="s">
        <v>43</v>
      </c>
      <c r="D918" s="52">
        <v>1959</v>
      </c>
      <c r="E918" s="101" t="s">
        <v>40</v>
      </c>
      <c r="F918" s="52" t="s">
        <v>65</v>
      </c>
      <c r="G918" s="103">
        <v>2</v>
      </c>
      <c r="H918" s="54">
        <v>1</v>
      </c>
      <c r="I918" s="105">
        <v>476.94999999999999</v>
      </c>
      <c r="J918" s="55">
        <v>260.39999999999998</v>
      </c>
      <c r="K918" s="105">
        <v>224.90000000000001</v>
      </c>
      <c r="L918" s="56">
        <v>8</v>
      </c>
      <c r="M918" s="105">
        <f>SUM(N918:Q918)</f>
        <v>129911.98</v>
      </c>
      <c r="N918" s="55">
        <v>0</v>
      </c>
      <c r="O918" s="105">
        <v>0</v>
      </c>
      <c r="P918" s="55">
        <v>0</v>
      </c>
      <c r="Q918" s="55">
        <f>'Таблица 3 '!C909</f>
        <v>129911.98</v>
      </c>
      <c r="R918" s="55">
        <f>Q918</f>
        <v>129911.98</v>
      </c>
      <c r="S918" s="105">
        <v>0</v>
      </c>
      <c r="T918" s="57">
        <f>M918/J918</f>
        <v>498.89393241167437</v>
      </c>
      <c r="U918" s="58">
        <f>T918</f>
        <v>498.89393241167437</v>
      </c>
      <c r="V918" s="59" t="s">
        <v>705</v>
      </c>
      <c r="W918" s="60"/>
    </row>
    <row r="919" s="51" customFormat="1" ht="42.75">
      <c r="A919" s="52">
        <v>65</v>
      </c>
      <c r="B919" s="53" t="s">
        <v>867</v>
      </c>
      <c r="C919" s="52" t="s">
        <v>43</v>
      </c>
      <c r="D919" s="52">
        <v>1956</v>
      </c>
      <c r="E919" s="52" t="s">
        <v>39</v>
      </c>
      <c r="F919" s="52" t="s">
        <v>65</v>
      </c>
      <c r="G919" s="54">
        <v>4</v>
      </c>
      <c r="H919" s="54">
        <v>3</v>
      </c>
      <c r="I919" s="55">
        <v>2525.5999999999999</v>
      </c>
      <c r="J919" s="55">
        <v>2525.3000000000002</v>
      </c>
      <c r="K919" s="55">
        <v>2211.3000000000002</v>
      </c>
      <c r="L919" s="56">
        <v>66</v>
      </c>
      <c r="M919" s="55">
        <f t="shared" ref="M918:M946" si="191">SUM(N919:Q919)</f>
        <v>276929.69</v>
      </c>
      <c r="N919" s="55">
        <v>0</v>
      </c>
      <c r="O919" s="55">
        <v>0</v>
      </c>
      <c r="P919" s="55">
        <v>0</v>
      </c>
      <c r="Q919" s="55">
        <f>'Таблица 3 '!C910</f>
        <v>276929.69</v>
      </c>
      <c r="R919" s="55">
        <f t="shared" ref="R918:R946" si="192">Q919</f>
        <v>276929.69</v>
      </c>
      <c r="S919" s="55">
        <v>0</v>
      </c>
      <c r="T919" s="57">
        <f t="shared" si="189"/>
        <v>109.66209559260285</v>
      </c>
      <c r="U919" s="57">
        <f t="shared" si="190"/>
        <v>109.66209559260285</v>
      </c>
      <c r="V919" s="59" t="s">
        <v>705</v>
      </c>
      <c r="W919" s="60"/>
      <c r="X919" s="51"/>
    </row>
    <row r="920" s="51" customFormat="1" ht="42.75">
      <c r="A920" s="52">
        <v>66</v>
      </c>
      <c r="B920" s="53" t="s">
        <v>868</v>
      </c>
      <c r="C920" s="52" t="s">
        <v>43</v>
      </c>
      <c r="D920" s="52">
        <v>1958</v>
      </c>
      <c r="E920" s="52" t="s">
        <v>39</v>
      </c>
      <c r="F920" s="52" t="s">
        <v>65</v>
      </c>
      <c r="G920" s="54">
        <v>3</v>
      </c>
      <c r="H920" s="54">
        <v>2</v>
      </c>
      <c r="I920" s="55">
        <v>2481.8400000000001</v>
      </c>
      <c r="J920" s="55">
        <v>1356.4000000000001</v>
      </c>
      <c r="K920" s="55">
        <v>1356.4000000000001</v>
      </c>
      <c r="L920" s="56">
        <v>37</v>
      </c>
      <c r="M920" s="55">
        <f t="shared" si="191"/>
        <v>244507.07000000001</v>
      </c>
      <c r="N920" s="55">
        <v>0</v>
      </c>
      <c r="O920" s="55">
        <v>0</v>
      </c>
      <c r="P920" s="55">
        <v>0</v>
      </c>
      <c r="Q920" s="55">
        <f>'Таблица 3 '!C911</f>
        <v>244507.07000000001</v>
      </c>
      <c r="R920" s="55">
        <f t="shared" si="192"/>
        <v>244507.07000000001</v>
      </c>
      <c r="S920" s="55">
        <v>0</v>
      </c>
      <c r="T920" s="57">
        <f t="shared" si="189"/>
        <v>180.26177381303449</v>
      </c>
      <c r="U920" s="57">
        <f t="shared" si="190"/>
        <v>180.26177381303449</v>
      </c>
      <c r="V920" s="59" t="s">
        <v>705</v>
      </c>
      <c r="W920" s="60"/>
    </row>
    <row r="921" s="51" customFormat="1" ht="42.75">
      <c r="A921" s="52">
        <v>67</v>
      </c>
      <c r="B921" s="53" t="s">
        <v>869</v>
      </c>
      <c r="C921" s="52" t="s">
        <v>43</v>
      </c>
      <c r="D921" s="52">
        <v>1990</v>
      </c>
      <c r="E921" s="52" t="s">
        <v>40</v>
      </c>
      <c r="F921" s="52" t="s">
        <v>50</v>
      </c>
      <c r="G921" s="54">
        <v>5</v>
      </c>
      <c r="H921" s="54">
        <v>14</v>
      </c>
      <c r="I921" s="55">
        <v>11214.799999999999</v>
      </c>
      <c r="J921" s="55">
        <v>10007.1</v>
      </c>
      <c r="K921" s="55">
        <v>9548.3999999999996</v>
      </c>
      <c r="L921" s="56">
        <v>410</v>
      </c>
      <c r="M921" s="55">
        <f t="shared" si="191"/>
        <v>551856.38</v>
      </c>
      <c r="N921" s="55">
        <v>0</v>
      </c>
      <c r="O921" s="55">
        <v>0</v>
      </c>
      <c r="P921" s="55">
        <v>0</v>
      </c>
      <c r="Q921" s="55">
        <f>'Таблица 3 '!C912</f>
        <v>551856.38</v>
      </c>
      <c r="R921" s="55">
        <f t="shared" si="192"/>
        <v>551856.38</v>
      </c>
      <c r="S921" s="55">
        <v>0</v>
      </c>
      <c r="T921" s="57">
        <f t="shared" si="189"/>
        <v>55.146483996362583</v>
      </c>
      <c r="U921" s="57">
        <f t="shared" si="190"/>
        <v>55.146483996362583</v>
      </c>
      <c r="V921" s="59" t="s">
        <v>705</v>
      </c>
      <c r="W921" s="60"/>
      <c r="X921" s="51"/>
    </row>
    <row r="922" s="51" customFormat="1" ht="42.75">
      <c r="A922" s="52">
        <v>68</v>
      </c>
      <c r="B922" s="53" t="s">
        <v>870</v>
      </c>
      <c r="C922" s="52" t="s">
        <v>43</v>
      </c>
      <c r="D922" s="52">
        <v>1935</v>
      </c>
      <c r="E922" s="52">
        <v>2019</v>
      </c>
      <c r="F922" s="52" t="s">
        <v>314</v>
      </c>
      <c r="G922" s="54">
        <v>2</v>
      </c>
      <c r="H922" s="54">
        <v>2</v>
      </c>
      <c r="I922" s="55">
        <v>555</v>
      </c>
      <c r="J922" s="55">
        <v>499.5</v>
      </c>
      <c r="K922" s="55">
        <v>499.5</v>
      </c>
      <c r="L922" s="56">
        <v>20</v>
      </c>
      <c r="M922" s="55">
        <f t="shared" si="191"/>
        <v>396530.59000000003</v>
      </c>
      <c r="N922" s="55">
        <v>0</v>
      </c>
      <c r="O922" s="55">
        <v>0</v>
      </c>
      <c r="P922" s="55">
        <v>0</v>
      </c>
      <c r="Q922" s="55">
        <f>'Таблица 3 '!C913</f>
        <v>396530.59000000003</v>
      </c>
      <c r="R922" s="55">
        <f t="shared" si="192"/>
        <v>396530.59000000003</v>
      </c>
      <c r="S922" s="55">
        <v>0</v>
      </c>
      <c r="T922" s="57">
        <f t="shared" si="189"/>
        <v>793.85503503503503</v>
      </c>
      <c r="U922" s="57">
        <f t="shared" si="190"/>
        <v>793.85503503503503</v>
      </c>
      <c r="V922" s="59" t="s">
        <v>705</v>
      </c>
      <c r="W922" s="60"/>
      <c r="X922" s="51"/>
    </row>
    <row r="923" s="51" customFormat="1" ht="42.75">
      <c r="A923" s="52">
        <v>69</v>
      </c>
      <c r="B923" s="53" t="s">
        <v>558</v>
      </c>
      <c r="C923" s="52" t="s">
        <v>43</v>
      </c>
      <c r="D923" s="52">
        <v>1994</v>
      </c>
      <c r="E923" s="52" t="s">
        <v>40</v>
      </c>
      <c r="F923" s="52" t="s">
        <v>65</v>
      </c>
      <c r="G923" s="54">
        <v>5</v>
      </c>
      <c r="H923" s="54">
        <v>5</v>
      </c>
      <c r="I923" s="55">
        <v>4752.3000000000002</v>
      </c>
      <c r="J923" s="55">
        <v>3409.1999999999998</v>
      </c>
      <c r="K923" s="55">
        <v>3337.9000000000001</v>
      </c>
      <c r="L923" s="56">
        <v>168</v>
      </c>
      <c r="M923" s="55">
        <f t="shared" si="191"/>
        <v>5030690.9400000004</v>
      </c>
      <c r="N923" s="55">
        <v>0</v>
      </c>
      <c r="O923" s="55">
        <v>0</v>
      </c>
      <c r="P923" s="55">
        <v>0</v>
      </c>
      <c r="Q923" s="55">
        <f>'Таблица 3 '!C914</f>
        <v>5030690.9400000004</v>
      </c>
      <c r="R923" s="55">
        <f t="shared" si="192"/>
        <v>5030690.9400000004</v>
      </c>
      <c r="S923" s="55">
        <v>0</v>
      </c>
      <c r="T923" s="57">
        <f t="shared" si="189"/>
        <v>1475.6221224920805</v>
      </c>
      <c r="U923" s="57">
        <f t="shared" si="190"/>
        <v>1475.6221224920805</v>
      </c>
      <c r="V923" s="59" t="s">
        <v>705</v>
      </c>
      <c r="W923" s="60"/>
      <c r="X923" s="51"/>
    </row>
    <row r="924" s="51" customFormat="1" ht="42.75">
      <c r="A924" s="52">
        <v>70</v>
      </c>
      <c r="B924" s="53" t="s">
        <v>559</v>
      </c>
      <c r="C924" s="52" t="s">
        <v>43</v>
      </c>
      <c r="D924" s="52">
        <v>1994</v>
      </c>
      <c r="E924" s="52" t="s">
        <v>40</v>
      </c>
      <c r="F924" s="52" t="s">
        <v>54</v>
      </c>
      <c r="G924" s="54">
        <v>9</v>
      </c>
      <c r="H924" s="54">
        <v>9</v>
      </c>
      <c r="I924" s="55">
        <v>8752</v>
      </c>
      <c r="J924" s="55">
        <v>8752</v>
      </c>
      <c r="K924" s="55">
        <v>8752</v>
      </c>
      <c r="L924" s="56">
        <v>153</v>
      </c>
      <c r="M924" s="55">
        <f t="shared" si="191"/>
        <v>10892355.140000001</v>
      </c>
      <c r="N924" s="55">
        <v>0</v>
      </c>
      <c r="O924" s="55">
        <v>0</v>
      </c>
      <c r="P924" s="55">
        <v>0</v>
      </c>
      <c r="Q924" s="55">
        <f>'Таблица 3 '!C915</f>
        <v>10892355.140000001</v>
      </c>
      <c r="R924" s="55">
        <f t="shared" si="192"/>
        <v>10892355.140000001</v>
      </c>
      <c r="S924" s="55">
        <v>0</v>
      </c>
      <c r="T924" s="57">
        <f t="shared" si="189"/>
        <v>1244.5561174588665</v>
      </c>
      <c r="U924" s="57">
        <f t="shared" si="190"/>
        <v>1244.5561174588665</v>
      </c>
      <c r="V924" s="59" t="s">
        <v>705</v>
      </c>
      <c r="W924" s="60"/>
    </row>
    <row r="925" s="51" customFormat="1" ht="42.75">
      <c r="A925" s="52">
        <v>71</v>
      </c>
      <c r="B925" s="53" t="s">
        <v>871</v>
      </c>
      <c r="C925" s="52" t="s">
        <v>43</v>
      </c>
      <c r="D925" s="52">
        <v>1955</v>
      </c>
      <c r="E925" s="52" t="s">
        <v>39</v>
      </c>
      <c r="F925" s="52" t="s">
        <v>65</v>
      </c>
      <c r="G925" s="54">
        <v>2</v>
      </c>
      <c r="H925" s="54">
        <v>1</v>
      </c>
      <c r="I925" s="55">
        <v>378.39999999999998</v>
      </c>
      <c r="J925" s="55">
        <v>294.30000000000001</v>
      </c>
      <c r="K925" s="55">
        <v>258</v>
      </c>
      <c r="L925" s="56">
        <v>26</v>
      </c>
      <c r="M925" s="55">
        <f t="shared" si="191"/>
        <v>143028.06</v>
      </c>
      <c r="N925" s="55">
        <v>0</v>
      </c>
      <c r="O925" s="55">
        <v>0</v>
      </c>
      <c r="P925" s="55">
        <v>0</v>
      </c>
      <c r="Q925" s="55">
        <f>'Таблица 3 '!C916</f>
        <v>143028.06</v>
      </c>
      <c r="R925" s="55">
        <f t="shared" si="192"/>
        <v>143028.06</v>
      </c>
      <c r="S925" s="55">
        <v>0</v>
      </c>
      <c r="T925" s="57">
        <f t="shared" si="189"/>
        <v>485.99408766564727</v>
      </c>
      <c r="U925" s="57">
        <f t="shared" si="190"/>
        <v>485.99408766564727</v>
      </c>
      <c r="V925" s="59" t="s">
        <v>705</v>
      </c>
      <c r="W925" s="60"/>
    </row>
    <row r="926" s="51" customFormat="1" ht="42.75">
      <c r="A926" s="52">
        <v>72</v>
      </c>
      <c r="B926" s="53" t="s">
        <v>872</v>
      </c>
      <c r="C926" s="52" t="s">
        <v>43</v>
      </c>
      <c r="D926" s="52">
        <v>1959</v>
      </c>
      <c r="E926" s="52" t="s">
        <v>39</v>
      </c>
      <c r="F926" s="52" t="s">
        <v>65</v>
      </c>
      <c r="G926" s="54">
        <v>3</v>
      </c>
      <c r="H926" s="54">
        <v>2</v>
      </c>
      <c r="I926" s="55">
        <v>1133.4000000000001</v>
      </c>
      <c r="J926" s="55">
        <v>1121.8</v>
      </c>
      <c r="K926" s="55">
        <v>998.20000000000005</v>
      </c>
      <c r="L926" s="56">
        <v>59</v>
      </c>
      <c r="M926" s="55">
        <f t="shared" si="191"/>
        <v>233375.25</v>
      </c>
      <c r="N926" s="55">
        <v>0</v>
      </c>
      <c r="O926" s="55">
        <v>0</v>
      </c>
      <c r="P926" s="55">
        <v>0</v>
      </c>
      <c r="Q926" s="55">
        <f>'Таблица 3 '!C917</f>
        <v>233375.25</v>
      </c>
      <c r="R926" s="55">
        <f t="shared" si="192"/>
        <v>233375.25</v>
      </c>
      <c r="S926" s="55">
        <v>0</v>
      </c>
      <c r="T926" s="57">
        <f t="shared" si="189"/>
        <v>208.03641469067571</v>
      </c>
      <c r="U926" s="57">
        <f t="shared" si="190"/>
        <v>208.03641469067571</v>
      </c>
      <c r="V926" s="59" t="s">
        <v>705</v>
      </c>
      <c r="W926" s="60"/>
    </row>
    <row r="927" s="51" customFormat="1" ht="42.75">
      <c r="A927" s="52">
        <v>73</v>
      </c>
      <c r="B927" s="53" t="s">
        <v>873</v>
      </c>
      <c r="C927" s="100" t="s">
        <v>43</v>
      </c>
      <c r="D927" s="101">
        <v>1958</v>
      </c>
      <c r="E927" s="100" t="s">
        <v>39</v>
      </c>
      <c r="F927" s="101" t="s">
        <v>65</v>
      </c>
      <c r="G927" s="102">
        <v>3</v>
      </c>
      <c r="H927" s="103">
        <v>3</v>
      </c>
      <c r="I927" s="104">
        <v>4717</v>
      </c>
      <c r="J927" s="105">
        <v>2313.0999999999999</v>
      </c>
      <c r="K927" s="104">
        <v>2304.3000000000002</v>
      </c>
      <c r="L927" s="106">
        <v>219</v>
      </c>
      <c r="M927" s="104">
        <f t="shared" si="191"/>
        <v>295992.22999999998</v>
      </c>
      <c r="N927" s="105">
        <v>0</v>
      </c>
      <c r="O927" s="104">
        <v>0</v>
      </c>
      <c r="P927" s="105">
        <v>0</v>
      </c>
      <c r="Q927" s="55">
        <f>'Таблица 3 '!C918</f>
        <v>295992.22999999998</v>
      </c>
      <c r="R927" s="105">
        <f t="shared" si="192"/>
        <v>295992.22999999998</v>
      </c>
      <c r="S927" s="104">
        <v>0</v>
      </c>
      <c r="T927" s="58">
        <f t="shared" si="189"/>
        <v>127.96343867537071</v>
      </c>
      <c r="U927" s="107">
        <v>412</v>
      </c>
      <c r="V927" s="59" t="s">
        <v>705</v>
      </c>
      <c r="W927" s="60"/>
    </row>
    <row r="928" s="51" customFormat="1" ht="42.75">
      <c r="A928" s="52">
        <v>74</v>
      </c>
      <c r="B928" s="53" t="s">
        <v>874</v>
      </c>
      <c r="C928" s="52" t="s">
        <v>43</v>
      </c>
      <c r="D928" s="52">
        <v>1961</v>
      </c>
      <c r="E928" s="52" t="s">
        <v>39</v>
      </c>
      <c r="F928" s="52" t="s">
        <v>65</v>
      </c>
      <c r="G928" s="54">
        <v>4</v>
      </c>
      <c r="H928" s="54">
        <v>3</v>
      </c>
      <c r="I928" s="55">
        <v>1915.0999999999999</v>
      </c>
      <c r="J928" s="55">
        <v>1915.0999999999999</v>
      </c>
      <c r="K928" s="55">
        <v>1752.4000000000001</v>
      </c>
      <c r="L928" s="56">
        <v>29</v>
      </c>
      <c r="M928" s="55">
        <f t="shared" si="191"/>
        <v>597053.79000000004</v>
      </c>
      <c r="N928" s="55">
        <v>0</v>
      </c>
      <c r="O928" s="55">
        <v>0</v>
      </c>
      <c r="P928" s="55">
        <v>0</v>
      </c>
      <c r="Q928" s="55">
        <f>'Таблица 3 '!C919</f>
        <v>597053.79000000004</v>
      </c>
      <c r="R928" s="55">
        <f t="shared" si="192"/>
        <v>597053.79000000004</v>
      </c>
      <c r="S928" s="55">
        <v>0</v>
      </c>
      <c r="T928" s="57">
        <f t="shared" si="189"/>
        <v>311.76115607540078</v>
      </c>
      <c r="U928" s="57">
        <f t="shared" si="190"/>
        <v>311.76115607540078</v>
      </c>
      <c r="V928" s="59" t="s">
        <v>705</v>
      </c>
      <c r="W928" s="60"/>
    </row>
    <row r="929" s="51" customFormat="1" ht="42.75">
      <c r="A929" s="52">
        <v>75</v>
      </c>
      <c r="B929" s="53" t="s">
        <v>875</v>
      </c>
      <c r="C929" s="52" t="s">
        <v>43</v>
      </c>
      <c r="D929" s="52">
        <v>1984</v>
      </c>
      <c r="E929" s="52" t="s">
        <v>40</v>
      </c>
      <c r="F929" s="52" t="s">
        <v>50</v>
      </c>
      <c r="G929" s="54">
        <v>5</v>
      </c>
      <c r="H929" s="54">
        <v>4</v>
      </c>
      <c r="I929" s="55">
        <v>4013.1199999999999</v>
      </c>
      <c r="J929" s="55">
        <v>2895.0999999999999</v>
      </c>
      <c r="K929" s="55">
        <v>2850.6999999999998</v>
      </c>
      <c r="L929" s="56">
        <v>111</v>
      </c>
      <c r="M929" s="55">
        <f t="shared" si="191"/>
        <v>398284.79999999999</v>
      </c>
      <c r="N929" s="55">
        <v>0</v>
      </c>
      <c r="O929" s="55">
        <v>0</v>
      </c>
      <c r="P929" s="55">
        <v>0</v>
      </c>
      <c r="Q929" s="55">
        <f>'Таблица 3 '!C920</f>
        <v>398284.79999999999</v>
      </c>
      <c r="R929" s="55">
        <f t="shared" si="192"/>
        <v>398284.79999999999</v>
      </c>
      <c r="S929" s="55">
        <v>0</v>
      </c>
      <c r="T929" s="57">
        <f t="shared" si="189"/>
        <v>137.57203550827259</v>
      </c>
      <c r="U929" s="57">
        <f t="shared" si="190"/>
        <v>137.57203550827259</v>
      </c>
      <c r="V929" s="59" t="s">
        <v>705</v>
      </c>
      <c r="W929" s="60"/>
    </row>
    <row r="930" s="51" customFormat="1" ht="42.75">
      <c r="A930" s="52">
        <v>76</v>
      </c>
      <c r="B930" s="53" t="s">
        <v>565</v>
      </c>
      <c r="C930" s="52" t="s">
        <v>43</v>
      </c>
      <c r="D930" s="52">
        <v>1989</v>
      </c>
      <c r="E930" s="52" t="s">
        <v>40</v>
      </c>
      <c r="F930" s="52" t="s">
        <v>54</v>
      </c>
      <c r="G930" s="54">
        <v>10</v>
      </c>
      <c r="H930" s="54">
        <v>10</v>
      </c>
      <c r="I930" s="55">
        <v>3862.3000000000002</v>
      </c>
      <c r="J930" s="55">
        <v>3862.3000000000002</v>
      </c>
      <c r="K930" s="55">
        <v>3862.3000000000002</v>
      </c>
      <c r="L930" s="56">
        <v>145</v>
      </c>
      <c r="M930" s="55">
        <f t="shared" si="191"/>
        <v>7020532.2199999997</v>
      </c>
      <c r="N930" s="55">
        <v>0</v>
      </c>
      <c r="O930" s="55">
        <v>0</v>
      </c>
      <c r="P930" s="55">
        <v>0</v>
      </c>
      <c r="Q930" s="55">
        <f>'Таблица 3 '!C921</f>
        <v>7020532.2199999997</v>
      </c>
      <c r="R930" s="55">
        <f t="shared" si="192"/>
        <v>7020532.2199999997</v>
      </c>
      <c r="S930" s="55">
        <v>0</v>
      </c>
      <c r="T930" s="57">
        <f t="shared" si="189"/>
        <v>1817.7076405250755</v>
      </c>
      <c r="U930" s="57">
        <f t="shared" si="190"/>
        <v>1817.7076405250755</v>
      </c>
      <c r="V930" s="59" t="s">
        <v>705</v>
      </c>
      <c r="W930" s="60"/>
    </row>
    <row r="931" s="51" customFormat="1" ht="42.75">
      <c r="A931" s="52">
        <v>77</v>
      </c>
      <c r="B931" s="53" t="s">
        <v>876</v>
      </c>
      <c r="C931" s="52" t="s">
        <v>43</v>
      </c>
      <c r="D931" s="52">
        <v>2005</v>
      </c>
      <c r="E931" s="52" t="s">
        <v>39</v>
      </c>
      <c r="F931" s="52" t="s">
        <v>54</v>
      </c>
      <c r="G931" s="54">
        <v>9</v>
      </c>
      <c r="H931" s="54">
        <v>2</v>
      </c>
      <c r="I931" s="55">
        <v>4428.5</v>
      </c>
      <c r="J931" s="55">
        <v>4318.1000000000004</v>
      </c>
      <c r="K931" s="55">
        <v>4029.4000000000001</v>
      </c>
      <c r="L931" s="56">
        <v>154</v>
      </c>
      <c r="M931" s="55">
        <f t="shared" si="191"/>
        <v>112310.67</v>
      </c>
      <c r="N931" s="55">
        <v>0</v>
      </c>
      <c r="O931" s="55">
        <v>0</v>
      </c>
      <c r="P931" s="55">
        <v>0</v>
      </c>
      <c r="Q931" s="55">
        <f>'Таблица 3 '!C922</f>
        <v>112310.67</v>
      </c>
      <c r="R931" s="55">
        <f t="shared" si="192"/>
        <v>112310.67</v>
      </c>
      <c r="S931" s="55">
        <v>0</v>
      </c>
      <c r="T931" s="57">
        <f t="shared" si="189"/>
        <v>26.009279544243995</v>
      </c>
      <c r="U931" s="57">
        <f t="shared" si="190"/>
        <v>26.009279544243995</v>
      </c>
      <c r="V931" s="59" t="s">
        <v>705</v>
      </c>
      <c r="W931" s="60"/>
    </row>
    <row r="932" s="51" customFormat="1" ht="42.75">
      <c r="A932" s="52">
        <v>78</v>
      </c>
      <c r="B932" s="53" t="s">
        <v>568</v>
      </c>
      <c r="C932" s="52" t="s">
        <v>43</v>
      </c>
      <c r="D932" s="52">
        <v>1993</v>
      </c>
      <c r="E932" s="52">
        <v>2020</v>
      </c>
      <c r="F932" s="52" t="s">
        <v>65</v>
      </c>
      <c r="G932" s="54">
        <v>5</v>
      </c>
      <c r="H932" s="54">
        <v>3</v>
      </c>
      <c r="I932" s="55">
        <v>2839.4000000000001</v>
      </c>
      <c r="J932" s="55">
        <v>2679.5999999999999</v>
      </c>
      <c r="K932" s="55">
        <v>1931.4000000000001</v>
      </c>
      <c r="L932" s="56">
        <v>120</v>
      </c>
      <c r="M932" s="55">
        <f t="shared" si="191"/>
        <v>4047597.9100000001</v>
      </c>
      <c r="N932" s="55">
        <v>0</v>
      </c>
      <c r="O932" s="55">
        <v>0</v>
      </c>
      <c r="P932" s="55">
        <v>0</v>
      </c>
      <c r="Q932" s="55">
        <f>'Таблица 3 '!C923</f>
        <v>4047597.9100000001</v>
      </c>
      <c r="R932" s="55">
        <f t="shared" si="192"/>
        <v>4047597.9100000001</v>
      </c>
      <c r="S932" s="55">
        <v>0</v>
      </c>
      <c r="T932" s="57">
        <f t="shared" si="189"/>
        <v>1510.5231788326616</v>
      </c>
      <c r="U932" s="57">
        <f t="shared" si="190"/>
        <v>1510.5231788326616</v>
      </c>
      <c r="V932" s="59" t="s">
        <v>705</v>
      </c>
      <c r="W932" s="60"/>
    </row>
    <row r="933" s="51" customFormat="1" ht="42.75">
      <c r="A933" s="52">
        <v>79</v>
      </c>
      <c r="B933" s="53" t="s">
        <v>571</v>
      </c>
      <c r="C933" s="52" t="s">
        <v>43</v>
      </c>
      <c r="D933" s="52">
        <v>1976</v>
      </c>
      <c r="E933" s="52" t="s">
        <v>40</v>
      </c>
      <c r="F933" s="52" t="s">
        <v>65</v>
      </c>
      <c r="G933" s="54">
        <v>5</v>
      </c>
      <c r="H933" s="54">
        <v>8</v>
      </c>
      <c r="I933" s="55">
        <v>8222.1800000000003</v>
      </c>
      <c r="J933" s="55">
        <v>6003.8999999999996</v>
      </c>
      <c r="K933" s="55">
        <v>5960.8000000000002</v>
      </c>
      <c r="L933" s="56">
        <v>235</v>
      </c>
      <c r="M933" s="55">
        <f t="shared" si="191"/>
        <v>6182526.7400000002</v>
      </c>
      <c r="N933" s="55">
        <v>0</v>
      </c>
      <c r="O933" s="55">
        <v>0</v>
      </c>
      <c r="P933" s="55">
        <v>0</v>
      </c>
      <c r="Q933" s="55">
        <f>'Таблица 3 '!C924</f>
        <v>6182526.7400000002</v>
      </c>
      <c r="R933" s="55">
        <f t="shared" si="192"/>
        <v>6182526.7400000002</v>
      </c>
      <c r="S933" s="55">
        <v>0</v>
      </c>
      <c r="T933" s="57">
        <f t="shared" si="189"/>
        <v>1029.7517846732958</v>
      </c>
      <c r="U933" s="57">
        <f t="shared" si="190"/>
        <v>1029.7517846732958</v>
      </c>
      <c r="V933" s="59" t="s">
        <v>705</v>
      </c>
      <c r="W933" s="60"/>
    </row>
    <row r="934" s="51" customFormat="1" ht="42.75">
      <c r="A934" s="52">
        <v>80</v>
      </c>
      <c r="B934" s="53" t="s">
        <v>210</v>
      </c>
      <c r="C934" s="52" t="s">
        <v>43</v>
      </c>
      <c r="D934" s="52">
        <v>1994</v>
      </c>
      <c r="E934" s="52" t="s">
        <v>40</v>
      </c>
      <c r="F934" s="52" t="s">
        <v>54</v>
      </c>
      <c r="G934" s="54">
        <v>10</v>
      </c>
      <c r="H934" s="54">
        <v>10</v>
      </c>
      <c r="I934" s="55">
        <v>11741.83</v>
      </c>
      <c r="J934" s="55">
        <v>11085.530000000001</v>
      </c>
      <c r="K934" s="55">
        <v>11085.530000000001</v>
      </c>
      <c r="L934" s="56">
        <v>322</v>
      </c>
      <c r="M934" s="55">
        <f t="shared" si="191"/>
        <v>20716605.100000001</v>
      </c>
      <c r="N934" s="55">
        <v>0</v>
      </c>
      <c r="O934" s="55">
        <v>0</v>
      </c>
      <c r="P934" s="55">
        <v>0</v>
      </c>
      <c r="Q934" s="55">
        <f>'Таблица 3 '!C925</f>
        <v>20716605.100000001</v>
      </c>
      <c r="R934" s="55">
        <f t="shared" si="192"/>
        <v>20716605.100000001</v>
      </c>
      <c r="S934" s="55">
        <v>0</v>
      </c>
      <c r="T934" s="57">
        <f t="shared" si="189"/>
        <v>1868.7969903107926</v>
      </c>
      <c r="U934" s="57">
        <f t="shared" si="190"/>
        <v>1868.7969903107926</v>
      </c>
      <c r="V934" s="59" t="s">
        <v>705</v>
      </c>
      <c r="W934" s="60"/>
    </row>
    <row r="935" s="51" customFormat="1" ht="42.75">
      <c r="A935" s="52">
        <v>81</v>
      </c>
      <c r="B935" s="53" t="s">
        <v>877</v>
      </c>
      <c r="C935" s="52" t="s">
        <v>43</v>
      </c>
      <c r="D935" s="52">
        <v>1987</v>
      </c>
      <c r="E935" s="52">
        <v>2019</v>
      </c>
      <c r="F935" s="52" t="s">
        <v>65</v>
      </c>
      <c r="G935" s="54">
        <v>5</v>
      </c>
      <c r="H935" s="54">
        <v>6</v>
      </c>
      <c r="I935" s="55">
        <v>7436</v>
      </c>
      <c r="J935" s="55">
        <v>4115</v>
      </c>
      <c r="K935" s="55">
        <v>4115</v>
      </c>
      <c r="L935" s="56">
        <v>78</v>
      </c>
      <c r="M935" s="55">
        <f t="shared" si="191"/>
        <v>9732730.209999999</v>
      </c>
      <c r="N935" s="55">
        <v>0</v>
      </c>
      <c r="O935" s="55">
        <v>0</v>
      </c>
      <c r="P935" s="55">
        <v>0</v>
      </c>
      <c r="Q935" s="55">
        <f>'Таблица 3 '!C926</f>
        <v>9732730.209999999</v>
      </c>
      <c r="R935" s="55">
        <f t="shared" si="192"/>
        <v>9732730.209999999</v>
      </c>
      <c r="S935" s="55">
        <v>0</v>
      </c>
      <c r="T935" s="57">
        <f t="shared" si="189"/>
        <v>2365.1835261239366</v>
      </c>
      <c r="U935" s="57">
        <f t="shared" si="190"/>
        <v>2365.1835261239366</v>
      </c>
      <c r="V935" s="59" t="s">
        <v>705</v>
      </c>
      <c r="W935" s="60"/>
    </row>
    <row r="936" s="51" customFormat="1" ht="42.75">
      <c r="A936" s="52">
        <v>82</v>
      </c>
      <c r="B936" s="53" t="s">
        <v>878</v>
      </c>
      <c r="C936" s="52" t="s">
        <v>43</v>
      </c>
      <c r="D936" s="52">
        <v>1996</v>
      </c>
      <c r="E936" s="52" t="s">
        <v>40</v>
      </c>
      <c r="F936" s="52" t="s">
        <v>65</v>
      </c>
      <c r="G936" s="54">
        <v>10</v>
      </c>
      <c r="H936" s="54">
        <v>10</v>
      </c>
      <c r="I936" s="55">
        <v>9895.2999999999993</v>
      </c>
      <c r="J936" s="55">
        <v>9895.2999999999993</v>
      </c>
      <c r="K936" s="55">
        <v>9895.2999999999993</v>
      </c>
      <c r="L936" s="56">
        <v>478</v>
      </c>
      <c r="M936" s="55">
        <f t="shared" si="191"/>
        <v>13336166.369999999</v>
      </c>
      <c r="N936" s="55">
        <v>0</v>
      </c>
      <c r="O936" s="55">
        <v>0</v>
      </c>
      <c r="P936" s="55">
        <v>0</v>
      </c>
      <c r="Q936" s="55">
        <f>'Таблица 3 '!C927</f>
        <v>13336166.369999999</v>
      </c>
      <c r="R936" s="55">
        <f t="shared" si="192"/>
        <v>13336166.369999999</v>
      </c>
      <c r="S936" s="55">
        <v>0</v>
      </c>
      <c r="T936" s="57">
        <f t="shared" si="189"/>
        <v>1347.7273422736046</v>
      </c>
      <c r="U936" s="57">
        <v>4368677</v>
      </c>
      <c r="V936" s="59" t="s">
        <v>705</v>
      </c>
      <c r="W936" s="60"/>
    </row>
    <row r="937" s="51" customFormat="1" ht="42.75">
      <c r="A937" s="52">
        <v>83</v>
      </c>
      <c r="B937" s="53" t="s">
        <v>572</v>
      </c>
      <c r="C937" s="52" t="s">
        <v>43</v>
      </c>
      <c r="D937" s="52">
        <v>1994</v>
      </c>
      <c r="E937" s="52">
        <v>2020</v>
      </c>
      <c r="F937" s="52" t="s">
        <v>50</v>
      </c>
      <c r="G937" s="54">
        <v>10</v>
      </c>
      <c r="H937" s="54">
        <v>1</v>
      </c>
      <c r="I937" s="55">
        <v>3621.9000000000001</v>
      </c>
      <c r="J937" s="55">
        <v>2672</v>
      </c>
      <c r="K937" s="55">
        <v>2672</v>
      </c>
      <c r="L937" s="56">
        <v>89</v>
      </c>
      <c r="M937" s="55">
        <f t="shared" si="191"/>
        <v>7026455.4700000007</v>
      </c>
      <c r="N937" s="55">
        <v>0</v>
      </c>
      <c r="O937" s="55">
        <v>0</v>
      </c>
      <c r="P937" s="55">
        <v>0</v>
      </c>
      <c r="Q937" s="55">
        <f>'Таблица 3 '!C928</f>
        <v>7026455.4700000007</v>
      </c>
      <c r="R937" s="55">
        <f t="shared" si="192"/>
        <v>7026455.4700000007</v>
      </c>
      <c r="S937" s="55">
        <v>0</v>
      </c>
      <c r="T937" s="57">
        <f t="shared" si="189"/>
        <v>2629.6614782934134</v>
      </c>
      <c r="U937" s="57">
        <f t="shared" si="190"/>
        <v>2629.6614782934134</v>
      </c>
      <c r="V937" s="59" t="s">
        <v>705</v>
      </c>
      <c r="W937" s="60"/>
    </row>
    <row r="938" s="51" customFormat="1" ht="42.75">
      <c r="A938" s="52">
        <v>84</v>
      </c>
      <c r="B938" s="53" t="s">
        <v>214</v>
      </c>
      <c r="C938" s="52" t="s">
        <v>43</v>
      </c>
      <c r="D938" s="52" t="s">
        <v>178</v>
      </c>
      <c r="E938" s="52" t="s">
        <v>40</v>
      </c>
      <c r="F938" s="52" t="s">
        <v>65</v>
      </c>
      <c r="G938" s="54">
        <v>2</v>
      </c>
      <c r="H938" s="54">
        <v>1</v>
      </c>
      <c r="I938" s="55">
        <v>508.89999999999998</v>
      </c>
      <c r="J938" s="55">
        <v>279</v>
      </c>
      <c r="K938" s="55">
        <v>242.40000000000001</v>
      </c>
      <c r="L938" s="56">
        <v>11</v>
      </c>
      <c r="M938" s="55">
        <f t="shared" si="191"/>
        <v>802053.79000000004</v>
      </c>
      <c r="N938" s="55">
        <v>0</v>
      </c>
      <c r="O938" s="55">
        <v>0</v>
      </c>
      <c r="P938" s="55">
        <v>0</v>
      </c>
      <c r="Q938" s="55">
        <f>'Таблица 3 '!C929</f>
        <v>802053.79000000004</v>
      </c>
      <c r="R938" s="55">
        <f t="shared" si="192"/>
        <v>802053.79000000004</v>
      </c>
      <c r="S938" s="55">
        <v>0</v>
      </c>
      <c r="T938" s="57">
        <f t="shared" si="189"/>
        <v>2874.7447670250899</v>
      </c>
      <c r="U938" s="57">
        <f t="shared" si="190"/>
        <v>2874.7447670250899</v>
      </c>
      <c r="V938" s="59" t="s">
        <v>705</v>
      </c>
      <c r="W938" s="60"/>
    </row>
    <row r="939" s="51" customFormat="1" ht="42.75">
      <c r="A939" s="52">
        <v>85</v>
      </c>
      <c r="B939" s="53" t="s">
        <v>578</v>
      </c>
      <c r="C939" s="52" t="s">
        <v>43</v>
      </c>
      <c r="D939" s="52">
        <v>1994</v>
      </c>
      <c r="E939" s="52" t="s">
        <v>40</v>
      </c>
      <c r="F939" s="52" t="s">
        <v>65</v>
      </c>
      <c r="G939" s="54">
        <v>2</v>
      </c>
      <c r="H939" s="54">
        <v>1</v>
      </c>
      <c r="I939" s="55">
        <v>9550.8999999999996</v>
      </c>
      <c r="J939" s="55">
        <v>8094.3000000000002</v>
      </c>
      <c r="K939" s="55">
        <v>8024.5</v>
      </c>
      <c r="L939" s="56">
        <v>243</v>
      </c>
      <c r="M939" s="55">
        <f t="shared" si="191"/>
        <v>14393555.640000001</v>
      </c>
      <c r="N939" s="55">
        <v>0</v>
      </c>
      <c r="O939" s="55">
        <v>0</v>
      </c>
      <c r="P939" s="55">
        <v>0</v>
      </c>
      <c r="Q939" s="55">
        <f>'Таблица 3 '!C930</f>
        <v>14393555.640000001</v>
      </c>
      <c r="R939" s="55">
        <f t="shared" si="192"/>
        <v>14393555.640000001</v>
      </c>
      <c r="S939" s="55">
        <v>0</v>
      </c>
      <c r="T939" s="57">
        <f t="shared" si="189"/>
        <v>1778.2335272969867</v>
      </c>
      <c r="U939" s="57">
        <f t="shared" si="190"/>
        <v>1778.2335272969867</v>
      </c>
      <c r="V939" s="59" t="s">
        <v>705</v>
      </c>
      <c r="W939" s="60"/>
    </row>
    <row r="940" s="51" customFormat="1" ht="42.75">
      <c r="A940" s="52">
        <v>86</v>
      </c>
      <c r="B940" s="53" t="s">
        <v>581</v>
      </c>
      <c r="C940" s="52" t="s">
        <v>43</v>
      </c>
      <c r="D940" s="52">
        <v>1993</v>
      </c>
      <c r="E940" s="52">
        <v>2024</v>
      </c>
      <c r="F940" s="52" t="s">
        <v>54</v>
      </c>
      <c r="G940" s="54">
        <v>9</v>
      </c>
      <c r="H940" s="54">
        <v>3</v>
      </c>
      <c r="I940" s="55">
        <v>8292.7000000000007</v>
      </c>
      <c r="J940" s="55">
        <v>8039.5</v>
      </c>
      <c r="K940" s="55">
        <v>7012.6999999999998</v>
      </c>
      <c r="L940" s="56">
        <v>245</v>
      </c>
      <c r="M940" s="55">
        <f t="shared" si="191"/>
        <v>663853.79000000004</v>
      </c>
      <c r="N940" s="55">
        <v>0</v>
      </c>
      <c r="O940" s="55">
        <v>0</v>
      </c>
      <c r="P940" s="55">
        <v>0</v>
      </c>
      <c r="Q940" s="55">
        <f>'Таблица 3 '!C931</f>
        <v>663853.79000000004</v>
      </c>
      <c r="R940" s="55">
        <f t="shared" si="192"/>
        <v>663853.79000000004</v>
      </c>
      <c r="S940" s="55">
        <v>0</v>
      </c>
      <c r="T940" s="57">
        <f t="shared" si="189"/>
        <v>82.574014553143854</v>
      </c>
      <c r="U940" s="57">
        <f t="shared" si="190"/>
        <v>82.574014553143854</v>
      </c>
      <c r="V940" s="59" t="s">
        <v>705</v>
      </c>
      <c r="W940" s="60"/>
    </row>
    <row r="941" s="51" customFormat="1" ht="44.25" customHeight="1">
      <c r="A941" s="52">
        <v>87</v>
      </c>
      <c r="B941" s="53" t="s">
        <v>582</v>
      </c>
      <c r="C941" s="52" t="s">
        <v>52</v>
      </c>
      <c r="D941" s="52">
        <v>2006</v>
      </c>
      <c r="E941" s="52">
        <v>2021</v>
      </c>
      <c r="F941" s="52" t="s">
        <v>65</v>
      </c>
      <c r="G941" s="54">
        <v>15</v>
      </c>
      <c r="H941" s="54">
        <v>2</v>
      </c>
      <c r="I941" s="55">
        <v>15419.1</v>
      </c>
      <c r="J941" s="55">
        <v>11621.389999999999</v>
      </c>
      <c r="K941" s="55">
        <v>11621.389999999999</v>
      </c>
      <c r="L941" s="56">
        <v>221</v>
      </c>
      <c r="M941" s="55">
        <f t="shared" si="191"/>
        <v>3526601.8700000001</v>
      </c>
      <c r="N941" s="55">
        <v>0</v>
      </c>
      <c r="O941" s="55">
        <v>0</v>
      </c>
      <c r="P941" s="55">
        <v>0</v>
      </c>
      <c r="Q941" s="55">
        <f>'Таблица 3 '!C932</f>
        <v>3526601.8700000001</v>
      </c>
      <c r="R941" s="55">
        <f t="shared" si="192"/>
        <v>3526601.8700000001</v>
      </c>
      <c r="S941" s="55">
        <v>0</v>
      </c>
      <c r="T941" s="57">
        <f t="shared" si="189"/>
        <v>303.45783679921249</v>
      </c>
      <c r="U941" s="57">
        <f t="shared" si="190"/>
        <v>303.45783679921249</v>
      </c>
      <c r="V941" s="59" t="s">
        <v>705</v>
      </c>
      <c r="W941" s="60"/>
    </row>
    <row r="942" s="51" customFormat="1" ht="42.75">
      <c r="A942" s="52">
        <v>88</v>
      </c>
      <c r="B942" s="53" t="s">
        <v>879</v>
      </c>
      <c r="C942" s="52" t="s">
        <v>43</v>
      </c>
      <c r="D942" s="52">
        <v>1995</v>
      </c>
      <c r="E942" s="52" t="s">
        <v>39</v>
      </c>
      <c r="F942" s="52" t="s">
        <v>65</v>
      </c>
      <c r="G942" s="54">
        <v>9</v>
      </c>
      <c r="H942" s="54">
        <v>3</v>
      </c>
      <c r="I942" s="55">
        <v>8660.3400000000001</v>
      </c>
      <c r="J942" s="55">
        <v>7372.3999999999996</v>
      </c>
      <c r="K942" s="55">
        <v>7372.3999999999996</v>
      </c>
      <c r="L942" s="56">
        <v>145</v>
      </c>
      <c r="M942" s="55">
        <f t="shared" si="191"/>
        <v>164212.35000000001</v>
      </c>
      <c r="N942" s="55">
        <v>0</v>
      </c>
      <c r="O942" s="55">
        <v>0</v>
      </c>
      <c r="P942" s="55">
        <v>0</v>
      </c>
      <c r="Q942" s="55">
        <f>'Таблица 3 '!C933</f>
        <v>164212.35000000001</v>
      </c>
      <c r="R942" s="55">
        <f t="shared" si="192"/>
        <v>164212.35000000001</v>
      </c>
      <c r="S942" s="55">
        <v>0</v>
      </c>
      <c r="T942" s="57">
        <f t="shared" si="189"/>
        <v>22.273933861429114</v>
      </c>
      <c r="U942" s="57">
        <f t="shared" si="190"/>
        <v>22.273933861429114</v>
      </c>
      <c r="V942" s="59" t="s">
        <v>705</v>
      </c>
      <c r="W942" s="60"/>
    </row>
    <row r="943" s="51" customFormat="1" ht="42.75">
      <c r="A943" s="52">
        <v>89</v>
      </c>
      <c r="B943" s="53" t="s">
        <v>225</v>
      </c>
      <c r="C943" s="52" t="s">
        <v>43</v>
      </c>
      <c r="D943" s="52">
        <v>1968</v>
      </c>
      <c r="E943" s="52">
        <v>2021</v>
      </c>
      <c r="F943" s="52" t="s">
        <v>65</v>
      </c>
      <c r="G943" s="54">
        <v>5</v>
      </c>
      <c r="H943" s="54">
        <v>4</v>
      </c>
      <c r="I943" s="55">
        <v>4187.1999999999998</v>
      </c>
      <c r="J943" s="55">
        <v>4083.6999999999998</v>
      </c>
      <c r="K943" s="55">
        <v>3665.6999999999998</v>
      </c>
      <c r="L943" s="56">
        <v>108</v>
      </c>
      <c r="M943" s="55">
        <f t="shared" si="191"/>
        <v>504961.68999999994</v>
      </c>
      <c r="N943" s="55">
        <v>0</v>
      </c>
      <c r="O943" s="55">
        <v>0</v>
      </c>
      <c r="P943" s="55">
        <v>0</v>
      </c>
      <c r="Q943" s="55">
        <f>'Таблица 3 '!C934</f>
        <v>504961.68999999994</v>
      </c>
      <c r="R943" s="55">
        <f t="shared" si="192"/>
        <v>504961.68999999994</v>
      </c>
      <c r="S943" s="55">
        <v>0</v>
      </c>
      <c r="T943" s="57">
        <f t="shared" ref="T943:T1006" si="193">M943/J943</f>
        <v>123.65298381369836</v>
      </c>
      <c r="U943" s="57">
        <f t="shared" si="190"/>
        <v>123.65298381369836</v>
      </c>
      <c r="V943" s="59" t="s">
        <v>705</v>
      </c>
      <c r="W943" s="60"/>
    </row>
    <row r="944" s="51" customFormat="1" ht="42.75">
      <c r="A944" s="52">
        <v>90</v>
      </c>
      <c r="B944" s="53" t="s">
        <v>229</v>
      </c>
      <c r="C944" s="52" t="s">
        <v>43</v>
      </c>
      <c r="D944" s="52">
        <v>1982</v>
      </c>
      <c r="E944" s="52">
        <v>2020</v>
      </c>
      <c r="F944" s="52" t="s">
        <v>65</v>
      </c>
      <c r="G944" s="54">
        <v>5</v>
      </c>
      <c r="H944" s="54">
        <v>4</v>
      </c>
      <c r="I944" s="55">
        <v>3757.9000000000001</v>
      </c>
      <c r="J944" s="55">
        <v>2712.3000000000002</v>
      </c>
      <c r="K944" s="55">
        <v>2604.6999999999998</v>
      </c>
      <c r="L944" s="56">
        <v>108</v>
      </c>
      <c r="M944" s="55">
        <f t="shared" si="191"/>
        <v>1813695.6000000001</v>
      </c>
      <c r="N944" s="55">
        <v>0</v>
      </c>
      <c r="O944" s="55">
        <v>0</v>
      </c>
      <c r="P944" s="55">
        <v>0</v>
      </c>
      <c r="Q944" s="55">
        <f>'Таблица 3 '!C935</f>
        <v>1813695.6000000001</v>
      </c>
      <c r="R944" s="55">
        <f t="shared" si="192"/>
        <v>1813695.6000000001</v>
      </c>
      <c r="S944" s="55">
        <v>0</v>
      </c>
      <c r="T944" s="57">
        <f t="shared" si="193"/>
        <v>668.69284371197875</v>
      </c>
      <c r="U944" s="57">
        <f t="shared" si="190"/>
        <v>668.69284371197875</v>
      </c>
      <c r="V944" s="59" t="s">
        <v>705</v>
      </c>
      <c r="W944" s="60"/>
      <c r="X944" s="51"/>
    </row>
    <row r="945" s="51" customFormat="1" ht="42.75">
      <c r="A945" s="52">
        <v>91</v>
      </c>
      <c r="B945" s="53" t="s">
        <v>880</v>
      </c>
      <c r="C945" s="52" t="s">
        <v>43</v>
      </c>
      <c r="D945" s="52">
        <v>1991</v>
      </c>
      <c r="E945" s="52" t="s">
        <v>40</v>
      </c>
      <c r="F945" s="52" t="s">
        <v>50</v>
      </c>
      <c r="G945" s="54">
        <v>10</v>
      </c>
      <c r="H945" s="54">
        <v>2</v>
      </c>
      <c r="I945" s="55">
        <v>5027.3999999999996</v>
      </c>
      <c r="J945" s="55">
        <v>4880.6000000000004</v>
      </c>
      <c r="K945" s="55">
        <v>4692.6000000000004</v>
      </c>
      <c r="L945" s="56">
        <v>189</v>
      </c>
      <c r="M945" s="55">
        <f t="shared" si="191"/>
        <v>15859598.050000001</v>
      </c>
      <c r="N945" s="55">
        <v>0</v>
      </c>
      <c r="O945" s="55">
        <v>0</v>
      </c>
      <c r="P945" s="55">
        <v>0</v>
      </c>
      <c r="Q945" s="55">
        <f>'Таблица 3 '!C936</f>
        <v>15859598.050000001</v>
      </c>
      <c r="R945" s="55">
        <f t="shared" si="192"/>
        <v>15859598.050000001</v>
      </c>
      <c r="S945" s="55">
        <v>0</v>
      </c>
      <c r="T945" s="57">
        <f t="shared" si="193"/>
        <v>3249.5181022825063</v>
      </c>
      <c r="U945" s="57">
        <f t="shared" si="190"/>
        <v>3249.5181022825063</v>
      </c>
      <c r="V945" s="59" t="s">
        <v>705</v>
      </c>
      <c r="W945" s="60"/>
    </row>
    <row r="946" s="51" customFormat="1" ht="42.75">
      <c r="A946" s="52">
        <v>92</v>
      </c>
      <c r="B946" s="53" t="s">
        <v>881</v>
      </c>
      <c r="C946" s="52" t="s">
        <v>43</v>
      </c>
      <c r="D946" s="52">
        <v>1979</v>
      </c>
      <c r="E946" s="52">
        <v>2021</v>
      </c>
      <c r="F946" s="52" t="s">
        <v>50</v>
      </c>
      <c r="G946" s="54">
        <v>5</v>
      </c>
      <c r="H946" s="54">
        <v>4</v>
      </c>
      <c r="I946" s="55">
        <v>3743.3000000000002</v>
      </c>
      <c r="J946" s="55">
        <v>3743.3000000000002</v>
      </c>
      <c r="K946" s="55">
        <v>3743.3000000000002</v>
      </c>
      <c r="L946" s="56">
        <v>80</v>
      </c>
      <c r="M946" s="55">
        <f t="shared" si="191"/>
        <v>306857.39000000001</v>
      </c>
      <c r="N946" s="55">
        <v>0</v>
      </c>
      <c r="O946" s="55">
        <v>0</v>
      </c>
      <c r="P946" s="55">
        <v>0</v>
      </c>
      <c r="Q946" s="55">
        <f>'Таблица 3 '!C937</f>
        <v>306857.39000000001</v>
      </c>
      <c r="R946" s="55">
        <f t="shared" si="192"/>
        <v>306857.39000000001</v>
      </c>
      <c r="S946" s="55">
        <v>0</v>
      </c>
      <c r="T946" s="57">
        <f t="shared" si="193"/>
        <v>81.975099511126544</v>
      </c>
      <c r="U946" s="57">
        <f t="shared" si="190"/>
        <v>81.975099511126544</v>
      </c>
      <c r="V946" s="59" t="s">
        <v>705</v>
      </c>
      <c r="W946" s="60"/>
    </row>
    <row r="947" s="43" customFormat="1" ht="23.449999999999999" customHeight="1">
      <c r="A947" s="44" t="s">
        <v>241</v>
      </c>
      <c r="B947" s="44"/>
      <c r="C947" s="45" t="s">
        <v>39</v>
      </c>
      <c r="D947" s="45" t="s">
        <v>39</v>
      </c>
      <c r="E947" s="45" t="s">
        <v>39</v>
      </c>
      <c r="F947" s="45" t="s">
        <v>39</v>
      </c>
      <c r="G947" s="46" t="s">
        <v>39</v>
      </c>
      <c r="H947" s="46" t="s">
        <v>39</v>
      </c>
      <c r="I947" s="47">
        <f>SUM(I948:I953)</f>
        <v>5493.1800000000003</v>
      </c>
      <c r="J947" s="47">
        <f>SUM(J948:J953)</f>
        <v>4875.4699999999993</v>
      </c>
      <c r="K947" s="47">
        <f>SUM(K948:K953)</f>
        <v>4257</v>
      </c>
      <c r="L947" s="48">
        <f>SUM(L948:L953)</f>
        <v>191</v>
      </c>
      <c r="M947" s="47">
        <f>SUM(M948:M953)</f>
        <v>3170250.1999999997</v>
      </c>
      <c r="N947" s="47">
        <f>SUM(N948:N953)</f>
        <v>0</v>
      </c>
      <c r="O947" s="47">
        <f>SUM(O948:O953)</f>
        <v>0</v>
      </c>
      <c r="P947" s="47">
        <f>SUM(P948:P953)</f>
        <v>0</v>
      </c>
      <c r="Q947" s="47">
        <f>SUM(Q948:Q953)</f>
        <v>3170250.1999999997</v>
      </c>
      <c r="R947" s="47">
        <f>SUM(R948:R953)</f>
        <v>3170250.1999999997</v>
      </c>
      <c r="S947" s="47">
        <f>SUM(S948:S953)</f>
        <v>0</v>
      </c>
      <c r="T947" s="49" t="s">
        <v>40</v>
      </c>
      <c r="U947" s="49" t="s">
        <v>40</v>
      </c>
      <c r="V947" s="50" t="s">
        <v>40</v>
      </c>
      <c r="W947" s="60"/>
    </row>
    <row r="948" s="51" customFormat="1" ht="42.75">
      <c r="A948" s="52">
        <v>1</v>
      </c>
      <c r="B948" s="53" t="s">
        <v>882</v>
      </c>
      <c r="C948" s="52" t="s">
        <v>43</v>
      </c>
      <c r="D948" s="52" t="s">
        <v>883</v>
      </c>
      <c r="E948" s="52" t="s">
        <v>40</v>
      </c>
      <c r="F948" s="52" t="s">
        <v>65</v>
      </c>
      <c r="G948" s="54">
        <v>3</v>
      </c>
      <c r="H948" s="54">
        <v>1</v>
      </c>
      <c r="I948" s="55">
        <v>760.80999999999995</v>
      </c>
      <c r="J948" s="55">
        <v>727.01999999999998</v>
      </c>
      <c r="K948" s="55">
        <v>616.72000000000003</v>
      </c>
      <c r="L948" s="56">
        <v>22</v>
      </c>
      <c r="M948" s="55">
        <f t="shared" ref="M948:M953" si="194">SUM(N948:Q948)</f>
        <v>128174.39999999999</v>
      </c>
      <c r="N948" s="55">
        <v>0</v>
      </c>
      <c r="O948" s="55">
        <v>0</v>
      </c>
      <c r="P948" s="55">
        <v>0</v>
      </c>
      <c r="Q948" s="55">
        <f>'Таблица 3 '!C939</f>
        <v>128174.39999999999</v>
      </c>
      <c r="R948" s="55">
        <f t="shared" ref="R948:R953" si="195">Q948</f>
        <v>128174.39999999999</v>
      </c>
      <c r="S948" s="55">
        <v>0</v>
      </c>
      <c r="T948" s="57">
        <f t="shared" si="193"/>
        <v>176.30106461995544</v>
      </c>
      <c r="U948" s="57">
        <v>501.38</v>
      </c>
      <c r="V948" s="59" t="s">
        <v>705</v>
      </c>
      <c r="W948" s="60"/>
    </row>
    <row r="949" s="51" customFormat="1" ht="42.75">
      <c r="A949" s="52">
        <v>2</v>
      </c>
      <c r="B949" s="53" t="s">
        <v>884</v>
      </c>
      <c r="C949" s="52" t="s">
        <v>43</v>
      </c>
      <c r="D949" s="52" t="s">
        <v>130</v>
      </c>
      <c r="E949" s="52" t="s">
        <v>40</v>
      </c>
      <c r="F949" s="52" t="s">
        <v>65</v>
      </c>
      <c r="G949" s="54">
        <v>2</v>
      </c>
      <c r="H949" s="54">
        <v>2</v>
      </c>
      <c r="I949" s="55">
        <v>474.12</v>
      </c>
      <c r="J949" s="55">
        <v>410.38999999999999</v>
      </c>
      <c r="K949" s="55">
        <v>410.38999999999999</v>
      </c>
      <c r="L949" s="56">
        <v>16</v>
      </c>
      <c r="M949" s="55">
        <f t="shared" si="194"/>
        <v>137471.06</v>
      </c>
      <c r="N949" s="55">
        <v>0</v>
      </c>
      <c r="O949" s="55">
        <v>0</v>
      </c>
      <c r="P949" s="55">
        <v>0</v>
      </c>
      <c r="Q949" s="55">
        <f>'Таблица 3 '!C940</f>
        <v>137471.06</v>
      </c>
      <c r="R949" s="55">
        <f t="shared" si="195"/>
        <v>137471.06</v>
      </c>
      <c r="S949" s="55">
        <v>0</v>
      </c>
      <c r="T949" s="57">
        <f t="shared" si="193"/>
        <v>334.97663198421014</v>
      </c>
      <c r="U949" s="57">
        <v>2645.71</v>
      </c>
      <c r="V949" s="59" t="s">
        <v>705</v>
      </c>
      <c r="W949" s="60"/>
    </row>
    <row r="950" s="51" customFormat="1" ht="42.75">
      <c r="A950" s="52">
        <v>3</v>
      </c>
      <c r="B950" s="53" t="s">
        <v>591</v>
      </c>
      <c r="C950" s="52" t="s">
        <v>43</v>
      </c>
      <c r="D950" s="52">
        <v>1979</v>
      </c>
      <c r="E950" s="52">
        <v>2019</v>
      </c>
      <c r="F950" s="52" t="s">
        <v>65</v>
      </c>
      <c r="G950" s="54">
        <v>2</v>
      </c>
      <c r="H950" s="54">
        <v>2</v>
      </c>
      <c r="I950" s="55">
        <v>663.72000000000003</v>
      </c>
      <c r="J950" s="55">
        <v>515.88</v>
      </c>
      <c r="K950" s="55">
        <v>428.88</v>
      </c>
      <c r="L950" s="56">
        <v>23</v>
      </c>
      <c r="M950" s="55">
        <f t="shared" si="194"/>
        <v>2098486.7999999998</v>
      </c>
      <c r="N950" s="55">
        <v>0</v>
      </c>
      <c r="O950" s="55">
        <v>0</v>
      </c>
      <c r="P950" s="55">
        <v>0</v>
      </c>
      <c r="Q950" s="55">
        <f>'Таблица 3 '!C941</f>
        <v>2098486.7999999998</v>
      </c>
      <c r="R950" s="55">
        <f t="shared" si="195"/>
        <v>2098486.7999999998</v>
      </c>
      <c r="S950" s="55">
        <v>0</v>
      </c>
      <c r="T950" s="57">
        <f t="shared" si="193"/>
        <v>4067.7808792742494</v>
      </c>
      <c r="U950" s="57">
        <v>9016.6442389703025</v>
      </c>
      <c r="V950" s="59" t="s">
        <v>705</v>
      </c>
      <c r="W950" s="60"/>
    </row>
    <row r="951" s="51" customFormat="1" ht="42.75">
      <c r="A951" s="52">
        <v>4</v>
      </c>
      <c r="B951" s="53" t="s">
        <v>592</v>
      </c>
      <c r="C951" s="52" t="s">
        <v>43</v>
      </c>
      <c r="D951" s="52">
        <v>1972</v>
      </c>
      <c r="E951" s="52" t="s">
        <v>40</v>
      </c>
      <c r="F951" s="52" t="s">
        <v>65</v>
      </c>
      <c r="G951" s="54">
        <v>2</v>
      </c>
      <c r="H951" s="54">
        <v>2</v>
      </c>
      <c r="I951" s="55">
        <v>774.39999999999998</v>
      </c>
      <c r="J951" s="55">
        <v>730.98000000000002</v>
      </c>
      <c r="K951" s="55">
        <v>730.98000000000002</v>
      </c>
      <c r="L951" s="56">
        <v>28</v>
      </c>
      <c r="M951" s="55">
        <f t="shared" si="194"/>
        <v>299657.94</v>
      </c>
      <c r="N951" s="55">
        <v>0</v>
      </c>
      <c r="O951" s="55">
        <v>0</v>
      </c>
      <c r="P951" s="55">
        <v>0</v>
      </c>
      <c r="Q951" s="55">
        <f>'Таблица 3 '!C942</f>
        <v>299657.94</v>
      </c>
      <c r="R951" s="55">
        <f t="shared" si="195"/>
        <v>299657.94</v>
      </c>
      <c r="S951" s="55">
        <v>0</v>
      </c>
      <c r="T951" s="57">
        <f t="shared" si="193"/>
        <v>409.9399983583682</v>
      </c>
      <c r="U951" s="57">
        <v>545.24952803086262</v>
      </c>
      <c r="V951" s="59" t="s">
        <v>705</v>
      </c>
      <c r="W951" s="60"/>
    </row>
    <row r="952" s="51" customFormat="1" ht="42.75">
      <c r="A952" s="52">
        <v>5</v>
      </c>
      <c r="B952" s="53" t="s">
        <v>885</v>
      </c>
      <c r="C952" s="52" t="s">
        <v>43</v>
      </c>
      <c r="D952" s="52" t="s">
        <v>104</v>
      </c>
      <c r="E952" s="52" t="s">
        <v>40</v>
      </c>
      <c r="F952" s="52" t="s">
        <v>65</v>
      </c>
      <c r="G952" s="54">
        <v>2</v>
      </c>
      <c r="H952" s="54">
        <v>3</v>
      </c>
      <c r="I952" s="55">
        <v>1106.2</v>
      </c>
      <c r="J952" s="55">
        <v>925.63999999999999</v>
      </c>
      <c r="K952" s="55">
        <v>727.50999999999999</v>
      </c>
      <c r="L952" s="56">
        <v>40</v>
      </c>
      <c r="M952" s="55">
        <f t="shared" si="194"/>
        <v>172242</v>
      </c>
      <c r="N952" s="55">
        <v>0</v>
      </c>
      <c r="O952" s="55">
        <v>0</v>
      </c>
      <c r="P952" s="55">
        <v>0</v>
      </c>
      <c r="Q952" s="55">
        <f>'Таблица 3 '!C943</f>
        <v>172242</v>
      </c>
      <c r="R952" s="55">
        <f t="shared" si="195"/>
        <v>172242</v>
      </c>
      <c r="S952" s="55">
        <v>0</v>
      </c>
      <c r="T952" s="57">
        <f t="shared" si="193"/>
        <v>186.07882113996803</v>
      </c>
      <c r="U952" s="57">
        <v>501.38</v>
      </c>
      <c r="V952" s="59" t="s">
        <v>705</v>
      </c>
      <c r="W952" s="60"/>
    </row>
    <row r="953" s="51" customFormat="1" ht="42.75">
      <c r="A953" s="52">
        <v>6</v>
      </c>
      <c r="B953" s="53" t="s">
        <v>886</v>
      </c>
      <c r="C953" s="52" t="s">
        <v>43</v>
      </c>
      <c r="D953" s="52" t="s">
        <v>883</v>
      </c>
      <c r="E953" s="52" t="s">
        <v>40</v>
      </c>
      <c r="F953" s="52" t="s">
        <v>65</v>
      </c>
      <c r="G953" s="54">
        <v>3</v>
      </c>
      <c r="H953" s="54">
        <v>3</v>
      </c>
      <c r="I953" s="55">
        <v>1713.9300000000001</v>
      </c>
      <c r="J953" s="55">
        <v>1565.5599999999999</v>
      </c>
      <c r="K953" s="55">
        <v>1342.52</v>
      </c>
      <c r="L953" s="56">
        <v>62</v>
      </c>
      <c r="M953" s="55">
        <f t="shared" si="194"/>
        <v>334218</v>
      </c>
      <c r="N953" s="55">
        <v>0</v>
      </c>
      <c r="O953" s="55">
        <v>0</v>
      </c>
      <c r="P953" s="55">
        <v>0</v>
      </c>
      <c r="Q953" s="55">
        <f>'Таблица 3 '!C944</f>
        <v>334218</v>
      </c>
      <c r="R953" s="55">
        <f t="shared" si="195"/>
        <v>334218</v>
      </c>
      <c r="S953" s="55">
        <v>0</v>
      </c>
      <c r="T953" s="57">
        <f t="shared" si="193"/>
        <v>213.48143795191498</v>
      </c>
      <c r="U953" s="57">
        <v>501.38</v>
      </c>
      <c r="V953" s="59" t="s">
        <v>705</v>
      </c>
      <c r="W953" s="60"/>
    </row>
    <row r="954" s="43" customFormat="1" ht="22.149999999999999" customHeight="1">
      <c r="A954" s="44" t="s">
        <v>593</v>
      </c>
      <c r="B954" s="44"/>
      <c r="C954" s="45" t="s">
        <v>39</v>
      </c>
      <c r="D954" s="45" t="s">
        <v>39</v>
      </c>
      <c r="E954" s="45" t="s">
        <v>39</v>
      </c>
      <c r="F954" s="45" t="s">
        <v>39</v>
      </c>
      <c r="G954" s="46" t="s">
        <v>39</v>
      </c>
      <c r="H954" s="46" t="s">
        <v>39</v>
      </c>
      <c r="I954" s="47">
        <f>SUM(I955:I957)</f>
        <v>14802</v>
      </c>
      <c r="J954" s="47">
        <f>SUM(J955:J957)</f>
        <v>10933.939999999999</v>
      </c>
      <c r="K954" s="47">
        <f>SUM(K955:K957)</f>
        <v>10178.780000000001</v>
      </c>
      <c r="L954" s="48">
        <f>SUM(L955:L957)</f>
        <v>540</v>
      </c>
      <c r="M954" s="47">
        <f>SUM(M955:M957)</f>
        <v>7541131.4699999997</v>
      </c>
      <c r="N954" s="47">
        <f>SUM(N955:N957)</f>
        <v>0</v>
      </c>
      <c r="O954" s="47">
        <f>SUM(O955:O957)</f>
        <v>0</v>
      </c>
      <c r="P954" s="47">
        <f>SUM(P955:P957)</f>
        <v>0</v>
      </c>
      <c r="Q954" s="47">
        <f>SUM(Q955:Q957)</f>
        <v>7541131.4699999997</v>
      </c>
      <c r="R954" s="47">
        <f>SUM(R955:R957)</f>
        <v>7541131.4699999997</v>
      </c>
      <c r="S954" s="47">
        <f>SUM(S955:S957)</f>
        <v>0</v>
      </c>
      <c r="T954" s="49" t="s">
        <v>40</v>
      </c>
      <c r="U954" s="49" t="s">
        <v>40</v>
      </c>
      <c r="V954" s="50" t="s">
        <v>40</v>
      </c>
      <c r="W954" s="60"/>
    </row>
    <row r="955" s="51" customFormat="1" ht="42.75">
      <c r="A955" s="52">
        <v>1</v>
      </c>
      <c r="B955" s="53" t="s">
        <v>887</v>
      </c>
      <c r="C955" s="52" t="s">
        <v>43</v>
      </c>
      <c r="D955" s="52" t="s">
        <v>409</v>
      </c>
      <c r="E955" s="52" t="s">
        <v>40</v>
      </c>
      <c r="F955" s="52" t="s">
        <v>65</v>
      </c>
      <c r="G955" s="54">
        <v>4</v>
      </c>
      <c r="H955" s="54">
        <v>1</v>
      </c>
      <c r="I955" s="55">
        <v>1050</v>
      </c>
      <c r="J955" s="55">
        <v>820.5</v>
      </c>
      <c r="K955" s="55">
        <v>775.29999999999995</v>
      </c>
      <c r="L955" s="56">
        <v>40</v>
      </c>
      <c r="M955" s="55">
        <f t="shared" ref="M955:M957" si="196">SUM(N955:Q955)</f>
        <v>1478778.8200000001</v>
      </c>
      <c r="N955" s="55">
        <v>0</v>
      </c>
      <c r="O955" s="55">
        <v>0</v>
      </c>
      <c r="P955" s="55">
        <v>0</v>
      </c>
      <c r="Q955" s="55">
        <f>'Таблица 3 '!C946</f>
        <v>1478778.8200000001</v>
      </c>
      <c r="R955" s="55">
        <f t="shared" ref="R955:R957" si="197">Q955</f>
        <v>1478778.8200000001</v>
      </c>
      <c r="S955" s="55">
        <v>0</v>
      </c>
      <c r="T955" s="57">
        <f t="shared" si="193"/>
        <v>1802.2898476538696</v>
      </c>
      <c r="U955" s="57">
        <f t="shared" ref="U952:U1015" si="198">T955</f>
        <v>1802.2898476538696</v>
      </c>
      <c r="V955" s="59" t="s">
        <v>705</v>
      </c>
      <c r="W955" s="60"/>
    </row>
    <row r="956" s="51" customFormat="1" ht="42.75">
      <c r="A956" s="52">
        <v>2</v>
      </c>
      <c r="B956" s="53" t="s">
        <v>888</v>
      </c>
      <c r="C956" s="52" t="s">
        <v>43</v>
      </c>
      <c r="D956" s="52" t="s">
        <v>319</v>
      </c>
      <c r="E956" s="52" t="s">
        <v>40</v>
      </c>
      <c r="F956" s="52" t="s">
        <v>50</v>
      </c>
      <c r="G956" s="54">
        <v>5</v>
      </c>
      <c r="H956" s="54">
        <v>6</v>
      </c>
      <c r="I956" s="55">
        <v>5990</v>
      </c>
      <c r="J956" s="55">
        <v>4308.25</v>
      </c>
      <c r="K956" s="55">
        <v>3844.0900000000001</v>
      </c>
      <c r="L956" s="56">
        <v>202</v>
      </c>
      <c r="M956" s="55">
        <f t="shared" si="196"/>
        <v>956442</v>
      </c>
      <c r="N956" s="55">
        <v>0</v>
      </c>
      <c r="O956" s="55">
        <v>0</v>
      </c>
      <c r="P956" s="55">
        <v>0</v>
      </c>
      <c r="Q956" s="55">
        <f>'Таблица 3 '!C947</f>
        <v>956442</v>
      </c>
      <c r="R956" s="55">
        <f t="shared" si="197"/>
        <v>956442</v>
      </c>
      <c r="S956" s="55">
        <v>0</v>
      </c>
      <c r="T956" s="57">
        <f t="shared" si="193"/>
        <v>222.00243718447166</v>
      </c>
      <c r="U956" s="57">
        <f t="shared" si="198"/>
        <v>222.00243718447166</v>
      </c>
      <c r="V956" s="59" t="s">
        <v>705</v>
      </c>
      <c r="W956" s="60"/>
    </row>
    <row r="957" s="51" customFormat="1" ht="42.75">
      <c r="A957" s="52">
        <v>3</v>
      </c>
      <c r="B957" s="53" t="s">
        <v>889</v>
      </c>
      <c r="C957" s="52" t="s">
        <v>43</v>
      </c>
      <c r="D957" s="52" t="s">
        <v>409</v>
      </c>
      <c r="E957" s="52" t="s">
        <v>40</v>
      </c>
      <c r="F957" s="52" t="s">
        <v>50</v>
      </c>
      <c r="G957" s="54">
        <v>5</v>
      </c>
      <c r="H957" s="54">
        <v>8</v>
      </c>
      <c r="I957" s="55">
        <v>7762</v>
      </c>
      <c r="J957" s="55">
        <v>5805.1899999999996</v>
      </c>
      <c r="K957" s="55">
        <v>5559.3900000000003</v>
      </c>
      <c r="L957" s="56">
        <v>298</v>
      </c>
      <c r="M957" s="55">
        <f t="shared" si="196"/>
        <v>5105910.6499999994</v>
      </c>
      <c r="N957" s="55">
        <v>0</v>
      </c>
      <c r="O957" s="55">
        <v>0</v>
      </c>
      <c r="P957" s="55">
        <v>0</v>
      </c>
      <c r="Q957" s="55">
        <f>'Таблица 3 '!C948</f>
        <v>5105910.6499999994</v>
      </c>
      <c r="R957" s="55">
        <f t="shared" si="197"/>
        <v>5105910.6499999994</v>
      </c>
      <c r="S957" s="55">
        <v>0</v>
      </c>
      <c r="T957" s="57">
        <f t="shared" si="193"/>
        <v>879.54238362568663</v>
      </c>
      <c r="U957" s="57">
        <f t="shared" si="198"/>
        <v>879.54238362568663</v>
      </c>
      <c r="V957" s="59" t="s">
        <v>705</v>
      </c>
      <c r="W957" s="60"/>
    </row>
    <row r="958" s="43" customFormat="1" ht="25.899999999999999" customHeight="1">
      <c r="A958" s="44" t="s">
        <v>243</v>
      </c>
      <c r="B958" s="44"/>
      <c r="C958" s="45" t="s">
        <v>39</v>
      </c>
      <c r="D958" s="45" t="s">
        <v>39</v>
      </c>
      <c r="E958" s="45" t="s">
        <v>39</v>
      </c>
      <c r="F958" s="45" t="s">
        <v>39</v>
      </c>
      <c r="G958" s="46" t="s">
        <v>39</v>
      </c>
      <c r="H958" s="46" t="s">
        <v>39</v>
      </c>
      <c r="I958" s="47">
        <f>SUM(I959:I961)</f>
        <v>2751.1199999999999</v>
      </c>
      <c r="J958" s="47">
        <f>SUM(J959:J961)</f>
        <v>2751.1199999999999</v>
      </c>
      <c r="K958" s="47">
        <f>SUM(K959:K961)</f>
        <v>2440.5100000000002</v>
      </c>
      <c r="L958" s="48">
        <f>SUM(L959:L961)</f>
        <v>93</v>
      </c>
      <c r="M958" s="47">
        <f>SUM(M959:M961)</f>
        <v>15595052.959999999</v>
      </c>
      <c r="N958" s="47">
        <f>SUM(N959:N961)</f>
        <v>0</v>
      </c>
      <c r="O958" s="47">
        <f>SUM(O959:O961)</f>
        <v>0</v>
      </c>
      <c r="P958" s="47">
        <f>SUM(P959:P961)</f>
        <v>0</v>
      </c>
      <c r="Q958" s="47">
        <f>SUM(Q959:Q961)</f>
        <v>15595052.959999999</v>
      </c>
      <c r="R958" s="47">
        <f>SUM(R959:R961)</f>
        <v>15595052.959999999</v>
      </c>
      <c r="S958" s="47">
        <f>SUM(S959:S961)</f>
        <v>0</v>
      </c>
      <c r="T958" s="49" t="s">
        <v>40</v>
      </c>
      <c r="U958" s="49" t="s">
        <v>40</v>
      </c>
      <c r="V958" s="50" t="s">
        <v>40</v>
      </c>
      <c r="W958" s="60"/>
    </row>
    <row r="959" s="51" customFormat="1" ht="42.75">
      <c r="A959" s="52">
        <v>1</v>
      </c>
      <c r="B959" s="53" t="s">
        <v>597</v>
      </c>
      <c r="C959" s="52" t="s">
        <v>43</v>
      </c>
      <c r="D959" s="52" t="s">
        <v>313</v>
      </c>
      <c r="E959" s="52" t="s">
        <v>40</v>
      </c>
      <c r="F959" s="52" t="s">
        <v>40</v>
      </c>
      <c r="G959" s="54">
        <v>2</v>
      </c>
      <c r="H959" s="54">
        <v>2</v>
      </c>
      <c r="I959" s="55">
        <v>791.67999999999995</v>
      </c>
      <c r="J959" s="55">
        <v>791.67999999999995</v>
      </c>
      <c r="K959" s="55">
        <v>637.98000000000002</v>
      </c>
      <c r="L959" s="56">
        <v>24</v>
      </c>
      <c r="M959" s="55">
        <f t="shared" ref="M959:M961" si="199">SUM(N959:Q959)</f>
        <v>5778373.8099999996</v>
      </c>
      <c r="N959" s="55">
        <v>0</v>
      </c>
      <c r="O959" s="55">
        <v>0</v>
      </c>
      <c r="P959" s="55">
        <v>0</v>
      </c>
      <c r="Q959" s="55">
        <f>'Таблица 3 '!C950</f>
        <v>5778373.8099999996</v>
      </c>
      <c r="R959" s="55">
        <f t="shared" ref="R959:R961" si="200">Q959</f>
        <v>5778373.8099999996</v>
      </c>
      <c r="S959" s="55">
        <v>0</v>
      </c>
      <c r="T959" s="57">
        <f t="shared" si="193"/>
        <v>7298.8755684114794</v>
      </c>
      <c r="U959" s="57">
        <f t="shared" si="198"/>
        <v>7298.8755684114794</v>
      </c>
      <c r="V959" s="59" t="s">
        <v>705</v>
      </c>
      <c r="W959" s="60"/>
    </row>
    <row r="960" s="51" customFormat="1" ht="42.75">
      <c r="A960" s="52">
        <v>2</v>
      </c>
      <c r="B960" s="53" t="s">
        <v>598</v>
      </c>
      <c r="C960" s="52" t="s">
        <v>43</v>
      </c>
      <c r="D960" s="52">
        <v>1976</v>
      </c>
      <c r="E960" s="52" t="s">
        <v>40</v>
      </c>
      <c r="F960" s="52" t="s">
        <v>40</v>
      </c>
      <c r="G960" s="54">
        <v>2</v>
      </c>
      <c r="H960" s="54">
        <v>2</v>
      </c>
      <c r="I960" s="55">
        <v>1146.1500000000001</v>
      </c>
      <c r="J960" s="55">
        <v>1146.1500000000001</v>
      </c>
      <c r="K960" s="55">
        <v>1096.6400000000001</v>
      </c>
      <c r="L960" s="56">
        <v>49</v>
      </c>
      <c r="M960" s="55">
        <f t="shared" si="199"/>
        <v>5661298.75</v>
      </c>
      <c r="N960" s="55">
        <v>0</v>
      </c>
      <c r="O960" s="55">
        <v>0</v>
      </c>
      <c r="P960" s="55">
        <v>0</v>
      </c>
      <c r="Q960" s="55">
        <f>'Таблица 3 '!C951</f>
        <v>5661298.75</v>
      </c>
      <c r="R960" s="55">
        <f t="shared" si="200"/>
        <v>5661298.75</v>
      </c>
      <c r="S960" s="55">
        <v>0</v>
      </c>
      <c r="T960" s="57">
        <f t="shared" si="193"/>
        <v>4939.4047463246516</v>
      </c>
      <c r="U960" s="57">
        <f t="shared" si="198"/>
        <v>4939.4047463246516</v>
      </c>
      <c r="V960" s="59" t="s">
        <v>705</v>
      </c>
      <c r="W960" s="60"/>
    </row>
    <row r="961" s="51" customFormat="1" ht="42.75">
      <c r="A961" s="52">
        <v>3</v>
      </c>
      <c r="B961" s="53" t="s">
        <v>600</v>
      </c>
      <c r="C961" s="52" t="s">
        <v>43</v>
      </c>
      <c r="D961" s="52" t="s">
        <v>890</v>
      </c>
      <c r="E961" s="52" t="s">
        <v>40</v>
      </c>
      <c r="F961" s="52" t="s">
        <v>40</v>
      </c>
      <c r="G961" s="54">
        <v>2</v>
      </c>
      <c r="H961" s="54">
        <v>2</v>
      </c>
      <c r="I961" s="55">
        <v>813.28999999999996</v>
      </c>
      <c r="J961" s="55">
        <v>813.28999999999996</v>
      </c>
      <c r="K961" s="55">
        <v>705.88999999999999</v>
      </c>
      <c r="L961" s="56">
        <v>20</v>
      </c>
      <c r="M961" s="55">
        <f t="shared" si="199"/>
        <v>4155380.3999999999</v>
      </c>
      <c r="N961" s="55">
        <v>0</v>
      </c>
      <c r="O961" s="55">
        <v>0</v>
      </c>
      <c r="P961" s="55">
        <v>0</v>
      </c>
      <c r="Q961" s="55">
        <f>'Таблица 3 '!C952</f>
        <v>4155380.3999999999</v>
      </c>
      <c r="R961" s="55">
        <f t="shared" si="200"/>
        <v>4155380.3999999999</v>
      </c>
      <c r="S961" s="55">
        <v>0</v>
      </c>
      <c r="T961" s="57">
        <f t="shared" si="193"/>
        <v>5109.3464815748384</v>
      </c>
      <c r="U961" s="57">
        <f t="shared" si="198"/>
        <v>5109.3464815748384</v>
      </c>
      <c r="V961" s="59" t="s">
        <v>705</v>
      </c>
      <c r="W961" s="60"/>
    </row>
    <row r="962" s="43" customFormat="1" ht="22.149999999999999" customHeight="1">
      <c r="A962" s="44" t="s">
        <v>602</v>
      </c>
      <c r="B962" s="44"/>
      <c r="C962" s="45" t="s">
        <v>39</v>
      </c>
      <c r="D962" s="45" t="s">
        <v>39</v>
      </c>
      <c r="E962" s="45" t="s">
        <v>39</v>
      </c>
      <c r="F962" s="45" t="s">
        <v>39</v>
      </c>
      <c r="G962" s="46" t="s">
        <v>39</v>
      </c>
      <c r="H962" s="46" t="s">
        <v>39</v>
      </c>
      <c r="I962" s="47">
        <f>SUM(I963:I977)</f>
        <v>31388.03999999999</v>
      </c>
      <c r="J962" s="47">
        <f>SUM(J963:J977)</f>
        <v>22987.560000000001</v>
      </c>
      <c r="K962" s="47">
        <f>SUM(K963:K977)</f>
        <v>13342.560000000001</v>
      </c>
      <c r="L962" s="48">
        <f>SUM(L963:L977)</f>
        <v>1305</v>
      </c>
      <c r="M962" s="47">
        <f>SUM(M963:M977)</f>
        <v>19841902.309999999</v>
      </c>
      <c r="N962" s="47">
        <f>SUM(N963:N977)</f>
        <v>0</v>
      </c>
      <c r="O962" s="47">
        <f>SUM(O963:O977)</f>
        <v>0</v>
      </c>
      <c r="P962" s="47">
        <f>SUM(P963:P977)</f>
        <v>0</v>
      </c>
      <c r="Q962" s="47">
        <f>SUM(Q963:Q977)</f>
        <v>19841902.309999999</v>
      </c>
      <c r="R962" s="47">
        <f>SUM(R963:R977)</f>
        <v>19841902.309999999</v>
      </c>
      <c r="S962" s="47">
        <f>SUM(S963:S977)</f>
        <v>0</v>
      </c>
      <c r="T962" s="49" t="s">
        <v>40</v>
      </c>
      <c r="U962" s="49" t="s">
        <v>40</v>
      </c>
      <c r="V962" s="50" t="s">
        <v>40</v>
      </c>
      <c r="W962" s="60"/>
    </row>
    <row r="963" s="109" customFormat="1" ht="43.5" customHeight="1">
      <c r="A963" s="52">
        <v>1</v>
      </c>
      <c r="B963" s="110" t="s">
        <v>891</v>
      </c>
      <c r="C963" s="52" t="s">
        <v>43</v>
      </c>
      <c r="D963" s="52">
        <v>1972</v>
      </c>
      <c r="E963" s="52" t="s">
        <v>39</v>
      </c>
      <c r="F963" s="52" t="s">
        <v>44</v>
      </c>
      <c r="G963" s="54">
        <v>5</v>
      </c>
      <c r="H963" s="54">
        <v>4</v>
      </c>
      <c r="I963" s="55">
        <v>3909.6999999999998</v>
      </c>
      <c r="J963" s="55">
        <v>2640</v>
      </c>
      <c r="K963" s="55">
        <v>0</v>
      </c>
      <c r="L963" s="56">
        <v>190</v>
      </c>
      <c r="M963" s="55">
        <f t="shared" ref="M963:M977" si="201">SUM(N963:Q963)</f>
        <v>985245.56000000006</v>
      </c>
      <c r="N963" s="55">
        <v>0</v>
      </c>
      <c r="O963" s="55">
        <v>0</v>
      </c>
      <c r="P963" s="55">
        <v>0</v>
      </c>
      <c r="Q963" s="55">
        <f>'Таблица 3 '!C954</f>
        <v>985245.56000000006</v>
      </c>
      <c r="R963" s="55">
        <f t="shared" ref="R963:R977" si="202">Q963</f>
        <v>985245.56000000006</v>
      </c>
      <c r="S963" s="55">
        <v>0</v>
      </c>
      <c r="T963" s="57">
        <f t="shared" si="193"/>
        <v>373.19907575757577</v>
      </c>
      <c r="U963" s="57">
        <f t="shared" si="198"/>
        <v>373.19907575757577</v>
      </c>
      <c r="V963" s="59" t="s">
        <v>705</v>
      </c>
      <c r="W963" s="111"/>
      <c r="X963" s="109"/>
    </row>
    <row r="964" s="109" customFormat="1" ht="43.5" customHeight="1">
      <c r="A964" s="52">
        <v>2</v>
      </c>
      <c r="B964" s="110" t="s">
        <v>892</v>
      </c>
      <c r="C964" s="52" t="s">
        <v>43</v>
      </c>
      <c r="D964" s="52">
        <v>1974</v>
      </c>
      <c r="E964" s="52" t="s">
        <v>39</v>
      </c>
      <c r="F964" s="52" t="s">
        <v>44</v>
      </c>
      <c r="G964" s="103">
        <v>5</v>
      </c>
      <c r="H964" s="54">
        <v>4</v>
      </c>
      <c r="I964" s="55">
        <v>3564.5</v>
      </c>
      <c r="J964" s="55">
        <v>1997</v>
      </c>
      <c r="K964" s="55">
        <v>0</v>
      </c>
      <c r="L964" s="56">
        <v>202</v>
      </c>
      <c r="M964" s="55">
        <f t="shared" si="201"/>
        <v>1095093.8500000001</v>
      </c>
      <c r="N964" s="55">
        <v>0</v>
      </c>
      <c r="O964" s="55">
        <v>0</v>
      </c>
      <c r="P964" s="55">
        <v>0</v>
      </c>
      <c r="Q964" s="55">
        <f>'Таблица 3 '!C955</f>
        <v>1095093.8500000001</v>
      </c>
      <c r="R964" s="55">
        <f t="shared" si="202"/>
        <v>1095093.8500000001</v>
      </c>
      <c r="S964" s="55">
        <v>0</v>
      </c>
      <c r="T964" s="57">
        <f t="shared" si="193"/>
        <v>548.36947921882825</v>
      </c>
      <c r="U964" s="57">
        <f t="shared" si="198"/>
        <v>548.36947921882825</v>
      </c>
      <c r="V964" s="59" t="s">
        <v>705</v>
      </c>
      <c r="W964" s="111"/>
      <c r="X964" s="109"/>
    </row>
    <row r="965" s="109" customFormat="1" ht="43.5" customHeight="1">
      <c r="A965" s="52">
        <v>3</v>
      </c>
      <c r="B965" s="110" t="s">
        <v>893</v>
      </c>
      <c r="C965" s="52" t="s">
        <v>43</v>
      </c>
      <c r="D965" s="52">
        <v>1975</v>
      </c>
      <c r="E965" s="52" t="s">
        <v>39</v>
      </c>
      <c r="F965" s="52" t="s">
        <v>44</v>
      </c>
      <c r="G965" s="54">
        <v>5</v>
      </c>
      <c r="H965" s="103">
        <v>4</v>
      </c>
      <c r="I965" s="55">
        <v>3610.0999999999999</v>
      </c>
      <c r="J965" s="55">
        <v>2020.9000000000001</v>
      </c>
      <c r="K965" s="55">
        <v>0</v>
      </c>
      <c r="L965" s="56">
        <v>141</v>
      </c>
      <c r="M965" s="55">
        <f t="shared" si="201"/>
        <v>986340.14000000001</v>
      </c>
      <c r="N965" s="55">
        <v>0</v>
      </c>
      <c r="O965" s="55">
        <v>0</v>
      </c>
      <c r="P965" s="55">
        <v>0</v>
      </c>
      <c r="Q965" s="55">
        <f>'Таблица 3 '!C956</f>
        <v>986340.14000000001</v>
      </c>
      <c r="R965" s="55">
        <f t="shared" si="202"/>
        <v>986340.14000000001</v>
      </c>
      <c r="S965" s="55">
        <v>0</v>
      </c>
      <c r="T965" s="57">
        <f t="shared" si="193"/>
        <v>488.06974120441384</v>
      </c>
      <c r="U965" s="57">
        <f t="shared" si="198"/>
        <v>488.06974120441384</v>
      </c>
      <c r="V965" s="59" t="s">
        <v>705</v>
      </c>
      <c r="W965" s="111"/>
      <c r="X965" s="109"/>
    </row>
    <row r="966" s="109" customFormat="1" ht="43.5" customHeight="1">
      <c r="A966" s="52">
        <v>4</v>
      </c>
      <c r="B966" s="110" t="s">
        <v>894</v>
      </c>
      <c r="C966" s="52" t="s">
        <v>43</v>
      </c>
      <c r="D966" s="52">
        <v>1979</v>
      </c>
      <c r="E966" s="52" t="s">
        <v>39</v>
      </c>
      <c r="F966" s="52" t="s">
        <v>44</v>
      </c>
      <c r="G966" s="103">
        <v>5</v>
      </c>
      <c r="H966" s="54">
        <v>4</v>
      </c>
      <c r="I966" s="55">
        <v>3660.4000000000001</v>
      </c>
      <c r="J966" s="55">
        <v>2011.7</v>
      </c>
      <c r="K966" s="55">
        <v>0</v>
      </c>
      <c r="L966" s="56">
        <v>198</v>
      </c>
      <c r="M966" s="55">
        <f t="shared" si="201"/>
        <v>1061126.1399999999</v>
      </c>
      <c r="N966" s="55">
        <v>0</v>
      </c>
      <c r="O966" s="55">
        <v>0</v>
      </c>
      <c r="P966" s="55">
        <v>0</v>
      </c>
      <c r="Q966" s="55">
        <f>'Таблица 3 '!C957</f>
        <v>1061126.1399999999</v>
      </c>
      <c r="R966" s="55">
        <f t="shared" si="202"/>
        <v>1061126.1399999999</v>
      </c>
      <c r="S966" s="55">
        <v>0</v>
      </c>
      <c r="T966" s="57">
        <f t="shared" si="193"/>
        <v>527.47732763334488</v>
      </c>
      <c r="U966" s="57">
        <f t="shared" si="198"/>
        <v>527.47732763334488</v>
      </c>
      <c r="V966" s="59" t="s">
        <v>705</v>
      </c>
      <c r="W966" s="111"/>
      <c r="X966" s="109"/>
    </row>
    <row r="967" s="51" customFormat="1" ht="43.5" customHeight="1">
      <c r="A967" s="52">
        <v>5</v>
      </c>
      <c r="B967" s="53" t="s">
        <v>344</v>
      </c>
      <c r="C967" s="52" t="s">
        <v>43</v>
      </c>
      <c r="D967" s="52">
        <v>1980</v>
      </c>
      <c r="E967" s="52" t="s">
        <v>40</v>
      </c>
      <c r="F967" s="52" t="s">
        <v>44</v>
      </c>
      <c r="G967" s="54">
        <v>2</v>
      </c>
      <c r="H967" s="54">
        <v>3</v>
      </c>
      <c r="I967" s="55">
        <v>1321.8</v>
      </c>
      <c r="J967" s="55">
        <v>969</v>
      </c>
      <c r="K967" s="55">
        <v>969</v>
      </c>
      <c r="L967" s="56">
        <v>40</v>
      </c>
      <c r="M967" s="55">
        <f t="shared" si="201"/>
        <v>605686.80000000005</v>
      </c>
      <c r="N967" s="55">
        <v>0</v>
      </c>
      <c r="O967" s="55">
        <v>0</v>
      </c>
      <c r="P967" s="55">
        <v>0</v>
      </c>
      <c r="Q967" s="55">
        <f>'Таблица 3 '!C958</f>
        <v>605686.80000000005</v>
      </c>
      <c r="R967" s="55">
        <f t="shared" si="202"/>
        <v>605686.80000000005</v>
      </c>
      <c r="S967" s="55">
        <v>0</v>
      </c>
      <c r="T967" s="57">
        <f t="shared" si="193"/>
        <v>625.06377708978334</v>
      </c>
      <c r="U967" s="57">
        <v>734.62</v>
      </c>
      <c r="V967" s="59" t="s">
        <v>705</v>
      </c>
      <c r="W967" s="60"/>
    </row>
    <row r="968" s="51" customFormat="1" ht="42.75">
      <c r="A968" s="52">
        <v>6</v>
      </c>
      <c r="B968" s="53" t="s">
        <v>614</v>
      </c>
      <c r="C968" s="52" t="s">
        <v>43</v>
      </c>
      <c r="D968" s="52">
        <v>1964</v>
      </c>
      <c r="E968" s="52">
        <v>2018</v>
      </c>
      <c r="F968" s="52" t="s">
        <v>65</v>
      </c>
      <c r="G968" s="54">
        <v>3</v>
      </c>
      <c r="H968" s="54">
        <v>2</v>
      </c>
      <c r="I968" s="55">
        <v>952.39999999999998</v>
      </c>
      <c r="J968" s="55">
        <v>949.10000000000002</v>
      </c>
      <c r="K968" s="55">
        <v>906.89999999999998</v>
      </c>
      <c r="L968" s="56">
        <v>41</v>
      </c>
      <c r="M968" s="55">
        <f t="shared" si="201"/>
        <v>180390</v>
      </c>
      <c r="N968" s="55">
        <v>0</v>
      </c>
      <c r="O968" s="55">
        <v>0</v>
      </c>
      <c r="P968" s="55">
        <v>0</v>
      </c>
      <c r="Q968" s="55">
        <f>'Таблица 3 '!C959</f>
        <v>180390</v>
      </c>
      <c r="R968" s="55">
        <f t="shared" si="202"/>
        <v>180390</v>
      </c>
      <c r="S968" s="55">
        <v>0</v>
      </c>
      <c r="T968" s="57">
        <f t="shared" si="193"/>
        <v>190.06427141502476</v>
      </c>
      <c r="U968" s="57">
        <f t="shared" si="198"/>
        <v>190.06427141502476</v>
      </c>
      <c r="V968" s="59" t="s">
        <v>705</v>
      </c>
      <c r="W968" s="60"/>
    </row>
    <row r="969" s="51" customFormat="1" ht="42.75">
      <c r="A969" s="52">
        <v>7</v>
      </c>
      <c r="B969" s="53" t="s">
        <v>347</v>
      </c>
      <c r="C969" s="52" t="s">
        <v>43</v>
      </c>
      <c r="D969" s="52">
        <v>1957</v>
      </c>
      <c r="E969" s="52">
        <v>2019</v>
      </c>
      <c r="F969" s="52" t="s">
        <v>65</v>
      </c>
      <c r="G969" s="54">
        <v>2</v>
      </c>
      <c r="H969" s="54">
        <v>2</v>
      </c>
      <c r="I969" s="55">
        <v>896</v>
      </c>
      <c r="J969" s="55">
        <v>830</v>
      </c>
      <c r="K969" s="55">
        <v>830</v>
      </c>
      <c r="L969" s="56">
        <v>25</v>
      </c>
      <c r="M969" s="55">
        <f t="shared" si="201"/>
        <v>3439906.8199999998</v>
      </c>
      <c r="N969" s="55">
        <v>0</v>
      </c>
      <c r="O969" s="55">
        <v>0</v>
      </c>
      <c r="P969" s="55">
        <v>0</v>
      </c>
      <c r="Q969" s="55">
        <f>'Таблица 3 '!C960</f>
        <v>3439906.8199999998</v>
      </c>
      <c r="R969" s="55">
        <f t="shared" si="202"/>
        <v>3439906.8199999998</v>
      </c>
      <c r="S969" s="55">
        <v>0</v>
      </c>
      <c r="T969" s="57">
        <f t="shared" si="193"/>
        <v>4144.4660481927713</v>
      </c>
      <c r="U969" s="57">
        <f t="shared" si="198"/>
        <v>4144.4660481927713</v>
      </c>
      <c r="V969" s="59" t="s">
        <v>705</v>
      </c>
      <c r="W969" s="60"/>
    </row>
    <row r="970" s="51" customFormat="1" ht="42.75">
      <c r="A970" s="52">
        <v>8</v>
      </c>
      <c r="B970" s="53" t="s">
        <v>349</v>
      </c>
      <c r="C970" s="52" t="s">
        <v>43</v>
      </c>
      <c r="D970" s="52">
        <v>1961</v>
      </c>
      <c r="E970" s="52" t="s">
        <v>40</v>
      </c>
      <c r="F970" s="52" t="s">
        <v>44</v>
      </c>
      <c r="G970" s="54">
        <v>2</v>
      </c>
      <c r="H970" s="54">
        <v>2</v>
      </c>
      <c r="I970" s="55">
        <v>886.10000000000002</v>
      </c>
      <c r="J970" s="55">
        <v>838.60000000000002</v>
      </c>
      <c r="K970" s="55">
        <v>838.60000000000002</v>
      </c>
      <c r="L970" s="56">
        <v>25</v>
      </c>
      <c r="M970" s="55">
        <f t="shared" si="201"/>
        <v>2630106.96</v>
      </c>
      <c r="N970" s="55">
        <v>0</v>
      </c>
      <c r="O970" s="55">
        <v>0</v>
      </c>
      <c r="P970" s="55">
        <v>0</v>
      </c>
      <c r="Q970" s="55">
        <f>'Таблица 3 '!C961</f>
        <v>2630106.96</v>
      </c>
      <c r="R970" s="55">
        <f t="shared" si="202"/>
        <v>2630106.96</v>
      </c>
      <c r="S970" s="55">
        <v>0</v>
      </c>
      <c r="T970" s="57">
        <f t="shared" si="193"/>
        <v>3136.3068924397803</v>
      </c>
      <c r="U970" s="57">
        <f t="shared" si="198"/>
        <v>3136.3068924397803</v>
      </c>
      <c r="V970" s="59" t="s">
        <v>705</v>
      </c>
      <c r="W970" s="60"/>
    </row>
    <row r="971" s="51" customFormat="1" ht="42.75">
      <c r="A971" s="52">
        <v>9</v>
      </c>
      <c r="B971" s="53" t="s">
        <v>895</v>
      </c>
      <c r="C971" s="112" t="s">
        <v>43</v>
      </c>
      <c r="D971" s="52">
        <v>1953</v>
      </c>
      <c r="E971" s="52" t="s">
        <v>39</v>
      </c>
      <c r="F971" s="52" t="s">
        <v>65</v>
      </c>
      <c r="G971" s="54">
        <v>2</v>
      </c>
      <c r="H971" s="54">
        <v>2</v>
      </c>
      <c r="I971" s="84">
        <v>856.70000000000005</v>
      </c>
      <c r="J971" s="84">
        <v>856.70000000000005</v>
      </c>
      <c r="K971" s="84">
        <v>856.70000000000005</v>
      </c>
      <c r="L971" s="84">
        <v>39</v>
      </c>
      <c r="M971" s="113">
        <f t="shared" si="201"/>
        <v>187023.39999999999</v>
      </c>
      <c r="N971" s="55">
        <v>0</v>
      </c>
      <c r="O971" s="55">
        <v>0</v>
      </c>
      <c r="P971" s="55">
        <v>0</v>
      </c>
      <c r="Q971" s="55">
        <f>'Таблица 3 '!C962</f>
        <v>187023.39999999999</v>
      </c>
      <c r="R971" s="55">
        <f t="shared" si="202"/>
        <v>187023.39999999999</v>
      </c>
      <c r="S971" s="55">
        <v>0</v>
      </c>
      <c r="T971" s="57">
        <f t="shared" si="193"/>
        <v>218.30675849188745</v>
      </c>
      <c r="U971" s="57">
        <f t="shared" si="198"/>
        <v>218.30675849188745</v>
      </c>
      <c r="V971" s="59" t="s">
        <v>705</v>
      </c>
      <c r="W971" s="60"/>
    </row>
    <row r="972" s="51" customFormat="1" ht="42.75">
      <c r="A972" s="52">
        <v>10</v>
      </c>
      <c r="B972" s="53" t="s">
        <v>896</v>
      </c>
      <c r="C972" s="52" t="s">
        <v>43</v>
      </c>
      <c r="D972" s="114">
        <v>1994</v>
      </c>
      <c r="E972" s="114" t="s">
        <v>39</v>
      </c>
      <c r="F972" s="114" t="s">
        <v>65</v>
      </c>
      <c r="G972" s="115">
        <v>5</v>
      </c>
      <c r="H972" s="115">
        <v>4</v>
      </c>
      <c r="I972" s="116">
        <v>3123.0999999999999</v>
      </c>
      <c r="J972" s="116">
        <v>2235.6399999999999</v>
      </c>
      <c r="K972" s="116">
        <v>2235.6399999999999</v>
      </c>
      <c r="L972" s="117">
        <v>98</v>
      </c>
      <c r="M972" s="55">
        <f t="shared" si="201"/>
        <v>6787741.8900000006</v>
      </c>
      <c r="N972" s="55">
        <v>0</v>
      </c>
      <c r="O972" s="55">
        <v>0</v>
      </c>
      <c r="P972" s="55">
        <v>0</v>
      </c>
      <c r="Q972" s="55">
        <f>'Таблица 3 '!C963</f>
        <v>6787741.8900000006</v>
      </c>
      <c r="R972" s="55">
        <f t="shared" si="202"/>
        <v>6787741.8900000006</v>
      </c>
      <c r="S972" s="55">
        <v>0</v>
      </c>
      <c r="T972" s="57">
        <f t="shared" si="193"/>
        <v>3036.1515673364233</v>
      </c>
      <c r="U972" s="57">
        <f t="shared" si="198"/>
        <v>3036.1515673364233</v>
      </c>
      <c r="V972" s="59" t="s">
        <v>705</v>
      </c>
      <c r="W972" s="60"/>
    </row>
    <row r="973" s="51" customFormat="1" ht="42.75">
      <c r="A973" s="52">
        <v>11</v>
      </c>
      <c r="B973" s="53" t="s">
        <v>620</v>
      </c>
      <c r="C973" s="52" t="s">
        <v>43</v>
      </c>
      <c r="D973" s="52">
        <v>1963</v>
      </c>
      <c r="E973" s="52">
        <v>2021</v>
      </c>
      <c r="F973" s="52" t="s">
        <v>65</v>
      </c>
      <c r="G973" s="54">
        <v>2</v>
      </c>
      <c r="H973" s="54">
        <v>2</v>
      </c>
      <c r="I973" s="55">
        <v>728.94000000000005</v>
      </c>
      <c r="J973" s="55">
        <v>634.72000000000003</v>
      </c>
      <c r="K973" s="55">
        <v>603.91999999999996</v>
      </c>
      <c r="L973" s="56">
        <v>23</v>
      </c>
      <c r="M973" s="55">
        <f t="shared" si="201"/>
        <v>206138.39999999999</v>
      </c>
      <c r="N973" s="55">
        <v>0</v>
      </c>
      <c r="O973" s="55">
        <v>0</v>
      </c>
      <c r="P973" s="55">
        <v>0</v>
      </c>
      <c r="Q973" s="55">
        <f>'Таблица 3 '!C964</f>
        <v>206138.39999999999</v>
      </c>
      <c r="R973" s="55">
        <f t="shared" si="202"/>
        <v>206138.39999999999</v>
      </c>
      <c r="S973" s="55">
        <v>0</v>
      </c>
      <c r="T973" s="57">
        <f t="shared" si="193"/>
        <v>324.77060751197376</v>
      </c>
      <c r="U973" s="57">
        <f t="shared" si="198"/>
        <v>324.77060751197376</v>
      </c>
      <c r="V973" s="59" t="s">
        <v>705</v>
      </c>
      <c r="W973" s="60"/>
    </row>
    <row r="974" s="51" customFormat="1" ht="42.75">
      <c r="A974" s="52">
        <v>12</v>
      </c>
      <c r="B974" s="53" t="s">
        <v>897</v>
      </c>
      <c r="C974" s="52" t="s">
        <v>43</v>
      </c>
      <c r="D974" s="52">
        <v>1992</v>
      </c>
      <c r="E974" s="52">
        <v>2019</v>
      </c>
      <c r="F974" s="52" t="s">
        <v>50</v>
      </c>
      <c r="G974" s="54">
        <v>5</v>
      </c>
      <c r="H974" s="54">
        <v>3</v>
      </c>
      <c r="I974" s="55">
        <v>4970.8999999999996</v>
      </c>
      <c r="J974" s="55">
        <v>4387.3999999999996</v>
      </c>
      <c r="K974" s="55">
        <v>3894</v>
      </c>
      <c r="L974" s="56">
        <v>172</v>
      </c>
      <c r="M974" s="55">
        <f t="shared" si="201"/>
        <v>493110</v>
      </c>
      <c r="N974" s="55">
        <v>0</v>
      </c>
      <c r="O974" s="55">
        <v>0</v>
      </c>
      <c r="P974" s="55">
        <v>0</v>
      </c>
      <c r="Q974" s="55">
        <f>'Таблица 3 '!C965</f>
        <v>493110</v>
      </c>
      <c r="R974" s="55">
        <f t="shared" si="202"/>
        <v>493110</v>
      </c>
      <c r="S974" s="55">
        <v>0</v>
      </c>
      <c r="T974" s="57">
        <f t="shared" si="193"/>
        <v>112.39230523772622</v>
      </c>
      <c r="U974" s="57">
        <f t="shared" si="198"/>
        <v>112.39230523772622</v>
      </c>
      <c r="V974" s="59" t="s">
        <v>705</v>
      </c>
      <c r="W974" s="60"/>
      <c r="X974" s="51"/>
    </row>
    <row r="975" s="51" customFormat="1" ht="42.75">
      <c r="A975" s="52">
        <v>13</v>
      </c>
      <c r="B975" s="53" t="s">
        <v>359</v>
      </c>
      <c r="C975" s="52" t="s">
        <v>43</v>
      </c>
      <c r="D975" s="52">
        <v>1977</v>
      </c>
      <c r="E975" s="52">
        <v>2021</v>
      </c>
      <c r="F975" s="52" t="s">
        <v>65</v>
      </c>
      <c r="G975" s="54">
        <v>3</v>
      </c>
      <c r="H975" s="54">
        <v>3</v>
      </c>
      <c r="I975" s="55">
        <v>1138.0999999999999</v>
      </c>
      <c r="J975" s="55">
        <v>1080</v>
      </c>
      <c r="K975" s="55">
        <v>1080</v>
      </c>
      <c r="L975" s="56">
        <v>50</v>
      </c>
      <c r="M975" s="55">
        <f t="shared" si="201"/>
        <v>604195.48999999999</v>
      </c>
      <c r="N975" s="55">
        <v>0</v>
      </c>
      <c r="O975" s="55">
        <v>0</v>
      </c>
      <c r="P975" s="55">
        <v>0</v>
      </c>
      <c r="Q975" s="55">
        <f>'Таблица 3 '!C966</f>
        <v>604195.48999999999</v>
      </c>
      <c r="R975" s="55">
        <f t="shared" si="202"/>
        <v>604195.48999999999</v>
      </c>
      <c r="S975" s="55">
        <v>0</v>
      </c>
      <c r="T975" s="57">
        <f t="shared" si="193"/>
        <v>559.44026851851856</v>
      </c>
      <c r="U975" s="57">
        <f t="shared" si="198"/>
        <v>559.44026851851856</v>
      </c>
      <c r="V975" s="59" t="s">
        <v>705</v>
      </c>
      <c r="W975" s="60"/>
      <c r="X975" s="51"/>
    </row>
    <row r="976" s="51" customFormat="1" ht="42.75">
      <c r="A976" s="52">
        <v>14</v>
      </c>
      <c r="B976" s="53" t="s">
        <v>625</v>
      </c>
      <c r="C976" s="52" t="s">
        <v>43</v>
      </c>
      <c r="D976" s="52">
        <v>1968</v>
      </c>
      <c r="E976" s="52" t="s">
        <v>40</v>
      </c>
      <c r="F976" s="52" t="s">
        <v>65</v>
      </c>
      <c r="G976" s="54">
        <v>2</v>
      </c>
      <c r="H976" s="54">
        <v>2</v>
      </c>
      <c r="I976" s="55">
        <v>680.60000000000002</v>
      </c>
      <c r="J976" s="55">
        <v>637.60000000000002</v>
      </c>
      <c r="K976" s="55">
        <v>339.10000000000002</v>
      </c>
      <c r="L976" s="56">
        <v>22</v>
      </c>
      <c r="M976" s="55">
        <f t="shared" si="201"/>
        <v>463209.97999999998</v>
      </c>
      <c r="N976" s="55">
        <v>0</v>
      </c>
      <c r="O976" s="55">
        <v>0</v>
      </c>
      <c r="P976" s="55">
        <v>0</v>
      </c>
      <c r="Q976" s="55">
        <f>'Таблица 3 '!C967</f>
        <v>463209.97999999998</v>
      </c>
      <c r="R976" s="55">
        <f t="shared" si="202"/>
        <v>463209.97999999998</v>
      </c>
      <c r="S976" s="55">
        <v>0</v>
      </c>
      <c r="T976" s="57">
        <f t="shared" si="193"/>
        <v>726.48993099121697</v>
      </c>
      <c r="U976" s="57">
        <f t="shared" si="198"/>
        <v>726.48993099121697</v>
      </c>
      <c r="V976" s="59" t="s">
        <v>705</v>
      </c>
      <c r="W976" s="60"/>
    </row>
    <row r="977" s="51" customFormat="1" ht="42.75">
      <c r="A977" s="52">
        <v>15</v>
      </c>
      <c r="B977" s="53" t="s">
        <v>898</v>
      </c>
      <c r="C977" s="52" t="s">
        <v>43</v>
      </c>
      <c r="D977" s="52">
        <v>1982</v>
      </c>
      <c r="E977" s="52" t="s">
        <v>40</v>
      </c>
      <c r="F977" s="52" t="s">
        <v>65</v>
      </c>
      <c r="G977" s="54">
        <v>2</v>
      </c>
      <c r="H977" s="54">
        <v>2</v>
      </c>
      <c r="I977" s="55">
        <v>1088.7</v>
      </c>
      <c r="J977" s="55">
        <v>899.20000000000005</v>
      </c>
      <c r="K977" s="55">
        <v>788.70000000000005</v>
      </c>
      <c r="L977" s="56">
        <v>39</v>
      </c>
      <c r="M977" s="55">
        <f t="shared" si="201"/>
        <v>116586.88</v>
      </c>
      <c r="N977" s="55">
        <v>0</v>
      </c>
      <c r="O977" s="55">
        <v>0</v>
      </c>
      <c r="P977" s="55">
        <v>0</v>
      </c>
      <c r="Q977" s="55">
        <f>'Таблица 3 '!C968</f>
        <v>116586.88</v>
      </c>
      <c r="R977" s="55">
        <f t="shared" si="202"/>
        <v>116586.88</v>
      </c>
      <c r="S977" s="55">
        <v>0</v>
      </c>
      <c r="T977" s="57">
        <f t="shared" si="193"/>
        <v>129.65622775800711</v>
      </c>
      <c r="U977" s="57">
        <f t="shared" si="198"/>
        <v>129.65622775800711</v>
      </c>
      <c r="V977" s="59" t="s">
        <v>705</v>
      </c>
      <c r="W977" s="60"/>
    </row>
    <row r="978" s="43" customFormat="1" ht="25.899999999999999" customHeight="1">
      <c r="A978" s="44" t="s">
        <v>248</v>
      </c>
      <c r="B978" s="44"/>
      <c r="C978" s="45" t="s">
        <v>39</v>
      </c>
      <c r="D978" s="45" t="s">
        <v>39</v>
      </c>
      <c r="E978" s="45" t="s">
        <v>39</v>
      </c>
      <c r="F978" s="45" t="s">
        <v>39</v>
      </c>
      <c r="G978" s="46" t="s">
        <v>39</v>
      </c>
      <c r="H978" s="46" t="s">
        <v>39</v>
      </c>
      <c r="I978" s="47">
        <f>SUM(I979:I980)</f>
        <v>2636.4000000000001</v>
      </c>
      <c r="J978" s="47">
        <f>SUM(J979:J980)</f>
        <v>2045.0999999999999</v>
      </c>
      <c r="K978" s="47">
        <f>SUM(K979:K980)</f>
        <v>1978.3</v>
      </c>
      <c r="L978" s="48">
        <f>SUM(L979:L980)</f>
        <v>90</v>
      </c>
      <c r="M978" s="47">
        <f>SUM(M979:M980)</f>
        <v>3551900.6000000001</v>
      </c>
      <c r="N978" s="47">
        <f>SUM(N979:N980)</f>
        <v>0</v>
      </c>
      <c r="O978" s="47">
        <f>SUM(O979:O980)</f>
        <v>0</v>
      </c>
      <c r="P978" s="47">
        <f>SUM(P979:P980)</f>
        <v>0</v>
      </c>
      <c r="Q978" s="47">
        <f>SUM(Q979:Q980)</f>
        <v>3551900.6000000001</v>
      </c>
      <c r="R978" s="47">
        <f>SUM(R979:R980)</f>
        <v>3551900.6000000001</v>
      </c>
      <c r="S978" s="47">
        <f>SUM(S979:S980)</f>
        <v>0</v>
      </c>
      <c r="T978" s="49" t="s">
        <v>40</v>
      </c>
      <c r="U978" s="49" t="s">
        <v>40</v>
      </c>
      <c r="V978" s="50" t="s">
        <v>40</v>
      </c>
      <c r="W978" s="60"/>
      <c r="X978" s="43"/>
    </row>
    <row r="979" s="51" customFormat="1" ht="42.75">
      <c r="A979" s="52">
        <v>1</v>
      </c>
      <c r="B979" s="53" t="s">
        <v>627</v>
      </c>
      <c r="C979" s="52" t="s">
        <v>43</v>
      </c>
      <c r="D979" s="52" t="s">
        <v>328</v>
      </c>
      <c r="E979" s="52" t="s">
        <v>40</v>
      </c>
      <c r="F979" s="52" t="s">
        <v>65</v>
      </c>
      <c r="G979" s="54">
        <v>2</v>
      </c>
      <c r="H979" s="54">
        <v>2</v>
      </c>
      <c r="I979" s="55">
        <v>792.5</v>
      </c>
      <c r="J979" s="55">
        <v>728.10000000000002</v>
      </c>
      <c r="K979" s="55">
        <v>661.29999999999995</v>
      </c>
      <c r="L979" s="56">
        <v>44</v>
      </c>
      <c r="M979" s="55">
        <f t="shared" ref="M979:M980" si="203">SUM(N979:Q979)</f>
        <v>1734982.8</v>
      </c>
      <c r="N979" s="55">
        <v>0</v>
      </c>
      <c r="O979" s="55">
        <v>0</v>
      </c>
      <c r="P979" s="55">
        <v>0</v>
      </c>
      <c r="Q979" s="55">
        <f>'Таблица 3 '!C970</f>
        <v>1734982.8</v>
      </c>
      <c r="R979" s="55">
        <f t="shared" ref="R979:R980" si="204">Q979</f>
        <v>1734982.8</v>
      </c>
      <c r="S979" s="55">
        <v>0</v>
      </c>
      <c r="T979" s="57">
        <f t="shared" si="193"/>
        <v>2382.8908117016895</v>
      </c>
      <c r="U979" s="57">
        <v>2195.73</v>
      </c>
      <c r="V979" s="59" t="s">
        <v>705</v>
      </c>
      <c r="W979" s="60"/>
      <c r="X979" s="51"/>
    </row>
    <row r="980" s="51" customFormat="1" ht="42.75">
      <c r="A980" s="52">
        <v>2</v>
      </c>
      <c r="B980" s="53" t="s">
        <v>899</v>
      </c>
      <c r="C980" s="52" t="s">
        <v>43</v>
      </c>
      <c r="D980" s="52" t="s">
        <v>370</v>
      </c>
      <c r="E980" s="52" t="s">
        <v>40</v>
      </c>
      <c r="F980" s="52" t="s">
        <v>65</v>
      </c>
      <c r="G980" s="54">
        <v>5</v>
      </c>
      <c r="H980" s="54">
        <v>5</v>
      </c>
      <c r="I980" s="55">
        <v>1843.9000000000001</v>
      </c>
      <c r="J980" s="55">
        <v>1317</v>
      </c>
      <c r="K980" s="55">
        <v>1317</v>
      </c>
      <c r="L980" s="56">
        <v>46</v>
      </c>
      <c r="M980" s="55">
        <f t="shared" si="203"/>
        <v>1816917.8</v>
      </c>
      <c r="N980" s="55">
        <v>0</v>
      </c>
      <c r="O980" s="55">
        <v>0</v>
      </c>
      <c r="P980" s="55">
        <v>0</v>
      </c>
      <c r="Q980" s="55">
        <f>'Таблица 3 '!C971</f>
        <v>1816917.8</v>
      </c>
      <c r="R980" s="55">
        <f t="shared" si="204"/>
        <v>1816917.8</v>
      </c>
      <c r="S980" s="55">
        <v>0</v>
      </c>
      <c r="T980" s="57">
        <f t="shared" si="193"/>
        <v>1379.5883067577829</v>
      </c>
      <c r="U980" s="57">
        <v>1165.8</v>
      </c>
      <c r="V980" s="59" t="s">
        <v>705</v>
      </c>
      <c r="W980" s="60"/>
    </row>
    <row r="981" s="43" customFormat="1" ht="27.600000000000001" customHeight="1">
      <c r="A981" s="44" t="s">
        <v>628</v>
      </c>
      <c r="B981" s="44"/>
      <c r="C981" s="45" t="s">
        <v>39</v>
      </c>
      <c r="D981" s="45" t="s">
        <v>39</v>
      </c>
      <c r="E981" s="45" t="s">
        <v>39</v>
      </c>
      <c r="F981" s="45" t="s">
        <v>39</v>
      </c>
      <c r="G981" s="46" t="s">
        <v>39</v>
      </c>
      <c r="H981" s="46" t="s">
        <v>39</v>
      </c>
      <c r="I981" s="47">
        <f>SUM(I982:I984)</f>
        <v>18909</v>
      </c>
      <c r="J981" s="47">
        <f>SUM(J982:J984)</f>
        <v>14195.899999999998</v>
      </c>
      <c r="K981" s="47">
        <f>SUM(K982:K984)</f>
        <v>13592.4</v>
      </c>
      <c r="L981" s="48">
        <f>SUM(L982:L984)</f>
        <v>362</v>
      </c>
      <c r="M981" s="47">
        <f>SUM(M982:M984)</f>
        <v>1634293.28</v>
      </c>
      <c r="N981" s="47">
        <f>SUM(N982:N984)</f>
        <v>0</v>
      </c>
      <c r="O981" s="47">
        <f>SUM(O982:O984)</f>
        <v>0</v>
      </c>
      <c r="P981" s="47">
        <f>SUM(P982:P984)</f>
        <v>0</v>
      </c>
      <c r="Q981" s="47">
        <f>SUM(Q982:Q984)</f>
        <v>1634293.28</v>
      </c>
      <c r="R981" s="47">
        <f>SUM(R982:R984)</f>
        <v>1634293.28</v>
      </c>
      <c r="S981" s="47">
        <f>SUM(S982:S984)</f>
        <v>0</v>
      </c>
      <c r="T981" s="49" t="s">
        <v>40</v>
      </c>
      <c r="U981" s="49" t="s">
        <v>40</v>
      </c>
      <c r="V981" s="50" t="s">
        <v>40</v>
      </c>
      <c r="W981" s="60"/>
    </row>
    <row r="982" s="51" customFormat="1" ht="42.75">
      <c r="A982" s="52">
        <v>1</v>
      </c>
      <c r="B982" s="53" t="s">
        <v>900</v>
      </c>
      <c r="C982" s="52" t="s">
        <v>43</v>
      </c>
      <c r="D982" s="52" t="s">
        <v>186</v>
      </c>
      <c r="E982" s="52">
        <v>2018</v>
      </c>
      <c r="F982" s="52" t="s">
        <v>50</v>
      </c>
      <c r="G982" s="54">
        <v>5</v>
      </c>
      <c r="H982" s="54">
        <v>4</v>
      </c>
      <c r="I982" s="55">
        <v>6099</v>
      </c>
      <c r="J982" s="55">
        <v>4558.6999999999989</v>
      </c>
      <c r="K982" s="55">
        <v>4367.8999999999996</v>
      </c>
      <c r="L982" s="56">
        <v>120</v>
      </c>
      <c r="M982" s="55">
        <f t="shared" ref="M982:M984" si="205">SUM(N982:Q982)</f>
        <v>857506.39999999991</v>
      </c>
      <c r="N982" s="55">
        <v>0</v>
      </c>
      <c r="O982" s="55">
        <v>0</v>
      </c>
      <c r="P982" s="55">
        <v>0</v>
      </c>
      <c r="Q982" s="55">
        <f>'Таблица 3 '!C973</f>
        <v>857506.39999999991</v>
      </c>
      <c r="R982" s="55">
        <f t="shared" ref="R982:R984" si="206">Q982</f>
        <v>857506.39999999991</v>
      </c>
      <c r="S982" s="55">
        <v>0</v>
      </c>
      <c r="T982" s="57">
        <f t="shared" si="193"/>
        <v>188.10327505648542</v>
      </c>
      <c r="U982" s="57">
        <v>3162.1199999999999</v>
      </c>
      <c r="V982" s="59" t="s">
        <v>705</v>
      </c>
      <c r="W982" s="60"/>
    </row>
    <row r="983" s="51" customFormat="1" ht="42.75">
      <c r="A983" s="52">
        <v>2</v>
      </c>
      <c r="B983" s="53" t="s">
        <v>901</v>
      </c>
      <c r="C983" s="52" t="s">
        <v>43</v>
      </c>
      <c r="D983" s="52">
        <v>1989</v>
      </c>
      <c r="E983" s="52" t="s">
        <v>39</v>
      </c>
      <c r="F983" s="52" t="s">
        <v>50</v>
      </c>
      <c r="G983" s="54">
        <v>5</v>
      </c>
      <c r="H983" s="54">
        <v>5</v>
      </c>
      <c r="I983" s="55">
        <v>6976</v>
      </c>
      <c r="J983" s="55">
        <v>5325.1999999999998</v>
      </c>
      <c r="K983" s="55">
        <v>5173</v>
      </c>
      <c r="L983" s="56">
        <v>120</v>
      </c>
      <c r="M983" s="55">
        <f t="shared" si="205"/>
        <v>403282.31</v>
      </c>
      <c r="N983" s="55">
        <v>0</v>
      </c>
      <c r="O983" s="55">
        <v>0</v>
      </c>
      <c r="P983" s="55">
        <v>0</v>
      </c>
      <c r="Q983" s="55">
        <f>'Таблица 3 '!C974</f>
        <v>403282.31</v>
      </c>
      <c r="R983" s="55">
        <f t="shared" si="206"/>
        <v>403282.31</v>
      </c>
      <c r="S983" s="55">
        <v>0</v>
      </c>
      <c r="T983" s="57">
        <f t="shared" si="193"/>
        <v>75.730922782242928</v>
      </c>
      <c r="U983" s="57">
        <f t="shared" si="198"/>
        <v>75.730922782242928</v>
      </c>
      <c r="V983" s="59" t="s">
        <v>705</v>
      </c>
      <c r="W983" s="60"/>
    </row>
    <row r="984" s="51" customFormat="1" ht="42.75">
      <c r="A984" s="52">
        <v>3</v>
      </c>
      <c r="B984" s="53" t="s">
        <v>902</v>
      </c>
      <c r="C984" s="52" t="s">
        <v>43</v>
      </c>
      <c r="D984" s="52" t="s">
        <v>186</v>
      </c>
      <c r="E984" s="52" t="s">
        <v>39</v>
      </c>
      <c r="F984" s="52" t="s">
        <v>50</v>
      </c>
      <c r="G984" s="54">
        <v>5</v>
      </c>
      <c r="H984" s="54">
        <v>5</v>
      </c>
      <c r="I984" s="55">
        <v>5834</v>
      </c>
      <c r="J984" s="55">
        <v>4312</v>
      </c>
      <c r="K984" s="55">
        <v>4051.5</v>
      </c>
      <c r="L984" s="56">
        <v>122</v>
      </c>
      <c r="M984" s="55">
        <f t="shared" si="205"/>
        <v>373504.57000000001</v>
      </c>
      <c r="N984" s="55">
        <v>0</v>
      </c>
      <c r="O984" s="55">
        <v>0</v>
      </c>
      <c r="P984" s="55">
        <v>0</v>
      </c>
      <c r="Q984" s="55">
        <f>'Таблица 3 '!C975</f>
        <v>373504.57000000001</v>
      </c>
      <c r="R984" s="55">
        <f t="shared" si="206"/>
        <v>373504.57000000001</v>
      </c>
      <c r="S984" s="55">
        <v>0</v>
      </c>
      <c r="T984" s="57">
        <f t="shared" si="193"/>
        <v>86.619798237476815</v>
      </c>
      <c r="U984" s="57">
        <f t="shared" si="198"/>
        <v>86.619798237476815</v>
      </c>
      <c r="V984" s="59" t="s">
        <v>705</v>
      </c>
      <c r="W984" s="60"/>
      <c r="X984" s="51"/>
    </row>
    <row r="985" s="43" customFormat="1" ht="24" customHeight="1">
      <c r="A985" s="44" t="s">
        <v>903</v>
      </c>
      <c r="B985" s="44"/>
      <c r="C985" s="45" t="s">
        <v>39</v>
      </c>
      <c r="D985" s="45" t="s">
        <v>39</v>
      </c>
      <c r="E985" s="45" t="s">
        <v>39</v>
      </c>
      <c r="F985" s="45" t="s">
        <v>39</v>
      </c>
      <c r="G985" s="46" t="s">
        <v>39</v>
      </c>
      <c r="H985" s="46" t="s">
        <v>39</v>
      </c>
      <c r="I985" s="47">
        <f>I986</f>
        <v>1189</v>
      </c>
      <c r="J985" s="47">
        <f>J986</f>
        <v>723.39999999999998</v>
      </c>
      <c r="K985" s="47">
        <f>K986</f>
        <v>597</v>
      </c>
      <c r="L985" s="48">
        <f>L986</f>
        <v>42</v>
      </c>
      <c r="M985" s="47">
        <f>M986</f>
        <v>279106.79999999999</v>
      </c>
      <c r="N985" s="47">
        <f>N986</f>
        <v>0</v>
      </c>
      <c r="O985" s="47">
        <f>O986</f>
        <v>0</v>
      </c>
      <c r="P985" s="47">
        <f>P986</f>
        <v>0</v>
      </c>
      <c r="Q985" s="47">
        <f>Q986</f>
        <v>279106.79999999999</v>
      </c>
      <c r="R985" s="47">
        <f>R986</f>
        <v>279106.79999999999</v>
      </c>
      <c r="S985" s="47">
        <f>S986</f>
        <v>0</v>
      </c>
      <c r="T985" s="49" t="s">
        <v>40</v>
      </c>
      <c r="U985" s="49" t="s">
        <v>40</v>
      </c>
      <c r="V985" s="50" t="s">
        <v>40</v>
      </c>
      <c r="W985" s="60"/>
      <c r="X985" s="43"/>
    </row>
    <row r="986" s="51" customFormat="1" ht="42.75">
      <c r="A986" s="52">
        <v>1</v>
      </c>
      <c r="B986" s="53" t="s">
        <v>904</v>
      </c>
      <c r="C986" s="52" t="s">
        <v>43</v>
      </c>
      <c r="D986" s="52">
        <v>1973</v>
      </c>
      <c r="E986" s="52">
        <v>2018</v>
      </c>
      <c r="F986" s="52" t="s">
        <v>65</v>
      </c>
      <c r="G986" s="54">
        <v>2</v>
      </c>
      <c r="H986" s="54">
        <v>2</v>
      </c>
      <c r="I986" s="55">
        <v>1189</v>
      </c>
      <c r="J986" s="55">
        <v>723.39999999999998</v>
      </c>
      <c r="K986" s="55">
        <v>597</v>
      </c>
      <c r="L986" s="56">
        <v>42</v>
      </c>
      <c r="M986" s="55">
        <f>SUM(N986:Q986)</f>
        <v>279106.79999999999</v>
      </c>
      <c r="N986" s="55">
        <v>0</v>
      </c>
      <c r="O986" s="55">
        <v>0</v>
      </c>
      <c r="P986" s="55">
        <v>0</v>
      </c>
      <c r="Q986" s="55">
        <f>'Таблица 3 '!C977</f>
        <v>279106.79999999999</v>
      </c>
      <c r="R986" s="55">
        <f>Q986</f>
        <v>279106.79999999999</v>
      </c>
      <c r="S986" s="55">
        <v>0</v>
      </c>
      <c r="T986" s="57">
        <f t="shared" si="193"/>
        <v>385.82637544926735</v>
      </c>
      <c r="U986" s="57">
        <v>385.82999999999998</v>
      </c>
      <c r="V986" s="59" t="s">
        <v>705</v>
      </c>
      <c r="W986" s="60"/>
    </row>
    <row r="987" ht="25.5" customHeight="1">
      <c r="A987" s="44" t="s">
        <v>905</v>
      </c>
      <c r="B987" s="44"/>
      <c r="C987" s="45" t="s">
        <v>39</v>
      </c>
      <c r="D987" s="45" t="s">
        <v>39</v>
      </c>
      <c r="E987" s="45" t="s">
        <v>39</v>
      </c>
      <c r="F987" s="45" t="s">
        <v>39</v>
      </c>
      <c r="G987" s="46" t="s">
        <v>39</v>
      </c>
      <c r="H987" s="46" t="s">
        <v>39</v>
      </c>
      <c r="I987" s="47">
        <f>SUM(I988:I997)</f>
        <v>25517.210000000003</v>
      </c>
      <c r="J987" s="47">
        <f>SUM(J988:J997)</f>
        <v>20026.939999999999</v>
      </c>
      <c r="K987" s="47">
        <f>SUM(K988:K997)</f>
        <v>17948.119999999999</v>
      </c>
      <c r="L987" s="48">
        <f>SUM(L988:L997)</f>
        <v>706</v>
      </c>
      <c r="M987" s="47">
        <f>SUM(M988:M997)</f>
        <v>23490623.010000002</v>
      </c>
      <c r="N987" s="47">
        <f>SUM(N988:N997)</f>
        <v>0</v>
      </c>
      <c r="O987" s="47">
        <f>SUM(O988:O997)</f>
        <v>0</v>
      </c>
      <c r="P987" s="47">
        <f>SUM(P988:P997)</f>
        <v>0</v>
      </c>
      <c r="Q987" s="47">
        <f>SUM(Q988:Q997)</f>
        <v>23490623.010000002</v>
      </c>
      <c r="R987" s="47">
        <f>SUM(R988:R997)</f>
        <v>23490623.010000002</v>
      </c>
      <c r="S987" s="47">
        <f>SUM(S988:S997)</f>
        <v>0</v>
      </c>
      <c r="T987" s="49" t="s">
        <v>40</v>
      </c>
      <c r="U987" s="49" t="s">
        <v>40</v>
      </c>
      <c r="V987" s="50" t="s">
        <v>40</v>
      </c>
      <c r="W987" s="60"/>
    </row>
    <row r="988" ht="42.75">
      <c r="A988" s="52">
        <v>1</v>
      </c>
      <c r="B988" s="53" t="s">
        <v>772</v>
      </c>
      <c r="C988" s="52" t="s">
        <v>43</v>
      </c>
      <c r="D988" s="52" t="s">
        <v>726</v>
      </c>
      <c r="E988" s="52">
        <v>2021</v>
      </c>
      <c r="F988" s="52" t="s">
        <v>65</v>
      </c>
      <c r="G988" s="54">
        <v>3</v>
      </c>
      <c r="H988" s="54">
        <v>1</v>
      </c>
      <c r="I988" s="55">
        <v>903</v>
      </c>
      <c r="J988" s="55">
        <v>638.84000000000003</v>
      </c>
      <c r="K988" s="55">
        <v>537.60000000000002</v>
      </c>
      <c r="L988" s="56">
        <v>14</v>
      </c>
      <c r="M988" s="55">
        <f t="shared" ref="M988:M997" si="207">SUM(N988:Q988)</f>
        <v>2148737.6699999999</v>
      </c>
      <c r="N988" s="55">
        <v>0</v>
      </c>
      <c r="O988" s="55">
        <v>0</v>
      </c>
      <c r="P988" s="55">
        <v>0</v>
      </c>
      <c r="Q988" s="55">
        <f>'Таблица 3 '!C979</f>
        <v>2148737.6699999999</v>
      </c>
      <c r="R988" s="55">
        <f t="shared" ref="R988:R997" si="208">Q988</f>
        <v>2148737.6699999999</v>
      </c>
      <c r="S988" s="55">
        <v>0</v>
      </c>
      <c r="T988" s="57">
        <f t="shared" si="193"/>
        <v>3363.4989512240932</v>
      </c>
      <c r="U988" s="57">
        <f t="shared" si="198"/>
        <v>3363.4989512240932</v>
      </c>
      <c r="V988" s="59" t="s">
        <v>705</v>
      </c>
      <c r="W988" s="60"/>
    </row>
    <row r="989" ht="42.75">
      <c r="A989" s="52">
        <v>2</v>
      </c>
      <c r="B989" s="53" t="s">
        <v>906</v>
      </c>
      <c r="C989" s="52" t="s">
        <v>43</v>
      </c>
      <c r="D989" s="52">
        <v>1968</v>
      </c>
      <c r="E989" s="52">
        <v>2019</v>
      </c>
      <c r="F989" s="52" t="s">
        <v>65</v>
      </c>
      <c r="G989" s="54">
        <v>6</v>
      </c>
      <c r="H989" s="54">
        <v>3</v>
      </c>
      <c r="I989" s="55">
        <v>3483.96</v>
      </c>
      <c r="J989" s="55">
        <v>2922.29</v>
      </c>
      <c r="K989" s="55">
        <v>2251.79</v>
      </c>
      <c r="L989" s="56">
        <v>89</v>
      </c>
      <c r="M989" s="55">
        <f t="shared" si="207"/>
        <v>1320243.6000000001</v>
      </c>
      <c r="N989" s="55">
        <v>0</v>
      </c>
      <c r="O989" s="55">
        <v>0</v>
      </c>
      <c r="P989" s="55">
        <v>0</v>
      </c>
      <c r="Q989" s="55">
        <f>'Таблица 3 '!C980</f>
        <v>1320243.6000000001</v>
      </c>
      <c r="R989" s="55">
        <f t="shared" si="208"/>
        <v>1320243.6000000001</v>
      </c>
      <c r="S989" s="55">
        <v>0</v>
      </c>
      <c r="T989" s="57">
        <f t="shared" si="193"/>
        <v>451.78390919450163</v>
      </c>
      <c r="U989" s="57">
        <f t="shared" si="198"/>
        <v>451.78390919450163</v>
      </c>
      <c r="V989" s="59" t="s">
        <v>705</v>
      </c>
      <c r="W989" s="60"/>
    </row>
    <row r="990" ht="42.75">
      <c r="A990" s="52">
        <v>3</v>
      </c>
      <c r="B990" s="53" t="s">
        <v>907</v>
      </c>
      <c r="C990" s="52" t="s">
        <v>43</v>
      </c>
      <c r="D990" s="52">
        <v>1988</v>
      </c>
      <c r="E990" s="52" t="s">
        <v>39</v>
      </c>
      <c r="F990" s="52" t="s">
        <v>65</v>
      </c>
      <c r="G990" s="54" t="s">
        <v>908</v>
      </c>
      <c r="H990" s="54">
        <v>2</v>
      </c>
      <c r="I990" s="55">
        <v>5074</v>
      </c>
      <c r="J990" s="55">
        <v>3973.0900000000001</v>
      </c>
      <c r="K990" s="55">
        <v>3077.1900000000001</v>
      </c>
      <c r="L990" s="56">
        <v>156</v>
      </c>
      <c r="M990" s="55">
        <f t="shared" si="207"/>
        <v>3468519.6000000001</v>
      </c>
      <c r="N990" s="55">
        <v>0</v>
      </c>
      <c r="O990" s="55">
        <v>0</v>
      </c>
      <c r="P990" s="55">
        <v>0</v>
      </c>
      <c r="Q990" s="55">
        <f>'Таблица 3 '!C981</f>
        <v>3468519.6000000001</v>
      </c>
      <c r="R990" s="55">
        <f t="shared" si="208"/>
        <v>3468519.6000000001</v>
      </c>
      <c r="S990" s="55">
        <v>0</v>
      </c>
      <c r="T990" s="57">
        <f t="shared" si="193"/>
        <v>873.00302786999544</v>
      </c>
      <c r="U990" s="57">
        <f t="shared" si="198"/>
        <v>873.00302786999544</v>
      </c>
      <c r="V990" s="59" t="s">
        <v>705</v>
      </c>
      <c r="W990" s="60"/>
    </row>
    <row r="991" ht="42.75">
      <c r="A991" s="52">
        <v>4</v>
      </c>
      <c r="B991" s="53" t="s">
        <v>909</v>
      </c>
      <c r="C991" s="52" t="s">
        <v>43</v>
      </c>
      <c r="D991" s="52">
        <v>1991</v>
      </c>
      <c r="E991" s="52">
        <v>2013</v>
      </c>
      <c r="F991" s="52" t="s">
        <v>50</v>
      </c>
      <c r="G991" s="54">
        <v>9</v>
      </c>
      <c r="H991" s="54">
        <v>2</v>
      </c>
      <c r="I991" s="55">
        <v>4352.3000000000002</v>
      </c>
      <c r="J991" s="55">
        <v>3442.9499999999998</v>
      </c>
      <c r="K991" s="55">
        <v>3442.9499999999998</v>
      </c>
      <c r="L991" s="56">
        <v>128</v>
      </c>
      <c r="M991" s="55">
        <f t="shared" si="207"/>
        <v>6730819.1799999997</v>
      </c>
      <c r="N991" s="55">
        <v>0</v>
      </c>
      <c r="O991" s="55">
        <v>0</v>
      </c>
      <c r="P991" s="55">
        <v>0</v>
      </c>
      <c r="Q991" s="55">
        <f>'Таблица 3 '!C982</f>
        <v>6730819.1799999997</v>
      </c>
      <c r="R991" s="55">
        <f t="shared" si="208"/>
        <v>6730819.1799999997</v>
      </c>
      <c r="S991" s="55">
        <v>0</v>
      </c>
      <c r="T991" s="57">
        <f t="shared" si="193"/>
        <v>1954.9569932761149</v>
      </c>
      <c r="U991" s="57">
        <f t="shared" si="198"/>
        <v>1954.9569932761149</v>
      </c>
      <c r="V991" s="59" t="s">
        <v>705</v>
      </c>
      <c r="W991" s="60"/>
    </row>
    <row r="992" ht="42.75">
      <c r="A992" s="52">
        <v>5</v>
      </c>
      <c r="B992" s="53" t="s">
        <v>910</v>
      </c>
      <c r="C992" s="52" t="s">
        <v>43</v>
      </c>
      <c r="D992" s="52">
        <v>1978</v>
      </c>
      <c r="E992" s="52">
        <v>2011</v>
      </c>
      <c r="F992" s="52" t="s">
        <v>50</v>
      </c>
      <c r="G992" s="54">
        <v>5</v>
      </c>
      <c r="H992" s="54">
        <v>3</v>
      </c>
      <c r="I992" s="55">
        <v>4005</v>
      </c>
      <c r="J992" s="55">
        <v>3109.6999999999998</v>
      </c>
      <c r="K992" s="55">
        <v>3109.6999999999998</v>
      </c>
      <c r="L992" s="56">
        <v>94</v>
      </c>
      <c r="M992" s="55">
        <f t="shared" si="207"/>
        <v>342765.32000000001</v>
      </c>
      <c r="N992" s="55">
        <v>0</v>
      </c>
      <c r="O992" s="55">
        <v>0</v>
      </c>
      <c r="P992" s="55">
        <v>0</v>
      </c>
      <c r="Q992" s="55">
        <f>'Таблица 3 '!C983</f>
        <v>342765.32000000001</v>
      </c>
      <c r="R992" s="55">
        <f t="shared" si="208"/>
        <v>342765.32000000001</v>
      </c>
      <c r="S992" s="55">
        <v>0</v>
      </c>
      <c r="T992" s="57">
        <f t="shared" si="193"/>
        <v>110.22456185484131</v>
      </c>
      <c r="U992" s="57">
        <f t="shared" si="198"/>
        <v>110.22456185484131</v>
      </c>
      <c r="V992" s="59" t="s">
        <v>705</v>
      </c>
      <c r="W992" s="60"/>
    </row>
    <row r="993" ht="42.75">
      <c r="A993" s="52">
        <v>6</v>
      </c>
      <c r="B993" s="53" t="s">
        <v>773</v>
      </c>
      <c r="C993" s="52" t="s">
        <v>43</v>
      </c>
      <c r="D993" s="52" t="s">
        <v>729</v>
      </c>
      <c r="E993" s="52" t="s">
        <v>40</v>
      </c>
      <c r="F993" s="52" t="s">
        <v>65</v>
      </c>
      <c r="G993" s="54">
        <v>2</v>
      </c>
      <c r="H993" s="54">
        <v>1</v>
      </c>
      <c r="I993" s="55">
        <v>870.33000000000004</v>
      </c>
      <c r="J993" s="55">
        <v>726.29999999999995</v>
      </c>
      <c r="K993" s="55">
        <v>685.29999999999995</v>
      </c>
      <c r="L993" s="56">
        <v>34</v>
      </c>
      <c r="M993" s="55">
        <f t="shared" si="207"/>
        <v>1335009.4200000002</v>
      </c>
      <c r="N993" s="55">
        <v>0</v>
      </c>
      <c r="O993" s="55">
        <v>0</v>
      </c>
      <c r="P993" s="55">
        <v>0</v>
      </c>
      <c r="Q993" s="55">
        <f>'Таблица 3 '!C984</f>
        <v>1335009.4200000002</v>
      </c>
      <c r="R993" s="55">
        <f t="shared" si="208"/>
        <v>1335009.4200000002</v>
      </c>
      <c r="S993" s="55">
        <v>0</v>
      </c>
      <c r="T993" s="57">
        <f t="shared" si="193"/>
        <v>1838.0964064436187</v>
      </c>
      <c r="U993" s="57">
        <f t="shared" si="198"/>
        <v>1838.0964064436187</v>
      </c>
      <c r="V993" s="59" t="s">
        <v>705</v>
      </c>
      <c r="W993" s="60"/>
    </row>
    <row r="994" ht="42.75">
      <c r="A994" s="52">
        <v>7</v>
      </c>
      <c r="B994" s="53" t="s">
        <v>779</v>
      </c>
      <c r="C994" s="52" t="s">
        <v>43</v>
      </c>
      <c r="D994" s="52">
        <v>1997</v>
      </c>
      <c r="E994" s="52" t="s">
        <v>39</v>
      </c>
      <c r="F994" s="52" t="s">
        <v>65</v>
      </c>
      <c r="G994" s="54">
        <v>3</v>
      </c>
      <c r="H994" s="54">
        <v>2</v>
      </c>
      <c r="I994" s="55">
        <v>1538.9000000000001</v>
      </c>
      <c r="J994" s="55">
        <v>1337.0999999999999</v>
      </c>
      <c r="K994" s="55">
        <v>1007.5</v>
      </c>
      <c r="L994" s="56">
        <v>33</v>
      </c>
      <c r="M994" s="55">
        <f t="shared" si="207"/>
        <v>1568073.6000000001</v>
      </c>
      <c r="N994" s="55">
        <v>0</v>
      </c>
      <c r="O994" s="55">
        <v>0</v>
      </c>
      <c r="P994" s="55">
        <v>0</v>
      </c>
      <c r="Q994" s="55">
        <f>'Таблица 3 '!C985</f>
        <v>1568073.6000000001</v>
      </c>
      <c r="R994" s="55">
        <f t="shared" si="208"/>
        <v>1568073.6000000001</v>
      </c>
      <c r="S994" s="55">
        <v>0</v>
      </c>
      <c r="T994" s="57">
        <f t="shared" si="193"/>
        <v>1172.7422032757461</v>
      </c>
      <c r="U994" s="57">
        <f t="shared" si="198"/>
        <v>1172.7422032757461</v>
      </c>
      <c r="V994" s="59" t="s">
        <v>705</v>
      </c>
      <c r="W994" s="60"/>
    </row>
    <row r="995" ht="42.75">
      <c r="A995" s="52">
        <v>8</v>
      </c>
      <c r="B995" s="53" t="s">
        <v>780</v>
      </c>
      <c r="C995" s="52" t="s">
        <v>43</v>
      </c>
      <c r="D995" s="52">
        <v>1966</v>
      </c>
      <c r="E995" s="52" t="s">
        <v>39</v>
      </c>
      <c r="F995" s="52" t="s">
        <v>65</v>
      </c>
      <c r="G995" s="54">
        <v>2</v>
      </c>
      <c r="H995" s="54">
        <v>2</v>
      </c>
      <c r="I995" s="55">
        <v>696.30999999999995</v>
      </c>
      <c r="J995" s="55">
        <v>626.22000000000003</v>
      </c>
      <c r="K995" s="55">
        <v>585.63999999999999</v>
      </c>
      <c r="L995" s="56">
        <v>31</v>
      </c>
      <c r="M995" s="55">
        <f t="shared" si="207"/>
        <v>4087674.0800000001</v>
      </c>
      <c r="N995" s="55">
        <v>0</v>
      </c>
      <c r="O995" s="55">
        <v>0</v>
      </c>
      <c r="P995" s="55">
        <v>0</v>
      </c>
      <c r="Q995" s="55">
        <f>'Таблица 3 '!C986</f>
        <v>4087674.0800000001</v>
      </c>
      <c r="R995" s="55">
        <f t="shared" si="208"/>
        <v>4087674.0800000001</v>
      </c>
      <c r="S995" s="55">
        <v>0</v>
      </c>
      <c r="T995" s="57">
        <f t="shared" si="193"/>
        <v>6527.5367762128326</v>
      </c>
      <c r="U995" s="57">
        <f t="shared" si="198"/>
        <v>6527.5367762128326</v>
      </c>
      <c r="V995" s="59" t="s">
        <v>705</v>
      </c>
      <c r="W995" s="60"/>
    </row>
    <row r="996" ht="42.75">
      <c r="A996" s="52">
        <v>9</v>
      </c>
      <c r="B996" s="53" t="s">
        <v>911</v>
      </c>
      <c r="C996" s="52" t="s">
        <v>43</v>
      </c>
      <c r="D996" s="52">
        <v>1987</v>
      </c>
      <c r="E996" s="52" t="s">
        <v>39</v>
      </c>
      <c r="F996" s="52" t="s">
        <v>65</v>
      </c>
      <c r="G996" s="54">
        <v>5</v>
      </c>
      <c r="H996" s="54">
        <v>4</v>
      </c>
      <c r="I996" s="55">
        <v>3754.1100000000001</v>
      </c>
      <c r="J996" s="55">
        <v>2719.75</v>
      </c>
      <c r="K996" s="55">
        <v>2719.75</v>
      </c>
      <c r="L996" s="56">
        <v>98</v>
      </c>
      <c r="M996" s="55">
        <f t="shared" si="207"/>
        <v>2308115.6000000001</v>
      </c>
      <c r="N996" s="55">
        <v>0</v>
      </c>
      <c r="O996" s="55">
        <v>0</v>
      </c>
      <c r="P996" s="55">
        <v>0</v>
      </c>
      <c r="Q996" s="55">
        <f>'Таблица 3 '!C987</f>
        <v>2308115.6000000001</v>
      </c>
      <c r="R996" s="55">
        <f t="shared" si="208"/>
        <v>2308115.6000000001</v>
      </c>
      <c r="S996" s="55">
        <v>0</v>
      </c>
      <c r="T996" s="57">
        <f t="shared" si="193"/>
        <v>848.6499126757974</v>
      </c>
      <c r="U996" s="57">
        <f t="shared" si="198"/>
        <v>848.6499126757974</v>
      </c>
      <c r="V996" s="59" t="s">
        <v>705</v>
      </c>
      <c r="W996" s="60"/>
    </row>
    <row r="997" ht="42.75">
      <c r="A997" s="52">
        <v>10</v>
      </c>
      <c r="B997" s="53" t="s">
        <v>912</v>
      </c>
      <c r="C997" s="52" t="s">
        <v>43</v>
      </c>
      <c r="D997" s="52">
        <v>1978</v>
      </c>
      <c r="E997" s="52" t="s">
        <v>39</v>
      </c>
      <c r="F997" s="52" t="s">
        <v>65</v>
      </c>
      <c r="G997" s="54">
        <v>2</v>
      </c>
      <c r="H997" s="54">
        <v>1</v>
      </c>
      <c r="I997" s="55">
        <v>839.29999999999995</v>
      </c>
      <c r="J997" s="55">
        <v>530.70000000000005</v>
      </c>
      <c r="K997" s="55">
        <v>530.70000000000005</v>
      </c>
      <c r="L997" s="56">
        <v>29</v>
      </c>
      <c r="M997" s="55">
        <f t="shared" si="207"/>
        <v>180664.94</v>
      </c>
      <c r="N997" s="55">
        <v>0</v>
      </c>
      <c r="O997" s="55">
        <v>0</v>
      </c>
      <c r="P997" s="55">
        <v>0</v>
      </c>
      <c r="Q997" s="55">
        <f>'Таблица 3 '!C988</f>
        <v>180664.94</v>
      </c>
      <c r="R997" s="55">
        <f t="shared" si="208"/>
        <v>180664.94</v>
      </c>
      <c r="S997" s="55">
        <v>0</v>
      </c>
      <c r="T997" s="57">
        <f t="shared" si="193"/>
        <v>340.4276238929715</v>
      </c>
      <c r="U997" s="57">
        <f t="shared" si="198"/>
        <v>340.4276238929715</v>
      </c>
      <c r="V997" s="59" t="s">
        <v>705</v>
      </c>
      <c r="W997" s="60"/>
    </row>
    <row r="998" s="43" customFormat="1" ht="24" customHeight="1">
      <c r="A998" s="44" t="s">
        <v>256</v>
      </c>
      <c r="B998" s="44"/>
      <c r="C998" s="45" t="s">
        <v>39</v>
      </c>
      <c r="D998" s="45" t="s">
        <v>39</v>
      </c>
      <c r="E998" s="45" t="s">
        <v>39</v>
      </c>
      <c r="F998" s="45" t="s">
        <v>39</v>
      </c>
      <c r="G998" s="46" t="s">
        <v>39</v>
      </c>
      <c r="H998" s="46" t="s">
        <v>39</v>
      </c>
      <c r="I998" s="47">
        <f>I999</f>
        <v>727</v>
      </c>
      <c r="J998" s="47">
        <f>J999</f>
        <v>648.89999999999998</v>
      </c>
      <c r="K998" s="47">
        <f>K999</f>
        <v>527.79999999999995</v>
      </c>
      <c r="L998" s="48">
        <f>L999</f>
        <v>32</v>
      </c>
      <c r="M998" s="47">
        <f>M999</f>
        <v>855910.65000000002</v>
      </c>
      <c r="N998" s="47">
        <f>N999</f>
        <v>0</v>
      </c>
      <c r="O998" s="47">
        <f>O999</f>
        <v>0</v>
      </c>
      <c r="P998" s="47">
        <f>P999</f>
        <v>0</v>
      </c>
      <c r="Q998" s="47">
        <f>Q999</f>
        <v>855910.65000000002</v>
      </c>
      <c r="R998" s="47">
        <f>R999</f>
        <v>855910.65000000002</v>
      </c>
      <c r="S998" s="47">
        <f>S999</f>
        <v>0</v>
      </c>
      <c r="T998" s="49" t="s">
        <v>40</v>
      </c>
      <c r="U998" s="49" t="s">
        <v>40</v>
      </c>
      <c r="V998" s="50" t="s">
        <v>40</v>
      </c>
      <c r="W998" s="60"/>
    </row>
    <row r="999" s="51" customFormat="1" ht="42.75">
      <c r="A999" s="52">
        <v>1</v>
      </c>
      <c r="B999" s="53" t="s">
        <v>913</v>
      </c>
      <c r="C999" s="52" t="s">
        <v>43</v>
      </c>
      <c r="D999" s="52" t="s">
        <v>438</v>
      </c>
      <c r="E999" s="52" t="s">
        <v>40</v>
      </c>
      <c r="F999" s="52" t="s">
        <v>50</v>
      </c>
      <c r="G999" s="54">
        <v>2</v>
      </c>
      <c r="H999" s="54">
        <v>2</v>
      </c>
      <c r="I999" s="55">
        <v>727</v>
      </c>
      <c r="J999" s="55">
        <v>648.89999999999998</v>
      </c>
      <c r="K999" s="55">
        <v>527.79999999999995</v>
      </c>
      <c r="L999" s="56">
        <v>32</v>
      </c>
      <c r="M999" s="55">
        <f>SUM(N999:Q999)</f>
        <v>855910.65000000002</v>
      </c>
      <c r="N999" s="55">
        <v>0</v>
      </c>
      <c r="O999" s="55">
        <v>0</v>
      </c>
      <c r="P999" s="55">
        <v>0</v>
      </c>
      <c r="Q999" s="55">
        <f>'Таблица 3 '!C990</f>
        <v>855910.65000000002</v>
      </c>
      <c r="R999" s="55">
        <f>Q999</f>
        <v>855910.65000000002</v>
      </c>
      <c r="S999" s="55">
        <v>0</v>
      </c>
      <c r="T999" s="57">
        <f t="shared" si="193"/>
        <v>1319.0177993527509</v>
      </c>
      <c r="U999" s="57">
        <v>1319.02</v>
      </c>
      <c r="V999" s="59" t="s">
        <v>705</v>
      </c>
      <c r="W999" s="60"/>
    </row>
    <row r="1000" s="43" customFormat="1" ht="24" customHeight="1">
      <c r="A1000" s="44" t="s">
        <v>914</v>
      </c>
      <c r="B1000" s="44"/>
      <c r="C1000" s="45" t="s">
        <v>39</v>
      </c>
      <c r="D1000" s="45" t="s">
        <v>39</v>
      </c>
      <c r="E1000" s="45" t="s">
        <v>39</v>
      </c>
      <c r="F1000" s="45" t="s">
        <v>39</v>
      </c>
      <c r="G1000" s="46" t="s">
        <v>39</v>
      </c>
      <c r="H1000" s="46" t="s">
        <v>39</v>
      </c>
      <c r="I1000" s="47">
        <f>SUM(I1001:I1002)</f>
        <v>1607.5799999999999</v>
      </c>
      <c r="J1000" s="47">
        <f>SUM(J1001:J1002)</f>
        <v>1463.76</v>
      </c>
      <c r="K1000" s="47">
        <f>SUM(K1001:K1002)</f>
        <v>1463.76</v>
      </c>
      <c r="L1000" s="48">
        <f>SUM(L1001:L1002)</f>
        <v>65</v>
      </c>
      <c r="M1000" s="47">
        <f>SUM(M1001:M1002)</f>
        <v>1482785.24</v>
      </c>
      <c r="N1000" s="47">
        <f>SUM(N1001:N1002)</f>
        <v>0</v>
      </c>
      <c r="O1000" s="47">
        <f>SUM(O1001:O1002)</f>
        <v>0</v>
      </c>
      <c r="P1000" s="47">
        <f>SUM(P1001:P1002)</f>
        <v>0</v>
      </c>
      <c r="Q1000" s="47">
        <f>SUM(Q1001:Q1002)</f>
        <v>1482785.24</v>
      </c>
      <c r="R1000" s="47">
        <f>SUM(R1001:R1002)</f>
        <v>1482785.24</v>
      </c>
      <c r="S1000" s="47">
        <f>SUM(S1001:S1002)</f>
        <v>0</v>
      </c>
      <c r="T1000" s="49" t="s">
        <v>40</v>
      </c>
      <c r="U1000" s="49" t="s">
        <v>40</v>
      </c>
      <c r="V1000" s="50" t="s">
        <v>40</v>
      </c>
      <c r="W1000" s="60"/>
    </row>
    <row r="1001" s="51" customFormat="1" ht="42.75">
      <c r="A1001" s="52">
        <v>1</v>
      </c>
      <c r="B1001" s="53" t="s">
        <v>384</v>
      </c>
      <c r="C1001" s="52" t="s">
        <v>43</v>
      </c>
      <c r="D1001" s="52" t="s">
        <v>328</v>
      </c>
      <c r="E1001" s="52" t="s">
        <v>40</v>
      </c>
      <c r="F1001" s="52" t="s">
        <v>65</v>
      </c>
      <c r="G1001" s="54">
        <v>2</v>
      </c>
      <c r="H1001" s="54">
        <v>2</v>
      </c>
      <c r="I1001" s="55">
        <v>798.62</v>
      </c>
      <c r="J1001" s="55">
        <v>727.76999999999998</v>
      </c>
      <c r="K1001" s="55">
        <v>727.76999999999998</v>
      </c>
      <c r="L1001" s="56">
        <v>31</v>
      </c>
      <c r="M1001" s="55">
        <f t="shared" ref="M1001:M1002" si="209">SUM(N1001:Q1001)</f>
        <v>85567.199999999997</v>
      </c>
      <c r="N1001" s="55">
        <v>0</v>
      </c>
      <c r="O1001" s="55">
        <v>0</v>
      </c>
      <c r="P1001" s="55">
        <v>0</v>
      </c>
      <c r="Q1001" s="55">
        <f>'Таблица 3 '!C992</f>
        <v>85567.199999999997</v>
      </c>
      <c r="R1001" s="55">
        <f t="shared" ref="R1001:R1002" si="210">Q1001</f>
        <v>85567.199999999997</v>
      </c>
      <c r="S1001" s="55">
        <v>0</v>
      </c>
      <c r="T1001" s="57">
        <f t="shared" si="193"/>
        <v>117.57450842986108</v>
      </c>
      <c r="U1001" s="57">
        <f t="shared" si="198"/>
        <v>117.57450842986108</v>
      </c>
      <c r="V1001" s="59" t="s">
        <v>705</v>
      </c>
      <c r="W1001" s="60"/>
    </row>
    <row r="1002" s="51" customFormat="1" ht="42.75">
      <c r="A1002" s="52">
        <v>2</v>
      </c>
      <c r="B1002" s="53" t="s">
        <v>915</v>
      </c>
      <c r="C1002" s="52" t="s">
        <v>43</v>
      </c>
      <c r="D1002" s="52" t="s">
        <v>130</v>
      </c>
      <c r="E1002" s="52" t="s">
        <v>40</v>
      </c>
      <c r="F1002" s="52" t="s">
        <v>65</v>
      </c>
      <c r="G1002" s="54">
        <v>2</v>
      </c>
      <c r="H1002" s="54">
        <v>2</v>
      </c>
      <c r="I1002" s="55">
        <v>808.96000000000004</v>
      </c>
      <c r="J1002" s="55">
        <v>735.99000000000001</v>
      </c>
      <c r="K1002" s="55">
        <v>735.99000000000001</v>
      </c>
      <c r="L1002" s="56">
        <v>34</v>
      </c>
      <c r="M1002" s="55">
        <f t="shared" si="209"/>
        <v>1397218.04</v>
      </c>
      <c r="N1002" s="55">
        <v>0</v>
      </c>
      <c r="O1002" s="55">
        <v>0</v>
      </c>
      <c r="P1002" s="55">
        <v>0</v>
      </c>
      <c r="Q1002" s="55">
        <f>'Таблица 3 '!C993</f>
        <v>1397218.04</v>
      </c>
      <c r="R1002" s="55">
        <f t="shared" si="210"/>
        <v>1397218.04</v>
      </c>
      <c r="S1002" s="55">
        <v>0</v>
      </c>
      <c r="T1002" s="57">
        <f t="shared" si="193"/>
        <v>1898.4198698351879</v>
      </c>
      <c r="U1002" s="57">
        <f t="shared" si="198"/>
        <v>1898.4198698351879</v>
      </c>
      <c r="V1002" s="59" t="s">
        <v>705</v>
      </c>
      <c r="W1002" s="60"/>
    </row>
    <row r="1003" s="43" customFormat="1" ht="24" customHeight="1">
      <c r="A1003" s="44" t="s">
        <v>303</v>
      </c>
      <c r="B1003" s="44"/>
      <c r="C1003" s="45" t="s">
        <v>39</v>
      </c>
      <c r="D1003" s="45" t="s">
        <v>39</v>
      </c>
      <c r="E1003" s="45" t="s">
        <v>39</v>
      </c>
      <c r="F1003" s="45" t="s">
        <v>39</v>
      </c>
      <c r="G1003" s="46" t="s">
        <v>39</v>
      </c>
      <c r="H1003" s="46" t="s">
        <v>39</v>
      </c>
      <c r="I1003" s="47">
        <f>SUM(I1004:I1011)</f>
        <v>12079.700000000001</v>
      </c>
      <c r="J1003" s="47">
        <f>SUM(J1004:J1011)</f>
        <v>10353.4</v>
      </c>
      <c r="K1003" s="47">
        <f>SUM(K1004:K1011)</f>
        <v>10187.399999999998</v>
      </c>
      <c r="L1003" s="48">
        <f>SUM(L1004:L1011)</f>
        <v>432</v>
      </c>
      <c r="M1003" s="47">
        <f>SUM(M1004:M1011)</f>
        <v>33646534.57</v>
      </c>
      <c r="N1003" s="47">
        <f>SUM(N1004:N1011)</f>
        <v>0</v>
      </c>
      <c r="O1003" s="47">
        <f>SUM(O1004:O1011)</f>
        <v>0</v>
      </c>
      <c r="P1003" s="47">
        <f>SUM(P1004:P1011)</f>
        <v>0</v>
      </c>
      <c r="Q1003" s="47">
        <f>SUM(Q1004:Q1011)</f>
        <v>33646534.57</v>
      </c>
      <c r="R1003" s="47">
        <f>SUM(R1004:R1011)</f>
        <v>33646534.57</v>
      </c>
      <c r="S1003" s="47">
        <f>SUM(S1004:S1011)</f>
        <v>0</v>
      </c>
      <c r="T1003" s="49" t="s">
        <v>40</v>
      </c>
      <c r="U1003" s="49" t="s">
        <v>40</v>
      </c>
      <c r="V1003" s="50" t="s">
        <v>40</v>
      </c>
      <c r="W1003" s="60"/>
    </row>
    <row r="1004" s="51" customFormat="1" ht="42.75">
      <c r="A1004" s="52">
        <v>1</v>
      </c>
      <c r="B1004" s="53" t="s">
        <v>708</v>
      </c>
      <c r="C1004" s="52" t="s">
        <v>43</v>
      </c>
      <c r="D1004" s="52">
        <v>1955</v>
      </c>
      <c r="E1004" s="52" t="s">
        <v>40</v>
      </c>
      <c r="F1004" s="52" t="s">
        <v>65</v>
      </c>
      <c r="G1004" s="54">
        <v>2</v>
      </c>
      <c r="H1004" s="54">
        <v>1</v>
      </c>
      <c r="I1004" s="55">
        <v>509.19999999999999</v>
      </c>
      <c r="J1004" s="55">
        <v>486.19999999999999</v>
      </c>
      <c r="K1004" s="55">
        <v>480.19999999999999</v>
      </c>
      <c r="L1004" s="56">
        <v>12</v>
      </c>
      <c r="M1004" s="55">
        <f t="shared" ref="M1004:M1011" si="211">SUM(N1004:Q1004)</f>
        <v>6026371.0499999998</v>
      </c>
      <c r="N1004" s="55">
        <v>0</v>
      </c>
      <c r="O1004" s="55">
        <v>0</v>
      </c>
      <c r="P1004" s="55">
        <v>0</v>
      </c>
      <c r="Q1004" s="55">
        <f>'Таблица 3 '!C995</f>
        <v>6026371.0499999998</v>
      </c>
      <c r="R1004" s="55">
        <f t="shared" ref="R1004:R1011" si="212">Q1004</f>
        <v>6026371.0499999998</v>
      </c>
      <c r="S1004" s="55">
        <v>0</v>
      </c>
      <c r="T1004" s="57">
        <f t="shared" si="193"/>
        <v>12394.839675030851</v>
      </c>
      <c r="U1004" s="57">
        <f t="shared" si="198"/>
        <v>12394.839675030851</v>
      </c>
      <c r="V1004" s="59" t="s">
        <v>705</v>
      </c>
      <c r="W1004" s="60"/>
    </row>
    <row r="1005" s="51" customFormat="1" ht="42.75">
      <c r="A1005" s="52">
        <v>2</v>
      </c>
      <c r="B1005" s="53" t="s">
        <v>709</v>
      </c>
      <c r="C1005" s="52" t="s">
        <v>43</v>
      </c>
      <c r="D1005" s="52">
        <v>1955</v>
      </c>
      <c r="E1005" s="52" t="s">
        <v>40</v>
      </c>
      <c r="F1005" s="52" t="s">
        <v>44</v>
      </c>
      <c r="G1005" s="54">
        <v>2</v>
      </c>
      <c r="H1005" s="54">
        <v>2</v>
      </c>
      <c r="I1005" s="55">
        <v>499</v>
      </c>
      <c r="J1005" s="55">
        <v>480.10000000000002</v>
      </c>
      <c r="K1005" s="55">
        <v>480.10000000000002</v>
      </c>
      <c r="L1005" s="56">
        <v>17</v>
      </c>
      <c r="M1005" s="55">
        <f t="shared" si="211"/>
        <v>5873313.3799999999</v>
      </c>
      <c r="N1005" s="55">
        <v>0</v>
      </c>
      <c r="O1005" s="55">
        <v>0</v>
      </c>
      <c r="P1005" s="55">
        <v>0</v>
      </c>
      <c r="Q1005" s="55">
        <f>'Таблица 3 '!C996</f>
        <v>5873313.3799999999</v>
      </c>
      <c r="R1005" s="55">
        <f t="shared" si="212"/>
        <v>5873313.3799999999</v>
      </c>
      <c r="S1005" s="55">
        <v>0</v>
      </c>
      <c r="T1005" s="57">
        <f t="shared" si="193"/>
        <v>12233.520891480941</v>
      </c>
      <c r="U1005" s="57">
        <f t="shared" si="198"/>
        <v>12233.520891480941</v>
      </c>
      <c r="V1005" s="59" t="s">
        <v>705</v>
      </c>
      <c r="W1005" s="60"/>
    </row>
    <row r="1006" s="51" customFormat="1" ht="42.75">
      <c r="A1006" s="52">
        <v>3</v>
      </c>
      <c r="B1006" s="53" t="s">
        <v>916</v>
      </c>
      <c r="C1006" s="52" t="s">
        <v>43</v>
      </c>
      <c r="D1006" s="52">
        <v>1960</v>
      </c>
      <c r="E1006" s="52" t="s">
        <v>40</v>
      </c>
      <c r="F1006" s="52" t="s">
        <v>44</v>
      </c>
      <c r="G1006" s="54">
        <v>2</v>
      </c>
      <c r="H1006" s="54">
        <v>2</v>
      </c>
      <c r="I1006" s="55">
        <v>652.29999999999995</v>
      </c>
      <c r="J1006" s="55">
        <v>652.29999999999995</v>
      </c>
      <c r="K1006" s="55">
        <v>587</v>
      </c>
      <c r="L1006" s="56">
        <v>38</v>
      </c>
      <c r="M1006" s="55">
        <f t="shared" si="211"/>
        <v>405469.20000000001</v>
      </c>
      <c r="N1006" s="55">
        <v>0</v>
      </c>
      <c r="O1006" s="55">
        <v>0</v>
      </c>
      <c r="P1006" s="55">
        <v>0</v>
      </c>
      <c r="Q1006" s="55">
        <f>'Таблица 3 '!C997</f>
        <v>405469.20000000001</v>
      </c>
      <c r="R1006" s="55">
        <f t="shared" si="212"/>
        <v>405469.20000000001</v>
      </c>
      <c r="S1006" s="55">
        <v>0</v>
      </c>
      <c r="T1006" s="57">
        <f t="shared" si="193"/>
        <v>621.59926414226584</v>
      </c>
      <c r="U1006" s="57">
        <f t="shared" si="198"/>
        <v>621.59926414226584</v>
      </c>
      <c r="V1006" s="59" t="s">
        <v>705</v>
      </c>
      <c r="W1006" s="60"/>
    </row>
    <row r="1007" s="51" customFormat="1" ht="42.75">
      <c r="A1007" s="52">
        <v>4</v>
      </c>
      <c r="B1007" s="53" t="s">
        <v>917</v>
      </c>
      <c r="C1007" s="52" t="s">
        <v>43</v>
      </c>
      <c r="D1007" s="52">
        <v>1995</v>
      </c>
      <c r="E1007" s="52" t="s">
        <v>40</v>
      </c>
      <c r="F1007" s="52" t="s">
        <v>44</v>
      </c>
      <c r="G1007" s="54">
        <v>5</v>
      </c>
      <c r="H1007" s="54">
        <v>6</v>
      </c>
      <c r="I1007" s="55">
        <v>5442</v>
      </c>
      <c r="J1007" s="55">
        <v>4285.6000000000004</v>
      </c>
      <c r="K1007" s="55">
        <v>4085.5999999999999</v>
      </c>
      <c r="L1007" s="56">
        <v>171</v>
      </c>
      <c r="M1007" s="55">
        <f t="shared" si="211"/>
        <v>304246.67999999999</v>
      </c>
      <c r="N1007" s="55">
        <v>0</v>
      </c>
      <c r="O1007" s="55">
        <v>0</v>
      </c>
      <c r="P1007" s="55">
        <v>0</v>
      </c>
      <c r="Q1007" s="55">
        <f>'Таблица 3 '!C998</f>
        <v>304246.67999999999</v>
      </c>
      <c r="R1007" s="55">
        <f t="shared" si="212"/>
        <v>304246.67999999999</v>
      </c>
      <c r="S1007" s="55">
        <v>0</v>
      </c>
      <c r="T1007" s="57">
        <f t="shared" ref="T1007:T1050" si="213">M1007/J1007</f>
        <v>70.992785140937087</v>
      </c>
      <c r="U1007" s="57">
        <f t="shared" si="198"/>
        <v>70.992785140937087</v>
      </c>
      <c r="V1007" s="59" t="s">
        <v>705</v>
      </c>
      <c r="W1007" s="60"/>
    </row>
    <row r="1008" s="51" customFormat="1" ht="42.75">
      <c r="A1008" s="52">
        <v>5</v>
      </c>
      <c r="B1008" s="53" t="s">
        <v>703</v>
      </c>
      <c r="C1008" s="52" t="s">
        <v>43</v>
      </c>
      <c r="D1008" s="52">
        <v>1961</v>
      </c>
      <c r="E1008" s="52" t="s">
        <v>40</v>
      </c>
      <c r="F1008" s="52" t="s">
        <v>65</v>
      </c>
      <c r="G1008" s="54">
        <v>4</v>
      </c>
      <c r="H1008" s="54">
        <v>2</v>
      </c>
      <c r="I1008" s="55">
        <v>1350.7</v>
      </c>
      <c r="J1008" s="55">
        <v>1254.2</v>
      </c>
      <c r="K1008" s="55">
        <v>1254.2</v>
      </c>
      <c r="L1008" s="56">
        <v>58</v>
      </c>
      <c r="M1008" s="55">
        <f t="shared" si="211"/>
        <v>11827540.869999999</v>
      </c>
      <c r="N1008" s="55">
        <v>0</v>
      </c>
      <c r="O1008" s="55">
        <v>0</v>
      </c>
      <c r="P1008" s="55">
        <v>0</v>
      </c>
      <c r="Q1008" s="55">
        <f>'Таблица 3 '!C999</f>
        <v>11827540.869999999</v>
      </c>
      <c r="R1008" s="55">
        <f t="shared" si="212"/>
        <v>11827540.869999999</v>
      </c>
      <c r="S1008" s="55">
        <v>0</v>
      </c>
      <c r="T1008" s="57">
        <f t="shared" si="213"/>
        <v>9430.3467309838925</v>
      </c>
      <c r="U1008" s="57">
        <f t="shared" si="198"/>
        <v>9430.3467309838925</v>
      </c>
      <c r="V1008" s="59" t="s">
        <v>705</v>
      </c>
      <c r="W1008" s="60"/>
    </row>
    <row r="1009" s="51" customFormat="1" ht="42.75">
      <c r="A1009" s="52">
        <v>6</v>
      </c>
      <c r="B1009" s="53" t="s">
        <v>304</v>
      </c>
      <c r="C1009" s="52" t="s">
        <v>43</v>
      </c>
      <c r="D1009" s="52">
        <v>1962</v>
      </c>
      <c r="E1009" s="52" t="s">
        <v>40</v>
      </c>
      <c r="F1009" s="52" t="s">
        <v>65</v>
      </c>
      <c r="G1009" s="54">
        <v>4</v>
      </c>
      <c r="H1009" s="54">
        <v>2</v>
      </c>
      <c r="I1009" s="55">
        <v>1364.9000000000001</v>
      </c>
      <c r="J1009" s="55">
        <v>1200.7</v>
      </c>
      <c r="K1009" s="55">
        <v>1198.5</v>
      </c>
      <c r="L1009" s="56">
        <v>53</v>
      </c>
      <c r="M1009" s="55">
        <f t="shared" si="211"/>
        <v>1553372.3999999999</v>
      </c>
      <c r="N1009" s="55">
        <v>0</v>
      </c>
      <c r="O1009" s="55">
        <v>0</v>
      </c>
      <c r="P1009" s="55">
        <v>0</v>
      </c>
      <c r="Q1009" s="55">
        <f>'Таблица 3 '!C1000</f>
        <v>1553372.3999999999</v>
      </c>
      <c r="R1009" s="55">
        <f t="shared" si="212"/>
        <v>1553372.3999999999</v>
      </c>
      <c r="S1009" s="55">
        <v>0</v>
      </c>
      <c r="T1009" s="57">
        <f t="shared" si="213"/>
        <v>1293.7223286416256</v>
      </c>
      <c r="U1009" s="57">
        <f t="shared" si="198"/>
        <v>1293.7223286416256</v>
      </c>
      <c r="V1009" s="59" t="s">
        <v>705</v>
      </c>
      <c r="W1009" s="60"/>
    </row>
    <row r="1010" s="51" customFormat="1" ht="42.75">
      <c r="A1010" s="52">
        <v>7</v>
      </c>
      <c r="B1010" s="53" t="s">
        <v>704</v>
      </c>
      <c r="C1010" s="52" t="s">
        <v>43</v>
      </c>
      <c r="D1010" s="52">
        <v>1992</v>
      </c>
      <c r="E1010" s="52" t="s">
        <v>40</v>
      </c>
      <c r="F1010" s="52" t="s">
        <v>65</v>
      </c>
      <c r="G1010" s="54">
        <v>3</v>
      </c>
      <c r="H1010" s="54">
        <v>3</v>
      </c>
      <c r="I1010" s="55">
        <v>1687.9000000000001</v>
      </c>
      <c r="J1010" s="55">
        <v>1457</v>
      </c>
      <c r="K1010" s="55">
        <v>1564.5</v>
      </c>
      <c r="L1010" s="56">
        <v>50</v>
      </c>
      <c r="M1010" s="55">
        <f t="shared" si="211"/>
        <v>7281073.3899999997</v>
      </c>
      <c r="N1010" s="55">
        <v>0</v>
      </c>
      <c r="O1010" s="55">
        <v>0</v>
      </c>
      <c r="P1010" s="55">
        <v>0</v>
      </c>
      <c r="Q1010" s="55">
        <f>'Таблица 3 '!C1001</f>
        <v>7281073.3899999997</v>
      </c>
      <c r="R1010" s="55">
        <f t="shared" si="212"/>
        <v>7281073.3899999997</v>
      </c>
      <c r="S1010" s="55">
        <v>0</v>
      </c>
      <c r="T1010" s="57">
        <f t="shared" si="213"/>
        <v>4997.3050034317084</v>
      </c>
      <c r="U1010" s="57">
        <f t="shared" si="198"/>
        <v>4997.3050034317084</v>
      </c>
      <c r="V1010" s="59" t="s">
        <v>705</v>
      </c>
      <c r="W1010" s="60"/>
    </row>
    <row r="1011" s="51" customFormat="1" ht="42.75">
      <c r="A1011" s="52">
        <v>8</v>
      </c>
      <c r="B1011" s="53" t="s">
        <v>918</v>
      </c>
      <c r="C1011" s="52" t="s">
        <v>43</v>
      </c>
      <c r="D1011" s="52" t="s">
        <v>919</v>
      </c>
      <c r="E1011" s="52" t="s">
        <v>39</v>
      </c>
      <c r="F1011" s="52" t="s">
        <v>65</v>
      </c>
      <c r="G1011" s="54">
        <v>2</v>
      </c>
      <c r="H1011" s="54">
        <v>2</v>
      </c>
      <c r="I1011" s="55">
        <v>573.70000000000005</v>
      </c>
      <c r="J1011" s="55">
        <v>537.29999999999995</v>
      </c>
      <c r="K1011" s="55">
        <v>537.29999999999995</v>
      </c>
      <c r="L1011" s="56">
        <v>33</v>
      </c>
      <c r="M1011" s="55">
        <f t="shared" si="211"/>
        <v>375147.59999999998</v>
      </c>
      <c r="N1011" s="55">
        <v>0</v>
      </c>
      <c r="O1011" s="55">
        <v>0</v>
      </c>
      <c r="P1011" s="55">
        <v>0</v>
      </c>
      <c r="Q1011" s="55">
        <f>'Таблица 3 '!C1002</f>
        <v>375147.59999999998</v>
      </c>
      <c r="R1011" s="55">
        <f t="shared" si="212"/>
        <v>375147.59999999998</v>
      </c>
      <c r="S1011" s="55">
        <v>0</v>
      </c>
      <c r="T1011" s="57">
        <f t="shared" si="213"/>
        <v>698.20882188721384</v>
      </c>
      <c r="U1011" s="57">
        <f t="shared" si="198"/>
        <v>698.20882188721384</v>
      </c>
      <c r="V1011" s="59" t="s">
        <v>705</v>
      </c>
      <c r="W1011" s="60"/>
    </row>
    <row r="1012" s="43" customFormat="1" ht="25.899999999999999" customHeight="1">
      <c r="A1012" s="44" t="s">
        <v>716</v>
      </c>
      <c r="B1012" s="44"/>
      <c r="C1012" s="45" t="s">
        <v>39</v>
      </c>
      <c r="D1012" s="45" t="s">
        <v>39</v>
      </c>
      <c r="E1012" s="45" t="s">
        <v>39</v>
      </c>
      <c r="F1012" s="45" t="s">
        <v>39</v>
      </c>
      <c r="G1012" s="46" t="s">
        <v>39</v>
      </c>
      <c r="H1012" s="46" t="s">
        <v>39</v>
      </c>
      <c r="I1012" s="47">
        <f>SUM(I1013:I1014)</f>
        <v>4177.5</v>
      </c>
      <c r="J1012" s="47">
        <f>SUM(J1013:J1014)</f>
        <v>3431.4000000000001</v>
      </c>
      <c r="K1012" s="47">
        <f>SUM(K1013:K1014)</f>
        <v>3183.9000000000001</v>
      </c>
      <c r="L1012" s="48">
        <f>SUM(L1013:L1014)</f>
        <v>140</v>
      </c>
      <c r="M1012" s="47">
        <f>SUM(M1013:M1014)</f>
        <v>10173922.91</v>
      </c>
      <c r="N1012" s="47">
        <f>SUM(N1013:N1014)</f>
        <v>0</v>
      </c>
      <c r="O1012" s="47">
        <f>SUM(O1013:O1014)</f>
        <v>0</v>
      </c>
      <c r="P1012" s="47">
        <f>SUM(P1013:P1014)</f>
        <v>0</v>
      </c>
      <c r="Q1012" s="47">
        <f>SUM(Q1013:Q1014)</f>
        <v>10173922.91</v>
      </c>
      <c r="R1012" s="47">
        <f>SUM(R1013:R1014)</f>
        <v>10173922.91</v>
      </c>
      <c r="S1012" s="47">
        <f>SUM(S1013:S1014)</f>
        <v>0</v>
      </c>
      <c r="T1012" s="49" t="s">
        <v>40</v>
      </c>
      <c r="U1012" s="49" t="s">
        <v>40</v>
      </c>
      <c r="V1012" s="50" t="s">
        <v>40</v>
      </c>
      <c r="W1012" s="60"/>
    </row>
    <row r="1013" s="51" customFormat="1" ht="42.75">
      <c r="A1013" s="52">
        <v>1</v>
      </c>
      <c r="B1013" s="53" t="s">
        <v>717</v>
      </c>
      <c r="C1013" s="52" t="s">
        <v>43</v>
      </c>
      <c r="D1013" s="52">
        <v>1991</v>
      </c>
      <c r="E1013" s="52" t="s">
        <v>40</v>
      </c>
      <c r="F1013" s="52" t="s">
        <v>50</v>
      </c>
      <c r="G1013" s="54">
        <v>5</v>
      </c>
      <c r="H1013" s="54">
        <v>4</v>
      </c>
      <c r="I1013" s="55">
        <v>3490</v>
      </c>
      <c r="J1013" s="55">
        <v>2820.4000000000001</v>
      </c>
      <c r="K1013" s="55">
        <v>2572.9000000000001</v>
      </c>
      <c r="L1013" s="56">
        <v>117</v>
      </c>
      <c r="M1013" s="55">
        <f t="shared" ref="M1013:M1014" si="214">SUM(N1013:Q1013)</f>
        <v>4805954.4000000004</v>
      </c>
      <c r="N1013" s="55">
        <v>0</v>
      </c>
      <c r="O1013" s="55">
        <v>0</v>
      </c>
      <c r="P1013" s="55">
        <v>0</v>
      </c>
      <c r="Q1013" s="55">
        <f>'Таблица 3 '!C1004</f>
        <v>4805954.4000000004</v>
      </c>
      <c r="R1013" s="55">
        <f t="shared" ref="R1013:R1014" si="215">Q1013</f>
        <v>4805954.4000000004</v>
      </c>
      <c r="S1013" s="55">
        <v>0</v>
      </c>
      <c r="T1013" s="57">
        <f t="shared" si="213"/>
        <v>1703.9974471706141</v>
      </c>
      <c r="U1013" s="57">
        <f t="shared" si="198"/>
        <v>1703.9974471706141</v>
      </c>
      <c r="V1013" s="59" t="s">
        <v>705</v>
      </c>
      <c r="W1013" s="60"/>
    </row>
    <row r="1014" s="51" customFormat="1" ht="42.75">
      <c r="A1014" s="52">
        <v>2</v>
      </c>
      <c r="B1014" s="53" t="s">
        <v>719</v>
      </c>
      <c r="C1014" s="52" t="s">
        <v>43</v>
      </c>
      <c r="D1014" s="52">
        <v>1983</v>
      </c>
      <c r="E1014" s="52" t="s">
        <v>40</v>
      </c>
      <c r="F1014" s="52" t="s">
        <v>65</v>
      </c>
      <c r="G1014" s="54">
        <v>2</v>
      </c>
      <c r="H1014" s="54">
        <v>2</v>
      </c>
      <c r="I1014" s="55">
        <v>687.5</v>
      </c>
      <c r="J1014" s="55">
        <v>611</v>
      </c>
      <c r="K1014" s="55">
        <v>611</v>
      </c>
      <c r="L1014" s="56">
        <v>23</v>
      </c>
      <c r="M1014" s="55">
        <f t="shared" si="214"/>
        <v>5367968.5099999998</v>
      </c>
      <c r="N1014" s="55">
        <v>0</v>
      </c>
      <c r="O1014" s="55">
        <v>0</v>
      </c>
      <c r="P1014" s="55">
        <v>0</v>
      </c>
      <c r="Q1014" s="55">
        <f>'Таблица 3 '!C1005</f>
        <v>5367968.5099999998</v>
      </c>
      <c r="R1014" s="55">
        <f t="shared" si="215"/>
        <v>5367968.5099999998</v>
      </c>
      <c r="S1014" s="55">
        <v>0</v>
      </c>
      <c r="T1014" s="57">
        <f t="shared" si="213"/>
        <v>8785.5458428805232</v>
      </c>
      <c r="U1014" s="57">
        <f t="shared" si="198"/>
        <v>8785.5458428805232</v>
      </c>
      <c r="V1014" s="59" t="s">
        <v>705</v>
      </c>
      <c r="W1014" s="60"/>
    </row>
    <row r="1015" ht="30.75" customHeight="1">
      <c r="A1015" s="44" t="s">
        <v>920</v>
      </c>
      <c r="B1015" s="44"/>
      <c r="C1015" s="45" t="s">
        <v>39</v>
      </c>
      <c r="D1015" s="45" t="s">
        <v>39</v>
      </c>
      <c r="E1015" s="45" t="s">
        <v>39</v>
      </c>
      <c r="F1015" s="45" t="s">
        <v>39</v>
      </c>
      <c r="G1015" s="46" t="s">
        <v>39</v>
      </c>
      <c r="H1015" s="46" t="s">
        <v>39</v>
      </c>
      <c r="I1015" s="47">
        <f>SUM(I1016:I1025)</f>
        <v>24601.5</v>
      </c>
      <c r="J1015" s="47">
        <f>SUM(J1016:J1025)</f>
        <v>17908.899999999998</v>
      </c>
      <c r="K1015" s="47">
        <f>SUM(K1016:K1025)</f>
        <v>17750</v>
      </c>
      <c r="L1015" s="48">
        <f>SUM(L1016:L1025)</f>
        <v>825</v>
      </c>
      <c r="M1015" s="47">
        <f>SUM(M1016:M1025)</f>
        <v>45953030.819999993</v>
      </c>
      <c r="N1015" s="47">
        <f>SUM(N1016:N1025)</f>
        <v>0</v>
      </c>
      <c r="O1015" s="47">
        <f>SUM(O1016:O1025)</f>
        <v>0</v>
      </c>
      <c r="P1015" s="47">
        <f>SUM(P1016:P1025)</f>
        <v>0</v>
      </c>
      <c r="Q1015" s="47">
        <f>SUM(Q1016:Q1025)</f>
        <v>45953030.819999993</v>
      </c>
      <c r="R1015" s="47">
        <f>SUM(R1016:R1025)</f>
        <v>45953030.819999993</v>
      </c>
      <c r="S1015" s="47">
        <f>SUM(S1016:S1025)</f>
        <v>0</v>
      </c>
      <c r="T1015" s="49" t="s">
        <v>40</v>
      </c>
      <c r="U1015" s="49" t="s">
        <v>40</v>
      </c>
      <c r="V1015" s="50" t="s">
        <v>40</v>
      </c>
      <c r="W1015" s="60"/>
    </row>
    <row r="1016" ht="42.75">
      <c r="A1016" s="52">
        <v>1</v>
      </c>
      <c r="B1016" s="53" t="s">
        <v>921</v>
      </c>
      <c r="C1016" s="52" t="s">
        <v>43</v>
      </c>
      <c r="D1016" s="52">
        <v>1982</v>
      </c>
      <c r="E1016" s="52" t="s">
        <v>39</v>
      </c>
      <c r="F1016" s="52" t="s">
        <v>65</v>
      </c>
      <c r="G1016" s="54">
        <v>2</v>
      </c>
      <c r="H1016" s="54">
        <v>3</v>
      </c>
      <c r="I1016" s="55">
        <v>1496.2</v>
      </c>
      <c r="J1016" s="55">
        <v>934.5</v>
      </c>
      <c r="K1016" s="55">
        <v>934.5</v>
      </c>
      <c r="L1016" s="56">
        <v>18</v>
      </c>
      <c r="M1016" s="55">
        <f t="shared" ref="M1016:M1025" si="216">SUM(N1016:Q1016)</f>
        <v>7183698.4299999997</v>
      </c>
      <c r="N1016" s="55">
        <v>0</v>
      </c>
      <c r="O1016" s="55">
        <v>0</v>
      </c>
      <c r="P1016" s="55">
        <v>0</v>
      </c>
      <c r="Q1016" s="55">
        <f>'Таблица 3 '!C1007</f>
        <v>7183698.4299999997</v>
      </c>
      <c r="R1016" s="55">
        <f t="shared" ref="R1016:R1025" si="217">Q1016</f>
        <v>7183698.4299999997</v>
      </c>
      <c r="S1016" s="55">
        <v>0</v>
      </c>
      <c r="T1016" s="57">
        <f t="shared" si="213"/>
        <v>7687.2107330123054</v>
      </c>
      <c r="U1016" s="57">
        <f t="shared" ref="U1016:U1050" si="218">T1016</f>
        <v>7687.2107330123054</v>
      </c>
      <c r="V1016" s="59" t="s">
        <v>705</v>
      </c>
      <c r="W1016" s="60"/>
    </row>
    <row r="1017" ht="42.75">
      <c r="A1017" s="52">
        <v>2</v>
      </c>
      <c r="B1017" s="53" t="s">
        <v>922</v>
      </c>
      <c r="C1017" s="52" t="s">
        <v>43</v>
      </c>
      <c r="D1017" s="52">
        <v>1962</v>
      </c>
      <c r="E1017" s="52" t="s">
        <v>39</v>
      </c>
      <c r="F1017" s="52" t="s">
        <v>65</v>
      </c>
      <c r="G1017" s="54">
        <v>2</v>
      </c>
      <c r="H1017" s="54">
        <v>2</v>
      </c>
      <c r="I1017" s="55">
        <v>295.19999999999999</v>
      </c>
      <c r="J1017" s="55">
        <v>273.10000000000002</v>
      </c>
      <c r="K1017" s="55">
        <v>212.40000000000001</v>
      </c>
      <c r="L1017" s="56">
        <v>25</v>
      </c>
      <c r="M1017" s="55">
        <f t="shared" si="216"/>
        <v>1791350.1100000001</v>
      </c>
      <c r="N1017" s="55">
        <v>0</v>
      </c>
      <c r="O1017" s="55">
        <v>0</v>
      </c>
      <c r="P1017" s="55">
        <v>0</v>
      </c>
      <c r="Q1017" s="55">
        <f>'Таблица 3 '!C1008</f>
        <v>1791350.1100000001</v>
      </c>
      <c r="R1017" s="55">
        <f t="shared" si="217"/>
        <v>1791350.1100000001</v>
      </c>
      <c r="S1017" s="55">
        <v>0</v>
      </c>
      <c r="T1017" s="57">
        <f t="shared" si="213"/>
        <v>6559.319333577444</v>
      </c>
      <c r="U1017" s="57">
        <f t="shared" si="218"/>
        <v>6559.319333577444</v>
      </c>
      <c r="V1017" s="59" t="s">
        <v>705</v>
      </c>
      <c r="W1017" s="60"/>
    </row>
    <row r="1018" ht="42.75">
      <c r="A1018" s="52">
        <v>3</v>
      </c>
      <c r="B1018" s="53" t="s">
        <v>401</v>
      </c>
      <c r="C1018" s="52" t="s">
        <v>43</v>
      </c>
      <c r="D1018" s="52">
        <v>1978</v>
      </c>
      <c r="E1018" s="52" t="s">
        <v>39</v>
      </c>
      <c r="F1018" s="52" t="s">
        <v>65</v>
      </c>
      <c r="G1018" s="54">
        <v>2</v>
      </c>
      <c r="H1018" s="54">
        <v>2</v>
      </c>
      <c r="I1018" s="55">
        <v>576</v>
      </c>
      <c r="J1018" s="55">
        <v>494.39999999999998</v>
      </c>
      <c r="K1018" s="55">
        <v>494.39999999999998</v>
      </c>
      <c r="L1018" s="56">
        <v>24</v>
      </c>
      <c r="M1018" s="55">
        <f t="shared" si="216"/>
        <v>2066440.7999999998</v>
      </c>
      <c r="N1018" s="55">
        <v>0</v>
      </c>
      <c r="O1018" s="55">
        <v>0</v>
      </c>
      <c r="P1018" s="55">
        <v>0</v>
      </c>
      <c r="Q1018" s="55">
        <f>'Таблица 3 '!C1009</f>
        <v>2066440.7999999998</v>
      </c>
      <c r="R1018" s="55">
        <f t="shared" si="217"/>
        <v>2066440.7999999998</v>
      </c>
      <c r="S1018" s="55">
        <v>0</v>
      </c>
      <c r="T1018" s="57">
        <f t="shared" si="213"/>
        <v>4179.694174757281</v>
      </c>
      <c r="U1018" s="57">
        <f t="shared" si="218"/>
        <v>4179.694174757281</v>
      </c>
      <c r="V1018" s="59" t="s">
        <v>705</v>
      </c>
      <c r="W1018" s="60"/>
    </row>
    <row r="1019" ht="42.75">
      <c r="A1019" s="52">
        <v>4</v>
      </c>
      <c r="B1019" s="53" t="s">
        <v>923</v>
      </c>
      <c r="C1019" s="52" t="s">
        <v>43</v>
      </c>
      <c r="D1019" s="52">
        <v>1986</v>
      </c>
      <c r="E1019" s="52" t="s">
        <v>39</v>
      </c>
      <c r="F1019" s="52" t="s">
        <v>65</v>
      </c>
      <c r="G1019" s="54">
        <v>2</v>
      </c>
      <c r="H1019" s="54">
        <v>3</v>
      </c>
      <c r="I1019" s="55">
        <v>921.29999999999995</v>
      </c>
      <c r="J1019" s="55">
        <v>527.39999999999998</v>
      </c>
      <c r="K1019" s="55">
        <v>527.39999999999998</v>
      </c>
      <c r="L1019" s="56">
        <v>44</v>
      </c>
      <c r="M1019" s="55">
        <f t="shared" si="216"/>
        <v>191565.20000000001</v>
      </c>
      <c r="N1019" s="55">
        <v>0</v>
      </c>
      <c r="O1019" s="55">
        <v>0</v>
      </c>
      <c r="P1019" s="55">
        <v>0</v>
      </c>
      <c r="Q1019" s="55">
        <f>'Таблица 3 '!C1010</f>
        <v>191565.20000000001</v>
      </c>
      <c r="R1019" s="55">
        <f t="shared" si="217"/>
        <v>191565.20000000001</v>
      </c>
      <c r="S1019" s="55">
        <v>0</v>
      </c>
      <c r="T1019" s="57">
        <f t="shared" si="213"/>
        <v>363.22563519150555</v>
      </c>
      <c r="U1019" s="57">
        <f t="shared" si="218"/>
        <v>363.22563519150555</v>
      </c>
      <c r="V1019" s="59" t="s">
        <v>705</v>
      </c>
      <c r="W1019" s="60"/>
    </row>
    <row r="1020" ht="42.75">
      <c r="A1020" s="52">
        <v>5</v>
      </c>
      <c r="B1020" s="53" t="s">
        <v>785</v>
      </c>
      <c r="C1020" s="52" t="s">
        <v>43</v>
      </c>
      <c r="D1020" s="52" t="s">
        <v>90</v>
      </c>
      <c r="E1020" s="52">
        <v>2021</v>
      </c>
      <c r="F1020" s="52" t="s">
        <v>65</v>
      </c>
      <c r="G1020" s="54">
        <v>2</v>
      </c>
      <c r="H1020" s="54">
        <v>3</v>
      </c>
      <c r="I1020" s="55">
        <v>536.60000000000002</v>
      </c>
      <c r="J1020" s="55">
        <v>494.89999999999998</v>
      </c>
      <c r="K1020" s="55">
        <v>494.89999999999998</v>
      </c>
      <c r="L1020" s="56">
        <v>32</v>
      </c>
      <c r="M1020" s="55">
        <f t="shared" si="216"/>
        <v>920558.35999999999</v>
      </c>
      <c r="N1020" s="55">
        <v>0</v>
      </c>
      <c r="O1020" s="55">
        <v>0</v>
      </c>
      <c r="P1020" s="55">
        <v>0</v>
      </c>
      <c r="Q1020" s="55">
        <f>'Таблица 3 '!C1011</f>
        <v>920558.35999999999</v>
      </c>
      <c r="R1020" s="55">
        <f t="shared" si="217"/>
        <v>920558.35999999999</v>
      </c>
      <c r="S1020" s="55">
        <v>0</v>
      </c>
      <c r="T1020" s="57">
        <f t="shared" si="213"/>
        <v>1860.0896342695494</v>
      </c>
      <c r="U1020" s="57">
        <f t="shared" si="218"/>
        <v>1860.0896342695494</v>
      </c>
      <c r="V1020" s="59" t="s">
        <v>705</v>
      </c>
      <c r="W1020" s="60"/>
    </row>
    <row r="1021" ht="42.75">
      <c r="A1021" s="52">
        <v>6</v>
      </c>
      <c r="B1021" s="53" t="s">
        <v>786</v>
      </c>
      <c r="C1021" s="52" t="s">
        <v>43</v>
      </c>
      <c r="D1021" s="52">
        <v>1964</v>
      </c>
      <c r="E1021" s="52" t="s">
        <v>39</v>
      </c>
      <c r="F1021" s="52" t="s">
        <v>65</v>
      </c>
      <c r="G1021" s="54">
        <v>2</v>
      </c>
      <c r="H1021" s="54">
        <v>3</v>
      </c>
      <c r="I1021" s="55">
        <v>538.10000000000002</v>
      </c>
      <c r="J1021" s="55">
        <v>300.10000000000002</v>
      </c>
      <c r="K1021" s="55">
        <v>300.10000000000002</v>
      </c>
      <c r="L1021" s="56">
        <v>30</v>
      </c>
      <c r="M1021" s="55">
        <f t="shared" si="216"/>
        <v>3401899.5099999998</v>
      </c>
      <c r="N1021" s="55">
        <v>0</v>
      </c>
      <c r="O1021" s="55">
        <v>0</v>
      </c>
      <c r="P1021" s="55">
        <v>0</v>
      </c>
      <c r="Q1021" s="55">
        <f>'Таблица 3 '!C1012</f>
        <v>3401899.5099999998</v>
      </c>
      <c r="R1021" s="55">
        <f t="shared" si="217"/>
        <v>3401899.5099999998</v>
      </c>
      <c r="S1021" s="55">
        <v>0</v>
      </c>
      <c r="T1021" s="57">
        <f t="shared" si="213"/>
        <v>11335.886404531821</v>
      </c>
      <c r="U1021" s="57">
        <f t="shared" si="218"/>
        <v>11335.886404531821</v>
      </c>
      <c r="V1021" s="59" t="s">
        <v>705</v>
      </c>
      <c r="W1021" s="60"/>
    </row>
    <row r="1022" ht="42.75">
      <c r="A1022" s="52">
        <v>7</v>
      </c>
      <c r="B1022" s="53" t="s">
        <v>788</v>
      </c>
      <c r="C1022" s="52" t="s">
        <v>43</v>
      </c>
      <c r="D1022" s="52">
        <v>1990</v>
      </c>
      <c r="E1022" s="52" t="s">
        <v>39</v>
      </c>
      <c r="F1022" s="52" t="s">
        <v>65</v>
      </c>
      <c r="G1022" s="54">
        <v>5</v>
      </c>
      <c r="H1022" s="54">
        <v>5</v>
      </c>
      <c r="I1022" s="55">
        <v>5641.3999999999996</v>
      </c>
      <c r="J1022" s="55">
        <v>4180.1000000000004</v>
      </c>
      <c r="K1022" s="55">
        <v>4180.1000000000004</v>
      </c>
      <c r="L1022" s="56">
        <v>188</v>
      </c>
      <c r="M1022" s="55">
        <f t="shared" si="216"/>
        <v>13268143.119999999</v>
      </c>
      <c r="N1022" s="55">
        <v>0</v>
      </c>
      <c r="O1022" s="55">
        <v>0</v>
      </c>
      <c r="P1022" s="55">
        <v>0</v>
      </c>
      <c r="Q1022" s="55">
        <f>'Таблица 3 '!C1013</f>
        <v>13268143.119999999</v>
      </c>
      <c r="R1022" s="55">
        <f t="shared" si="217"/>
        <v>13268143.119999999</v>
      </c>
      <c r="S1022" s="55">
        <v>0</v>
      </c>
      <c r="T1022" s="57">
        <f t="shared" si="213"/>
        <v>3174.1209827516082</v>
      </c>
      <c r="U1022" s="57">
        <f t="shared" si="218"/>
        <v>3174.1209827516082</v>
      </c>
      <c r="V1022" s="59" t="s">
        <v>705</v>
      </c>
      <c r="W1022" s="60"/>
    </row>
    <row r="1023" ht="42.75">
      <c r="A1023" s="52">
        <v>8</v>
      </c>
      <c r="B1023" s="53" t="s">
        <v>924</v>
      </c>
      <c r="C1023" s="52" t="s">
        <v>43</v>
      </c>
      <c r="D1023" s="52">
        <v>1985</v>
      </c>
      <c r="E1023" s="52" t="s">
        <v>39</v>
      </c>
      <c r="F1023" s="52" t="s">
        <v>65</v>
      </c>
      <c r="G1023" s="54">
        <v>5</v>
      </c>
      <c r="H1023" s="54">
        <v>2</v>
      </c>
      <c r="I1023" s="55">
        <v>4765</v>
      </c>
      <c r="J1023" s="55">
        <v>3523.8000000000002</v>
      </c>
      <c r="K1023" s="55">
        <v>3523.8000000000002</v>
      </c>
      <c r="L1023" s="56">
        <v>138</v>
      </c>
      <c r="M1023" s="55">
        <f t="shared" si="216"/>
        <v>199340.60999999999</v>
      </c>
      <c r="N1023" s="55">
        <v>0</v>
      </c>
      <c r="O1023" s="55">
        <v>0</v>
      </c>
      <c r="P1023" s="55">
        <v>0</v>
      </c>
      <c r="Q1023" s="55">
        <f>'Таблица 3 '!C1014</f>
        <v>199340.60999999999</v>
      </c>
      <c r="R1023" s="55">
        <f t="shared" si="217"/>
        <v>199340.60999999999</v>
      </c>
      <c r="S1023" s="55">
        <v>0</v>
      </c>
      <c r="T1023" s="57">
        <f t="shared" si="213"/>
        <v>56.569785458879615</v>
      </c>
      <c r="U1023" s="57">
        <f t="shared" si="218"/>
        <v>56.569785458879615</v>
      </c>
      <c r="V1023" s="59" t="s">
        <v>705</v>
      </c>
      <c r="W1023" s="60"/>
    </row>
    <row r="1024" ht="42.75">
      <c r="A1024" s="52">
        <v>9</v>
      </c>
      <c r="B1024" s="53" t="s">
        <v>789</v>
      </c>
      <c r="C1024" s="52" t="s">
        <v>43</v>
      </c>
      <c r="D1024" s="52">
        <v>1982</v>
      </c>
      <c r="E1024" s="52" t="s">
        <v>39</v>
      </c>
      <c r="F1024" s="52" t="s">
        <v>54</v>
      </c>
      <c r="G1024" s="54">
        <v>5</v>
      </c>
      <c r="H1024" s="54">
        <v>4</v>
      </c>
      <c r="I1024" s="55">
        <v>3583.6999999999998</v>
      </c>
      <c r="J1024" s="55">
        <v>2685.3000000000002</v>
      </c>
      <c r="K1024" s="55">
        <v>2685.3000000000002</v>
      </c>
      <c r="L1024" s="56">
        <v>136</v>
      </c>
      <c r="M1024" s="55">
        <f t="shared" si="216"/>
        <v>4381140</v>
      </c>
      <c r="N1024" s="55">
        <v>0</v>
      </c>
      <c r="O1024" s="55">
        <v>0</v>
      </c>
      <c r="P1024" s="55">
        <v>0</v>
      </c>
      <c r="Q1024" s="55">
        <f>'Таблица 3 '!C1015</f>
        <v>4381140</v>
      </c>
      <c r="R1024" s="55">
        <f t="shared" si="217"/>
        <v>4381140</v>
      </c>
      <c r="S1024" s="55">
        <v>0</v>
      </c>
      <c r="T1024" s="57">
        <f t="shared" si="213"/>
        <v>1631.5272036643948</v>
      </c>
      <c r="U1024" s="57">
        <f t="shared" si="218"/>
        <v>1631.5272036643948</v>
      </c>
      <c r="V1024" s="59" t="s">
        <v>705</v>
      </c>
      <c r="W1024" s="60"/>
    </row>
    <row r="1025" ht="45">
      <c r="A1025" s="52">
        <v>10</v>
      </c>
      <c r="B1025" s="53" t="s">
        <v>790</v>
      </c>
      <c r="C1025" s="52" t="s">
        <v>43</v>
      </c>
      <c r="D1025" s="52">
        <v>1984</v>
      </c>
      <c r="E1025" s="52" t="s">
        <v>39</v>
      </c>
      <c r="F1025" s="52" t="s">
        <v>54</v>
      </c>
      <c r="G1025" s="54">
        <v>5</v>
      </c>
      <c r="H1025" s="54">
        <v>6</v>
      </c>
      <c r="I1025" s="55">
        <v>6248</v>
      </c>
      <c r="J1025" s="55">
        <v>4495.3000000000002</v>
      </c>
      <c r="K1025" s="55">
        <v>4397.1000000000004</v>
      </c>
      <c r="L1025" s="56">
        <v>190</v>
      </c>
      <c r="M1025" s="55">
        <f t="shared" si="216"/>
        <v>12548894.68</v>
      </c>
      <c r="N1025" s="55">
        <v>0</v>
      </c>
      <c r="O1025" s="55">
        <v>0</v>
      </c>
      <c r="P1025" s="55">
        <v>0</v>
      </c>
      <c r="Q1025" s="55">
        <f>'Таблица 3 '!C1016</f>
        <v>12548894.68</v>
      </c>
      <c r="R1025" s="55">
        <f t="shared" si="217"/>
        <v>12548894.68</v>
      </c>
      <c r="S1025" s="55">
        <v>0</v>
      </c>
      <c r="T1025" s="57">
        <f t="shared" si="213"/>
        <v>2791.5588903966363</v>
      </c>
      <c r="U1025" s="57">
        <f t="shared" si="218"/>
        <v>2791.5588903966363</v>
      </c>
      <c r="V1025" s="59" t="s">
        <v>705</v>
      </c>
      <c r="W1025" s="60"/>
    </row>
    <row r="1026" s="43" customFormat="1" ht="27.75" customHeight="1">
      <c r="A1026" s="44" t="s">
        <v>925</v>
      </c>
      <c r="B1026" s="44"/>
      <c r="C1026" s="45" t="s">
        <v>39</v>
      </c>
      <c r="D1026" s="45" t="s">
        <v>39</v>
      </c>
      <c r="E1026" s="45" t="s">
        <v>39</v>
      </c>
      <c r="F1026" s="45" t="s">
        <v>39</v>
      </c>
      <c r="G1026" s="46" t="s">
        <v>39</v>
      </c>
      <c r="H1026" s="46" t="s">
        <v>39</v>
      </c>
      <c r="I1026" s="47">
        <f>I1027</f>
        <v>721.39999999999998</v>
      </c>
      <c r="J1026" s="47">
        <f>J1027</f>
        <v>697.39999999999998</v>
      </c>
      <c r="K1026" s="47">
        <f>K1027</f>
        <v>606.60000000000002</v>
      </c>
      <c r="L1026" s="48">
        <f>L1027</f>
        <v>35</v>
      </c>
      <c r="M1026" s="47">
        <f>M1027</f>
        <v>154682.39999999999</v>
      </c>
      <c r="N1026" s="47">
        <f>N1027</f>
        <v>0</v>
      </c>
      <c r="O1026" s="47">
        <f>O1027</f>
        <v>0</v>
      </c>
      <c r="P1026" s="47">
        <f>P1027</f>
        <v>0</v>
      </c>
      <c r="Q1026" s="47">
        <f>Q1027</f>
        <v>154682.39999999999</v>
      </c>
      <c r="R1026" s="47">
        <f>R1027</f>
        <v>154682.39999999999</v>
      </c>
      <c r="S1026" s="47">
        <f>S1027</f>
        <v>0</v>
      </c>
      <c r="T1026" s="49" t="s">
        <v>40</v>
      </c>
      <c r="U1026" s="49" t="s">
        <v>40</v>
      </c>
      <c r="V1026" s="50" t="s">
        <v>40</v>
      </c>
      <c r="W1026" s="60"/>
    </row>
    <row r="1027" s="51" customFormat="1" ht="45">
      <c r="A1027" s="52">
        <v>1</v>
      </c>
      <c r="B1027" s="53" t="s">
        <v>926</v>
      </c>
      <c r="C1027" s="52" t="s">
        <v>43</v>
      </c>
      <c r="D1027" s="52">
        <v>1974</v>
      </c>
      <c r="E1027" s="52" t="s">
        <v>40</v>
      </c>
      <c r="F1027" s="52" t="s">
        <v>65</v>
      </c>
      <c r="G1027" s="54">
        <v>2</v>
      </c>
      <c r="H1027" s="54">
        <v>2</v>
      </c>
      <c r="I1027" s="55">
        <v>721.39999999999998</v>
      </c>
      <c r="J1027" s="55">
        <v>697.39999999999998</v>
      </c>
      <c r="K1027" s="55">
        <v>606.60000000000002</v>
      </c>
      <c r="L1027" s="56">
        <v>35</v>
      </c>
      <c r="M1027" s="55">
        <f>SUM(N1027:Q1027)</f>
        <v>154682.39999999999</v>
      </c>
      <c r="N1027" s="55">
        <v>0</v>
      </c>
      <c r="O1027" s="55">
        <v>0</v>
      </c>
      <c r="P1027" s="55">
        <v>0</v>
      </c>
      <c r="Q1027" s="55">
        <f>'Таблица 3 '!C1018</f>
        <v>154682.39999999999</v>
      </c>
      <c r="R1027" s="55">
        <f>Q1027</f>
        <v>154682.39999999999</v>
      </c>
      <c r="S1027" s="55">
        <v>0</v>
      </c>
      <c r="T1027" s="57">
        <f t="shared" si="213"/>
        <v>221.79868081445369</v>
      </c>
      <c r="U1027" s="57">
        <f t="shared" si="218"/>
        <v>221.79868081445369</v>
      </c>
      <c r="V1027" s="59" t="s">
        <v>705</v>
      </c>
      <c r="W1027" s="60"/>
    </row>
    <row r="1028" s="43" customFormat="1" ht="29.449999999999999" customHeight="1">
      <c r="A1028" s="44" t="s">
        <v>308</v>
      </c>
      <c r="B1028" s="44"/>
      <c r="C1028" s="45" t="s">
        <v>39</v>
      </c>
      <c r="D1028" s="45" t="s">
        <v>39</v>
      </c>
      <c r="E1028" s="45" t="s">
        <v>39</v>
      </c>
      <c r="F1028" s="45" t="s">
        <v>39</v>
      </c>
      <c r="G1028" s="46" t="s">
        <v>39</v>
      </c>
      <c r="H1028" s="46" t="s">
        <v>39</v>
      </c>
      <c r="I1028" s="47">
        <f>SUM(I1029:I1035)</f>
        <v>8231.7800000000007</v>
      </c>
      <c r="J1028" s="47">
        <f>SUM(J1029:J1035)</f>
        <v>5807.9499999999998</v>
      </c>
      <c r="K1028" s="47">
        <f>SUM(K1029:K1035)</f>
        <v>3920.5999999999999</v>
      </c>
      <c r="L1028" s="48">
        <f>SUM(L1029:L1035)</f>
        <v>230</v>
      </c>
      <c r="M1028" s="47">
        <f>SUM(M1029:M1035)</f>
        <v>22737982.849999998</v>
      </c>
      <c r="N1028" s="47">
        <f>SUM(N1029:N1035)</f>
        <v>0</v>
      </c>
      <c r="O1028" s="47">
        <f>SUM(O1029:O1035)</f>
        <v>0</v>
      </c>
      <c r="P1028" s="47">
        <f>SUM(P1029:P1035)</f>
        <v>0</v>
      </c>
      <c r="Q1028" s="47">
        <f>SUM(Q1029:Q1035)</f>
        <v>22737982.849999998</v>
      </c>
      <c r="R1028" s="47">
        <f>SUM(R1029:R1035)</f>
        <v>22737982.849999998</v>
      </c>
      <c r="S1028" s="47">
        <f>SUM(S1029:S1035)</f>
        <v>0</v>
      </c>
      <c r="T1028" s="49" t="s">
        <v>40</v>
      </c>
      <c r="U1028" s="49" t="s">
        <v>40</v>
      </c>
      <c r="V1028" s="50" t="s">
        <v>40</v>
      </c>
      <c r="W1028" s="60"/>
    </row>
    <row r="1029" s="51" customFormat="1" ht="45">
      <c r="A1029" s="52">
        <v>1</v>
      </c>
      <c r="B1029" s="118" t="s">
        <v>721</v>
      </c>
      <c r="C1029" s="76" t="s">
        <v>43</v>
      </c>
      <c r="D1029" s="76" t="s">
        <v>165</v>
      </c>
      <c r="E1029" s="76" t="s">
        <v>40</v>
      </c>
      <c r="F1029" s="76" t="s">
        <v>65</v>
      </c>
      <c r="G1029" s="78">
        <v>3</v>
      </c>
      <c r="H1029" s="78">
        <v>2</v>
      </c>
      <c r="I1029" s="119">
        <v>2298</v>
      </c>
      <c r="J1029" s="119">
        <v>1376.7</v>
      </c>
      <c r="K1029" s="119">
        <v>583.5</v>
      </c>
      <c r="L1029" s="120">
        <v>46</v>
      </c>
      <c r="M1029" s="119">
        <f t="shared" ref="M1029:M1035" si="219">SUM(N1029:Q1029)</f>
        <v>8983237.9299999997</v>
      </c>
      <c r="N1029" s="119">
        <v>0</v>
      </c>
      <c r="O1029" s="119">
        <v>0</v>
      </c>
      <c r="P1029" s="119">
        <v>0</v>
      </c>
      <c r="Q1029" s="119">
        <f>'Таблица 3 '!C1020</f>
        <v>8983237.9299999997</v>
      </c>
      <c r="R1029" s="119">
        <f t="shared" ref="R1029:R1035" si="220">Q1029</f>
        <v>8983237.9299999997</v>
      </c>
      <c r="S1029" s="119">
        <v>0</v>
      </c>
      <c r="T1029" s="79">
        <f t="shared" si="213"/>
        <v>6525.1964335003995</v>
      </c>
      <c r="U1029" s="57">
        <f t="shared" si="218"/>
        <v>6525.1964335003995</v>
      </c>
      <c r="V1029" s="82" t="s">
        <v>705</v>
      </c>
      <c r="W1029" s="60"/>
    </row>
    <row r="1030" s="51" customFormat="1" ht="45">
      <c r="A1030" s="112">
        <v>2</v>
      </c>
      <c r="B1030" s="53" t="s">
        <v>927</v>
      </c>
      <c r="C1030" s="52" t="s">
        <v>43</v>
      </c>
      <c r="D1030" s="52">
        <v>1958</v>
      </c>
      <c r="E1030" s="52">
        <v>2021</v>
      </c>
      <c r="F1030" s="52" t="s">
        <v>65</v>
      </c>
      <c r="G1030" s="54">
        <v>4</v>
      </c>
      <c r="H1030" s="54">
        <v>2</v>
      </c>
      <c r="I1030" s="55">
        <v>1306</v>
      </c>
      <c r="J1030" s="84">
        <v>807</v>
      </c>
      <c r="K1030" s="84">
        <v>807</v>
      </c>
      <c r="L1030" s="84">
        <v>36</v>
      </c>
      <c r="M1030" s="55">
        <f t="shared" si="219"/>
        <v>2958055.5699999998</v>
      </c>
      <c r="N1030" s="55">
        <v>0</v>
      </c>
      <c r="O1030" s="55">
        <v>0</v>
      </c>
      <c r="P1030" s="55">
        <v>0</v>
      </c>
      <c r="Q1030" s="55">
        <f>'Таблица 3 '!C1021</f>
        <v>2958055.5699999998</v>
      </c>
      <c r="R1030" s="55">
        <f t="shared" si="220"/>
        <v>2958055.5699999998</v>
      </c>
      <c r="S1030" s="119">
        <v>0</v>
      </c>
      <c r="T1030" s="57">
        <v>6403.7700000000004</v>
      </c>
      <c r="U1030" s="57">
        <f t="shared" si="218"/>
        <v>6403.7700000000004</v>
      </c>
      <c r="V1030" s="82" t="s">
        <v>705</v>
      </c>
      <c r="W1030" s="60"/>
    </row>
    <row r="1031" s="51" customFormat="1" ht="45">
      <c r="A1031" s="112">
        <v>3</v>
      </c>
      <c r="B1031" s="53" t="s">
        <v>928</v>
      </c>
      <c r="C1031" s="52" t="s">
        <v>43</v>
      </c>
      <c r="D1031" s="52">
        <v>1970</v>
      </c>
      <c r="E1031" s="52" t="s">
        <v>40</v>
      </c>
      <c r="F1031" s="52" t="s">
        <v>65</v>
      </c>
      <c r="G1031" s="54">
        <v>2</v>
      </c>
      <c r="H1031" s="54">
        <v>2</v>
      </c>
      <c r="I1031" s="59">
        <v>768.89999999999998</v>
      </c>
      <c r="J1031" s="59">
        <v>738.89999999999998</v>
      </c>
      <c r="K1031" s="59" t="s">
        <v>929</v>
      </c>
      <c r="L1031" s="84">
        <v>30</v>
      </c>
      <c r="M1031" s="55">
        <f t="shared" si="219"/>
        <v>2445926.7000000002</v>
      </c>
      <c r="N1031" s="55">
        <v>0</v>
      </c>
      <c r="O1031" s="55">
        <v>0</v>
      </c>
      <c r="P1031" s="55">
        <v>0</v>
      </c>
      <c r="Q1031" s="55">
        <f>'Таблица 3 '!C1022</f>
        <v>2445926.7000000002</v>
      </c>
      <c r="R1031" s="55">
        <f t="shared" si="220"/>
        <v>2445926.7000000002</v>
      </c>
      <c r="S1031" s="119">
        <v>0</v>
      </c>
      <c r="T1031" s="57">
        <v>6808.6499999999996</v>
      </c>
      <c r="U1031" s="57">
        <f t="shared" si="218"/>
        <v>6808.6499999999996</v>
      </c>
      <c r="V1031" s="82" t="s">
        <v>705</v>
      </c>
      <c r="W1031" s="60"/>
    </row>
    <row r="1032" s="51" customFormat="1" ht="45">
      <c r="A1032" s="52">
        <v>4</v>
      </c>
      <c r="B1032" s="53" t="s">
        <v>930</v>
      </c>
      <c r="C1032" s="52" t="s">
        <v>43</v>
      </c>
      <c r="D1032" s="52">
        <v>1971</v>
      </c>
      <c r="E1032" s="52" t="s">
        <v>40</v>
      </c>
      <c r="F1032" s="52" t="s">
        <v>65</v>
      </c>
      <c r="G1032" s="54">
        <v>2</v>
      </c>
      <c r="H1032" s="54">
        <v>2</v>
      </c>
      <c r="I1032" s="59">
        <v>755.60000000000002</v>
      </c>
      <c r="J1032" s="59">
        <v>740.79999999999995</v>
      </c>
      <c r="K1032" s="59">
        <v>641.39999999999998</v>
      </c>
      <c r="L1032" s="84">
        <v>20</v>
      </c>
      <c r="M1032" s="55">
        <f t="shared" si="219"/>
        <v>2445926.7000000002</v>
      </c>
      <c r="N1032" s="55">
        <v>0</v>
      </c>
      <c r="O1032" s="55">
        <v>0</v>
      </c>
      <c r="P1032" s="55">
        <v>0</v>
      </c>
      <c r="Q1032" s="55">
        <f>'Таблица 3 '!C1023</f>
        <v>2445926.7000000002</v>
      </c>
      <c r="R1032" s="55">
        <f t="shared" si="220"/>
        <v>2445926.7000000002</v>
      </c>
      <c r="S1032" s="119">
        <v>0</v>
      </c>
      <c r="T1032" s="57">
        <v>6673.7200000000003</v>
      </c>
      <c r="U1032" s="57">
        <f t="shared" si="218"/>
        <v>6673.7200000000003</v>
      </c>
      <c r="V1032" s="82" t="s">
        <v>705</v>
      </c>
      <c r="W1032" s="60"/>
    </row>
    <row r="1033" s="51" customFormat="1" ht="45">
      <c r="A1033" s="112">
        <v>5</v>
      </c>
      <c r="B1033" s="53" t="s">
        <v>931</v>
      </c>
      <c r="C1033" s="52" t="s">
        <v>43</v>
      </c>
      <c r="D1033" s="52">
        <v>1957</v>
      </c>
      <c r="E1033" s="52" t="s">
        <v>40</v>
      </c>
      <c r="F1033" s="52" t="s">
        <v>65</v>
      </c>
      <c r="G1033" s="54">
        <v>2</v>
      </c>
      <c r="H1033" s="54">
        <v>2</v>
      </c>
      <c r="I1033" s="59">
        <v>943.60000000000002</v>
      </c>
      <c r="J1033" s="59">
        <v>628.79999999999995</v>
      </c>
      <c r="K1033" s="59">
        <v>628.79999999999995</v>
      </c>
      <c r="L1033" s="84">
        <v>25</v>
      </c>
      <c r="M1033" s="55">
        <f t="shared" si="219"/>
        <v>3374554.9700000002</v>
      </c>
      <c r="N1033" s="55">
        <v>0</v>
      </c>
      <c r="O1033" s="55">
        <v>0</v>
      </c>
      <c r="P1033" s="55">
        <v>0</v>
      </c>
      <c r="Q1033" s="55">
        <f>'Таблица 3 '!C1024</f>
        <v>3374554.9700000002</v>
      </c>
      <c r="R1033" s="55">
        <f t="shared" si="220"/>
        <v>3374554.9700000002</v>
      </c>
      <c r="S1033" s="119">
        <v>0</v>
      </c>
      <c r="T1033" s="57">
        <v>9818.6599999999999</v>
      </c>
      <c r="U1033" s="57">
        <f t="shared" si="218"/>
        <v>9818.6599999999999</v>
      </c>
      <c r="V1033" s="82" t="s">
        <v>705</v>
      </c>
      <c r="W1033" s="60"/>
    </row>
    <row r="1034" s="51" customFormat="1" ht="45">
      <c r="A1034" s="112">
        <v>6</v>
      </c>
      <c r="B1034" s="121" t="s">
        <v>733</v>
      </c>
      <c r="C1034" s="114" t="s">
        <v>43</v>
      </c>
      <c r="D1034" s="114" t="s">
        <v>178</v>
      </c>
      <c r="E1034" s="114" t="s">
        <v>40</v>
      </c>
      <c r="F1034" s="114" t="s">
        <v>65</v>
      </c>
      <c r="G1034" s="115">
        <v>2</v>
      </c>
      <c r="H1034" s="115">
        <v>3</v>
      </c>
      <c r="I1034" s="116">
        <v>991.67999999999995</v>
      </c>
      <c r="J1034" s="116">
        <v>779.10000000000002</v>
      </c>
      <c r="K1034" s="116">
        <v>779.10000000000002</v>
      </c>
      <c r="L1034" s="117">
        <v>28</v>
      </c>
      <c r="M1034" s="104">
        <f t="shared" si="219"/>
        <v>2267174.98</v>
      </c>
      <c r="N1034" s="116">
        <v>0</v>
      </c>
      <c r="O1034" s="116">
        <v>0</v>
      </c>
      <c r="P1034" s="116">
        <v>0</v>
      </c>
      <c r="Q1034" s="104">
        <f>'Таблица 3 '!C1025</f>
        <v>2267174.98</v>
      </c>
      <c r="R1034" s="104">
        <f t="shared" si="220"/>
        <v>2267174.98</v>
      </c>
      <c r="S1034" s="119">
        <v>0</v>
      </c>
      <c r="T1034" s="122">
        <f t="shared" si="213"/>
        <v>2909.9922731356692</v>
      </c>
      <c r="U1034" s="57">
        <f t="shared" si="218"/>
        <v>2909.9922731356692</v>
      </c>
      <c r="V1034" s="123" t="s">
        <v>705</v>
      </c>
      <c r="W1034" s="60"/>
    </row>
    <row r="1035" s="51" customFormat="1" ht="45">
      <c r="A1035" s="52">
        <v>7</v>
      </c>
      <c r="B1035" s="53" t="s">
        <v>735</v>
      </c>
      <c r="C1035" s="52" t="s">
        <v>43</v>
      </c>
      <c r="D1035" s="52" t="s">
        <v>245</v>
      </c>
      <c r="E1035" s="52">
        <v>2021</v>
      </c>
      <c r="F1035" s="52" t="s">
        <v>65</v>
      </c>
      <c r="G1035" s="54">
        <v>2</v>
      </c>
      <c r="H1035" s="54">
        <v>2</v>
      </c>
      <c r="I1035" s="55">
        <v>1168</v>
      </c>
      <c r="J1035" s="55">
        <v>736.64999999999998</v>
      </c>
      <c r="K1035" s="55">
        <v>480.80000000000001</v>
      </c>
      <c r="L1035" s="56">
        <v>45</v>
      </c>
      <c r="M1035" s="55">
        <f t="shared" si="219"/>
        <v>263106</v>
      </c>
      <c r="N1035" s="55">
        <v>0</v>
      </c>
      <c r="O1035" s="55">
        <v>0</v>
      </c>
      <c r="P1035" s="55">
        <v>0</v>
      </c>
      <c r="Q1035" s="55">
        <f>'Таблица 3 '!C1026</f>
        <v>263106</v>
      </c>
      <c r="R1035" s="55">
        <f t="shared" si="220"/>
        <v>263106</v>
      </c>
      <c r="S1035" s="55">
        <v>0</v>
      </c>
      <c r="T1035" s="57">
        <f t="shared" si="213"/>
        <v>357.16554673182651</v>
      </c>
      <c r="U1035" s="57">
        <f t="shared" si="218"/>
        <v>357.16554673182651</v>
      </c>
      <c r="V1035" s="59" t="s">
        <v>705</v>
      </c>
      <c r="W1035" s="60"/>
    </row>
    <row r="1036" s="43" customFormat="1" ht="24" customHeight="1">
      <c r="A1036" s="44" t="s">
        <v>321</v>
      </c>
      <c r="B1036" s="44"/>
      <c r="C1036" s="45" t="s">
        <v>39</v>
      </c>
      <c r="D1036" s="45" t="s">
        <v>39</v>
      </c>
      <c r="E1036" s="45" t="s">
        <v>39</v>
      </c>
      <c r="F1036" s="45" t="s">
        <v>39</v>
      </c>
      <c r="G1036" s="46" t="s">
        <v>39</v>
      </c>
      <c r="H1036" s="46" t="s">
        <v>39</v>
      </c>
      <c r="I1036" s="47">
        <f>SUM(I1037:I1038)</f>
        <v>5792.3000000000002</v>
      </c>
      <c r="J1036" s="47">
        <f>SUM(J1037:J1038)</f>
        <v>4093.4000000000001</v>
      </c>
      <c r="K1036" s="47">
        <f>SUM(K1037:K1038)</f>
        <v>1571.4000000000001</v>
      </c>
      <c r="L1036" s="48">
        <f>SUM(L1037:L1038)</f>
        <v>102</v>
      </c>
      <c r="M1036" s="47">
        <f>SUM(M1037:M1038)</f>
        <v>10033572.059999999</v>
      </c>
      <c r="N1036" s="47">
        <f>SUM(N1037:N1038)</f>
        <v>0</v>
      </c>
      <c r="O1036" s="47">
        <f>SUM(O1037:O1038)</f>
        <v>0</v>
      </c>
      <c r="P1036" s="47">
        <f>SUM(P1037:P1038)</f>
        <v>0</v>
      </c>
      <c r="Q1036" s="47">
        <f>SUM(Q1037:Q1038)</f>
        <v>10033572.059999999</v>
      </c>
      <c r="R1036" s="47">
        <f>SUM(R1037:R1038)</f>
        <v>10033572.059999999</v>
      </c>
      <c r="S1036" s="47">
        <f>SUM(S1037:S1038)</f>
        <v>0</v>
      </c>
      <c r="T1036" s="49" t="s">
        <v>40</v>
      </c>
      <c r="U1036" s="49" t="s">
        <v>40</v>
      </c>
      <c r="V1036" s="50" t="s">
        <v>40</v>
      </c>
      <c r="W1036" s="60"/>
    </row>
    <row r="1037" s="51" customFormat="1" ht="45">
      <c r="A1037" s="52">
        <v>1</v>
      </c>
      <c r="B1037" s="53" t="s">
        <v>322</v>
      </c>
      <c r="C1037" s="52" t="s">
        <v>43</v>
      </c>
      <c r="D1037" s="52">
        <v>1969</v>
      </c>
      <c r="E1037" s="52" t="s">
        <v>40</v>
      </c>
      <c r="F1037" s="52" t="s">
        <v>65</v>
      </c>
      <c r="G1037" s="54">
        <v>5</v>
      </c>
      <c r="H1037" s="54">
        <v>4</v>
      </c>
      <c r="I1037" s="55">
        <v>4300.3000000000002</v>
      </c>
      <c r="J1037" s="55">
        <v>3265.4000000000001</v>
      </c>
      <c r="K1037" s="55">
        <v>791.39999999999998</v>
      </c>
      <c r="L1037" s="56">
        <v>70</v>
      </c>
      <c r="M1037" s="55">
        <f t="shared" ref="M1037:M1038" si="221">SUM(N1037:Q1037)</f>
        <v>3070904.46</v>
      </c>
      <c r="N1037" s="55">
        <v>0</v>
      </c>
      <c r="O1037" s="55">
        <v>0</v>
      </c>
      <c r="P1037" s="55">
        <v>0</v>
      </c>
      <c r="Q1037" s="55">
        <f>'Таблица 3 '!C1028</f>
        <v>3070904.46</v>
      </c>
      <c r="R1037" s="55">
        <f t="shared" ref="R1037:R1038" si="222">Q1037</f>
        <v>3070904.46</v>
      </c>
      <c r="S1037" s="55">
        <v>0</v>
      </c>
      <c r="T1037" s="57">
        <f t="shared" si="213"/>
        <v>940.43745329821763</v>
      </c>
      <c r="U1037" s="57">
        <f t="shared" si="218"/>
        <v>940.43745329821763</v>
      </c>
      <c r="V1037" s="59" t="s">
        <v>705</v>
      </c>
      <c r="W1037" s="60"/>
    </row>
    <row r="1038" s="51" customFormat="1" ht="45">
      <c r="A1038" s="52">
        <v>2</v>
      </c>
      <c r="B1038" s="53" t="s">
        <v>932</v>
      </c>
      <c r="C1038" s="52" t="s">
        <v>43</v>
      </c>
      <c r="D1038" s="52">
        <v>1988</v>
      </c>
      <c r="E1038" s="52" t="s">
        <v>40</v>
      </c>
      <c r="F1038" s="52" t="s">
        <v>413</v>
      </c>
      <c r="G1038" s="54">
        <v>2</v>
      </c>
      <c r="H1038" s="54">
        <v>3</v>
      </c>
      <c r="I1038" s="55">
        <v>1492</v>
      </c>
      <c r="J1038" s="55">
        <v>828</v>
      </c>
      <c r="K1038" s="55">
        <v>780</v>
      </c>
      <c r="L1038" s="56">
        <v>32</v>
      </c>
      <c r="M1038" s="55">
        <f t="shared" si="221"/>
        <v>6962667.5999999996</v>
      </c>
      <c r="N1038" s="55">
        <v>0</v>
      </c>
      <c r="O1038" s="55">
        <v>0</v>
      </c>
      <c r="P1038" s="55">
        <v>0</v>
      </c>
      <c r="Q1038" s="55">
        <f>'Таблица 3 '!C1029</f>
        <v>6962667.5999999996</v>
      </c>
      <c r="R1038" s="55">
        <f t="shared" si="222"/>
        <v>6962667.5999999996</v>
      </c>
      <c r="S1038" s="55">
        <v>0</v>
      </c>
      <c r="T1038" s="57">
        <f t="shared" si="213"/>
        <v>8409.0188405797089</v>
      </c>
      <c r="U1038" s="57">
        <f t="shared" si="218"/>
        <v>8409.0188405797089</v>
      </c>
      <c r="V1038" s="59" t="s">
        <v>705</v>
      </c>
      <c r="W1038" s="60"/>
    </row>
    <row r="1039" ht="22.5" customHeight="1">
      <c r="A1039" s="44" t="s">
        <v>933</v>
      </c>
      <c r="B1039" s="44"/>
      <c r="C1039" s="45" t="s">
        <v>39</v>
      </c>
      <c r="D1039" s="45" t="s">
        <v>39</v>
      </c>
      <c r="E1039" s="45" t="s">
        <v>39</v>
      </c>
      <c r="F1039" s="45" t="s">
        <v>39</v>
      </c>
      <c r="G1039" s="46" t="s">
        <v>39</v>
      </c>
      <c r="H1039" s="46" t="s">
        <v>39</v>
      </c>
      <c r="I1039" s="47">
        <f>SUM(I1040:I1042)</f>
        <v>11387.4</v>
      </c>
      <c r="J1039" s="47">
        <f>SUM(J1040:J1042)</f>
        <v>8843.6000000000004</v>
      </c>
      <c r="K1039" s="47">
        <f>SUM(K1040:K1042)</f>
        <v>801</v>
      </c>
      <c r="L1039" s="48">
        <f>SUM(L1040:L1042)</f>
        <v>189</v>
      </c>
      <c r="M1039" s="47">
        <f>SUM(M1040:M1042)</f>
        <v>4058178</v>
      </c>
      <c r="N1039" s="47">
        <f>SUM(N1040:N1042)</f>
        <v>0</v>
      </c>
      <c r="O1039" s="47">
        <f>SUM(O1040:O1042)</f>
        <v>0</v>
      </c>
      <c r="P1039" s="47">
        <f>SUM(P1040:P1042)</f>
        <v>0</v>
      </c>
      <c r="Q1039" s="47">
        <f>SUM(Q1040:Q1042)</f>
        <v>4058178</v>
      </c>
      <c r="R1039" s="47">
        <f>SUM(R1040:R1042)</f>
        <v>4058178</v>
      </c>
      <c r="S1039" s="47">
        <f>SUM(S1040:S1042)</f>
        <v>0</v>
      </c>
      <c r="T1039" s="49" t="s">
        <v>40</v>
      </c>
      <c r="U1039" s="49" t="s">
        <v>40</v>
      </c>
      <c r="V1039" s="50" t="s">
        <v>40</v>
      </c>
      <c r="W1039" s="60"/>
    </row>
    <row r="1040" ht="45">
      <c r="A1040" s="52">
        <v>1</v>
      </c>
      <c r="B1040" s="53" t="s">
        <v>791</v>
      </c>
      <c r="C1040" s="52" t="s">
        <v>43</v>
      </c>
      <c r="D1040" s="52">
        <v>1983</v>
      </c>
      <c r="E1040" s="52" t="s">
        <v>40</v>
      </c>
      <c r="F1040" s="52" t="s">
        <v>65</v>
      </c>
      <c r="G1040" s="54">
        <v>5</v>
      </c>
      <c r="H1040" s="54">
        <v>6</v>
      </c>
      <c r="I1040" s="55">
        <v>5388</v>
      </c>
      <c r="J1040" s="55">
        <v>4134.3000000000002</v>
      </c>
      <c r="K1040" s="55">
        <v>333.10000000000002</v>
      </c>
      <c r="L1040" s="56">
        <v>79</v>
      </c>
      <c r="M1040" s="55">
        <f t="shared" ref="M1040:M1042" si="223">SUM(N1040:Q1040)</f>
        <v>3241350</v>
      </c>
      <c r="N1040" s="55">
        <v>0</v>
      </c>
      <c r="O1040" s="55">
        <v>0</v>
      </c>
      <c r="P1040" s="55">
        <v>0</v>
      </c>
      <c r="Q1040" s="55">
        <f>'Таблица 3 '!C1031</f>
        <v>3241350</v>
      </c>
      <c r="R1040" s="55">
        <f t="shared" ref="R1040:R1042" si="224">Q1040</f>
        <v>3241350</v>
      </c>
      <c r="S1040" s="55">
        <v>0</v>
      </c>
      <c r="T1040" s="57">
        <f t="shared" ref="T1040:T1042" si="225">M1040/J1040</f>
        <v>784.01422248022641</v>
      </c>
      <c r="U1040" s="57">
        <f t="shared" ref="U1040:U1042" si="226">T1040</f>
        <v>784.01422248022641</v>
      </c>
      <c r="V1040" s="59" t="s">
        <v>705</v>
      </c>
      <c r="W1040" s="60"/>
    </row>
    <row r="1041" ht="45">
      <c r="A1041" s="52">
        <v>2</v>
      </c>
      <c r="B1041" s="53" t="s">
        <v>934</v>
      </c>
      <c r="C1041" s="52" t="s">
        <v>43</v>
      </c>
      <c r="D1041" s="52">
        <v>1976</v>
      </c>
      <c r="E1041" s="52" t="s">
        <v>40</v>
      </c>
      <c r="F1041" s="52" t="s">
        <v>65</v>
      </c>
      <c r="G1041" s="54">
        <v>5</v>
      </c>
      <c r="H1041" s="54">
        <v>6</v>
      </c>
      <c r="I1041" s="55">
        <v>5388</v>
      </c>
      <c r="J1041" s="55">
        <v>4097.8999999999996</v>
      </c>
      <c r="K1041" s="55">
        <v>216.69999999999999</v>
      </c>
      <c r="L1041" s="56">
        <v>79</v>
      </c>
      <c r="M1041" s="55">
        <f t="shared" si="223"/>
        <v>718219.19999999995</v>
      </c>
      <c r="N1041" s="55">
        <v>0</v>
      </c>
      <c r="O1041" s="55">
        <v>0</v>
      </c>
      <c r="P1041" s="55">
        <v>0</v>
      </c>
      <c r="Q1041" s="55">
        <f>'Таблица 3 '!C1032</f>
        <v>718219.19999999995</v>
      </c>
      <c r="R1041" s="55">
        <f t="shared" si="224"/>
        <v>718219.19999999995</v>
      </c>
      <c r="S1041" s="55">
        <v>0</v>
      </c>
      <c r="T1041" s="57">
        <f t="shared" si="225"/>
        <v>175.26518460674981</v>
      </c>
      <c r="U1041" s="57">
        <f t="shared" si="226"/>
        <v>175.26518460674981</v>
      </c>
      <c r="V1041" s="59" t="s">
        <v>705</v>
      </c>
      <c r="W1041" s="60"/>
    </row>
    <row r="1042" ht="45">
      <c r="A1042" s="52">
        <v>3</v>
      </c>
      <c r="B1042" s="53" t="s">
        <v>425</v>
      </c>
      <c r="C1042" s="52" t="s">
        <v>43</v>
      </c>
      <c r="D1042" s="52" t="s">
        <v>238</v>
      </c>
      <c r="E1042" s="52">
        <v>2019</v>
      </c>
      <c r="F1042" s="52" t="s">
        <v>50</v>
      </c>
      <c r="G1042" s="54">
        <v>2</v>
      </c>
      <c r="H1042" s="54">
        <v>2</v>
      </c>
      <c r="I1042" s="55">
        <v>611.39999999999998</v>
      </c>
      <c r="J1042" s="55">
        <v>611.39999999999998</v>
      </c>
      <c r="K1042" s="55">
        <v>251.19999999999999</v>
      </c>
      <c r="L1042" s="56">
        <v>31</v>
      </c>
      <c r="M1042" s="55">
        <f t="shared" si="223"/>
        <v>98608.800000000003</v>
      </c>
      <c r="N1042" s="55">
        <v>0</v>
      </c>
      <c r="O1042" s="55">
        <v>0</v>
      </c>
      <c r="P1042" s="55">
        <v>0</v>
      </c>
      <c r="Q1042" s="55">
        <f>'Таблица 3 '!C1033</f>
        <v>98608.800000000003</v>
      </c>
      <c r="R1042" s="55">
        <f t="shared" si="224"/>
        <v>98608.800000000003</v>
      </c>
      <c r="S1042" s="55">
        <v>0</v>
      </c>
      <c r="T1042" s="57">
        <f t="shared" si="225"/>
        <v>161.28361138370954</v>
      </c>
      <c r="U1042" s="57">
        <f t="shared" si="226"/>
        <v>161.28361138370954</v>
      </c>
      <c r="V1042" s="59" t="s">
        <v>705</v>
      </c>
      <c r="W1042" s="60"/>
    </row>
    <row r="1043" s="43" customFormat="1" ht="22.899999999999999" customHeight="1">
      <c r="A1043" s="44" t="s">
        <v>323</v>
      </c>
      <c r="B1043" s="44"/>
      <c r="C1043" s="45" t="s">
        <v>39</v>
      </c>
      <c r="D1043" s="45" t="s">
        <v>39</v>
      </c>
      <c r="E1043" s="45" t="s">
        <v>39</v>
      </c>
      <c r="F1043" s="45" t="s">
        <v>39</v>
      </c>
      <c r="G1043" s="46" t="s">
        <v>39</v>
      </c>
      <c r="H1043" s="46" t="s">
        <v>39</v>
      </c>
      <c r="I1043" s="47">
        <f>I1044</f>
        <v>631.5</v>
      </c>
      <c r="J1043" s="47">
        <f>J1044</f>
        <v>599.20000000000005</v>
      </c>
      <c r="K1043" s="47">
        <f>K1044</f>
        <v>599.20000000000005</v>
      </c>
      <c r="L1043" s="48">
        <f>L1044</f>
        <v>23</v>
      </c>
      <c r="M1043" s="47">
        <f>M1044</f>
        <v>4649506.5800000001</v>
      </c>
      <c r="N1043" s="47">
        <f>N1044</f>
        <v>0</v>
      </c>
      <c r="O1043" s="47">
        <f>O1044</f>
        <v>0</v>
      </c>
      <c r="P1043" s="47">
        <f>P1044</f>
        <v>0</v>
      </c>
      <c r="Q1043" s="47">
        <f>Q1044</f>
        <v>4649506.5800000001</v>
      </c>
      <c r="R1043" s="47">
        <f>R1044</f>
        <v>4649506.5800000001</v>
      </c>
      <c r="S1043" s="47">
        <f>S1044</f>
        <v>0</v>
      </c>
      <c r="T1043" s="49" t="s">
        <v>40</v>
      </c>
      <c r="U1043" s="49" t="s">
        <v>40</v>
      </c>
      <c r="V1043" s="50" t="s">
        <v>40</v>
      </c>
      <c r="W1043" s="60"/>
    </row>
    <row r="1044" s="51" customFormat="1" ht="45">
      <c r="A1044" s="52">
        <v>1</v>
      </c>
      <c r="B1044" s="53" t="s">
        <v>935</v>
      </c>
      <c r="C1044" s="52" t="s">
        <v>43</v>
      </c>
      <c r="D1044" s="52" t="s">
        <v>82</v>
      </c>
      <c r="E1044" s="52" t="s">
        <v>40</v>
      </c>
      <c r="F1044" s="52" t="s">
        <v>65</v>
      </c>
      <c r="G1044" s="54">
        <v>2</v>
      </c>
      <c r="H1044" s="54">
        <v>3</v>
      </c>
      <c r="I1044" s="55">
        <v>631.5</v>
      </c>
      <c r="J1044" s="55">
        <v>599.20000000000005</v>
      </c>
      <c r="K1044" s="55">
        <v>599.20000000000005</v>
      </c>
      <c r="L1044" s="56">
        <v>23</v>
      </c>
      <c r="M1044" s="55">
        <f>SUM(N1044:Q1044)</f>
        <v>4649506.5800000001</v>
      </c>
      <c r="N1044" s="55">
        <v>0</v>
      </c>
      <c r="O1044" s="55">
        <v>0</v>
      </c>
      <c r="P1044" s="55">
        <v>0</v>
      </c>
      <c r="Q1044" s="55">
        <f>'Таблица 3 '!C1035</f>
        <v>4649506.5800000001</v>
      </c>
      <c r="R1044" s="55">
        <f>Q1044</f>
        <v>4649506.5800000001</v>
      </c>
      <c r="S1044" s="55">
        <v>0</v>
      </c>
      <c r="T1044" s="57">
        <f t="shared" si="213"/>
        <v>7759.5236648865148</v>
      </c>
      <c r="U1044" s="57">
        <f t="shared" si="218"/>
        <v>7759.5236648865148</v>
      </c>
      <c r="V1044" s="59" t="s">
        <v>705</v>
      </c>
      <c r="W1044" s="60"/>
    </row>
    <row r="1045" s="43" customFormat="1" ht="24" customHeight="1">
      <c r="A1045" s="44" t="s">
        <v>746</v>
      </c>
      <c r="B1045" s="44"/>
      <c r="C1045" s="45" t="s">
        <v>39</v>
      </c>
      <c r="D1045" s="45" t="s">
        <v>39</v>
      </c>
      <c r="E1045" s="45" t="s">
        <v>39</v>
      </c>
      <c r="F1045" s="45" t="s">
        <v>39</v>
      </c>
      <c r="G1045" s="46" t="s">
        <v>39</v>
      </c>
      <c r="H1045" s="46" t="s">
        <v>39</v>
      </c>
      <c r="I1045" s="47">
        <f>I1046</f>
        <v>1668</v>
      </c>
      <c r="J1045" s="47">
        <f>J1046</f>
        <v>1556.2</v>
      </c>
      <c r="K1045" s="47">
        <f>K1046</f>
        <v>1556.2</v>
      </c>
      <c r="L1045" s="48">
        <f>L1046</f>
        <v>52</v>
      </c>
      <c r="M1045" s="47">
        <f>M1046</f>
        <v>5631571.8300000001</v>
      </c>
      <c r="N1045" s="47">
        <f>N1046</f>
        <v>0</v>
      </c>
      <c r="O1045" s="47">
        <f>O1046</f>
        <v>0</v>
      </c>
      <c r="P1045" s="47">
        <f>P1046</f>
        <v>0</v>
      </c>
      <c r="Q1045" s="47">
        <f>Q1046</f>
        <v>5631571.8300000001</v>
      </c>
      <c r="R1045" s="47">
        <f>R1046</f>
        <v>5631571.8300000001</v>
      </c>
      <c r="S1045" s="47">
        <f>SUM(S1046:S1046)</f>
        <v>0</v>
      </c>
      <c r="T1045" s="49" t="s">
        <v>40</v>
      </c>
      <c r="U1045" s="49" t="s">
        <v>40</v>
      </c>
      <c r="V1045" s="50" t="s">
        <v>40</v>
      </c>
      <c r="W1045" s="60"/>
    </row>
    <row r="1046" s="51" customFormat="1" ht="45">
      <c r="A1046" s="52">
        <v>1</v>
      </c>
      <c r="B1046" s="53" t="s">
        <v>747</v>
      </c>
      <c r="C1046" s="52" t="s">
        <v>43</v>
      </c>
      <c r="D1046" s="52" t="s">
        <v>49</v>
      </c>
      <c r="E1046" s="52">
        <v>2018</v>
      </c>
      <c r="F1046" s="52" t="s">
        <v>65</v>
      </c>
      <c r="G1046" s="54">
        <v>3</v>
      </c>
      <c r="H1046" s="54">
        <v>3</v>
      </c>
      <c r="I1046" s="55">
        <v>1668</v>
      </c>
      <c r="J1046" s="55">
        <v>1556.2</v>
      </c>
      <c r="K1046" s="55">
        <v>1556.2</v>
      </c>
      <c r="L1046" s="56">
        <v>52</v>
      </c>
      <c r="M1046" s="55">
        <f>SUM(N1046:Q1046)</f>
        <v>5631571.8300000001</v>
      </c>
      <c r="N1046" s="55">
        <v>0</v>
      </c>
      <c r="O1046" s="55">
        <v>0</v>
      </c>
      <c r="P1046" s="55">
        <v>0</v>
      </c>
      <c r="Q1046" s="55">
        <f>'Таблица 3 '!C1037</f>
        <v>5631571.8300000001</v>
      </c>
      <c r="R1046" s="55">
        <f>Q1046</f>
        <v>5631571.8300000001</v>
      </c>
      <c r="S1046" s="55">
        <v>0</v>
      </c>
      <c r="T1046" s="57">
        <f t="shared" si="213"/>
        <v>3618.7969605449171</v>
      </c>
      <c r="U1046" s="57">
        <f t="shared" si="218"/>
        <v>3618.7969605449171</v>
      </c>
      <c r="V1046" s="59" t="s">
        <v>705</v>
      </c>
      <c r="W1046" s="60"/>
    </row>
    <row r="1047" s="43" customFormat="1" ht="27" customHeight="1">
      <c r="A1047" s="44" t="s">
        <v>750</v>
      </c>
      <c r="B1047" s="44"/>
      <c r="C1047" s="45" t="s">
        <v>39</v>
      </c>
      <c r="D1047" s="45" t="s">
        <v>39</v>
      </c>
      <c r="E1047" s="45" t="s">
        <v>39</v>
      </c>
      <c r="F1047" s="45" t="s">
        <v>39</v>
      </c>
      <c r="G1047" s="46" t="s">
        <v>39</v>
      </c>
      <c r="H1047" s="46" t="s">
        <v>39</v>
      </c>
      <c r="I1047" s="47">
        <f>SUM(I1048:I1050)</f>
        <v>2484.6999999999998</v>
      </c>
      <c r="J1047" s="47">
        <f>SUM(J1048:J1050)</f>
        <v>1937.1499999999999</v>
      </c>
      <c r="K1047" s="47">
        <f>SUM(K1048:K1050)</f>
        <v>1732.6500000000001</v>
      </c>
      <c r="L1047" s="48">
        <f>SUM(L1048:L1050)</f>
        <v>65</v>
      </c>
      <c r="M1047" s="47">
        <f>SUM(M1048:M1050)</f>
        <v>4364882.4500000002</v>
      </c>
      <c r="N1047" s="47">
        <f>SUM(N1048:N1050)</f>
        <v>0</v>
      </c>
      <c r="O1047" s="47">
        <f>SUM(O1048:O1050)</f>
        <v>0</v>
      </c>
      <c r="P1047" s="47">
        <f>SUM(P1048:P1050)</f>
        <v>0</v>
      </c>
      <c r="Q1047" s="47">
        <f>SUM(Q1048:Q1050)</f>
        <v>4364882.4500000002</v>
      </c>
      <c r="R1047" s="47">
        <f>SUM(R1048:R1050)</f>
        <v>4364882.4500000002</v>
      </c>
      <c r="S1047" s="47">
        <f>SUM(S1048:S1050)</f>
        <v>0</v>
      </c>
      <c r="T1047" s="49" t="s">
        <v>40</v>
      </c>
      <c r="U1047" s="49" t="s">
        <v>40</v>
      </c>
      <c r="V1047" s="50" t="s">
        <v>40</v>
      </c>
      <c r="W1047" s="60"/>
    </row>
    <row r="1048" s="51" customFormat="1" ht="45">
      <c r="A1048" s="52">
        <v>1</v>
      </c>
      <c r="B1048" s="53" t="s">
        <v>936</v>
      </c>
      <c r="C1048" s="52" t="s">
        <v>43</v>
      </c>
      <c r="D1048" s="52" t="s">
        <v>937</v>
      </c>
      <c r="E1048" s="52">
        <v>2015</v>
      </c>
      <c r="F1048" s="52" t="s">
        <v>314</v>
      </c>
      <c r="G1048" s="54">
        <v>2</v>
      </c>
      <c r="H1048" s="54">
        <v>2</v>
      </c>
      <c r="I1048" s="55">
        <v>531.60000000000002</v>
      </c>
      <c r="J1048" s="55">
        <v>490.5</v>
      </c>
      <c r="K1048" s="55">
        <v>315.30000000000001</v>
      </c>
      <c r="L1048" s="56">
        <v>23</v>
      </c>
      <c r="M1048" s="55">
        <f t="shared" ref="M1048:M1050" si="227">SUM(N1048:Q1048)</f>
        <v>2334590.8500000001</v>
      </c>
      <c r="N1048" s="55">
        <v>0</v>
      </c>
      <c r="O1048" s="55">
        <v>0</v>
      </c>
      <c r="P1048" s="55">
        <v>0</v>
      </c>
      <c r="Q1048" s="55">
        <f>'Таблица 3 '!C1039</f>
        <v>2334590.8500000001</v>
      </c>
      <c r="R1048" s="55">
        <f t="shared" ref="R1048:R1050" si="228">Q1048</f>
        <v>2334590.8500000001</v>
      </c>
      <c r="S1048" s="55">
        <v>0</v>
      </c>
      <c r="T1048" s="57">
        <f t="shared" si="213"/>
        <v>4759.6143730886852</v>
      </c>
      <c r="U1048" s="57">
        <f t="shared" si="218"/>
        <v>4759.6143730886852</v>
      </c>
      <c r="V1048" s="59" t="s">
        <v>705</v>
      </c>
      <c r="W1048" s="60"/>
    </row>
    <row r="1049" s="51" customFormat="1" ht="45">
      <c r="A1049" s="52">
        <v>2</v>
      </c>
      <c r="B1049" s="53" t="s">
        <v>755</v>
      </c>
      <c r="C1049" s="52" t="s">
        <v>43</v>
      </c>
      <c r="D1049" s="52" t="s">
        <v>88</v>
      </c>
      <c r="E1049" s="52">
        <v>2020</v>
      </c>
      <c r="F1049" s="52" t="s">
        <v>65</v>
      </c>
      <c r="G1049" s="54">
        <v>2</v>
      </c>
      <c r="H1049" s="54">
        <v>2</v>
      </c>
      <c r="I1049" s="55">
        <v>784</v>
      </c>
      <c r="J1049" s="55">
        <v>731.35000000000002</v>
      </c>
      <c r="K1049" s="55">
        <v>731.35000000000002</v>
      </c>
      <c r="L1049" s="56">
        <v>26</v>
      </c>
      <c r="M1049" s="55">
        <f t="shared" si="227"/>
        <v>1639198.3399999999</v>
      </c>
      <c r="N1049" s="55">
        <v>0</v>
      </c>
      <c r="O1049" s="55">
        <v>0</v>
      </c>
      <c r="P1049" s="55">
        <v>0</v>
      </c>
      <c r="Q1049" s="55">
        <f>'Таблица 3 '!C1040</f>
        <v>1639198.3399999999</v>
      </c>
      <c r="R1049" s="55">
        <f t="shared" si="228"/>
        <v>1639198.3399999999</v>
      </c>
      <c r="S1049" s="55">
        <v>0</v>
      </c>
      <c r="T1049" s="57">
        <f t="shared" si="213"/>
        <v>2241.3322485813901</v>
      </c>
      <c r="U1049" s="57">
        <f t="shared" si="218"/>
        <v>2241.3322485813901</v>
      </c>
      <c r="V1049" s="59" t="s">
        <v>705</v>
      </c>
      <c r="W1049" s="60"/>
    </row>
    <row r="1050" s="51" customFormat="1" ht="45">
      <c r="A1050" s="76">
        <v>3</v>
      </c>
      <c r="B1050" s="118" t="s">
        <v>938</v>
      </c>
      <c r="C1050" s="76" t="s">
        <v>43</v>
      </c>
      <c r="D1050" s="76" t="s">
        <v>88</v>
      </c>
      <c r="E1050" s="76" t="s">
        <v>40</v>
      </c>
      <c r="F1050" s="76" t="s">
        <v>65</v>
      </c>
      <c r="G1050" s="78">
        <v>2</v>
      </c>
      <c r="H1050" s="78">
        <v>2</v>
      </c>
      <c r="I1050" s="119">
        <v>1169.0999999999999</v>
      </c>
      <c r="J1050" s="119">
        <v>715.29999999999995</v>
      </c>
      <c r="K1050" s="119">
        <v>686</v>
      </c>
      <c r="L1050" s="120">
        <v>16</v>
      </c>
      <c r="M1050" s="119">
        <f t="shared" si="227"/>
        <v>391093.26000000001</v>
      </c>
      <c r="N1050" s="119">
        <v>0</v>
      </c>
      <c r="O1050" s="119">
        <v>0</v>
      </c>
      <c r="P1050" s="119">
        <v>0</v>
      </c>
      <c r="Q1050" s="119">
        <f>'Таблица 3 '!C1041</f>
        <v>391093.26000000001</v>
      </c>
      <c r="R1050" s="119">
        <f t="shared" si="228"/>
        <v>391093.26000000001</v>
      </c>
      <c r="S1050" s="119">
        <v>0</v>
      </c>
      <c r="T1050" s="79">
        <f t="shared" si="213"/>
        <v>546.75417307423459</v>
      </c>
      <c r="U1050" s="79">
        <f t="shared" si="218"/>
        <v>546.75417307423459</v>
      </c>
      <c r="V1050" s="82" t="s">
        <v>705</v>
      </c>
      <c r="W1050" s="60"/>
    </row>
    <row r="1051" s="51" customFormat="1" ht="24" customHeight="1">
      <c r="A1051" s="124" t="s">
        <v>939</v>
      </c>
      <c r="B1051" s="124"/>
      <c r="C1051" s="125" t="s">
        <v>39</v>
      </c>
      <c r="D1051" s="125" t="s">
        <v>39</v>
      </c>
      <c r="E1051" s="125" t="s">
        <v>39</v>
      </c>
      <c r="F1051" s="125" t="s">
        <v>39</v>
      </c>
      <c r="G1051" s="126" t="s">
        <v>39</v>
      </c>
      <c r="H1051" s="126" t="s">
        <v>39</v>
      </c>
      <c r="I1051" s="127">
        <f>SUM(I1052:I1057)</f>
        <v>6556.5999999999995</v>
      </c>
      <c r="J1051" s="127">
        <f>SUM(J1052:J1057)</f>
        <v>5846.1999999999989</v>
      </c>
      <c r="K1051" s="127">
        <f>SUM(K1052:K1057)</f>
        <v>5622.3000000000002</v>
      </c>
      <c r="L1051" s="128">
        <f>SUM(L1052:L1057)</f>
        <v>219</v>
      </c>
      <c r="M1051" s="127">
        <f>SUM(M1052:M1057)</f>
        <v>8982448.75</v>
      </c>
      <c r="N1051" s="127">
        <f>SUM(N1052:N1057)</f>
        <v>0</v>
      </c>
      <c r="O1051" s="127">
        <f>SUM(O1052:O1057)</f>
        <v>0</v>
      </c>
      <c r="P1051" s="127">
        <f>SUM(P1052:P1057)</f>
        <v>0</v>
      </c>
      <c r="Q1051" s="127">
        <f>SUM(Q1052:Q1057)</f>
        <v>8982448.75</v>
      </c>
      <c r="R1051" s="127">
        <f>SUM(R1052:R1057)</f>
        <v>8982448.75</v>
      </c>
      <c r="S1051" s="127">
        <f>SUM(S1052:S1057)</f>
        <v>0</v>
      </c>
      <c r="T1051" s="129" t="s">
        <v>40</v>
      </c>
      <c r="U1051" s="129" t="s">
        <v>40</v>
      </c>
      <c r="V1051" s="130" t="s">
        <v>40</v>
      </c>
      <c r="W1051" s="60"/>
      <c r="X1051" s="51"/>
    </row>
    <row r="1052" s="51" customFormat="1" ht="45">
      <c r="A1052" s="131">
        <v>1</v>
      </c>
      <c r="B1052" s="132" t="s">
        <v>794</v>
      </c>
      <c r="C1052" s="131" t="s">
        <v>43</v>
      </c>
      <c r="D1052" s="131" t="s">
        <v>71</v>
      </c>
      <c r="E1052" s="131" t="s">
        <v>40</v>
      </c>
      <c r="F1052" s="131" t="s">
        <v>50</v>
      </c>
      <c r="G1052" s="133">
        <v>2</v>
      </c>
      <c r="H1052" s="133">
        <v>2</v>
      </c>
      <c r="I1052" s="134">
        <v>1112.3</v>
      </c>
      <c r="J1052" s="134">
        <v>946.70000000000005</v>
      </c>
      <c r="K1052" s="134">
        <v>776.79999999999995</v>
      </c>
      <c r="L1052" s="135">
        <v>28</v>
      </c>
      <c r="M1052" s="134">
        <f t="shared" ref="M1052:M1057" si="229">SUM(N1052:Q1052)</f>
        <v>896259.60000000009</v>
      </c>
      <c r="N1052" s="134">
        <v>0</v>
      </c>
      <c r="O1052" s="134">
        <v>0</v>
      </c>
      <c r="P1052" s="134">
        <v>0</v>
      </c>
      <c r="Q1052" s="134">
        <f>'Таблица 3 '!C1043</f>
        <v>896259.60000000009</v>
      </c>
      <c r="R1052" s="134">
        <f t="shared" ref="R1052:R1057" si="230">Q1052</f>
        <v>896259.60000000009</v>
      </c>
      <c r="S1052" s="134">
        <v>0</v>
      </c>
      <c r="T1052" s="136">
        <f t="shared" ref="T1052:T1071" si="231">M1052/J1052</f>
        <v>946.71976338861316</v>
      </c>
      <c r="U1052" s="136">
        <f t="shared" ref="U1052:U1071" si="232">T1052</f>
        <v>946.71976338861316</v>
      </c>
      <c r="V1052" s="137" t="s">
        <v>705</v>
      </c>
      <c r="W1052" s="60"/>
    </row>
    <row r="1053" s="51" customFormat="1" ht="45">
      <c r="A1053" s="131">
        <v>2</v>
      </c>
      <c r="B1053" s="132" t="s">
        <v>940</v>
      </c>
      <c r="C1053" s="131" t="s">
        <v>43</v>
      </c>
      <c r="D1053" s="131">
        <v>1991</v>
      </c>
      <c r="E1053" s="131" t="s">
        <v>40</v>
      </c>
      <c r="F1053" s="131" t="s">
        <v>50</v>
      </c>
      <c r="G1053" s="133">
        <v>2</v>
      </c>
      <c r="H1053" s="133">
        <v>2</v>
      </c>
      <c r="I1053" s="134">
        <v>1112.7</v>
      </c>
      <c r="J1053" s="134">
        <v>938</v>
      </c>
      <c r="K1053" s="134">
        <v>884</v>
      </c>
      <c r="L1053" s="135">
        <v>35</v>
      </c>
      <c r="M1053" s="134">
        <f t="shared" si="229"/>
        <v>6124133.5599999996</v>
      </c>
      <c r="N1053" s="134">
        <v>0</v>
      </c>
      <c r="O1053" s="134">
        <v>0</v>
      </c>
      <c r="P1053" s="134">
        <v>0</v>
      </c>
      <c r="Q1053" s="134">
        <f>'Таблица 3 '!C1044</f>
        <v>6124133.5599999996</v>
      </c>
      <c r="R1053" s="134">
        <f t="shared" si="230"/>
        <v>6124133.5599999996</v>
      </c>
      <c r="S1053" s="134">
        <v>0</v>
      </c>
      <c r="T1053" s="136">
        <f t="shared" si="231"/>
        <v>6528.9270362473344</v>
      </c>
      <c r="U1053" s="136">
        <f t="shared" si="232"/>
        <v>6528.9270362473344</v>
      </c>
      <c r="V1053" s="137" t="s">
        <v>705</v>
      </c>
      <c r="W1053" s="60"/>
    </row>
    <row r="1054" s="51" customFormat="1" ht="45">
      <c r="A1054" s="131">
        <v>3</v>
      </c>
      <c r="B1054" s="132" t="s">
        <v>941</v>
      </c>
      <c r="C1054" s="131" t="s">
        <v>43</v>
      </c>
      <c r="D1054" s="131">
        <v>1993</v>
      </c>
      <c r="E1054" s="131" t="s">
        <v>40</v>
      </c>
      <c r="F1054" s="131" t="s">
        <v>65</v>
      </c>
      <c r="G1054" s="133">
        <v>3</v>
      </c>
      <c r="H1054" s="133">
        <v>3</v>
      </c>
      <c r="I1054" s="134">
        <v>1250.3</v>
      </c>
      <c r="J1054" s="134">
        <v>1107.7</v>
      </c>
      <c r="K1054" s="134">
        <v>1107.7</v>
      </c>
      <c r="L1054" s="135">
        <v>37</v>
      </c>
      <c r="M1054" s="134">
        <f t="shared" si="229"/>
        <v>253459.88</v>
      </c>
      <c r="N1054" s="134">
        <v>0</v>
      </c>
      <c r="O1054" s="134">
        <v>0</v>
      </c>
      <c r="P1054" s="134">
        <v>0</v>
      </c>
      <c r="Q1054" s="134">
        <f>'Таблица 3 '!C1045</f>
        <v>253459.88</v>
      </c>
      <c r="R1054" s="134">
        <f t="shared" si="230"/>
        <v>253459.88</v>
      </c>
      <c r="S1054" s="134">
        <v>0</v>
      </c>
      <c r="T1054" s="136">
        <f t="shared" si="231"/>
        <v>228.81635821973458</v>
      </c>
      <c r="U1054" s="136">
        <f t="shared" si="232"/>
        <v>228.81635821973458</v>
      </c>
      <c r="V1054" s="137" t="s">
        <v>705</v>
      </c>
      <c r="W1054" s="60"/>
    </row>
    <row r="1055" s="51" customFormat="1" ht="45">
      <c r="A1055" s="131">
        <v>4</v>
      </c>
      <c r="B1055" s="132" t="s">
        <v>942</v>
      </c>
      <c r="C1055" s="131" t="s">
        <v>43</v>
      </c>
      <c r="D1055" s="131" t="s">
        <v>96</v>
      </c>
      <c r="E1055" s="131" t="s">
        <v>40</v>
      </c>
      <c r="F1055" s="131" t="s">
        <v>65</v>
      </c>
      <c r="G1055" s="133">
        <v>2</v>
      </c>
      <c r="H1055" s="133">
        <v>2</v>
      </c>
      <c r="I1055" s="134">
        <v>692.39999999999998</v>
      </c>
      <c r="J1055" s="134">
        <v>641.29999999999995</v>
      </c>
      <c r="K1055" s="134">
        <v>641.29999999999995</v>
      </c>
      <c r="L1055" s="135">
        <v>32</v>
      </c>
      <c r="M1055" s="134">
        <f t="shared" si="229"/>
        <v>169380.48000000001</v>
      </c>
      <c r="N1055" s="134">
        <v>0</v>
      </c>
      <c r="O1055" s="134">
        <v>0</v>
      </c>
      <c r="P1055" s="134">
        <v>0</v>
      </c>
      <c r="Q1055" s="134">
        <f>'Таблица 3 '!C1046</f>
        <v>169380.48000000001</v>
      </c>
      <c r="R1055" s="134">
        <f t="shared" si="230"/>
        <v>169380.48000000001</v>
      </c>
      <c r="S1055" s="134">
        <v>0</v>
      </c>
      <c r="T1055" s="136">
        <f t="shared" si="231"/>
        <v>264.12050522376427</v>
      </c>
      <c r="U1055" s="136">
        <f t="shared" si="232"/>
        <v>264.12050522376427</v>
      </c>
      <c r="V1055" s="137" t="s">
        <v>705</v>
      </c>
      <c r="W1055" s="60"/>
    </row>
    <row r="1056" s="51" customFormat="1" ht="45">
      <c r="A1056" s="131">
        <v>5</v>
      </c>
      <c r="B1056" s="132" t="s">
        <v>443</v>
      </c>
      <c r="C1056" s="131" t="s">
        <v>43</v>
      </c>
      <c r="D1056" s="131" t="s">
        <v>96</v>
      </c>
      <c r="E1056" s="131" t="s">
        <v>40</v>
      </c>
      <c r="F1056" s="131" t="s">
        <v>65</v>
      </c>
      <c r="G1056" s="133">
        <v>2</v>
      </c>
      <c r="H1056" s="133">
        <v>2</v>
      </c>
      <c r="I1056" s="134">
        <v>696.39999999999998</v>
      </c>
      <c r="J1056" s="134">
        <v>644.39999999999998</v>
      </c>
      <c r="K1056" s="134">
        <v>644.39999999999998</v>
      </c>
      <c r="L1056" s="135">
        <v>33</v>
      </c>
      <c r="M1056" s="134">
        <f t="shared" si="229"/>
        <v>1279328.3999999999</v>
      </c>
      <c r="N1056" s="134">
        <v>0</v>
      </c>
      <c r="O1056" s="134">
        <v>0</v>
      </c>
      <c r="P1056" s="134">
        <v>0</v>
      </c>
      <c r="Q1056" s="134">
        <f>'Таблица 3 '!C1047</f>
        <v>1279328.3999999999</v>
      </c>
      <c r="R1056" s="134">
        <f t="shared" si="230"/>
        <v>1279328.3999999999</v>
      </c>
      <c r="S1056" s="134">
        <v>0</v>
      </c>
      <c r="T1056" s="136">
        <f t="shared" si="231"/>
        <v>1985.3016759776535</v>
      </c>
      <c r="U1056" s="136">
        <f t="shared" si="232"/>
        <v>1985.3016759776535</v>
      </c>
      <c r="V1056" s="137" t="s">
        <v>705</v>
      </c>
      <c r="W1056" s="60"/>
    </row>
    <row r="1057" s="51" customFormat="1" ht="45">
      <c r="A1057" s="131">
        <v>6</v>
      </c>
      <c r="B1057" s="132" t="s">
        <v>943</v>
      </c>
      <c r="C1057" s="131" t="s">
        <v>43</v>
      </c>
      <c r="D1057" s="131">
        <v>1993</v>
      </c>
      <c r="E1057" s="131" t="s">
        <v>40</v>
      </c>
      <c r="F1057" s="131" t="s">
        <v>65</v>
      </c>
      <c r="G1057" s="133">
        <v>3</v>
      </c>
      <c r="H1057" s="133">
        <v>3</v>
      </c>
      <c r="I1057" s="134">
        <v>1692.5</v>
      </c>
      <c r="J1057" s="134">
        <v>1568.0999999999999</v>
      </c>
      <c r="K1057" s="134">
        <v>1568.0999999999999</v>
      </c>
      <c r="L1057" s="135">
        <v>54</v>
      </c>
      <c r="M1057" s="134">
        <f t="shared" si="229"/>
        <v>259886.82999999999</v>
      </c>
      <c r="N1057" s="134">
        <v>0</v>
      </c>
      <c r="O1057" s="134">
        <v>0</v>
      </c>
      <c r="P1057" s="134">
        <v>0</v>
      </c>
      <c r="Q1057" s="134">
        <f>'Таблица 3 '!C1048</f>
        <v>259886.82999999999</v>
      </c>
      <c r="R1057" s="134">
        <f t="shared" si="230"/>
        <v>259886.82999999999</v>
      </c>
      <c r="S1057" s="134">
        <v>0</v>
      </c>
      <c r="T1057" s="136">
        <f t="shared" si="231"/>
        <v>165.7335820419616</v>
      </c>
      <c r="U1057" s="136">
        <f t="shared" si="232"/>
        <v>165.7335820419616</v>
      </c>
      <c r="V1057" s="137" t="s">
        <v>705</v>
      </c>
      <c r="W1057" s="60"/>
    </row>
    <row r="1058" s="43" customFormat="1" ht="23.449999999999999" customHeight="1">
      <c r="A1058" s="138" t="s">
        <v>757</v>
      </c>
      <c r="B1058" s="138"/>
      <c r="C1058" s="139" t="s">
        <v>39</v>
      </c>
      <c r="D1058" s="139" t="s">
        <v>39</v>
      </c>
      <c r="E1058" s="139" t="s">
        <v>39</v>
      </c>
      <c r="F1058" s="139" t="s">
        <v>39</v>
      </c>
      <c r="G1058" s="140" t="s">
        <v>39</v>
      </c>
      <c r="H1058" s="140" t="s">
        <v>39</v>
      </c>
      <c r="I1058" s="141">
        <f>SUM(I1059:I1064)</f>
        <v>16299.200000000001</v>
      </c>
      <c r="J1058" s="141">
        <f>SUM(J1059:J1064)</f>
        <v>13006</v>
      </c>
      <c r="K1058" s="141">
        <f>SUM(K1059:K1064)</f>
        <v>8172.3000000000002</v>
      </c>
      <c r="L1058" s="142">
        <f>SUM(L1059:L1064)</f>
        <v>316</v>
      </c>
      <c r="M1058" s="141">
        <f>SUM(M1059:M1064)</f>
        <v>16315427.684</v>
      </c>
      <c r="N1058" s="141">
        <f>SUM(N1059:N1064)</f>
        <v>0</v>
      </c>
      <c r="O1058" s="141">
        <f>SUM(O1059:O1064)</f>
        <v>0</v>
      </c>
      <c r="P1058" s="141">
        <f>SUM(P1059:P1064)</f>
        <v>0</v>
      </c>
      <c r="Q1058" s="141">
        <f>SUM(Q1059:Q1064)</f>
        <v>16315427.684</v>
      </c>
      <c r="R1058" s="141">
        <f>SUM(R1059:R1064)</f>
        <v>16315427.684</v>
      </c>
      <c r="S1058" s="141">
        <f>SUM(S1059:S1064)</f>
        <v>1</v>
      </c>
      <c r="T1058" s="143" t="s">
        <v>40</v>
      </c>
      <c r="U1058" s="143" t="s">
        <v>40</v>
      </c>
      <c r="V1058" s="144" t="s">
        <v>40</v>
      </c>
      <c r="W1058" s="60"/>
    </row>
    <row r="1059" ht="45" customHeight="1">
      <c r="A1059" s="52">
        <v>1</v>
      </c>
      <c r="B1059" s="53" t="s">
        <v>944</v>
      </c>
      <c r="C1059" s="52" t="s">
        <v>43</v>
      </c>
      <c r="D1059" s="52" t="s">
        <v>945</v>
      </c>
      <c r="E1059" s="52" t="s">
        <v>40</v>
      </c>
      <c r="F1059" s="52" t="s">
        <v>65</v>
      </c>
      <c r="G1059" s="54">
        <v>3</v>
      </c>
      <c r="H1059" s="54">
        <v>2</v>
      </c>
      <c r="I1059" s="55">
        <v>999</v>
      </c>
      <c r="J1059" s="55">
        <v>977.60000000000002</v>
      </c>
      <c r="K1059" s="55">
        <v>889</v>
      </c>
      <c r="L1059" s="56">
        <v>30</v>
      </c>
      <c r="M1059" s="55">
        <f t="shared" ref="M1059:M1064" si="233">SUM(N1059:Q1059)</f>
        <v>3998029.1439999999</v>
      </c>
      <c r="N1059" s="55">
        <v>0</v>
      </c>
      <c r="O1059" s="55">
        <v>0</v>
      </c>
      <c r="P1059" s="55">
        <v>0</v>
      </c>
      <c r="Q1059" s="55">
        <f>'Таблица 3 '!C1050</f>
        <v>3998029.1439999999</v>
      </c>
      <c r="R1059" s="55">
        <f t="shared" ref="R1059:R1064" si="234">Q1059</f>
        <v>3998029.1439999999</v>
      </c>
      <c r="S1059" s="55">
        <v>0</v>
      </c>
      <c r="T1059" s="57">
        <f t="shared" si="231"/>
        <v>4089.6370130932896</v>
      </c>
      <c r="U1059" s="57">
        <f t="shared" si="232"/>
        <v>4089.6370130932896</v>
      </c>
      <c r="V1059" s="59" t="s">
        <v>705</v>
      </c>
      <c r="W1059" s="60"/>
    </row>
    <row r="1060" s="51" customFormat="1" ht="45">
      <c r="A1060" s="52">
        <v>2</v>
      </c>
      <c r="B1060" s="53" t="s">
        <v>946</v>
      </c>
      <c r="C1060" s="52" t="s">
        <v>43</v>
      </c>
      <c r="D1060" s="52" t="s">
        <v>375</v>
      </c>
      <c r="E1060" s="52" t="s">
        <v>40</v>
      </c>
      <c r="F1060" s="52" t="s">
        <v>50</v>
      </c>
      <c r="G1060" s="54">
        <v>5</v>
      </c>
      <c r="H1060" s="54">
        <v>4</v>
      </c>
      <c r="I1060" s="55">
        <v>2582</v>
      </c>
      <c r="J1060" s="55">
        <v>2558.9000000000001</v>
      </c>
      <c r="K1060" s="55">
        <v>2469.6999999999998</v>
      </c>
      <c r="L1060" s="56">
        <v>126</v>
      </c>
      <c r="M1060" s="55">
        <f t="shared" si="233"/>
        <v>6470636.209999999</v>
      </c>
      <c r="N1060" s="55">
        <v>0</v>
      </c>
      <c r="O1060" s="55">
        <v>0</v>
      </c>
      <c r="P1060" s="55">
        <v>0</v>
      </c>
      <c r="Q1060" s="55">
        <f>'Таблица 3 '!C1051</f>
        <v>6470636.209999999</v>
      </c>
      <c r="R1060" s="55">
        <f t="shared" si="234"/>
        <v>6470636.209999999</v>
      </c>
      <c r="S1060" s="55">
        <v>0</v>
      </c>
      <c r="T1060" s="57">
        <f t="shared" si="231"/>
        <v>2528.6788112079403</v>
      </c>
      <c r="U1060" s="57">
        <f t="shared" si="232"/>
        <v>2528.6788112079403</v>
      </c>
      <c r="V1060" s="59" t="s">
        <v>705</v>
      </c>
      <c r="W1060" s="60"/>
    </row>
    <row r="1061" s="51" customFormat="1" ht="45">
      <c r="A1061" s="52">
        <v>3</v>
      </c>
      <c r="B1061" s="53" t="s">
        <v>769</v>
      </c>
      <c r="C1061" s="52" t="s">
        <v>43</v>
      </c>
      <c r="D1061" s="52">
        <v>1980</v>
      </c>
      <c r="E1061" s="52" t="s">
        <v>40</v>
      </c>
      <c r="F1061" s="52" t="s">
        <v>44</v>
      </c>
      <c r="G1061" s="54">
        <v>2</v>
      </c>
      <c r="H1061" s="54">
        <v>3</v>
      </c>
      <c r="I1061" s="55">
        <v>3959</v>
      </c>
      <c r="J1061" s="55">
        <v>1802.4000000000001</v>
      </c>
      <c r="K1061" s="55">
        <v>1802.4000000000001</v>
      </c>
      <c r="L1061" s="56">
        <v>51</v>
      </c>
      <c r="M1061" s="55">
        <f t="shared" si="233"/>
        <v>951547.38</v>
      </c>
      <c r="N1061" s="55">
        <v>0</v>
      </c>
      <c r="O1061" s="55">
        <v>0</v>
      </c>
      <c r="P1061" s="55">
        <v>0</v>
      </c>
      <c r="Q1061" s="55">
        <f>'Таблица 3 '!C1052</f>
        <v>951547.38</v>
      </c>
      <c r="R1061" s="55">
        <f t="shared" si="234"/>
        <v>951547.38</v>
      </c>
      <c r="S1061" s="55">
        <v>0</v>
      </c>
      <c r="T1061" s="57">
        <f t="shared" si="231"/>
        <v>527.93352197070567</v>
      </c>
      <c r="U1061" s="57">
        <f t="shared" si="232"/>
        <v>527.93352197070567</v>
      </c>
      <c r="V1061" s="59" t="s">
        <v>705</v>
      </c>
      <c r="W1061" s="60"/>
    </row>
    <row r="1062" s="51" customFormat="1" ht="45">
      <c r="A1062" s="52">
        <v>4</v>
      </c>
      <c r="B1062" s="53" t="s">
        <v>947</v>
      </c>
      <c r="C1062" s="52" t="s">
        <v>43</v>
      </c>
      <c r="D1062" s="52">
        <v>1982</v>
      </c>
      <c r="E1062" s="52" t="s">
        <v>40</v>
      </c>
      <c r="F1062" s="52" t="s">
        <v>44</v>
      </c>
      <c r="G1062" s="54">
        <v>5</v>
      </c>
      <c r="H1062" s="54">
        <v>6</v>
      </c>
      <c r="I1062" s="55">
        <v>4172.8999999999996</v>
      </c>
      <c r="J1062" s="55">
        <v>4172.8999999999996</v>
      </c>
      <c r="K1062" s="55">
        <v>2815.5</v>
      </c>
      <c r="L1062" s="56">
        <v>15</v>
      </c>
      <c r="M1062" s="55">
        <f t="shared" si="233"/>
        <v>3532417.2000000002</v>
      </c>
      <c r="N1062" s="55">
        <v>0</v>
      </c>
      <c r="O1062" s="55">
        <v>0</v>
      </c>
      <c r="P1062" s="55">
        <v>0</v>
      </c>
      <c r="Q1062" s="55">
        <f>'Таблица 3 '!C1053</f>
        <v>3532417.2000000002</v>
      </c>
      <c r="R1062" s="55">
        <f t="shared" si="234"/>
        <v>3532417.2000000002</v>
      </c>
      <c r="S1062" s="55">
        <v>0</v>
      </c>
      <c r="T1062" s="57">
        <f t="shared" si="231"/>
        <v>846.51374343981411</v>
      </c>
      <c r="U1062" s="57">
        <f t="shared" si="232"/>
        <v>846.51374343981411</v>
      </c>
      <c r="V1062" s="59" t="s">
        <v>705</v>
      </c>
      <c r="W1062" s="60"/>
    </row>
    <row r="1063" s="145" customFormat="1" ht="45">
      <c r="A1063" s="52">
        <v>5</v>
      </c>
      <c r="B1063" s="53" t="s">
        <v>948</v>
      </c>
      <c r="C1063" s="52" t="s">
        <v>43</v>
      </c>
      <c r="D1063" s="52">
        <v>1970</v>
      </c>
      <c r="E1063" s="52" t="s">
        <v>39</v>
      </c>
      <c r="F1063" s="52" t="s">
        <v>54</v>
      </c>
      <c r="G1063" s="54">
        <v>5</v>
      </c>
      <c r="H1063" s="54">
        <v>4</v>
      </c>
      <c r="I1063" s="55">
        <v>4266.3000000000002</v>
      </c>
      <c r="J1063" s="55">
        <v>3298.5</v>
      </c>
      <c r="K1063" s="55">
        <v>0</v>
      </c>
      <c r="L1063" s="56">
        <v>79</v>
      </c>
      <c r="M1063" s="55">
        <f t="shared" si="233"/>
        <v>1099928.8600000001</v>
      </c>
      <c r="N1063" s="55">
        <v>0</v>
      </c>
      <c r="O1063" s="55">
        <v>0</v>
      </c>
      <c r="P1063" s="55">
        <v>0</v>
      </c>
      <c r="Q1063" s="55">
        <f>'Таблица 3 '!C1054</f>
        <v>1099928.8600000001</v>
      </c>
      <c r="R1063" s="55">
        <f t="shared" si="234"/>
        <v>1099928.8600000001</v>
      </c>
      <c r="S1063" s="55">
        <v>1</v>
      </c>
      <c r="T1063" s="57">
        <f t="shared" si="231"/>
        <v>333.46335000757921</v>
      </c>
      <c r="U1063" s="57">
        <f t="shared" si="232"/>
        <v>333.46335000757921</v>
      </c>
      <c r="V1063" s="59" t="s">
        <v>705</v>
      </c>
      <c r="W1063" s="111"/>
      <c r="X1063" s="145"/>
    </row>
    <row r="1064" s="51" customFormat="1" ht="45">
      <c r="A1064" s="52">
        <v>6</v>
      </c>
      <c r="B1064" s="53" t="s">
        <v>949</v>
      </c>
      <c r="C1064" s="52" t="s">
        <v>43</v>
      </c>
      <c r="D1064" s="52">
        <v>1975</v>
      </c>
      <c r="E1064" s="52" t="s">
        <v>40</v>
      </c>
      <c r="F1064" s="52" t="s">
        <v>44</v>
      </c>
      <c r="G1064" s="54">
        <v>2</v>
      </c>
      <c r="H1064" s="54">
        <v>1</v>
      </c>
      <c r="I1064" s="55">
        <v>320</v>
      </c>
      <c r="J1064" s="55">
        <v>195.69999999999999</v>
      </c>
      <c r="K1064" s="55">
        <v>195.69999999999999</v>
      </c>
      <c r="L1064" s="56">
        <v>15</v>
      </c>
      <c r="M1064" s="55">
        <f t="shared" si="233"/>
        <v>262868.89000000001</v>
      </c>
      <c r="N1064" s="55">
        <v>0</v>
      </c>
      <c r="O1064" s="55">
        <v>0</v>
      </c>
      <c r="P1064" s="55">
        <v>0</v>
      </c>
      <c r="Q1064" s="55">
        <f>'Таблица 3 '!C1055</f>
        <v>262868.89000000001</v>
      </c>
      <c r="R1064" s="55">
        <f t="shared" si="234"/>
        <v>262868.89000000001</v>
      </c>
      <c r="S1064" s="55">
        <v>0</v>
      </c>
      <c r="T1064" s="57">
        <f t="shared" si="231"/>
        <v>1343.2237608584569</v>
      </c>
      <c r="U1064" s="57">
        <f t="shared" si="232"/>
        <v>1343.2237608584569</v>
      </c>
      <c r="V1064" s="59" t="s">
        <v>705</v>
      </c>
      <c r="W1064" s="60"/>
    </row>
    <row r="1065" s="43" customFormat="1" ht="29.449999999999999" customHeight="1">
      <c r="A1065" s="44" t="s">
        <v>950</v>
      </c>
      <c r="B1065" s="44"/>
      <c r="C1065" s="45" t="s">
        <v>39</v>
      </c>
      <c r="D1065" s="45" t="s">
        <v>39</v>
      </c>
      <c r="E1065" s="45" t="s">
        <v>39</v>
      </c>
      <c r="F1065" s="45" t="s">
        <v>39</v>
      </c>
      <c r="G1065" s="46" t="s">
        <v>39</v>
      </c>
      <c r="H1065" s="46" t="s">
        <v>39</v>
      </c>
      <c r="I1065" s="47">
        <f>SUM(I1066:I1071)</f>
        <v>7567.9999999999991</v>
      </c>
      <c r="J1065" s="47">
        <f>SUM(J1066:J1071)</f>
        <v>7113.6000000000004</v>
      </c>
      <c r="K1065" s="47">
        <f>SUM(K1066:K1071)</f>
        <v>4917.4000000000005</v>
      </c>
      <c r="L1065" s="48">
        <f>SUM(L1066:L1071)</f>
        <v>237</v>
      </c>
      <c r="M1065" s="47">
        <f>SUM(M1066:M1071)</f>
        <v>14428675.029999999</v>
      </c>
      <c r="N1065" s="47">
        <f>SUM(N1066:N1071)</f>
        <v>0</v>
      </c>
      <c r="O1065" s="47">
        <f>SUM(O1066:O1071)</f>
        <v>0</v>
      </c>
      <c r="P1065" s="47">
        <f>SUM(P1066:P1071)</f>
        <v>0</v>
      </c>
      <c r="Q1065" s="146">
        <f>SUM(Q1066:Q1071)</f>
        <v>14428675.029999999</v>
      </c>
      <c r="R1065" s="47">
        <f>SUM(R1066:R1071)</f>
        <v>14428675.029999999</v>
      </c>
      <c r="S1065" s="47">
        <f>SUM(S1066:S1071)</f>
        <v>0</v>
      </c>
      <c r="T1065" s="49" t="s">
        <v>40</v>
      </c>
      <c r="U1065" s="49" t="s">
        <v>40</v>
      </c>
      <c r="V1065" s="50" t="s">
        <v>40</v>
      </c>
      <c r="W1065" s="60"/>
    </row>
    <row r="1066" s="43" customFormat="1" ht="45" customHeight="1">
      <c r="A1066" s="52">
        <v>1</v>
      </c>
      <c r="B1066" s="118" t="s">
        <v>951</v>
      </c>
      <c r="C1066" s="76" t="s">
        <v>43</v>
      </c>
      <c r="D1066" s="101">
        <v>1989</v>
      </c>
      <c r="E1066" s="76">
        <v>2019</v>
      </c>
      <c r="F1066" s="101" t="s">
        <v>65</v>
      </c>
      <c r="G1066" s="78">
        <v>2</v>
      </c>
      <c r="H1066" s="103">
        <v>3</v>
      </c>
      <c r="I1066" s="119">
        <v>1062</v>
      </c>
      <c r="J1066" s="105">
        <v>1008</v>
      </c>
      <c r="K1066" s="119">
        <v>1008</v>
      </c>
      <c r="L1066" s="106">
        <v>18</v>
      </c>
      <c r="M1066" s="119">
        <f t="shared" ref="M1066:M1071" si="235">SUM(N1066:Q1066)</f>
        <v>331719.88</v>
      </c>
      <c r="N1066" s="105">
        <v>0</v>
      </c>
      <c r="O1066" s="119">
        <v>0</v>
      </c>
      <c r="P1066" s="105">
        <v>0</v>
      </c>
      <c r="Q1066" s="134">
        <f>'Таблица 3 '!C1057</f>
        <v>331719.88</v>
      </c>
      <c r="R1066" s="105">
        <f t="shared" ref="R1066:R1071" si="236">Q1066</f>
        <v>331719.88</v>
      </c>
      <c r="S1066" s="119">
        <v>0</v>
      </c>
      <c r="T1066" s="58">
        <f t="shared" si="231"/>
        <v>329.08718253968254</v>
      </c>
      <c r="U1066" s="79">
        <f t="shared" si="232"/>
        <v>329.08718253968254</v>
      </c>
      <c r="V1066" s="147" t="s">
        <v>705</v>
      </c>
      <c r="W1066" s="60"/>
    </row>
    <row r="1067" s="43" customFormat="1" ht="45" customHeight="1">
      <c r="A1067" s="52">
        <v>2</v>
      </c>
      <c r="B1067" s="132" t="s">
        <v>479</v>
      </c>
      <c r="C1067" s="131" t="s">
        <v>43</v>
      </c>
      <c r="D1067" s="131" t="s">
        <v>124</v>
      </c>
      <c r="E1067" s="131" t="s">
        <v>40</v>
      </c>
      <c r="F1067" s="131" t="s">
        <v>65</v>
      </c>
      <c r="G1067" s="133">
        <v>2</v>
      </c>
      <c r="H1067" s="133">
        <v>2</v>
      </c>
      <c r="I1067" s="134">
        <v>731.29999999999995</v>
      </c>
      <c r="J1067" s="134">
        <v>721.5</v>
      </c>
      <c r="K1067" s="134">
        <v>627.79999999999995</v>
      </c>
      <c r="L1067" s="135">
        <v>26</v>
      </c>
      <c r="M1067" s="134">
        <f t="shared" si="235"/>
        <v>4379378.4000000004</v>
      </c>
      <c r="N1067" s="134">
        <v>0</v>
      </c>
      <c r="O1067" s="134">
        <v>0</v>
      </c>
      <c r="P1067" s="134">
        <v>0</v>
      </c>
      <c r="Q1067" s="134">
        <f>'Таблица 3 '!C1058</f>
        <v>4379378.4000000004</v>
      </c>
      <c r="R1067" s="134">
        <f t="shared" si="236"/>
        <v>4379378.4000000004</v>
      </c>
      <c r="S1067" s="134">
        <v>0</v>
      </c>
      <c r="T1067" s="136">
        <f t="shared" si="231"/>
        <v>6069.824532224533</v>
      </c>
      <c r="U1067" s="136">
        <f t="shared" si="232"/>
        <v>6069.824532224533</v>
      </c>
      <c r="V1067" s="137" t="s">
        <v>705</v>
      </c>
      <c r="W1067" s="60"/>
    </row>
    <row r="1068" s="43" customFormat="1" ht="45" customHeight="1">
      <c r="A1068" s="52">
        <v>3</v>
      </c>
      <c r="B1068" s="132" t="s">
        <v>952</v>
      </c>
      <c r="C1068" s="131" t="s">
        <v>52</v>
      </c>
      <c r="D1068" s="131">
        <v>1999</v>
      </c>
      <c r="E1068" s="131" t="s">
        <v>40</v>
      </c>
      <c r="F1068" s="131" t="s">
        <v>65</v>
      </c>
      <c r="G1068" s="133">
        <v>4</v>
      </c>
      <c r="H1068" s="133">
        <v>3</v>
      </c>
      <c r="I1068" s="134">
        <v>2435.5999999999999</v>
      </c>
      <c r="J1068" s="134">
        <v>2318.4000000000001</v>
      </c>
      <c r="K1068" s="134">
        <v>423.5</v>
      </c>
      <c r="L1068" s="135">
        <v>73</v>
      </c>
      <c r="M1068" s="134">
        <f t="shared" si="235"/>
        <v>1932735.5999999999</v>
      </c>
      <c r="N1068" s="134">
        <v>0</v>
      </c>
      <c r="O1068" s="134">
        <v>0</v>
      </c>
      <c r="P1068" s="134">
        <v>0</v>
      </c>
      <c r="Q1068" s="134">
        <f>'Таблица 3 '!C1059</f>
        <v>1932735.5999999999</v>
      </c>
      <c r="R1068" s="134">
        <f t="shared" si="236"/>
        <v>1932735.5999999999</v>
      </c>
      <c r="S1068" s="134">
        <v>0</v>
      </c>
      <c r="T1068" s="136">
        <f t="shared" si="231"/>
        <v>833.65062111801228</v>
      </c>
      <c r="U1068" s="136">
        <f t="shared" si="232"/>
        <v>833.65062111801228</v>
      </c>
      <c r="V1068" s="137" t="s">
        <v>705</v>
      </c>
      <c r="W1068" s="60"/>
    </row>
    <row r="1069" s="51" customFormat="1" ht="45">
      <c r="A1069" s="52">
        <v>4</v>
      </c>
      <c r="B1069" s="121" t="s">
        <v>953</v>
      </c>
      <c r="C1069" s="114" t="s">
        <v>43</v>
      </c>
      <c r="D1069" s="114">
        <v>1965</v>
      </c>
      <c r="E1069" s="114" t="s">
        <v>40</v>
      </c>
      <c r="F1069" s="114" t="s">
        <v>65</v>
      </c>
      <c r="G1069" s="115">
        <v>4</v>
      </c>
      <c r="H1069" s="115">
        <v>3</v>
      </c>
      <c r="I1069" s="116">
        <v>2106.4000000000001</v>
      </c>
      <c r="J1069" s="116">
        <v>1956.4000000000001</v>
      </c>
      <c r="K1069" s="116">
        <v>1871.5</v>
      </c>
      <c r="L1069" s="117">
        <v>76</v>
      </c>
      <c r="M1069" s="116">
        <f t="shared" si="235"/>
        <v>3692101.9500000002</v>
      </c>
      <c r="N1069" s="116">
        <v>0</v>
      </c>
      <c r="O1069" s="116">
        <v>0</v>
      </c>
      <c r="P1069" s="116">
        <v>0</v>
      </c>
      <c r="Q1069" s="116">
        <f>'Таблица 3 '!C1060</f>
        <v>3692101.9500000002</v>
      </c>
      <c r="R1069" s="116">
        <f t="shared" si="236"/>
        <v>3692101.9500000002</v>
      </c>
      <c r="S1069" s="116">
        <v>0</v>
      </c>
      <c r="T1069" s="122">
        <f t="shared" si="231"/>
        <v>1887.1917552647719</v>
      </c>
      <c r="U1069" s="122">
        <f t="shared" si="232"/>
        <v>1887.1917552647719</v>
      </c>
      <c r="V1069" s="123" t="s">
        <v>705</v>
      </c>
      <c r="W1069" s="60"/>
    </row>
    <row r="1070" s="51" customFormat="1" ht="45">
      <c r="A1070" s="52">
        <v>5</v>
      </c>
      <c r="B1070" s="53" t="s">
        <v>822</v>
      </c>
      <c r="C1070" s="52" t="s">
        <v>43</v>
      </c>
      <c r="D1070" s="52" t="s">
        <v>184</v>
      </c>
      <c r="E1070" s="52" t="s">
        <v>40</v>
      </c>
      <c r="F1070" s="52" t="s">
        <v>314</v>
      </c>
      <c r="G1070" s="54">
        <v>2</v>
      </c>
      <c r="H1070" s="54">
        <v>1</v>
      </c>
      <c r="I1070" s="55">
        <v>566</v>
      </c>
      <c r="J1070" s="55">
        <v>504.5</v>
      </c>
      <c r="K1070" s="55">
        <v>504.5</v>
      </c>
      <c r="L1070" s="56">
        <v>22</v>
      </c>
      <c r="M1070" s="55">
        <f t="shared" si="235"/>
        <v>1589761.1999999997</v>
      </c>
      <c r="N1070" s="55">
        <v>0</v>
      </c>
      <c r="O1070" s="55">
        <v>0</v>
      </c>
      <c r="P1070" s="55">
        <v>0</v>
      </c>
      <c r="Q1070" s="55">
        <f>'Таблица 3 '!C1061</f>
        <v>1589761.1999999997</v>
      </c>
      <c r="R1070" s="55">
        <f t="shared" si="236"/>
        <v>1589761.1999999997</v>
      </c>
      <c r="S1070" s="55">
        <v>0</v>
      </c>
      <c r="T1070" s="57">
        <f t="shared" si="231"/>
        <v>3151.1619425173435</v>
      </c>
      <c r="U1070" s="57">
        <f t="shared" si="232"/>
        <v>3151.1619425173435</v>
      </c>
      <c r="V1070" s="59" t="s">
        <v>705</v>
      </c>
      <c r="W1070" s="60"/>
    </row>
    <row r="1071" s="51" customFormat="1" ht="45">
      <c r="A1071" s="52">
        <v>6</v>
      </c>
      <c r="B1071" s="53" t="s">
        <v>825</v>
      </c>
      <c r="C1071" s="52" t="s">
        <v>43</v>
      </c>
      <c r="D1071" s="52" t="s">
        <v>90</v>
      </c>
      <c r="E1071" s="52" t="s">
        <v>40</v>
      </c>
      <c r="F1071" s="52" t="s">
        <v>413</v>
      </c>
      <c r="G1071" s="84">
        <v>2</v>
      </c>
      <c r="H1071" s="84">
        <v>2</v>
      </c>
      <c r="I1071" s="55">
        <v>666.70000000000005</v>
      </c>
      <c r="J1071" s="55">
        <v>604.79999999999995</v>
      </c>
      <c r="K1071" s="55">
        <v>482.10000000000002</v>
      </c>
      <c r="L1071" s="56">
        <v>22</v>
      </c>
      <c r="M1071" s="55">
        <f t="shared" si="235"/>
        <v>2502978.0000000005</v>
      </c>
      <c r="N1071" s="55">
        <v>0</v>
      </c>
      <c r="O1071" s="55">
        <v>0</v>
      </c>
      <c r="P1071" s="55">
        <v>0</v>
      </c>
      <c r="Q1071" s="55">
        <f>'Таблица 3 '!C1062</f>
        <v>2502978.0000000005</v>
      </c>
      <c r="R1071" s="55">
        <f t="shared" si="236"/>
        <v>2502978.0000000005</v>
      </c>
      <c r="S1071" s="55">
        <v>0</v>
      </c>
      <c r="T1071" s="57">
        <f t="shared" si="231"/>
        <v>4138.5218253968269</v>
      </c>
      <c r="U1071" s="57">
        <f t="shared" si="232"/>
        <v>4138.5218253968269</v>
      </c>
      <c r="V1071" s="59" t="s">
        <v>705</v>
      </c>
      <c r="W1071" s="60"/>
    </row>
    <row r="1072" s="51" customFormat="1" ht="52.5" customHeight="1">
      <c r="A1072" s="51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W1072" s="60"/>
    </row>
    <row r="1073" s="43" customFormat="1" ht="25.149999999999999" customHeight="1">
      <c r="A1073" s="148" t="s">
        <v>954</v>
      </c>
      <c r="B1073" s="148"/>
      <c r="C1073" s="149"/>
      <c r="D1073" s="149"/>
      <c r="E1073" s="149"/>
      <c r="F1073" s="149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  <c r="U1073" s="85"/>
      <c r="V1073" s="85"/>
      <c r="W1073" s="60"/>
    </row>
    <row r="1074" s="150" customFormat="1" ht="27.600000000000001" customHeight="1">
      <c r="A1074" s="151" t="s">
        <v>955</v>
      </c>
      <c r="B1074" s="151"/>
      <c r="C1074" s="151"/>
      <c r="D1074" s="151"/>
      <c r="E1074" s="151"/>
      <c r="F1074" s="151"/>
      <c r="G1074" s="151"/>
      <c r="H1074" s="151"/>
      <c r="I1074" s="151"/>
      <c r="J1074" s="151"/>
      <c r="K1074" s="151"/>
      <c r="L1074" s="151"/>
      <c r="M1074" s="151"/>
      <c r="N1074" s="151"/>
      <c r="O1074" s="151"/>
      <c r="P1074" s="151"/>
      <c r="Q1074" s="151"/>
      <c r="R1074" s="151"/>
      <c r="S1074" s="151"/>
      <c r="T1074" s="151"/>
      <c r="U1074" s="151"/>
      <c r="V1074" s="151"/>
      <c r="W1074" s="60"/>
    </row>
    <row r="1075" s="43" customFormat="1" ht="23.449999999999999" customHeight="1">
      <c r="A1075" s="44" t="s">
        <v>38</v>
      </c>
      <c r="B1075" s="44"/>
      <c r="C1075" s="45" t="s">
        <v>40</v>
      </c>
      <c r="D1075" s="45" t="s">
        <v>40</v>
      </c>
      <c r="E1075" s="45" t="s">
        <v>40</v>
      </c>
      <c r="F1075" s="45" t="s">
        <v>40</v>
      </c>
      <c r="G1075" s="46" t="s">
        <v>40</v>
      </c>
      <c r="H1075" s="46" t="s">
        <v>40</v>
      </c>
      <c r="I1075" s="152">
        <f>I1076+I1168+I1178+I1172+I1174+I1180+I1183+I1186+I1206+I1209+I1220+I1195+I1217+I1232</f>
        <v>723672.99000000011</v>
      </c>
      <c r="J1075" s="152">
        <f>J1076+J1168+J1178+J1172+J1174+J1180+J1183+J1186+J1206+J1209+J1220+J1195+J1217+J1232</f>
        <v>605686.59000000008</v>
      </c>
      <c r="K1075" s="152">
        <f>K1076+K1168+K1178+K1172+K1174+K1180+K1183+K1186+K1206+K1209+K1220+K1195+K1217+K1232</f>
        <v>588854.56000000006</v>
      </c>
      <c r="L1075" s="153">
        <f>L1076+L1168+L1178+L1172+L1174+L1180+L1183+L1186+L1206+L1209+L1220+L1195+L1217+L1232</f>
        <v>21762</v>
      </c>
      <c r="M1075" s="152">
        <f>M1076+M1168+M1178+M1172+M1174+M1180+M1183+M1186+M1206+M1209+M1220+M1195+M1217+M1232</f>
        <v>159241178.03999999</v>
      </c>
      <c r="N1075" s="152">
        <f>N1076+N1168+N1178+N1172+N1174+N1180+N1183+N1186+N1206+N1209+N1220+N1195+N1217+N1232</f>
        <v>0</v>
      </c>
      <c r="O1075" s="152">
        <f>O1076+O1168+O1178+O1172+O1174+O1180+O1183+O1186+O1206+O1209+O1220+O1195+O1217+O1232</f>
        <v>0</v>
      </c>
      <c r="P1075" s="152">
        <f>P1076+P1168+P1178+P1172+P1174+P1180+P1183+P1186+P1206+P1209+P1220+P1195+P1217+P1232</f>
        <v>0</v>
      </c>
      <c r="Q1075" s="152">
        <f>Q1076+Q1168+Q1178+Q1172+Q1174+Q1180+Q1183+Q1186+Q1206+Q1209+Q1220+Q1195+Q1217+Q1232</f>
        <v>159241178.03999999</v>
      </c>
      <c r="R1075" s="152">
        <f>R1076+R1168+R1178+R1172+R1174+R1180+R1183+R1186+R1206+R1209+R1220+R1195+R1217+R1232</f>
        <v>159241178.03999999</v>
      </c>
      <c r="S1075" s="152">
        <f>S1076+S1168+S1178+S1172+S1174+S1180+S1183+S1186+S1206+S1209+S1220+S1195+S1217+S1232</f>
        <v>0</v>
      </c>
      <c r="T1075" s="152" t="s">
        <v>40</v>
      </c>
      <c r="U1075" s="152" t="s">
        <v>40</v>
      </c>
      <c r="V1075" s="152" t="s">
        <v>40</v>
      </c>
      <c r="W1075" s="60"/>
    </row>
    <row r="1076" s="43" customFormat="1" ht="22.149999999999999" customHeight="1">
      <c r="A1076" s="44" t="s">
        <v>495</v>
      </c>
      <c r="B1076" s="44"/>
      <c r="C1076" s="45" t="s">
        <v>40</v>
      </c>
      <c r="D1076" s="45" t="s">
        <v>40</v>
      </c>
      <c r="E1076" s="45" t="s">
        <v>40</v>
      </c>
      <c r="F1076" s="45" t="s">
        <v>40</v>
      </c>
      <c r="G1076" s="46" t="s">
        <v>40</v>
      </c>
      <c r="H1076" s="46" t="s">
        <v>40</v>
      </c>
      <c r="I1076" s="152">
        <f>SUM(I1077:I1167)-I1119</f>
        <v>546577.62000000011</v>
      </c>
      <c r="J1076" s="152">
        <f>SUM(J1077:J1167)-J1119</f>
        <v>462767.13999999984</v>
      </c>
      <c r="K1076" s="152">
        <f>SUM(K1077:K1167)-K1119</f>
        <v>459519.45000000001</v>
      </c>
      <c r="L1076" s="153">
        <f>SUM(L1077:L1167)-L1119</f>
        <v>16285</v>
      </c>
      <c r="M1076" s="152">
        <f>SUM(M1077:M1167)</f>
        <v>127568450.81999999</v>
      </c>
      <c r="N1076" s="152">
        <f>SUM(N1077:N1167)</f>
        <v>0</v>
      </c>
      <c r="O1076" s="152">
        <f>SUM(O1077:O1167)</f>
        <v>0</v>
      </c>
      <c r="P1076" s="152">
        <f>SUM(P1077:P1167)</f>
        <v>0</v>
      </c>
      <c r="Q1076" s="152">
        <f>SUM(Q1077:Q1167)</f>
        <v>127568450.81999999</v>
      </c>
      <c r="R1076" s="152">
        <f>SUM(R1077:R1167)</f>
        <v>127568450.81999999</v>
      </c>
      <c r="S1076" s="152">
        <f>SUM(S1077:S1167)</f>
        <v>0</v>
      </c>
      <c r="T1076" s="152" t="s">
        <v>39</v>
      </c>
      <c r="U1076" s="152" t="s">
        <v>40</v>
      </c>
      <c r="V1076" s="152" t="s">
        <v>40</v>
      </c>
      <c r="W1076" s="60"/>
    </row>
    <row r="1077" s="51" customFormat="1" ht="60">
      <c r="A1077" s="52">
        <v>1</v>
      </c>
      <c r="B1077" s="53" t="s">
        <v>956</v>
      </c>
      <c r="C1077" s="52" t="s">
        <v>957</v>
      </c>
      <c r="D1077" s="52">
        <v>1991</v>
      </c>
      <c r="E1077" s="52" t="s">
        <v>39</v>
      </c>
      <c r="F1077" s="52" t="s">
        <v>50</v>
      </c>
      <c r="G1077" s="54">
        <v>10</v>
      </c>
      <c r="H1077" s="54">
        <v>4</v>
      </c>
      <c r="I1077" s="154">
        <v>10891.9</v>
      </c>
      <c r="J1077" s="154">
        <v>8448.5</v>
      </c>
      <c r="K1077" s="154">
        <v>8116.6000000000004</v>
      </c>
      <c r="L1077" s="155">
        <v>409</v>
      </c>
      <c r="M1077" s="154">
        <f t="shared" ref="M1077:M1140" si="237">SUM(N1077:Q1077)</f>
        <v>2558237</v>
      </c>
      <c r="N1077" s="154">
        <v>0</v>
      </c>
      <c r="O1077" s="154">
        <v>0</v>
      </c>
      <c r="P1077" s="154">
        <v>0</v>
      </c>
      <c r="Q1077" s="154">
        <f>'Таблица 3 '!C1068</f>
        <v>2558237</v>
      </c>
      <c r="R1077" s="154">
        <f t="shared" ref="R1077:R1140" si="238">Q1077</f>
        <v>2558237</v>
      </c>
      <c r="S1077" s="154">
        <v>0</v>
      </c>
      <c r="T1077" s="154" t="s">
        <v>958</v>
      </c>
      <c r="U1077" s="154" t="s">
        <v>958</v>
      </c>
      <c r="V1077" s="156">
        <v>2021</v>
      </c>
      <c r="W1077" s="60"/>
    </row>
    <row r="1078" s="51" customFormat="1" ht="60">
      <c r="A1078" s="52">
        <v>2</v>
      </c>
      <c r="B1078" s="53" t="s">
        <v>959</v>
      </c>
      <c r="C1078" s="52" t="s">
        <v>960</v>
      </c>
      <c r="D1078" s="52">
        <v>1985</v>
      </c>
      <c r="E1078" s="52" t="s">
        <v>40</v>
      </c>
      <c r="F1078" s="52" t="s">
        <v>54</v>
      </c>
      <c r="G1078" s="54">
        <v>9</v>
      </c>
      <c r="H1078" s="54">
        <v>4</v>
      </c>
      <c r="I1078" s="154">
        <v>7012.6999999999998</v>
      </c>
      <c r="J1078" s="154">
        <v>4267</v>
      </c>
      <c r="K1078" s="154">
        <v>4267</v>
      </c>
      <c r="L1078" s="155">
        <v>293</v>
      </c>
      <c r="M1078" s="154">
        <f t="shared" si="237"/>
        <v>1693660.0800000001</v>
      </c>
      <c r="N1078" s="154">
        <v>0</v>
      </c>
      <c r="O1078" s="154">
        <v>0</v>
      </c>
      <c r="P1078" s="154">
        <v>0</v>
      </c>
      <c r="Q1078" s="154">
        <f>'Таблица 3 '!C1069</f>
        <v>1693660.0800000001</v>
      </c>
      <c r="R1078" s="154">
        <f t="shared" si="238"/>
        <v>1693660.0800000001</v>
      </c>
      <c r="S1078" s="154">
        <v>0</v>
      </c>
      <c r="T1078" s="154" t="s">
        <v>958</v>
      </c>
      <c r="U1078" s="154" t="s">
        <v>958</v>
      </c>
      <c r="V1078" s="156">
        <v>2020</v>
      </c>
      <c r="W1078" s="60"/>
    </row>
    <row r="1079" s="51" customFormat="1" ht="45" customHeight="1">
      <c r="A1079" s="52">
        <v>3</v>
      </c>
      <c r="B1079" s="53" t="s">
        <v>839</v>
      </c>
      <c r="C1079" s="52" t="s">
        <v>43</v>
      </c>
      <c r="D1079" s="52">
        <v>1993</v>
      </c>
      <c r="E1079" s="52" t="s">
        <v>39</v>
      </c>
      <c r="F1079" s="52" t="s">
        <v>54</v>
      </c>
      <c r="G1079" s="54">
        <v>5</v>
      </c>
      <c r="H1079" s="54">
        <v>4</v>
      </c>
      <c r="I1079" s="154">
        <v>4574.3000000000002</v>
      </c>
      <c r="J1079" s="154">
        <v>4527.5</v>
      </c>
      <c r="K1079" s="154">
        <v>4527.5</v>
      </c>
      <c r="L1079" s="155">
        <v>183</v>
      </c>
      <c r="M1079" s="154">
        <f t="shared" si="237"/>
        <v>485071.59999999998</v>
      </c>
      <c r="N1079" s="154">
        <v>0</v>
      </c>
      <c r="O1079" s="154">
        <v>0</v>
      </c>
      <c r="P1079" s="154">
        <v>0</v>
      </c>
      <c r="Q1079" s="154">
        <f>'Таблица 3 '!C1070</f>
        <v>485071.59999999998</v>
      </c>
      <c r="R1079" s="154">
        <f t="shared" si="238"/>
        <v>485071.59999999998</v>
      </c>
      <c r="S1079" s="154">
        <v>0</v>
      </c>
      <c r="T1079" s="154" t="s">
        <v>958</v>
      </c>
      <c r="U1079" s="154" t="s">
        <v>958</v>
      </c>
      <c r="V1079" s="156" t="s">
        <v>961</v>
      </c>
      <c r="W1079" s="60"/>
    </row>
    <row r="1080" s="51" customFormat="1" ht="42" customHeight="1">
      <c r="A1080" s="52">
        <v>4</v>
      </c>
      <c r="B1080" s="53" t="s">
        <v>58</v>
      </c>
      <c r="C1080" s="52" t="s">
        <v>52</v>
      </c>
      <c r="D1080" s="52">
        <v>2007</v>
      </c>
      <c r="E1080" s="52">
        <v>2022</v>
      </c>
      <c r="F1080" s="52" t="s">
        <v>44</v>
      </c>
      <c r="G1080" s="54">
        <v>5</v>
      </c>
      <c r="H1080" s="54">
        <v>4</v>
      </c>
      <c r="I1080" s="154">
        <v>8403.2999999999993</v>
      </c>
      <c r="J1080" s="154">
        <v>4917.3999999999996</v>
      </c>
      <c r="K1080" s="154">
        <v>4917.3999999999996</v>
      </c>
      <c r="L1080" s="155">
        <v>190</v>
      </c>
      <c r="M1080" s="154">
        <f t="shared" si="237"/>
        <v>1822472</v>
      </c>
      <c r="N1080" s="154">
        <v>0</v>
      </c>
      <c r="O1080" s="154">
        <v>0</v>
      </c>
      <c r="P1080" s="154">
        <v>0</v>
      </c>
      <c r="Q1080" s="154">
        <f>'Таблица 3 '!C1071</f>
        <v>1822472</v>
      </c>
      <c r="R1080" s="154">
        <f t="shared" si="238"/>
        <v>1822472</v>
      </c>
      <c r="S1080" s="154">
        <v>0</v>
      </c>
      <c r="T1080" s="154" t="s">
        <v>958</v>
      </c>
      <c r="U1080" s="154" t="s">
        <v>958</v>
      </c>
      <c r="V1080" s="156">
        <v>2022</v>
      </c>
      <c r="W1080" s="60"/>
    </row>
    <row r="1081" s="51" customFormat="1" ht="60">
      <c r="A1081" s="52">
        <v>5</v>
      </c>
      <c r="B1081" s="53" t="s">
        <v>962</v>
      </c>
      <c r="C1081" s="52" t="s">
        <v>963</v>
      </c>
      <c r="D1081" s="52">
        <v>1987</v>
      </c>
      <c r="E1081" s="52">
        <v>2021</v>
      </c>
      <c r="F1081" s="52" t="s">
        <v>50</v>
      </c>
      <c r="G1081" s="54">
        <v>5</v>
      </c>
      <c r="H1081" s="54">
        <v>6</v>
      </c>
      <c r="I1081" s="154">
        <v>5853.1000000000004</v>
      </c>
      <c r="J1081" s="154">
        <v>4229</v>
      </c>
      <c r="K1081" s="154">
        <v>4229</v>
      </c>
      <c r="L1081" s="155">
        <v>90</v>
      </c>
      <c r="M1081" s="154">
        <f t="shared" si="237"/>
        <v>1600938</v>
      </c>
      <c r="N1081" s="154">
        <v>0</v>
      </c>
      <c r="O1081" s="154">
        <v>0</v>
      </c>
      <c r="P1081" s="154">
        <v>0</v>
      </c>
      <c r="Q1081" s="154">
        <f>'Таблица 3 '!C1072</f>
        <v>1600938</v>
      </c>
      <c r="R1081" s="154">
        <f t="shared" si="238"/>
        <v>1600938</v>
      </c>
      <c r="S1081" s="154">
        <v>0</v>
      </c>
      <c r="T1081" s="154" t="s">
        <v>958</v>
      </c>
      <c r="U1081" s="154" t="s">
        <v>958</v>
      </c>
      <c r="V1081" s="156">
        <v>2021</v>
      </c>
      <c r="W1081" s="60"/>
    </row>
    <row r="1082" s="51" customFormat="1" ht="45" customHeight="1">
      <c r="A1082" s="52">
        <v>6</v>
      </c>
      <c r="B1082" s="53" t="s">
        <v>59</v>
      </c>
      <c r="C1082" s="52" t="s">
        <v>52</v>
      </c>
      <c r="D1082" s="52">
        <v>1985</v>
      </c>
      <c r="E1082" s="52">
        <v>2019</v>
      </c>
      <c r="F1082" s="52" t="s">
        <v>50</v>
      </c>
      <c r="G1082" s="54">
        <v>5</v>
      </c>
      <c r="H1082" s="54">
        <v>4</v>
      </c>
      <c r="I1082" s="154">
        <v>3967.1999999999998</v>
      </c>
      <c r="J1082" s="154">
        <v>2876.9000000000001</v>
      </c>
      <c r="K1082" s="154">
        <v>2876.9000000000001</v>
      </c>
      <c r="L1082" s="155">
        <v>152</v>
      </c>
      <c r="M1082" s="154">
        <f t="shared" si="237"/>
        <v>486937</v>
      </c>
      <c r="N1082" s="154">
        <v>0</v>
      </c>
      <c r="O1082" s="154">
        <v>0</v>
      </c>
      <c r="P1082" s="154">
        <v>0</v>
      </c>
      <c r="Q1082" s="154">
        <f>'Таблица 3 '!C1073</f>
        <v>486937</v>
      </c>
      <c r="R1082" s="154">
        <f t="shared" si="238"/>
        <v>486937</v>
      </c>
      <c r="S1082" s="154">
        <v>0</v>
      </c>
      <c r="T1082" s="154" t="s">
        <v>958</v>
      </c>
      <c r="U1082" s="154" t="s">
        <v>958</v>
      </c>
      <c r="V1082" s="156">
        <v>2019</v>
      </c>
      <c r="W1082" s="60"/>
    </row>
    <row r="1083" s="51" customFormat="1" ht="45.75" customHeight="1">
      <c r="A1083" s="52">
        <v>7</v>
      </c>
      <c r="B1083" s="53" t="s">
        <v>964</v>
      </c>
      <c r="C1083" s="52" t="s">
        <v>52</v>
      </c>
      <c r="D1083" s="52">
        <v>1974</v>
      </c>
      <c r="E1083" s="52">
        <v>2022</v>
      </c>
      <c r="F1083" s="52" t="s">
        <v>50</v>
      </c>
      <c r="G1083" s="54">
        <v>5</v>
      </c>
      <c r="H1083" s="54">
        <v>6</v>
      </c>
      <c r="I1083" s="154">
        <v>7976.8000000000002</v>
      </c>
      <c r="J1083" s="154">
        <v>6113.1000000000004</v>
      </c>
      <c r="K1083" s="154">
        <v>5657.8000000000002</v>
      </c>
      <c r="L1083" s="155">
        <v>113</v>
      </c>
      <c r="M1083" s="154">
        <f t="shared" si="237"/>
        <v>3487887.6400000001</v>
      </c>
      <c r="N1083" s="154">
        <v>0</v>
      </c>
      <c r="O1083" s="154">
        <v>0</v>
      </c>
      <c r="P1083" s="154">
        <v>0</v>
      </c>
      <c r="Q1083" s="154">
        <f>'Таблица 3 '!C1074</f>
        <v>3487887.6400000001</v>
      </c>
      <c r="R1083" s="154">
        <f t="shared" si="238"/>
        <v>3487887.6400000001</v>
      </c>
      <c r="S1083" s="154">
        <v>0</v>
      </c>
      <c r="T1083" s="154" t="s">
        <v>958</v>
      </c>
      <c r="U1083" s="154" t="s">
        <v>958</v>
      </c>
      <c r="V1083" s="156" t="s">
        <v>965</v>
      </c>
      <c r="W1083" s="60"/>
    </row>
    <row r="1084" s="51" customFormat="1" ht="45">
      <c r="A1084" s="52">
        <v>8</v>
      </c>
      <c r="B1084" s="53" t="s">
        <v>966</v>
      </c>
      <c r="C1084" s="52" t="s">
        <v>43</v>
      </c>
      <c r="D1084" s="52">
        <v>1975</v>
      </c>
      <c r="E1084" s="52" t="s">
        <v>40</v>
      </c>
      <c r="F1084" s="52" t="s">
        <v>54</v>
      </c>
      <c r="G1084" s="54">
        <v>5</v>
      </c>
      <c r="H1084" s="54">
        <v>5</v>
      </c>
      <c r="I1084" s="154">
        <v>3190.5</v>
      </c>
      <c r="J1084" s="154">
        <v>3190.5</v>
      </c>
      <c r="K1084" s="154">
        <v>3190.5</v>
      </c>
      <c r="L1084" s="155">
        <v>109</v>
      </c>
      <c r="M1084" s="154">
        <f t="shared" si="237"/>
        <v>1680211</v>
      </c>
      <c r="N1084" s="154">
        <v>0</v>
      </c>
      <c r="O1084" s="154">
        <v>0</v>
      </c>
      <c r="P1084" s="154">
        <v>0</v>
      </c>
      <c r="Q1084" s="154">
        <f>'Таблица 3 '!C1075</f>
        <v>1680211</v>
      </c>
      <c r="R1084" s="154">
        <f t="shared" si="238"/>
        <v>1680211</v>
      </c>
      <c r="S1084" s="154">
        <v>0</v>
      </c>
      <c r="T1084" s="154" t="s">
        <v>958</v>
      </c>
      <c r="U1084" s="154" t="s">
        <v>958</v>
      </c>
      <c r="V1084" s="156" t="s">
        <v>967</v>
      </c>
      <c r="W1084" s="60"/>
    </row>
    <row r="1085" s="51" customFormat="1" ht="60">
      <c r="A1085" s="52">
        <v>9</v>
      </c>
      <c r="B1085" s="53" t="s">
        <v>968</v>
      </c>
      <c r="C1085" s="52" t="s">
        <v>52</v>
      </c>
      <c r="D1085" s="52">
        <v>1985</v>
      </c>
      <c r="E1085" s="52">
        <v>2022</v>
      </c>
      <c r="F1085" s="52" t="s">
        <v>54</v>
      </c>
      <c r="G1085" s="54">
        <v>5</v>
      </c>
      <c r="H1085" s="54">
        <v>9</v>
      </c>
      <c r="I1085" s="154">
        <v>8457.3999999999996</v>
      </c>
      <c r="J1085" s="154">
        <v>6722.8999999999996</v>
      </c>
      <c r="K1085" s="154">
        <v>6558.6999999999998</v>
      </c>
      <c r="L1085" s="155">
        <v>285</v>
      </c>
      <c r="M1085" s="154">
        <f t="shared" si="237"/>
        <v>471310</v>
      </c>
      <c r="N1085" s="154">
        <v>0</v>
      </c>
      <c r="O1085" s="154">
        <v>0</v>
      </c>
      <c r="P1085" s="154">
        <v>0</v>
      </c>
      <c r="Q1085" s="154">
        <f>'Таблица 3 '!C1076</f>
        <v>471310</v>
      </c>
      <c r="R1085" s="154">
        <f t="shared" si="238"/>
        <v>471310</v>
      </c>
      <c r="S1085" s="154">
        <v>0</v>
      </c>
      <c r="T1085" s="154" t="s">
        <v>958</v>
      </c>
      <c r="U1085" s="154" t="s">
        <v>958</v>
      </c>
      <c r="V1085" s="156" t="s">
        <v>969</v>
      </c>
      <c r="W1085" s="60"/>
    </row>
    <row r="1086" s="51" customFormat="1" ht="40.5" customHeight="1">
      <c r="A1086" s="52">
        <v>10</v>
      </c>
      <c r="B1086" s="53" t="s">
        <v>68</v>
      </c>
      <c r="C1086" s="52" t="s">
        <v>970</v>
      </c>
      <c r="D1086" s="52">
        <v>1984</v>
      </c>
      <c r="E1086" s="52" t="s">
        <v>39</v>
      </c>
      <c r="F1086" s="52" t="s">
        <v>54</v>
      </c>
      <c r="G1086" s="54">
        <v>5</v>
      </c>
      <c r="H1086" s="54">
        <v>6</v>
      </c>
      <c r="I1086" s="154">
        <v>6094.9399999999996</v>
      </c>
      <c r="J1086" s="154">
        <v>4576</v>
      </c>
      <c r="K1086" s="154">
        <v>4471.3999999999996</v>
      </c>
      <c r="L1086" s="155">
        <v>201</v>
      </c>
      <c r="M1086" s="154">
        <f t="shared" si="237"/>
        <v>1488379</v>
      </c>
      <c r="N1086" s="154">
        <v>0</v>
      </c>
      <c r="O1086" s="154">
        <v>0</v>
      </c>
      <c r="P1086" s="154">
        <v>0</v>
      </c>
      <c r="Q1086" s="154">
        <f>'Таблица 3 '!C1077</f>
        <v>1488379</v>
      </c>
      <c r="R1086" s="154">
        <f t="shared" si="238"/>
        <v>1488379</v>
      </c>
      <c r="S1086" s="154">
        <v>0</v>
      </c>
      <c r="T1086" s="154" t="s">
        <v>958</v>
      </c>
      <c r="U1086" s="154" t="s">
        <v>958</v>
      </c>
      <c r="V1086" s="156" t="s">
        <v>969</v>
      </c>
      <c r="W1086" s="60"/>
    </row>
    <row r="1087" s="51" customFormat="1" ht="45">
      <c r="A1087" s="52">
        <v>11</v>
      </c>
      <c r="B1087" s="53" t="s">
        <v>511</v>
      </c>
      <c r="C1087" s="52" t="s">
        <v>43</v>
      </c>
      <c r="D1087" s="52">
        <v>2010</v>
      </c>
      <c r="E1087" s="52" t="s">
        <v>40</v>
      </c>
      <c r="F1087" s="52" t="s">
        <v>54</v>
      </c>
      <c r="G1087" s="54">
        <v>5</v>
      </c>
      <c r="H1087" s="54">
        <v>5</v>
      </c>
      <c r="I1087" s="154">
        <v>3323.4000000000001</v>
      </c>
      <c r="J1087" s="154">
        <v>3323.4000000000001</v>
      </c>
      <c r="K1087" s="154">
        <v>3323.4000000000001</v>
      </c>
      <c r="L1087" s="155">
        <v>156</v>
      </c>
      <c r="M1087" s="154">
        <f t="shared" si="237"/>
        <v>1737856</v>
      </c>
      <c r="N1087" s="154">
        <v>0</v>
      </c>
      <c r="O1087" s="154">
        <v>0</v>
      </c>
      <c r="P1087" s="154">
        <v>0</v>
      </c>
      <c r="Q1087" s="154">
        <f>'Таблица 3 '!C1078</f>
        <v>1737856</v>
      </c>
      <c r="R1087" s="154">
        <f t="shared" si="238"/>
        <v>1737856</v>
      </c>
      <c r="S1087" s="154">
        <v>0</v>
      </c>
      <c r="T1087" s="154" t="s">
        <v>958</v>
      </c>
      <c r="U1087" s="154" t="s">
        <v>958</v>
      </c>
      <c r="V1087" s="156" t="s">
        <v>971</v>
      </c>
      <c r="W1087" s="60"/>
    </row>
    <row r="1088" s="51" customFormat="1" ht="42.75" customHeight="1">
      <c r="A1088" s="52">
        <v>12</v>
      </c>
      <c r="B1088" s="53" t="s">
        <v>972</v>
      </c>
      <c r="C1088" s="52" t="s">
        <v>52</v>
      </c>
      <c r="D1088" s="52">
        <v>1976</v>
      </c>
      <c r="E1088" s="52" t="s">
        <v>39</v>
      </c>
      <c r="F1088" s="52" t="s">
        <v>44</v>
      </c>
      <c r="G1088" s="54">
        <v>9</v>
      </c>
      <c r="H1088" s="54">
        <v>6</v>
      </c>
      <c r="I1088" s="154">
        <v>12816.299999999999</v>
      </c>
      <c r="J1088" s="154">
        <v>11018.5</v>
      </c>
      <c r="K1088" s="154">
        <v>10492.799999999999</v>
      </c>
      <c r="L1088" s="155">
        <v>496</v>
      </c>
      <c r="M1088" s="154">
        <f t="shared" si="237"/>
        <v>3579752</v>
      </c>
      <c r="N1088" s="154">
        <v>0</v>
      </c>
      <c r="O1088" s="154">
        <v>0</v>
      </c>
      <c r="P1088" s="154">
        <v>0</v>
      </c>
      <c r="Q1088" s="154">
        <f>'Таблица 3 '!C1079</f>
        <v>3579752</v>
      </c>
      <c r="R1088" s="154">
        <f t="shared" si="238"/>
        <v>3579752</v>
      </c>
      <c r="S1088" s="154">
        <v>0</v>
      </c>
      <c r="T1088" s="154" t="s">
        <v>958</v>
      </c>
      <c r="U1088" s="154" t="s">
        <v>958</v>
      </c>
      <c r="V1088" s="156">
        <v>2020</v>
      </c>
      <c r="W1088" s="60"/>
    </row>
    <row r="1089" s="51" customFormat="1" ht="44.25" customHeight="1">
      <c r="A1089" s="52">
        <v>13</v>
      </c>
      <c r="B1089" s="53" t="s">
        <v>74</v>
      </c>
      <c r="C1089" s="52" t="s">
        <v>52</v>
      </c>
      <c r="D1089" s="52">
        <v>1973</v>
      </c>
      <c r="E1089" s="52">
        <v>2021</v>
      </c>
      <c r="F1089" s="52" t="s">
        <v>50</v>
      </c>
      <c r="G1089" s="54">
        <v>5</v>
      </c>
      <c r="H1089" s="54">
        <v>4</v>
      </c>
      <c r="I1089" s="154">
        <v>4279.6000000000004</v>
      </c>
      <c r="J1089" s="154">
        <v>3172.8000000000002</v>
      </c>
      <c r="K1089" s="154">
        <v>2961.3000000000002</v>
      </c>
      <c r="L1089" s="155">
        <v>140</v>
      </c>
      <c r="M1089" s="154">
        <f t="shared" si="237"/>
        <v>1158000</v>
      </c>
      <c r="N1089" s="154">
        <v>0</v>
      </c>
      <c r="O1089" s="154">
        <v>0</v>
      </c>
      <c r="P1089" s="154">
        <v>0</v>
      </c>
      <c r="Q1089" s="154">
        <f>'Таблица 3 '!C1080</f>
        <v>1158000</v>
      </c>
      <c r="R1089" s="154">
        <f t="shared" si="238"/>
        <v>1158000</v>
      </c>
      <c r="S1089" s="154">
        <v>0</v>
      </c>
      <c r="T1089" s="154" t="s">
        <v>958</v>
      </c>
      <c r="U1089" s="154" t="s">
        <v>958</v>
      </c>
      <c r="V1089" s="156">
        <v>2021</v>
      </c>
      <c r="W1089" s="60"/>
    </row>
    <row r="1090" s="51" customFormat="1" ht="44.25" customHeight="1">
      <c r="A1090" s="52">
        <v>14</v>
      </c>
      <c r="B1090" s="53" t="s">
        <v>77</v>
      </c>
      <c r="C1090" s="52" t="s">
        <v>52</v>
      </c>
      <c r="D1090" s="52">
        <v>1988</v>
      </c>
      <c r="E1090" s="52" t="s">
        <v>39</v>
      </c>
      <c r="F1090" s="52" t="s">
        <v>50</v>
      </c>
      <c r="G1090" s="54">
        <v>9</v>
      </c>
      <c r="H1090" s="54">
        <v>1</v>
      </c>
      <c r="I1090" s="154">
        <v>5862.3000000000002</v>
      </c>
      <c r="J1090" s="154">
        <v>4924.1999999999998</v>
      </c>
      <c r="K1090" s="154">
        <v>4836.6999999999998</v>
      </c>
      <c r="L1090" s="155">
        <v>128</v>
      </c>
      <c r="M1090" s="154">
        <f t="shared" si="237"/>
        <v>1999586.3999999999</v>
      </c>
      <c r="N1090" s="154">
        <v>0</v>
      </c>
      <c r="O1090" s="154">
        <v>0</v>
      </c>
      <c r="P1090" s="154">
        <v>0</v>
      </c>
      <c r="Q1090" s="154">
        <f>'Таблица 3 '!C1081</f>
        <v>1999586.3999999999</v>
      </c>
      <c r="R1090" s="154">
        <f t="shared" si="238"/>
        <v>1999586.3999999999</v>
      </c>
      <c r="S1090" s="154">
        <v>0</v>
      </c>
      <c r="T1090" s="154" t="s">
        <v>958</v>
      </c>
      <c r="U1090" s="154" t="s">
        <v>958</v>
      </c>
      <c r="V1090" s="156">
        <v>2019</v>
      </c>
      <c r="W1090" s="60"/>
    </row>
    <row r="1091" s="51" customFormat="1" ht="44.25" customHeight="1">
      <c r="A1091" s="52">
        <v>15</v>
      </c>
      <c r="B1091" s="53" t="s">
        <v>973</v>
      </c>
      <c r="C1091" s="52" t="s">
        <v>52</v>
      </c>
      <c r="D1091" s="52">
        <v>1992</v>
      </c>
      <c r="E1091" s="52" t="s">
        <v>39</v>
      </c>
      <c r="F1091" s="52" t="s">
        <v>50</v>
      </c>
      <c r="G1091" s="54">
        <v>5</v>
      </c>
      <c r="H1091" s="54">
        <v>4</v>
      </c>
      <c r="I1091" s="154">
        <v>4520.5</v>
      </c>
      <c r="J1091" s="154">
        <v>4480.8999999999996</v>
      </c>
      <c r="K1091" s="154">
        <v>4109.1000000000004</v>
      </c>
      <c r="L1091" s="155">
        <v>170</v>
      </c>
      <c r="M1091" s="154">
        <f t="shared" si="237"/>
        <v>2117780.98</v>
      </c>
      <c r="N1091" s="154">
        <v>0</v>
      </c>
      <c r="O1091" s="154">
        <v>0</v>
      </c>
      <c r="P1091" s="154">
        <v>0</v>
      </c>
      <c r="Q1091" s="154">
        <f>'Таблица 3 '!C1082</f>
        <v>2117780.98</v>
      </c>
      <c r="R1091" s="154">
        <f t="shared" si="238"/>
        <v>2117780.98</v>
      </c>
      <c r="S1091" s="154">
        <v>0</v>
      </c>
      <c r="T1091" s="154" t="s">
        <v>958</v>
      </c>
      <c r="U1091" s="154" t="s">
        <v>958</v>
      </c>
      <c r="V1091" s="156">
        <v>2021</v>
      </c>
      <c r="W1091" s="60"/>
    </row>
    <row r="1092" s="51" customFormat="1" ht="44.25" customHeight="1">
      <c r="A1092" s="52">
        <v>16</v>
      </c>
      <c r="B1092" s="53" t="s">
        <v>974</v>
      </c>
      <c r="C1092" s="52" t="s">
        <v>52</v>
      </c>
      <c r="D1092" s="52">
        <v>1974</v>
      </c>
      <c r="E1092" s="52" t="s">
        <v>39</v>
      </c>
      <c r="F1092" s="52" t="s">
        <v>50</v>
      </c>
      <c r="G1092" s="54">
        <v>5</v>
      </c>
      <c r="H1092" s="54">
        <v>4</v>
      </c>
      <c r="I1092" s="154">
        <v>5148.3999999999996</v>
      </c>
      <c r="J1092" s="154">
        <v>4129.8000000000002</v>
      </c>
      <c r="K1092" s="154">
        <v>4086.0999999999999</v>
      </c>
      <c r="L1092" s="155">
        <v>139</v>
      </c>
      <c r="M1092" s="154">
        <f t="shared" si="237"/>
        <v>2423881</v>
      </c>
      <c r="N1092" s="154">
        <v>0</v>
      </c>
      <c r="O1092" s="154">
        <v>0</v>
      </c>
      <c r="P1092" s="154">
        <v>0</v>
      </c>
      <c r="Q1092" s="154">
        <f>'Таблица 3 '!C1083</f>
        <v>2423881</v>
      </c>
      <c r="R1092" s="154">
        <f t="shared" si="238"/>
        <v>2423881</v>
      </c>
      <c r="S1092" s="154">
        <v>0</v>
      </c>
      <c r="T1092" s="154" t="s">
        <v>958</v>
      </c>
      <c r="U1092" s="154" t="s">
        <v>958</v>
      </c>
      <c r="V1092" s="156">
        <v>2020</v>
      </c>
      <c r="W1092" s="60"/>
    </row>
    <row r="1093" s="51" customFormat="1" ht="44.25" customHeight="1">
      <c r="A1093" s="52">
        <v>17</v>
      </c>
      <c r="B1093" s="53" t="s">
        <v>975</v>
      </c>
      <c r="C1093" s="52" t="s">
        <v>52</v>
      </c>
      <c r="D1093" s="52">
        <v>2007</v>
      </c>
      <c r="E1093" s="52">
        <v>2021</v>
      </c>
      <c r="F1093" s="52" t="s">
        <v>44</v>
      </c>
      <c r="G1093" s="54">
        <v>9</v>
      </c>
      <c r="H1093" s="54">
        <v>3</v>
      </c>
      <c r="I1093" s="154">
        <v>11036</v>
      </c>
      <c r="J1093" s="154">
        <v>11036</v>
      </c>
      <c r="K1093" s="154">
        <v>10916.799999999999</v>
      </c>
      <c r="L1093" s="155">
        <v>82</v>
      </c>
      <c r="M1093" s="154">
        <f t="shared" si="237"/>
        <v>855978</v>
      </c>
      <c r="N1093" s="154">
        <v>0</v>
      </c>
      <c r="O1093" s="154">
        <v>0</v>
      </c>
      <c r="P1093" s="154">
        <v>0</v>
      </c>
      <c r="Q1093" s="154">
        <f>'Таблица 3 '!C1084</f>
        <v>855978</v>
      </c>
      <c r="R1093" s="154">
        <f t="shared" si="238"/>
        <v>855978</v>
      </c>
      <c r="S1093" s="154">
        <v>0</v>
      </c>
      <c r="T1093" s="154" t="s">
        <v>958</v>
      </c>
      <c r="U1093" s="154" t="s">
        <v>958</v>
      </c>
      <c r="V1093" s="156" t="s">
        <v>969</v>
      </c>
      <c r="W1093" s="60"/>
    </row>
    <row r="1094" s="51" customFormat="1" ht="44.25" customHeight="1">
      <c r="A1094" s="52">
        <v>18</v>
      </c>
      <c r="B1094" s="53" t="s">
        <v>848</v>
      </c>
      <c r="C1094" s="52" t="s">
        <v>43</v>
      </c>
      <c r="D1094" s="52">
        <v>1996</v>
      </c>
      <c r="E1094" s="52">
        <v>2020</v>
      </c>
      <c r="F1094" s="52" t="s">
        <v>65</v>
      </c>
      <c r="G1094" s="54">
        <v>9</v>
      </c>
      <c r="H1094" s="54">
        <v>2</v>
      </c>
      <c r="I1094" s="154">
        <v>3577.0999999999999</v>
      </c>
      <c r="J1094" s="154">
        <v>3574.4000000000001</v>
      </c>
      <c r="K1094" s="154">
        <v>3574.4000000000001</v>
      </c>
      <c r="L1094" s="155">
        <v>38</v>
      </c>
      <c r="M1094" s="154">
        <f t="shared" si="237"/>
        <v>1317820.0700000001</v>
      </c>
      <c r="N1094" s="154">
        <v>0</v>
      </c>
      <c r="O1094" s="154">
        <v>0</v>
      </c>
      <c r="P1094" s="154">
        <v>0</v>
      </c>
      <c r="Q1094" s="154">
        <f>'Таблица 3 '!C1085</f>
        <v>1317820.0700000001</v>
      </c>
      <c r="R1094" s="154">
        <f t="shared" si="238"/>
        <v>1317820.0700000001</v>
      </c>
      <c r="S1094" s="154">
        <v>0</v>
      </c>
      <c r="T1094" s="154" t="s">
        <v>958</v>
      </c>
      <c r="U1094" s="154" t="s">
        <v>958</v>
      </c>
      <c r="V1094" s="156" t="s">
        <v>976</v>
      </c>
      <c r="W1094" s="60"/>
    </row>
    <row r="1095" s="51" customFormat="1" ht="44.25" customHeight="1">
      <c r="A1095" s="52">
        <v>19</v>
      </c>
      <c r="B1095" s="53" t="s">
        <v>977</v>
      </c>
      <c r="C1095" s="52" t="s">
        <v>52</v>
      </c>
      <c r="D1095" s="52">
        <v>2003</v>
      </c>
      <c r="E1095" s="52" t="s">
        <v>39</v>
      </c>
      <c r="F1095" s="52" t="s">
        <v>44</v>
      </c>
      <c r="G1095" s="54">
        <v>6</v>
      </c>
      <c r="H1095" s="54">
        <v>2</v>
      </c>
      <c r="I1095" s="154">
        <v>3756.3000000000002</v>
      </c>
      <c r="J1095" s="154">
        <v>2642.8000000000002</v>
      </c>
      <c r="K1095" s="154">
        <v>2642.8000000000002</v>
      </c>
      <c r="L1095" s="155">
        <v>57</v>
      </c>
      <c r="M1095" s="154">
        <f t="shared" si="237"/>
        <v>200000</v>
      </c>
      <c r="N1095" s="154">
        <v>0</v>
      </c>
      <c r="O1095" s="154">
        <v>0</v>
      </c>
      <c r="P1095" s="154">
        <v>0</v>
      </c>
      <c r="Q1095" s="154">
        <f>'Таблица 3 '!C1086</f>
        <v>200000</v>
      </c>
      <c r="R1095" s="154">
        <f t="shared" si="238"/>
        <v>200000</v>
      </c>
      <c r="S1095" s="154">
        <v>0</v>
      </c>
      <c r="T1095" s="154" t="s">
        <v>958</v>
      </c>
      <c r="U1095" s="154" t="s">
        <v>958</v>
      </c>
      <c r="V1095" s="156">
        <v>2021</v>
      </c>
      <c r="W1095" s="60"/>
    </row>
    <row r="1096" s="51" customFormat="1" ht="62.25" customHeight="1">
      <c r="A1096" s="52">
        <v>20</v>
      </c>
      <c r="B1096" s="53" t="s">
        <v>978</v>
      </c>
      <c r="C1096" s="52" t="s">
        <v>979</v>
      </c>
      <c r="D1096" s="52">
        <v>1973</v>
      </c>
      <c r="E1096" s="52">
        <v>2020</v>
      </c>
      <c r="F1096" s="52" t="s">
        <v>44</v>
      </c>
      <c r="G1096" s="54">
        <v>9</v>
      </c>
      <c r="H1096" s="54">
        <v>1</v>
      </c>
      <c r="I1096" s="154">
        <v>3061.3000000000002</v>
      </c>
      <c r="J1096" s="154">
        <v>3061</v>
      </c>
      <c r="K1096" s="154">
        <v>2064.0999999999999</v>
      </c>
      <c r="L1096" s="155">
        <v>72</v>
      </c>
      <c r="M1096" s="154">
        <f t="shared" si="237"/>
        <v>1268216.8999999999</v>
      </c>
      <c r="N1096" s="154">
        <v>0</v>
      </c>
      <c r="O1096" s="154">
        <v>0</v>
      </c>
      <c r="P1096" s="154">
        <v>0</v>
      </c>
      <c r="Q1096" s="154">
        <f>'Таблица 3 '!C1087</f>
        <v>1268216.8999999999</v>
      </c>
      <c r="R1096" s="154">
        <f t="shared" si="238"/>
        <v>1268216.8999999999</v>
      </c>
      <c r="S1096" s="154">
        <v>0</v>
      </c>
      <c r="T1096" s="154" t="s">
        <v>958</v>
      </c>
      <c r="U1096" s="154" t="s">
        <v>958</v>
      </c>
      <c r="V1096" s="156">
        <v>2022</v>
      </c>
      <c r="W1096" s="60"/>
    </row>
    <row r="1097" s="51" customFormat="1" ht="40.5" customHeight="1">
      <c r="A1097" s="52">
        <v>21</v>
      </c>
      <c r="B1097" s="53" t="s">
        <v>980</v>
      </c>
      <c r="C1097" s="52" t="s">
        <v>52</v>
      </c>
      <c r="D1097" s="52">
        <v>1992</v>
      </c>
      <c r="E1097" s="52" t="s">
        <v>39</v>
      </c>
      <c r="F1097" s="52" t="s">
        <v>44</v>
      </c>
      <c r="G1097" s="54">
        <v>5</v>
      </c>
      <c r="H1097" s="54">
        <v>8</v>
      </c>
      <c r="I1097" s="154">
        <v>5048.1000000000004</v>
      </c>
      <c r="J1097" s="154">
        <v>5043.6000000000004</v>
      </c>
      <c r="K1097" s="154">
        <v>4380.5</v>
      </c>
      <c r="L1097" s="155">
        <v>222</v>
      </c>
      <c r="M1097" s="154">
        <f t="shared" si="237"/>
        <v>1467248.4099999999</v>
      </c>
      <c r="N1097" s="154">
        <v>0</v>
      </c>
      <c r="O1097" s="154">
        <v>0</v>
      </c>
      <c r="P1097" s="154">
        <v>0</v>
      </c>
      <c r="Q1097" s="154">
        <f>'Таблица 3 '!C1088</f>
        <v>1467248.4099999999</v>
      </c>
      <c r="R1097" s="154">
        <f t="shared" si="238"/>
        <v>1467248.4099999999</v>
      </c>
      <c r="S1097" s="154">
        <v>0</v>
      </c>
      <c r="T1097" s="154" t="s">
        <v>958</v>
      </c>
      <c r="U1097" s="154" t="s">
        <v>958</v>
      </c>
      <c r="V1097" s="156">
        <v>2019</v>
      </c>
      <c r="W1097" s="60"/>
    </row>
    <row r="1098" s="51" customFormat="1" ht="40.5" customHeight="1">
      <c r="A1098" s="52">
        <v>22</v>
      </c>
      <c r="B1098" s="53" t="s">
        <v>981</v>
      </c>
      <c r="C1098" s="52" t="s">
        <v>43</v>
      </c>
      <c r="D1098" s="52">
        <v>1995</v>
      </c>
      <c r="E1098" s="52" t="s">
        <v>40</v>
      </c>
      <c r="F1098" s="52" t="s">
        <v>65</v>
      </c>
      <c r="G1098" s="54">
        <v>9</v>
      </c>
      <c r="H1098" s="54">
        <v>9</v>
      </c>
      <c r="I1098" s="154">
        <v>3319.1999999999998</v>
      </c>
      <c r="J1098" s="154">
        <v>3319.1999999999998</v>
      </c>
      <c r="K1098" s="154">
        <v>3319.1999999999998</v>
      </c>
      <c r="L1098" s="155">
        <v>197</v>
      </c>
      <c r="M1098" s="154">
        <f t="shared" si="237"/>
        <v>2814047.9100000001</v>
      </c>
      <c r="N1098" s="154">
        <v>0</v>
      </c>
      <c r="O1098" s="154">
        <v>0</v>
      </c>
      <c r="P1098" s="154">
        <v>0</v>
      </c>
      <c r="Q1098" s="154">
        <f>'Таблица 3 '!C1089</f>
        <v>2814047.9100000001</v>
      </c>
      <c r="R1098" s="154">
        <f t="shared" si="238"/>
        <v>2814047.9100000001</v>
      </c>
      <c r="S1098" s="154">
        <v>0</v>
      </c>
      <c r="T1098" s="154" t="s">
        <v>958</v>
      </c>
      <c r="U1098" s="154" t="s">
        <v>958</v>
      </c>
      <c r="V1098" s="156" t="s">
        <v>982</v>
      </c>
      <c r="W1098" s="60"/>
    </row>
    <row r="1099" s="51" customFormat="1" ht="39.75" customHeight="1">
      <c r="A1099" s="52">
        <v>23</v>
      </c>
      <c r="B1099" s="53" t="s">
        <v>983</v>
      </c>
      <c r="C1099" s="52" t="s">
        <v>984</v>
      </c>
      <c r="D1099" s="52">
        <v>1983</v>
      </c>
      <c r="E1099" s="52">
        <v>2021</v>
      </c>
      <c r="F1099" s="52" t="s">
        <v>985</v>
      </c>
      <c r="G1099" s="54">
        <v>5</v>
      </c>
      <c r="H1099" s="54">
        <v>4</v>
      </c>
      <c r="I1099" s="154">
        <v>3006.1999999999998</v>
      </c>
      <c r="J1099" s="154">
        <v>2713.0999999999999</v>
      </c>
      <c r="K1099" s="154">
        <v>2713.0999999999999</v>
      </c>
      <c r="L1099" s="155">
        <v>119</v>
      </c>
      <c r="M1099" s="154">
        <f t="shared" si="237"/>
        <v>507251.34000000003</v>
      </c>
      <c r="N1099" s="154">
        <v>0</v>
      </c>
      <c r="O1099" s="154">
        <v>0</v>
      </c>
      <c r="P1099" s="154">
        <v>0</v>
      </c>
      <c r="Q1099" s="154">
        <f>'Таблица 3 '!C1090</f>
        <v>507251.34000000003</v>
      </c>
      <c r="R1099" s="154">
        <f t="shared" si="238"/>
        <v>507251.34000000003</v>
      </c>
      <c r="S1099" s="154">
        <v>0</v>
      </c>
      <c r="T1099" s="154" t="s">
        <v>958</v>
      </c>
      <c r="U1099" s="154" t="s">
        <v>958</v>
      </c>
      <c r="V1099" s="156">
        <v>2021</v>
      </c>
      <c r="W1099" s="60"/>
    </row>
    <row r="1100" s="51" customFormat="1" ht="45">
      <c r="A1100" s="52">
        <v>24</v>
      </c>
      <c r="B1100" s="53" t="s">
        <v>850</v>
      </c>
      <c r="C1100" s="52" t="s">
        <v>43</v>
      </c>
      <c r="D1100" s="52">
        <v>1976</v>
      </c>
      <c r="E1100" s="52">
        <v>2021</v>
      </c>
      <c r="F1100" s="52" t="s">
        <v>50</v>
      </c>
      <c r="G1100" s="54">
        <v>5</v>
      </c>
      <c r="H1100" s="54">
        <v>5</v>
      </c>
      <c r="I1100" s="154">
        <v>3859.0999999999999</v>
      </c>
      <c r="J1100" s="154">
        <v>3087.2800000000002</v>
      </c>
      <c r="K1100" s="154">
        <v>2087.2800000000002</v>
      </c>
      <c r="L1100" s="155">
        <v>177</v>
      </c>
      <c r="M1100" s="154">
        <f t="shared" si="237"/>
        <v>1821653.3500000001</v>
      </c>
      <c r="N1100" s="154">
        <v>0</v>
      </c>
      <c r="O1100" s="154">
        <v>0</v>
      </c>
      <c r="P1100" s="154">
        <v>0</v>
      </c>
      <c r="Q1100" s="154">
        <f>'Таблица 3 '!C1091</f>
        <v>1821653.3500000001</v>
      </c>
      <c r="R1100" s="154">
        <f t="shared" si="238"/>
        <v>1821653.3500000001</v>
      </c>
      <c r="S1100" s="154">
        <v>0</v>
      </c>
      <c r="T1100" s="154" t="s">
        <v>958</v>
      </c>
      <c r="U1100" s="154" t="s">
        <v>958</v>
      </c>
      <c r="V1100" s="156" t="s">
        <v>969</v>
      </c>
      <c r="W1100" s="60"/>
    </row>
    <row r="1101" s="51" customFormat="1" ht="44.25" customHeight="1">
      <c r="A1101" s="52">
        <v>25</v>
      </c>
      <c r="B1101" s="53" t="s">
        <v>986</v>
      </c>
      <c r="C1101" s="52" t="s">
        <v>52</v>
      </c>
      <c r="D1101" s="52">
        <v>2005</v>
      </c>
      <c r="E1101" s="52" t="s">
        <v>39</v>
      </c>
      <c r="F1101" s="52" t="s">
        <v>44</v>
      </c>
      <c r="G1101" s="54">
        <v>11</v>
      </c>
      <c r="H1101" s="54">
        <v>3</v>
      </c>
      <c r="I1101" s="154">
        <v>11590.9</v>
      </c>
      <c r="J1101" s="154">
        <v>10149.360000000001</v>
      </c>
      <c r="K1101" s="154">
        <v>9816.1200000000008</v>
      </c>
      <c r="L1101" s="155">
        <v>282</v>
      </c>
      <c r="M1101" s="154">
        <f t="shared" si="237"/>
        <v>1374379.01</v>
      </c>
      <c r="N1101" s="154">
        <v>0</v>
      </c>
      <c r="O1101" s="154">
        <v>0</v>
      </c>
      <c r="P1101" s="154">
        <v>0</v>
      </c>
      <c r="Q1101" s="154">
        <f>'Таблица 3 '!C1092</f>
        <v>1374379.01</v>
      </c>
      <c r="R1101" s="154">
        <f t="shared" si="238"/>
        <v>1374379.01</v>
      </c>
      <c r="S1101" s="154">
        <v>0</v>
      </c>
      <c r="T1101" s="154" t="s">
        <v>958</v>
      </c>
      <c r="U1101" s="154" t="s">
        <v>958</v>
      </c>
      <c r="V1101" s="156">
        <v>2024</v>
      </c>
      <c r="W1101" s="60"/>
    </row>
    <row r="1102" s="51" customFormat="1" ht="45">
      <c r="A1102" s="52">
        <v>26</v>
      </c>
      <c r="B1102" s="53" t="s">
        <v>112</v>
      </c>
      <c r="C1102" s="52" t="s">
        <v>43</v>
      </c>
      <c r="D1102" s="52">
        <v>1992</v>
      </c>
      <c r="E1102" s="52" t="s">
        <v>40</v>
      </c>
      <c r="F1102" s="52" t="s">
        <v>985</v>
      </c>
      <c r="G1102" s="54">
        <v>9</v>
      </c>
      <c r="H1102" s="54">
        <v>9</v>
      </c>
      <c r="I1102" s="154">
        <v>9994.5</v>
      </c>
      <c r="J1102" s="154">
        <v>9994.5</v>
      </c>
      <c r="K1102" s="154">
        <v>9994.5</v>
      </c>
      <c r="L1102" s="155">
        <v>274</v>
      </c>
      <c r="M1102" s="154">
        <f t="shared" si="237"/>
        <v>1955491.75</v>
      </c>
      <c r="N1102" s="154">
        <v>0</v>
      </c>
      <c r="O1102" s="154">
        <v>0</v>
      </c>
      <c r="P1102" s="154">
        <v>0</v>
      </c>
      <c r="Q1102" s="154">
        <f>'Таблица 3 '!C1093</f>
        <v>1955491.75</v>
      </c>
      <c r="R1102" s="154">
        <f t="shared" si="238"/>
        <v>1955491.75</v>
      </c>
      <c r="S1102" s="154">
        <v>0</v>
      </c>
      <c r="T1102" s="154" t="s">
        <v>958</v>
      </c>
      <c r="U1102" s="154" t="s">
        <v>958</v>
      </c>
      <c r="V1102" s="156" t="s">
        <v>965</v>
      </c>
      <c r="W1102" s="60"/>
    </row>
    <row r="1103" s="51" customFormat="1" ht="45">
      <c r="A1103" s="52"/>
      <c r="B1103" s="53" t="s">
        <v>114</v>
      </c>
      <c r="C1103" s="52" t="s">
        <v>43</v>
      </c>
      <c r="D1103" s="52">
        <v>1949</v>
      </c>
      <c r="E1103" s="52" t="s">
        <v>40</v>
      </c>
      <c r="F1103" s="52" t="s">
        <v>985</v>
      </c>
      <c r="G1103" s="54">
        <v>2</v>
      </c>
      <c r="H1103" s="54">
        <v>2</v>
      </c>
      <c r="I1103" s="154">
        <v>931.89999999999998</v>
      </c>
      <c r="J1103" s="154">
        <v>862.39999999999998</v>
      </c>
      <c r="K1103" s="154">
        <v>862.39999999999998</v>
      </c>
      <c r="L1103" s="155">
        <v>24</v>
      </c>
      <c r="M1103" s="154">
        <f t="shared" si="237"/>
        <v>0</v>
      </c>
      <c r="N1103" s="154">
        <v>0</v>
      </c>
      <c r="O1103" s="154">
        <v>0</v>
      </c>
      <c r="P1103" s="154">
        <v>0</v>
      </c>
      <c r="Q1103" s="154">
        <f>'Таблица 3 '!C1094</f>
        <v>0</v>
      </c>
      <c r="R1103" s="154">
        <f t="shared" si="238"/>
        <v>0</v>
      </c>
      <c r="S1103" s="154">
        <v>0</v>
      </c>
      <c r="T1103" s="154" t="s">
        <v>958</v>
      </c>
      <c r="U1103" s="154" t="s">
        <v>958</v>
      </c>
      <c r="V1103" s="156">
        <v>2021</v>
      </c>
      <c r="W1103" s="60"/>
    </row>
    <row r="1104" s="51" customFormat="1" ht="45.75" customHeight="1">
      <c r="A1104" s="52">
        <v>27</v>
      </c>
      <c r="B1104" s="53" t="s">
        <v>987</v>
      </c>
      <c r="C1104" s="52" t="s">
        <v>52</v>
      </c>
      <c r="D1104" s="52">
        <v>1988</v>
      </c>
      <c r="E1104" s="52" t="s">
        <v>39</v>
      </c>
      <c r="F1104" s="52" t="s">
        <v>985</v>
      </c>
      <c r="G1104" s="54">
        <v>6</v>
      </c>
      <c r="H1104" s="54">
        <v>4</v>
      </c>
      <c r="I1104" s="154">
        <v>5496.5299999999997</v>
      </c>
      <c r="J1104" s="154">
        <v>5498.9300000000003</v>
      </c>
      <c r="K1104" s="154">
        <v>4665.7299999999996</v>
      </c>
      <c r="L1104" s="155">
        <v>201</v>
      </c>
      <c r="M1104" s="154">
        <f t="shared" si="237"/>
        <v>918339.83000000007</v>
      </c>
      <c r="N1104" s="154">
        <v>0</v>
      </c>
      <c r="O1104" s="154">
        <v>0</v>
      </c>
      <c r="P1104" s="154">
        <v>0</v>
      </c>
      <c r="Q1104" s="154">
        <f>'Таблица 3 '!C1095</f>
        <v>918339.83000000007</v>
      </c>
      <c r="R1104" s="154">
        <f t="shared" si="238"/>
        <v>918339.83000000007</v>
      </c>
      <c r="S1104" s="154">
        <v>0</v>
      </c>
      <c r="T1104" s="154" t="s">
        <v>958</v>
      </c>
      <c r="U1104" s="154" t="s">
        <v>958</v>
      </c>
      <c r="V1104" s="156" t="s">
        <v>988</v>
      </c>
      <c r="W1104" s="60"/>
    </row>
    <row r="1105" s="51" customFormat="1" ht="45.75" customHeight="1">
      <c r="A1105" s="52">
        <v>28</v>
      </c>
      <c r="B1105" s="53" t="s">
        <v>989</v>
      </c>
      <c r="C1105" s="52" t="s">
        <v>52</v>
      </c>
      <c r="D1105" s="52">
        <v>1981</v>
      </c>
      <c r="E1105" s="52" t="s">
        <v>39</v>
      </c>
      <c r="F1105" s="52" t="s">
        <v>50</v>
      </c>
      <c r="G1105" s="54">
        <v>5</v>
      </c>
      <c r="H1105" s="54">
        <v>3</v>
      </c>
      <c r="I1105" s="154">
        <v>3107.0999999999999</v>
      </c>
      <c r="J1105" s="154">
        <v>3103</v>
      </c>
      <c r="K1105" s="154">
        <v>2983.0999999999999</v>
      </c>
      <c r="L1105" s="155">
        <v>146</v>
      </c>
      <c r="M1105" s="154">
        <f t="shared" si="237"/>
        <v>799468</v>
      </c>
      <c r="N1105" s="154">
        <v>0</v>
      </c>
      <c r="O1105" s="154">
        <v>0</v>
      </c>
      <c r="P1105" s="154">
        <v>0</v>
      </c>
      <c r="Q1105" s="154">
        <f>'Таблица 3 '!C1096</f>
        <v>799468</v>
      </c>
      <c r="R1105" s="154">
        <f t="shared" si="238"/>
        <v>799468</v>
      </c>
      <c r="S1105" s="154">
        <v>0</v>
      </c>
      <c r="T1105" s="154" t="s">
        <v>958</v>
      </c>
      <c r="U1105" s="154" t="s">
        <v>958</v>
      </c>
      <c r="V1105" s="156">
        <v>2020</v>
      </c>
      <c r="W1105" s="60"/>
    </row>
    <row r="1106" s="51" customFormat="1" ht="45.75" customHeight="1">
      <c r="A1106" s="52">
        <v>29</v>
      </c>
      <c r="B1106" s="53" t="s">
        <v>990</v>
      </c>
      <c r="C1106" s="52" t="s">
        <v>52</v>
      </c>
      <c r="D1106" s="52">
        <v>1969</v>
      </c>
      <c r="E1106" s="52" t="s">
        <v>39</v>
      </c>
      <c r="F1106" s="52" t="s">
        <v>50</v>
      </c>
      <c r="G1106" s="54">
        <v>5</v>
      </c>
      <c r="H1106" s="54">
        <v>6</v>
      </c>
      <c r="I1106" s="154">
        <v>7753.1999999999998</v>
      </c>
      <c r="J1106" s="154">
        <v>5790.3999999999996</v>
      </c>
      <c r="K1106" s="154">
        <v>5319.6999999999998</v>
      </c>
      <c r="L1106" s="155">
        <v>259</v>
      </c>
      <c r="M1106" s="154">
        <f t="shared" si="237"/>
        <v>3141424.9399999999</v>
      </c>
      <c r="N1106" s="154">
        <v>0</v>
      </c>
      <c r="O1106" s="154">
        <v>0</v>
      </c>
      <c r="P1106" s="154">
        <v>0</v>
      </c>
      <c r="Q1106" s="154">
        <f>'Таблица 3 '!C1097</f>
        <v>3141424.9399999999</v>
      </c>
      <c r="R1106" s="154">
        <f t="shared" si="238"/>
        <v>3141424.9399999999</v>
      </c>
      <c r="S1106" s="154">
        <v>0</v>
      </c>
      <c r="T1106" s="154" t="s">
        <v>958</v>
      </c>
      <c r="U1106" s="154" t="s">
        <v>958</v>
      </c>
      <c r="V1106" s="156">
        <v>2022</v>
      </c>
      <c r="W1106" s="60"/>
    </row>
    <row r="1107" s="51" customFormat="1" ht="45">
      <c r="A1107" s="52">
        <v>30</v>
      </c>
      <c r="B1107" s="53" t="s">
        <v>991</v>
      </c>
      <c r="C1107" s="52" t="s">
        <v>43</v>
      </c>
      <c r="D1107" s="52">
        <v>1968</v>
      </c>
      <c r="E1107" s="52" t="s">
        <v>992</v>
      </c>
      <c r="F1107" s="52" t="s">
        <v>50</v>
      </c>
      <c r="G1107" s="54">
        <v>5</v>
      </c>
      <c r="H1107" s="54">
        <v>6</v>
      </c>
      <c r="I1107" s="154">
        <v>5819</v>
      </c>
      <c r="J1107" s="154">
        <v>5819</v>
      </c>
      <c r="K1107" s="154">
        <v>5819</v>
      </c>
      <c r="L1107" s="155">
        <v>265</v>
      </c>
      <c r="M1107" s="154">
        <f t="shared" si="237"/>
        <v>2165434.5099999998</v>
      </c>
      <c r="N1107" s="154">
        <v>0</v>
      </c>
      <c r="O1107" s="154">
        <v>0</v>
      </c>
      <c r="P1107" s="154">
        <v>0</v>
      </c>
      <c r="Q1107" s="154">
        <f>'Таблица 3 '!C1098</f>
        <v>2165434.5099999998</v>
      </c>
      <c r="R1107" s="154">
        <f t="shared" si="238"/>
        <v>2165434.5099999998</v>
      </c>
      <c r="S1107" s="154">
        <v>0</v>
      </c>
      <c r="T1107" s="154" t="s">
        <v>958</v>
      </c>
      <c r="U1107" s="154" t="s">
        <v>958</v>
      </c>
      <c r="V1107" s="156">
        <v>2019</v>
      </c>
      <c r="W1107" s="60"/>
    </row>
    <row r="1108" s="51" customFormat="1" ht="45.75" customHeight="1">
      <c r="A1108" s="52">
        <v>31</v>
      </c>
      <c r="B1108" s="53" t="s">
        <v>993</v>
      </c>
      <c r="C1108" s="52" t="s">
        <v>52</v>
      </c>
      <c r="D1108" s="52">
        <v>2011</v>
      </c>
      <c r="E1108" s="52" t="s">
        <v>39</v>
      </c>
      <c r="F1108" s="52" t="s">
        <v>985</v>
      </c>
      <c r="G1108" s="54">
        <v>5</v>
      </c>
      <c r="H1108" s="54">
        <v>5</v>
      </c>
      <c r="I1108" s="154">
        <v>7569.3999999999996</v>
      </c>
      <c r="J1108" s="154">
        <v>5638.8000000000002</v>
      </c>
      <c r="K1108" s="154">
        <v>5383.3999999999996</v>
      </c>
      <c r="L1108" s="155">
        <v>168</v>
      </c>
      <c r="M1108" s="154">
        <f t="shared" si="237"/>
        <v>1513317</v>
      </c>
      <c r="N1108" s="154">
        <v>0</v>
      </c>
      <c r="O1108" s="154">
        <v>0</v>
      </c>
      <c r="P1108" s="154">
        <v>0</v>
      </c>
      <c r="Q1108" s="154">
        <f>'Таблица 3 '!C1099</f>
        <v>1513317</v>
      </c>
      <c r="R1108" s="154">
        <f t="shared" si="238"/>
        <v>1513317</v>
      </c>
      <c r="S1108" s="154">
        <v>0</v>
      </c>
      <c r="T1108" s="154" t="s">
        <v>958</v>
      </c>
      <c r="U1108" s="154" t="s">
        <v>958</v>
      </c>
      <c r="V1108" s="156">
        <v>2021</v>
      </c>
      <c r="W1108" s="60"/>
    </row>
    <row r="1109" s="51" customFormat="1" ht="45.75" customHeight="1">
      <c r="A1109" s="52">
        <v>32</v>
      </c>
      <c r="B1109" s="53" t="s">
        <v>994</v>
      </c>
      <c r="C1109" s="52" t="s">
        <v>52</v>
      </c>
      <c r="D1109" s="52">
        <v>1977</v>
      </c>
      <c r="E1109" s="52" t="s">
        <v>39</v>
      </c>
      <c r="F1109" s="52" t="s">
        <v>50</v>
      </c>
      <c r="G1109" s="54">
        <v>4</v>
      </c>
      <c r="H1109" s="54">
        <v>4</v>
      </c>
      <c r="I1109" s="154">
        <v>4713.1999999999998</v>
      </c>
      <c r="J1109" s="154">
        <v>3780.9499999999998</v>
      </c>
      <c r="K1109" s="154">
        <v>3082.75</v>
      </c>
      <c r="L1109" s="155">
        <v>149</v>
      </c>
      <c r="M1109" s="154">
        <f t="shared" si="237"/>
        <v>1593246</v>
      </c>
      <c r="N1109" s="154">
        <v>0</v>
      </c>
      <c r="O1109" s="154">
        <v>0</v>
      </c>
      <c r="P1109" s="154">
        <v>0</v>
      </c>
      <c r="Q1109" s="154">
        <f>'Таблица 3 '!C1100</f>
        <v>1593246</v>
      </c>
      <c r="R1109" s="154">
        <f t="shared" si="238"/>
        <v>1593246</v>
      </c>
      <c r="S1109" s="154">
        <v>0</v>
      </c>
      <c r="T1109" s="154" t="s">
        <v>958</v>
      </c>
      <c r="U1109" s="154" t="s">
        <v>958</v>
      </c>
      <c r="V1109" s="156" t="s">
        <v>995</v>
      </c>
      <c r="W1109" s="60"/>
    </row>
    <row r="1110" s="51" customFormat="1" ht="45.75" customHeight="1">
      <c r="A1110" s="52">
        <v>33</v>
      </c>
      <c r="B1110" s="53" t="s">
        <v>996</v>
      </c>
      <c r="C1110" s="52" t="s">
        <v>997</v>
      </c>
      <c r="D1110" s="52">
        <v>1969</v>
      </c>
      <c r="E1110" s="52" t="s">
        <v>39</v>
      </c>
      <c r="F1110" s="52" t="s">
        <v>50</v>
      </c>
      <c r="G1110" s="54">
        <v>5</v>
      </c>
      <c r="H1110" s="54">
        <v>4</v>
      </c>
      <c r="I1110" s="154">
        <v>4181.3000000000002</v>
      </c>
      <c r="J1110" s="154">
        <v>3843.5999999999999</v>
      </c>
      <c r="K1110" s="154">
        <v>2477.5</v>
      </c>
      <c r="L1110" s="155">
        <v>207</v>
      </c>
      <c r="M1110" s="154">
        <f t="shared" si="237"/>
        <v>1262813</v>
      </c>
      <c r="N1110" s="154">
        <v>0</v>
      </c>
      <c r="O1110" s="154">
        <v>0</v>
      </c>
      <c r="P1110" s="154">
        <v>0</v>
      </c>
      <c r="Q1110" s="154">
        <f>'Таблица 3 '!C1101</f>
        <v>1262813</v>
      </c>
      <c r="R1110" s="154">
        <f t="shared" si="238"/>
        <v>1262813</v>
      </c>
      <c r="S1110" s="154">
        <v>0</v>
      </c>
      <c r="T1110" s="154" t="s">
        <v>958</v>
      </c>
      <c r="U1110" s="154" t="s">
        <v>958</v>
      </c>
      <c r="V1110" s="156">
        <v>2021</v>
      </c>
      <c r="W1110" s="60"/>
    </row>
    <row r="1111" s="51" customFormat="1" ht="45.75" customHeight="1">
      <c r="A1111" s="52">
        <v>34</v>
      </c>
      <c r="B1111" s="53" t="s">
        <v>998</v>
      </c>
      <c r="C1111" s="52" t="s">
        <v>52</v>
      </c>
      <c r="D1111" s="52">
        <v>1979</v>
      </c>
      <c r="E1111" s="52" t="s">
        <v>39</v>
      </c>
      <c r="F1111" s="52" t="s">
        <v>985</v>
      </c>
      <c r="G1111" s="54">
        <v>5</v>
      </c>
      <c r="H1111" s="54">
        <v>4</v>
      </c>
      <c r="I1111" s="154">
        <v>3996</v>
      </c>
      <c r="J1111" s="154">
        <v>3405.0999999999999</v>
      </c>
      <c r="K1111" s="154">
        <v>3405.0999999999999</v>
      </c>
      <c r="L1111" s="155">
        <v>172</v>
      </c>
      <c r="M1111" s="154">
        <f t="shared" si="237"/>
        <v>1042844</v>
      </c>
      <c r="N1111" s="154">
        <v>0</v>
      </c>
      <c r="O1111" s="154">
        <v>0</v>
      </c>
      <c r="P1111" s="154">
        <v>0</v>
      </c>
      <c r="Q1111" s="154">
        <f>'Таблица 3 '!C1102</f>
        <v>1042844</v>
      </c>
      <c r="R1111" s="154">
        <f t="shared" si="238"/>
        <v>1042844</v>
      </c>
      <c r="S1111" s="154">
        <v>0</v>
      </c>
      <c r="T1111" s="154" t="s">
        <v>958</v>
      </c>
      <c r="U1111" s="154" t="s">
        <v>958</v>
      </c>
      <c r="V1111" s="156">
        <v>2020</v>
      </c>
      <c r="W1111" s="60"/>
    </row>
    <row r="1112" s="51" customFormat="1" ht="45.75" customHeight="1">
      <c r="A1112" s="52">
        <v>35</v>
      </c>
      <c r="B1112" s="53" t="s">
        <v>999</v>
      </c>
      <c r="C1112" s="52" t="s">
        <v>212</v>
      </c>
      <c r="D1112" s="52">
        <v>1979</v>
      </c>
      <c r="E1112" s="52" t="s">
        <v>39</v>
      </c>
      <c r="F1112" s="52" t="s">
        <v>50</v>
      </c>
      <c r="G1112" s="54">
        <v>5</v>
      </c>
      <c r="H1112" s="54">
        <v>5</v>
      </c>
      <c r="I1112" s="154">
        <v>3674.3000000000002</v>
      </c>
      <c r="J1112" s="154">
        <v>3652.4000000000001</v>
      </c>
      <c r="K1112" s="154">
        <v>3600.9000000000001</v>
      </c>
      <c r="L1112" s="155">
        <v>138</v>
      </c>
      <c r="M1112" s="154">
        <f t="shared" si="237"/>
        <v>1575326</v>
      </c>
      <c r="N1112" s="154">
        <v>0</v>
      </c>
      <c r="O1112" s="154">
        <v>0</v>
      </c>
      <c r="P1112" s="154">
        <v>0</v>
      </c>
      <c r="Q1112" s="154">
        <f>'Таблица 3 '!C1103</f>
        <v>1575326</v>
      </c>
      <c r="R1112" s="154">
        <f t="shared" si="238"/>
        <v>1575326</v>
      </c>
      <c r="S1112" s="154">
        <v>0</v>
      </c>
      <c r="T1112" s="154" t="s">
        <v>958</v>
      </c>
      <c r="U1112" s="154" t="s">
        <v>958</v>
      </c>
      <c r="V1112" s="156" t="s">
        <v>1000</v>
      </c>
      <c r="W1112" s="60"/>
    </row>
    <row r="1113" s="145" customFormat="1" ht="40.5" customHeight="1">
      <c r="A1113" s="52">
        <v>36</v>
      </c>
      <c r="B1113" s="53" t="s">
        <v>1001</v>
      </c>
      <c r="C1113" s="52" t="s">
        <v>212</v>
      </c>
      <c r="D1113" s="52">
        <v>1983</v>
      </c>
      <c r="E1113" s="52" t="s">
        <v>39</v>
      </c>
      <c r="F1113" s="52" t="s">
        <v>50</v>
      </c>
      <c r="G1113" s="54">
        <v>5</v>
      </c>
      <c r="H1113" s="54">
        <v>6</v>
      </c>
      <c r="I1113" s="154">
        <v>4941.3999999999996</v>
      </c>
      <c r="J1113" s="154">
        <v>4279</v>
      </c>
      <c r="K1113" s="154">
        <v>3751.5999999999999</v>
      </c>
      <c r="L1113" s="155">
        <v>228</v>
      </c>
      <c r="M1113" s="154">
        <f t="shared" si="237"/>
        <v>2225858.9199999999</v>
      </c>
      <c r="N1113" s="154">
        <v>0</v>
      </c>
      <c r="O1113" s="154">
        <v>0</v>
      </c>
      <c r="P1113" s="154">
        <v>0</v>
      </c>
      <c r="Q1113" s="154">
        <f>'Таблица 3 '!C1104</f>
        <v>2225858.9199999999</v>
      </c>
      <c r="R1113" s="154">
        <f t="shared" si="238"/>
        <v>2225858.9199999999</v>
      </c>
      <c r="S1113" s="154">
        <v>0</v>
      </c>
      <c r="T1113" s="154" t="s">
        <v>958</v>
      </c>
      <c r="U1113" s="154" t="s">
        <v>958</v>
      </c>
      <c r="V1113" s="156">
        <v>2023</v>
      </c>
      <c r="W1113" s="111"/>
    </row>
    <row r="1114" s="51" customFormat="1" ht="60" customHeight="1">
      <c r="A1114" s="52">
        <v>37</v>
      </c>
      <c r="B1114" s="53" t="s">
        <v>1002</v>
      </c>
      <c r="C1114" s="52" t="s">
        <v>1003</v>
      </c>
      <c r="D1114" s="52">
        <v>1973</v>
      </c>
      <c r="E1114" s="52" t="s">
        <v>39</v>
      </c>
      <c r="F1114" s="52" t="s">
        <v>985</v>
      </c>
      <c r="G1114" s="54">
        <v>5</v>
      </c>
      <c r="H1114" s="54">
        <v>5</v>
      </c>
      <c r="I1114" s="154">
        <v>5347.6999999999998</v>
      </c>
      <c r="J1114" s="154">
        <v>3411.4099999999999</v>
      </c>
      <c r="K1114" s="154">
        <v>3411.4099999999999</v>
      </c>
      <c r="L1114" s="155">
        <v>191</v>
      </c>
      <c r="M1114" s="154">
        <f t="shared" si="237"/>
        <v>2010685</v>
      </c>
      <c r="N1114" s="154">
        <v>0</v>
      </c>
      <c r="O1114" s="154">
        <v>0</v>
      </c>
      <c r="P1114" s="154">
        <v>0</v>
      </c>
      <c r="Q1114" s="154">
        <f>'Таблица 3 '!C1105</f>
        <v>2010685</v>
      </c>
      <c r="R1114" s="154">
        <f t="shared" si="238"/>
        <v>2010685</v>
      </c>
      <c r="S1114" s="154">
        <v>0</v>
      </c>
      <c r="T1114" s="154" t="s">
        <v>958</v>
      </c>
      <c r="U1114" s="154" t="s">
        <v>958</v>
      </c>
      <c r="V1114" s="156" t="s">
        <v>1004</v>
      </c>
      <c r="W1114" s="60"/>
    </row>
    <row r="1115" s="51" customFormat="1" ht="42" customHeight="1">
      <c r="A1115" s="52">
        <v>38</v>
      </c>
      <c r="B1115" s="53" t="s">
        <v>1005</v>
      </c>
      <c r="C1115" s="52" t="s">
        <v>52</v>
      </c>
      <c r="D1115" s="52">
        <v>1976</v>
      </c>
      <c r="E1115" s="52" t="s">
        <v>39</v>
      </c>
      <c r="F1115" s="52" t="s">
        <v>985</v>
      </c>
      <c r="G1115" s="54">
        <v>5</v>
      </c>
      <c r="H1115" s="54">
        <v>4</v>
      </c>
      <c r="I1115" s="154">
        <v>3319.9000000000001</v>
      </c>
      <c r="J1115" s="154">
        <v>3319.9000000000001</v>
      </c>
      <c r="K1115" s="154">
        <v>3319.9000000000001</v>
      </c>
      <c r="L1115" s="155">
        <v>107</v>
      </c>
      <c r="M1115" s="154">
        <f t="shared" si="237"/>
        <v>1048859</v>
      </c>
      <c r="N1115" s="154">
        <v>0</v>
      </c>
      <c r="O1115" s="154">
        <v>0</v>
      </c>
      <c r="P1115" s="154">
        <v>0</v>
      </c>
      <c r="Q1115" s="154">
        <f>'Таблица 3 '!C1106</f>
        <v>1048859</v>
      </c>
      <c r="R1115" s="154">
        <f t="shared" si="238"/>
        <v>1048859</v>
      </c>
      <c r="S1115" s="154">
        <v>0</v>
      </c>
      <c r="T1115" s="154" t="s">
        <v>958</v>
      </c>
      <c r="U1115" s="154" t="s">
        <v>958</v>
      </c>
      <c r="V1115" s="156">
        <v>2020</v>
      </c>
      <c r="W1115" s="60"/>
    </row>
    <row r="1116" s="51" customFormat="1" ht="54.75" customHeight="1">
      <c r="A1116" s="52">
        <v>39</v>
      </c>
      <c r="B1116" s="53" t="s">
        <v>1005</v>
      </c>
      <c r="C1116" s="52" t="s">
        <v>1003</v>
      </c>
      <c r="D1116" s="52">
        <v>1979</v>
      </c>
      <c r="E1116" s="52" t="s">
        <v>39</v>
      </c>
      <c r="F1116" s="52" t="s">
        <v>985</v>
      </c>
      <c r="G1116" s="54">
        <v>6</v>
      </c>
      <c r="H1116" s="54">
        <v>6</v>
      </c>
      <c r="I1116" s="154">
        <v>6691.6000000000004</v>
      </c>
      <c r="J1116" s="154">
        <v>4516.3000000000002</v>
      </c>
      <c r="K1116" s="154">
        <v>761.89999999999998</v>
      </c>
      <c r="L1116" s="155">
        <v>150</v>
      </c>
      <c r="M1116" s="154">
        <f t="shared" si="237"/>
        <v>618909</v>
      </c>
      <c r="N1116" s="154">
        <v>0</v>
      </c>
      <c r="O1116" s="154">
        <v>0</v>
      </c>
      <c r="P1116" s="154">
        <v>0</v>
      </c>
      <c r="Q1116" s="154">
        <f>'Таблица 3 '!C1107</f>
        <v>618909</v>
      </c>
      <c r="R1116" s="154">
        <f t="shared" si="238"/>
        <v>618909</v>
      </c>
      <c r="S1116" s="154">
        <v>0</v>
      </c>
      <c r="T1116" s="154" t="s">
        <v>958</v>
      </c>
      <c r="U1116" s="154" t="s">
        <v>958</v>
      </c>
      <c r="V1116" s="156">
        <v>2017</v>
      </c>
      <c r="W1116" s="60"/>
    </row>
    <row r="1117" s="51" customFormat="1" ht="45">
      <c r="A1117" s="52">
        <v>40</v>
      </c>
      <c r="B1117" s="53" t="s">
        <v>1006</v>
      </c>
      <c r="C1117" s="52" t="s">
        <v>43</v>
      </c>
      <c r="D1117" s="52">
        <v>1995</v>
      </c>
      <c r="E1117" s="52" t="s">
        <v>40</v>
      </c>
      <c r="F1117" s="52" t="s">
        <v>54</v>
      </c>
      <c r="G1117" s="54">
        <v>10</v>
      </c>
      <c r="H1117" s="54">
        <v>10</v>
      </c>
      <c r="I1117" s="154">
        <v>4265.5</v>
      </c>
      <c r="J1117" s="154">
        <v>2732.8000000000002</v>
      </c>
      <c r="K1117" s="154">
        <v>1532.7</v>
      </c>
      <c r="L1117" s="155">
        <v>142</v>
      </c>
      <c r="M1117" s="154">
        <f t="shared" si="237"/>
        <v>1917494</v>
      </c>
      <c r="N1117" s="154">
        <v>0</v>
      </c>
      <c r="O1117" s="154">
        <v>0</v>
      </c>
      <c r="P1117" s="154">
        <v>0</v>
      </c>
      <c r="Q1117" s="154">
        <f>'Таблица 3 '!C1108</f>
        <v>1917494</v>
      </c>
      <c r="R1117" s="154">
        <f t="shared" si="238"/>
        <v>1917494</v>
      </c>
      <c r="S1117" s="154">
        <v>0</v>
      </c>
      <c r="T1117" s="154" t="s">
        <v>958</v>
      </c>
      <c r="U1117" s="154" t="s">
        <v>958</v>
      </c>
      <c r="V1117" s="156" t="s">
        <v>969</v>
      </c>
      <c r="W1117" s="60"/>
    </row>
    <row r="1118" s="51" customFormat="1" ht="60">
      <c r="A1118" s="52">
        <v>41</v>
      </c>
      <c r="B1118" s="53" t="s">
        <v>1007</v>
      </c>
      <c r="C1118" s="52" t="s">
        <v>52</v>
      </c>
      <c r="D1118" s="52">
        <v>2006</v>
      </c>
      <c r="E1118" s="52" t="s">
        <v>39</v>
      </c>
      <c r="F1118" s="52" t="s">
        <v>50</v>
      </c>
      <c r="G1118" s="54">
        <v>9</v>
      </c>
      <c r="H1118" s="54">
        <v>3</v>
      </c>
      <c r="I1118" s="154">
        <v>7786.3000000000002</v>
      </c>
      <c r="J1118" s="154">
        <v>7770.1000000000004</v>
      </c>
      <c r="K1118" s="154">
        <v>7770.1000000000004</v>
      </c>
      <c r="L1118" s="155">
        <v>211</v>
      </c>
      <c r="M1118" s="154">
        <f t="shared" si="237"/>
        <v>1679003</v>
      </c>
      <c r="N1118" s="154">
        <v>0</v>
      </c>
      <c r="O1118" s="154">
        <v>0</v>
      </c>
      <c r="P1118" s="154">
        <v>0</v>
      </c>
      <c r="Q1118" s="154">
        <f>'Таблица 3 '!C1109</f>
        <v>1679003</v>
      </c>
      <c r="R1118" s="154">
        <f t="shared" si="238"/>
        <v>1679003</v>
      </c>
      <c r="S1118" s="154">
        <v>0</v>
      </c>
      <c r="T1118" s="154" t="s">
        <v>958</v>
      </c>
      <c r="U1118" s="154" t="s">
        <v>958</v>
      </c>
      <c r="V1118" s="156">
        <v>2020</v>
      </c>
      <c r="W1118" s="60"/>
    </row>
    <row r="1119" s="51" customFormat="1" ht="45">
      <c r="A1119" s="52"/>
      <c r="B1119" s="53" t="s">
        <v>1008</v>
      </c>
      <c r="C1119" s="52" t="s">
        <v>43</v>
      </c>
      <c r="D1119" s="52">
        <v>1963</v>
      </c>
      <c r="E1119" s="52" t="s">
        <v>40</v>
      </c>
      <c r="F1119" s="52" t="s">
        <v>44</v>
      </c>
      <c r="G1119" s="54">
        <v>2</v>
      </c>
      <c r="H1119" s="54">
        <v>2</v>
      </c>
      <c r="I1119" s="154">
        <v>569.29999999999995</v>
      </c>
      <c r="J1119" s="154">
        <v>569.29999999999995</v>
      </c>
      <c r="K1119" s="154">
        <v>569.29999999999995</v>
      </c>
      <c r="L1119" s="155">
        <v>34</v>
      </c>
      <c r="M1119" s="154">
        <f t="shared" si="237"/>
        <v>0</v>
      </c>
      <c r="N1119" s="154">
        <v>0</v>
      </c>
      <c r="O1119" s="154">
        <v>0</v>
      </c>
      <c r="P1119" s="154">
        <v>0</v>
      </c>
      <c r="Q1119" s="154">
        <f>'Таблица 3 '!C1110</f>
        <v>0</v>
      </c>
      <c r="R1119" s="154">
        <f t="shared" si="238"/>
        <v>0</v>
      </c>
      <c r="S1119" s="154">
        <v>0</v>
      </c>
      <c r="T1119" s="154" t="s">
        <v>958</v>
      </c>
      <c r="U1119" s="154" t="s">
        <v>958</v>
      </c>
      <c r="V1119" s="156">
        <v>2021</v>
      </c>
      <c r="W1119" s="60"/>
    </row>
    <row r="1120" s="51" customFormat="1" ht="45">
      <c r="A1120" s="52">
        <v>42</v>
      </c>
      <c r="B1120" s="53" t="s">
        <v>1009</v>
      </c>
      <c r="C1120" s="52" t="s">
        <v>43</v>
      </c>
      <c r="D1120" s="52">
        <v>1982</v>
      </c>
      <c r="E1120" s="52" t="s">
        <v>40</v>
      </c>
      <c r="F1120" s="52" t="s">
        <v>54</v>
      </c>
      <c r="G1120" s="54">
        <v>5</v>
      </c>
      <c r="H1120" s="54">
        <v>5</v>
      </c>
      <c r="I1120" s="154">
        <v>3637.3000000000002</v>
      </c>
      <c r="J1120" s="154">
        <v>3637.3000000000002</v>
      </c>
      <c r="K1120" s="154">
        <v>3637.3000000000002</v>
      </c>
      <c r="L1120" s="155">
        <v>158</v>
      </c>
      <c r="M1120" s="154">
        <f t="shared" si="237"/>
        <v>1761187</v>
      </c>
      <c r="N1120" s="154">
        <v>0</v>
      </c>
      <c r="O1120" s="154">
        <v>0</v>
      </c>
      <c r="P1120" s="154">
        <v>0</v>
      </c>
      <c r="Q1120" s="154">
        <f>'Таблица 3 '!C1111</f>
        <v>1761187</v>
      </c>
      <c r="R1120" s="154">
        <f t="shared" si="238"/>
        <v>1761187</v>
      </c>
      <c r="S1120" s="154">
        <v>0</v>
      </c>
      <c r="T1120" s="154" t="s">
        <v>958</v>
      </c>
      <c r="U1120" s="154" t="s">
        <v>958</v>
      </c>
      <c r="V1120" s="156" t="s">
        <v>1010</v>
      </c>
      <c r="W1120" s="60"/>
    </row>
    <row r="1121" s="51" customFormat="1" ht="45" customHeight="1">
      <c r="A1121" s="52">
        <v>43</v>
      </c>
      <c r="B1121" s="53" t="s">
        <v>858</v>
      </c>
      <c r="C1121" s="52" t="s">
        <v>52</v>
      </c>
      <c r="D1121" s="52">
        <v>1976</v>
      </c>
      <c r="E1121" s="52" t="s">
        <v>39</v>
      </c>
      <c r="F1121" s="52" t="s">
        <v>985</v>
      </c>
      <c r="G1121" s="54">
        <v>5</v>
      </c>
      <c r="H1121" s="54">
        <v>4</v>
      </c>
      <c r="I1121" s="154">
        <v>4005.1999999999998</v>
      </c>
      <c r="J1121" s="154">
        <v>3497.5999999999999</v>
      </c>
      <c r="K1121" s="154">
        <v>2897.5999999999999</v>
      </c>
      <c r="L1121" s="155">
        <v>147</v>
      </c>
      <c r="M1121" s="154">
        <f t="shared" si="237"/>
        <v>1006919</v>
      </c>
      <c r="N1121" s="154">
        <v>0</v>
      </c>
      <c r="O1121" s="154">
        <v>0</v>
      </c>
      <c r="P1121" s="154">
        <v>0</v>
      </c>
      <c r="Q1121" s="154">
        <f>'Таблица 3 '!C1112</f>
        <v>1006919</v>
      </c>
      <c r="R1121" s="154">
        <f t="shared" si="238"/>
        <v>1006919</v>
      </c>
      <c r="S1121" s="154">
        <v>0</v>
      </c>
      <c r="T1121" s="154" t="s">
        <v>958</v>
      </c>
      <c r="U1121" s="154" t="s">
        <v>958</v>
      </c>
      <c r="V1121" s="156">
        <v>2020</v>
      </c>
      <c r="W1121" s="60"/>
    </row>
    <row r="1122" s="51" customFormat="1" ht="47.25" customHeight="1">
      <c r="A1122" s="52">
        <v>44</v>
      </c>
      <c r="B1122" s="53" t="s">
        <v>549</v>
      </c>
      <c r="C1122" s="52" t="s">
        <v>52</v>
      </c>
      <c r="D1122" s="52">
        <v>1973</v>
      </c>
      <c r="E1122" s="52">
        <v>2019</v>
      </c>
      <c r="F1122" s="52" t="s">
        <v>985</v>
      </c>
      <c r="G1122" s="54">
        <v>12</v>
      </c>
      <c r="H1122" s="54">
        <v>1</v>
      </c>
      <c r="I1122" s="154">
        <v>5649.0500000000002</v>
      </c>
      <c r="J1122" s="154">
        <v>4579.1000000000004</v>
      </c>
      <c r="K1122" s="154">
        <v>4443</v>
      </c>
      <c r="L1122" s="155">
        <v>163</v>
      </c>
      <c r="M1122" s="154">
        <f t="shared" si="237"/>
        <v>454826</v>
      </c>
      <c r="N1122" s="154">
        <v>0</v>
      </c>
      <c r="O1122" s="154">
        <v>0</v>
      </c>
      <c r="P1122" s="154">
        <v>0</v>
      </c>
      <c r="Q1122" s="154">
        <f>'Таблица 3 '!C1113</f>
        <v>454826</v>
      </c>
      <c r="R1122" s="154">
        <f t="shared" si="238"/>
        <v>454826</v>
      </c>
      <c r="S1122" s="154">
        <v>0</v>
      </c>
      <c r="T1122" s="154" t="s">
        <v>958</v>
      </c>
      <c r="U1122" s="154" t="s">
        <v>958</v>
      </c>
      <c r="V1122" s="156">
        <v>2020</v>
      </c>
      <c r="W1122" s="60"/>
    </row>
    <row r="1123" s="51" customFormat="1" ht="47.25" customHeight="1">
      <c r="A1123" s="52">
        <v>45</v>
      </c>
      <c r="B1123" s="53" t="s">
        <v>147</v>
      </c>
      <c r="C1123" s="52" t="s">
        <v>52</v>
      </c>
      <c r="D1123" s="52">
        <v>1983</v>
      </c>
      <c r="E1123" s="52">
        <v>2020</v>
      </c>
      <c r="F1123" s="52" t="s">
        <v>50</v>
      </c>
      <c r="G1123" s="54">
        <v>5</v>
      </c>
      <c r="H1123" s="54">
        <v>6</v>
      </c>
      <c r="I1123" s="154">
        <v>4722</v>
      </c>
      <c r="J1123" s="154">
        <v>4590.1000000000004</v>
      </c>
      <c r="K1123" s="154">
        <v>4432.6000000000004</v>
      </c>
      <c r="L1123" s="155">
        <v>191</v>
      </c>
      <c r="M1123" s="154">
        <f t="shared" si="237"/>
        <v>-661585.19999999995</v>
      </c>
      <c r="N1123" s="154">
        <v>0</v>
      </c>
      <c r="O1123" s="154">
        <v>0</v>
      </c>
      <c r="P1123" s="154">
        <v>0</v>
      </c>
      <c r="Q1123" s="154">
        <f>'Таблица 3 '!C1114</f>
        <v>-661585.19999999995</v>
      </c>
      <c r="R1123" s="154">
        <f t="shared" si="238"/>
        <v>-661585.19999999995</v>
      </c>
      <c r="S1123" s="154">
        <v>0</v>
      </c>
      <c r="T1123" s="154" t="s">
        <v>958</v>
      </c>
      <c r="U1123" s="154" t="s">
        <v>958</v>
      </c>
      <c r="V1123" s="156">
        <v>2020</v>
      </c>
      <c r="W1123" s="60"/>
    </row>
    <row r="1124" s="51" customFormat="1" ht="47.25" customHeight="1">
      <c r="A1124" s="52">
        <v>46</v>
      </c>
      <c r="B1124" s="53" t="s">
        <v>1011</v>
      </c>
      <c r="C1124" s="52" t="s">
        <v>52</v>
      </c>
      <c r="D1124" s="52">
        <v>1991</v>
      </c>
      <c r="E1124" s="52" t="s">
        <v>39</v>
      </c>
      <c r="F1124" s="52" t="s">
        <v>50</v>
      </c>
      <c r="G1124" s="54">
        <v>10</v>
      </c>
      <c r="H1124" s="54">
        <v>2</v>
      </c>
      <c r="I1124" s="154">
        <v>3932.8000000000002</v>
      </c>
      <c r="J1124" s="154">
        <v>3898.3000000000002</v>
      </c>
      <c r="K1124" s="154">
        <v>3623.9000000000001</v>
      </c>
      <c r="L1124" s="155">
        <v>153</v>
      </c>
      <c r="M1124" s="154">
        <f t="shared" si="237"/>
        <v>735454</v>
      </c>
      <c r="N1124" s="154">
        <v>0</v>
      </c>
      <c r="O1124" s="154">
        <v>0</v>
      </c>
      <c r="P1124" s="154">
        <v>0</v>
      </c>
      <c r="Q1124" s="154">
        <f>'Таблица 3 '!C1115</f>
        <v>735454</v>
      </c>
      <c r="R1124" s="154">
        <f t="shared" si="238"/>
        <v>735454</v>
      </c>
      <c r="S1124" s="154">
        <v>0</v>
      </c>
      <c r="T1124" s="154" t="s">
        <v>958</v>
      </c>
      <c r="U1124" s="154" t="s">
        <v>958</v>
      </c>
      <c r="V1124" s="156">
        <v>2020</v>
      </c>
      <c r="W1124" s="60"/>
    </row>
    <row r="1125" s="51" customFormat="1" ht="45">
      <c r="A1125" s="52">
        <v>47</v>
      </c>
      <c r="B1125" s="27" t="s">
        <v>144</v>
      </c>
      <c r="C1125" s="157" t="s">
        <v>43</v>
      </c>
      <c r="D1125" s="26" t="s">
        <v>57</v>
      </c>
      <c r="E1125" s="157" t="s">
        <v>1012</v>
      </c>
      <c r="F1125" s="26" t="s">
        <v>65</v>
      </c>
      <c r="G1125" s="158">
        <v>5</v>
      </c>
      <c r="H1125" s="28">
        <v>8</v>
      </c>
      <c r="I1125" s="159">
        <v>6302.3999999999996</v>
      </c>
      <c r="J1125" s="160">
        <v>5596.6000000000004</v>
      </c>
      <c r="K1125" s="159">
        <v>4409.1999999999998</v>
      </c>
      <c r="L1125" s="161">
        <v>243</v>
      </c>
      <c r="M1125" s="154">
        <f t="shared" si="237"/>
        <v>956340</v>
      </c>
      <c r="N1125" s="160">
        <v>0</v>
      </c>
      <c r="O1125" s="159">
        <v>0</v>
      </c>
      <c r="P1125" s="160">
        <v>0</v>
      </c>
      <c r="Q1125" s="154">
        <f>'Таблица 3 '!C1116</f>
        <v>956340</v>
      </c>
      <c r="R1125" s="160">
        <f t="shared" si="238"/>
        <v>956340</v>
      </c>
      <c r="S1125" s="159">
        <v>0</v>
      </c>
      <c r="T1125" s="162" t="s">
        <v>958</v>
      </c>
      <c r="U1125" s="163" t="s">
        <v>958</v>
      </c>
      <c r="V1125" s="164" t="s">
        <v>1012</v>
      </c>
      <c r="W1125" s="60"/>
    </row>
    <row r="1126" s="51" customFormat="1" ht="45">
      <c r="A1126" s="52">
        <v>48</v>
      </c>
      <c r="B1126" s="53" t="s">
        <v>1013</v>
      </c>
      <c r="C1126" s="52" t="s">
        <v>43</v>
      </c>
      <c r="D1126" s="52">
        <v>1978</v>
      </c>
      <c r="E1126" s="52" t="s">
        <v>40</v>
      </c>
      <c r="F1126" s="52" t="s">
        <v>54</v>
      </c>
      <c r="G1126" s="54">
        <v>5</v>
      </c>
      <c r="H1126" s="54">
        <v>5</v>
      </c>
      <c r="I1126" s="154">
        <v>3316.5</v>
      </c>
      <c r="J1126" s="154">
        <v>3297.5</v>
      </c>
      <c r="K1126" s="154">
        <v>3297.5</v>
      </c>
      <c r="L1126" s="155">
        <v>70</v>
      </c>
      <c r="M1126" s="154">
        <f t="shared" si="237"/>
        <v>1180465</v>
      </c>
      <c r="N1126" s="154">
        <v>0</v>
      </c>
      <c r="O1126" s="154">
        <v>0</v>
      </c>
      <c r="P1126" s="154">
        <v>0</v>
      </c>
      <c r="Q1126" s="154">
        <f>'Таблица 3 '!C1117</f>
        <v>1180465</v>
      </c>
      <c r="R1126" s="154">
        <f t="shared" si="238"/>
        <v>1180465</v>
      </c>
      <c r="S1126" s="154">
        <v>0</v>
      </c>
      <c r="T1126" s="154" t="s">
        <v>958</v>
      </c>
      <c r="U1126" s="154" t="s">
        <v>958</v>
      </c>
      <c r="V1126" s="156" t="s">
        <v>484</v>
      </c>
    </row>
    <row r="1127" s="51" customFormat="1" ht="45" customHeight="1">
      <c r="A1127" s="52">
        <v>49</v>
      </c>
      <c r="B1127" s="53" t="s">
        <v>1014</v>
      </c>
      <c r="C1127" s="52" t="s">
        <v>52</v>
      </c>
      <c r="D1127" s="52">
        <v>1972</v>
      </c>
      <c r="E1127" s="52" t="s">
        <v>39</v>
      </c>
      <c r="F1127" s="52" t="s">
        <v>50</v>
      </c>
      <c r="G1127" s="54">
        <v>5</v>
      </c>
      <c r="H1127" s="54">
        <v>6</v>
      </c>
      <c r="I1127" s="154">
        <v>4751.3999999999996</v>
      </c>
      <c r="J1127" s="154">
        <v>4713.3000000000002</v>
      </c>
      <c r="K1127" s="154">
        <v>4517.6999999999998</v>
      </c>
      <c r="L1127" s="155">
        <v>207</v>
      </c>
      <c r="M1127" s="154">
        <f t="shared" si="237"/>
        <v>1524750</v>
      </c>
      <c r="N1127" s="154">
        <v>0</v>
      </c>
      <c r="O1127" s="154">
        <v>0</v>
      </c>
      <c r="P1127" s="154">
        <v>0</v>
      </c>
      <c r="Q1127" s="154">
        <f>'Таблица 3 '!C1118</f>
        <v>1524750</v>
      </c>
      <c r="R1127" s="154">
        <f t="shared" si="238"/>
        <v>1524750</v>
      </c>
      <c r="S1127" s="154">
        <v>0</v>
      </c>
      <c r="T1127" s="154" t="s">
        <v>958</v>
      </c>
      <c r="U1127" s="154" t="s">
        <v>958</v>
      </c>
      <c r="V1127" s="156">
        <v>2019</v>
      </c>
    </row>
    <row r="1128" s="51" customFormat="1" ht="45" customHeight="1">
      <c r="A1128" s="52">
        <v>50</v>
      </c>
      <c r="B1128" s="53" t="s">
        <v>1015</v>
      </c>
      <c r="C1128" s="52" t="s">
        <v>52</v>
      </c>
      <c r="D1128" s="52">
        <v>2012</v>
      </c>
      <c r="E1128" s="52" t="s">
        <v>39</v>
      </c>
      <c r="F1128" s="52" t="s">
        <v>76</v>
      </c>
      <c r="G1128" s="54">
        <v>9</v>
      </c>
      <c r="H1128" s="54">
        <v>3</v>
      </c>
      <c r="I1128" s="154">
        <v>7400</v>
      </c>
      <c r="J1128" s="154">
        <v>5030.8000000000002</v>
      </c>
      <c r="K1128" s="154">
        <v>4859</v>
      </c>
      <c r="L1128" s="155">
        <v>262</v>
      </c>
      <c r="M1128" s="154">
        <f t="shared" si="237"/>
        <v>189660.54999999999</v>
      </c>
      <c r="N1128" s="154">
        <v>0</v>
      </c>
      <c r="O1128" s="154">
        <v>0</v>
      </c>
      <c r="P1128" s="154">
        <v>0</v>
      </c>
      <c r="Q1128" s="154">
        <f>'Таблица 3 '!C1119</f>
        <v>189660.54999999999</v>
      </c>
      <c r="R1128" s="154">
        <f t="shared" si="238"/>
        <v>189660.54999999999</v>
      </c>
      <c r="S1128" s="154">
        <v>0</v>
      </c>
      <c r="T1128" s="154" t="s">
        <v>958</v>
      </c>
      <c r="U1128" s="154" t="s">
        <v>958</v>
      </c>
      <c r="V1128" s="156">
        <v>2021</v>
      </c>
    </row>
    <row r="1129" s="51" customFormat="1" ht="60">
      <c r="A1129" s="52">
        <v>51</v>
      </c>
      <c r="B1129" s="53" t="s">
        <v>154</v>
      </c>
      <c r="C1129" s="52" t="s">
        <v>155</v>
      </c>
      <c r="D1129" s="52">
        <v>1973</v>
      </c>
      <c r="E1129" s="52">
        <v>2020</v>
      </c>
      <c r="F1129" s="52" t="s">
        <v>44</v>
      </c>
      <c r="G1129" s="54">
        <v>5</v>
      </c>
      <c r="H1129" s="54">
        <v>6</v>
      </c>
      <c r="I1129" s="154">
        <v>4799.1999999999998</v>
      </c>
      <c r="J1129" s="154">
        <v>4434.6999999999998</v>
      </c>
      <c r="K1129" s="154">
        <v>3504.8000000000002</v>
      </c>
      <c r="L1129" s="155">
        <v>178</v>
      </c>
      <c r="M1129" s="154">
        <f t="shared" si="237"/>
        <v>1385500</v>
      </c>
      <c r="N1129" s="154">
        <v>0</v>
      </c>
      <c r="O1129" s="154">
        <v>0</v>
      </c>
      <c r="P1129" s="154">
        <v>0</v>
      </c>
      <c r="Q1129" s="154">
        <f>'Таблица 3 '!C1120</f>
        <v>1385500</v>
      </c>
      <c r="R1129" s="154">
        <f t="shared" si="238"/>
        <v>1385500</v>
      </c>
      <c r="S1129" s="154">
        <v>0</v>
      </c>
      <c r="T1129" s="154" t="s">
        <v>958</v>
      </c>
      <c r="U1129" s="154" t="s">
        <v>958</v>
      </c>
      <c r="V1129" s="156">
        <v>2020</v>
      </c>
    </row>
    <row r="1130" s="51" customFormat="1" ht="45">
      <c r="A1130" s="52">
        <v>52</v>
      </c>
      <c r="B1130" s="53" t="s">
        <v>1016</v>
      </c>
      <c r="C1130" s="101" t="s">
        <v>43</v>
      </c>
      <c r="D1130" s="52">
        <v>1950</v>
      </c>
      <c r="E1130" s="101">
        <v>2022</v>
      </c>
      <c r="F1130" s="52" t="s">
        <v>44</v>
      </c>
      <c r="G1130" s="103">
        <v>4</v>
      </c>
      <c r="H1130" s="54">
        <v>5</v>
      </c>
      <c r="I1130" s="165">
        <v>5437.8999999999996</v>
      </c>
      <c r="J1130" s="154">
        <v>5240.6999999999998</v>
      </c>
      <c r="K1130" s="165">
        <v>2894.8000000000002</v>
      </c>
      <c r="L1130" s="155">
        <v>65</v>
      </c>
      <c r="M1130" s="165">
        <f t="shared" si="237"/>
        <v>351912</v>
      </c>
      <c r="N1130" s="154">
        <v>0</v>
      </c>
      <c r="O1130" s="165">
        <v>0</v>
      </c>
      <c r="P1130" s="154">
        <v>0</v>
      </c>
      <c r="Q1130" s="154">
        <f>'Таблица 3 '!C1121</f>
        <v>351912</v>
      </c>
      <c r="R1130" s="154">
        <f t="shared" si="238"/>
        <v>351912</v>
      </c>
      <c r="S1130" s="165">
        <v>0</v>
      </c>
      <c r="T1130" s="154" t="s">
        <v>958</v>
      </c>
      <c r="U1130" s="165" t="s">
        <v>958</v>
      </c>
      <c r="V1130" s="156">
        <v>2021</v>
      </c>
    </row>
    <row r="1131" s="51" customFormat="1" ht="45.75" customHeight="1">
      <c r="A1131" s="52">
        <v>53</v>
      </c>
      <c r="B1131" s="53" t="s">
        <v>1017</v>
      </c>
      <c r="C1131" s="52" t="s">
        <v>52</v>
      </c>
      <c r="D1131" s="52">
        <v>2007</v>
      </c>
      <c r="E1131" s="52" t="s">
        <v>39</v>
      </c>
      <c r="F1131" s="52" t="s">
        <v>44</v>
      </c>
      <c r="G1131" s="54">
        <v>9</v>
      </c>
      <c r="H1131" s="54">
        <v>4</v>
      </c>
      <c r="I1131" s="154">
        <v>15991.9</v>
      </c>
      <c r="J1131" s="154">
        <v>10666.799999999999</v>
      </c>
      <c r="K1131" s="154">
        <v>10666.799999999999</v>
      </c>
      <c r="L1131" s="155">
        <v>295</v>
      </c>
      <c r="M1131" s="154">
        <f t="shared" si="237"/>
        <v>906507</v>
      </c>
      <c r="N1131" s="154">
        <v>0</v>
      </c>
      <c r="O1131" s="154">
        <v>0</v>
      </c>
      <c r="P1131" s="154">
        <v>0</v>
      </c>
      <c r="Q1131" s="154">
        <f>'Таблица 3 '!C1122</f>
        <v>906507</v>
      </c>
      <c r="R1131" s="154">
        <f t="shared" si="238"/>
        <v>906507</v>
      </c>
      <c r="S1131" s="154">
        <v>0</v>
      </c>
      <c r="T1131" s="154" t="s">
        <v>958</v>
      </c>
      <c r="U1131" s="154" t="s">
        <v>958</v>
      </c>
      <c r="V1131" s="156">
        <v>2021</v>
      </c>
    </row>
    <row r="1132" s="51" customFormat="1" ht="45">
      <c r="A1132" s="52">
        <v>54</v>
      </c>
      <c r="B1132" s="53" t="s">
        <v>1018</v>
      </c>
      <c r="C1132" s="52" t="s">
        <v>43</v>
      </c>
      <c r="D1132" s="52">
        <v>1985</v>
      </c>
      <c r="E1132" s="52" t="s">
        <v>39</v>
      </c>
      <c r="F1132" s="52" t="s">
        <v>50</v>
      </c>
      <c r="G1132" s="54">
        <v>5</v>
      </c>
      <c r="H1132" s="54">
        <v>4</v>
      </c>
      <c r="I1132" s="154">
        <v>5906.3999999999996</v>
      </c>
      <c r="J1132" s="154">
        <v>4709.1999999999998</v>
      </c>
      <c r="K1132" s="154">
        <v>4610.3999999999996</v>
      </c>
      <c r="L1132" s="155">
        <v>179</v>
      </c>
      <c r="M1132" s="154">
        <f t="shared" si="237"/>
        <v>4135447</v>
      </c>
      <c r="N1132" s="154">
        <v>0</v>
      </c>
      <c r="O1132" s="154">
        <v>0</v>
      </c>
      <c r="P1132" s="154">
        <v>0</v>
      </c>
      <c r="Q1132" s="154">
        <f>'Таблица 3 '!C1123</f>
        <v>4135447</v>
      </c>
      <c r="R1132" s="154">
        <f t="shared" si="238"/>
        <v>4135447</v>
      </c>
      <c r="S1132" s="154">
        <v>0</v>
      </c>
      <c r="T1132" s="154" t="s">
        <v>958</v>
      </c>
      <c r="U1132" s="154" t="s">
        <v>958</v>
      </c>
      <c r="V1132" s="156">
        <v>2019</v>
      </c>
    </row>
    <row r="1133" s="51" customFormat="1" ht="45">
      <c r="A1133" s="52">
        <v>55</v>
      </c>
      <c r="B1133" s="53" t="s">
        <v>169</v>
      </c>
      <c r="C1133" s="52" t="s">
        <v>43</v>
      </c>
      <c r="D1133" s="52">
        <v>1958</v>
      </c>
      <c r="E1133" s="52" t="s">
        <v>39</v>
      </c>
      <c r="F1133" s="52" t="s">
        <v>44</v>
      </c>
      <c r="G1133" s="54">
        <v>4</v>
      </c>
      <c r="H1133" s="54">
        <v>1</v>
      </c>
      <c r="I1133" s="154">
        <v>2195.9000000000001</v>
      </c>
      <c r="J1133" s="154">
        <v>1555.5</v>
      </c>
      <c r="K1133" s="154">
        <v>652.60000000000002</v>
      </c>
      <c r="L1133" s="155">
        <v>24</v>
      </c>
      <c r="M1133" s="154">
        <f t="shared" si="237"/>
        <v>-89643.479999999996</v>
      </c>
      <c r="N1133" s="154">
        <v>0</v>
      </c>
      <c r="O1133" s="154">
        <v>0</v>
      </c>
      <c r="P1133" s="154">
        <v>0</v>
      </c>
      <c r="Q1133" s="154">
        <f>'Таблица 3 '!C1124</f>
        <v>-89643.479999999996</v>
      </c>
      <c r="R1133" s="154">
        <f t="shared" si="238"/>
        <v>-89643.479999999996</v>
      </c>
      <c r="S1133" s="154">
        <v>0</v>
      </c>
      <c r="T1133" s="154" t="s">
        <v>958</v>
      </c>
      <c r="U1133" s="154" t="s">
        <v>958</v>
      </c>
      <c r="V1133" s="156">
        <v>2021</v>
      </c>
    </row>
    <row r="1134" s="51" customFormat="1" ht="45">
      <c r="A1134" s="52">
        <v>56</v>
      </c>
      <c r="B1134" s="53" t="s">
        <v>170</v>
      </c>
      <c r="C1134" s="52" t="s">
        <v>43</v>
      </c>
      <c r="D1134" s="52">
        <v>1977</v>
      </c>
      <c r="E1134" s="52" t="s">
        <v>39</v>
      </c>
      <c r="F1134" s="52" t="s">
        <v>44</v>
      </c>
      <c r="G1134" s="54">
        <v>5</v>
      </c>
      <c r="H1134" s="54">
        <v>6</v>
      </c>
      <c r="I1134" s="154">
        <v>4044</v>
      </c>
      <c r="J1134" s="154">
        <v>3907.5</v>
      </c>
      <c r="K1134" s="154">
        <v>31113</v>
      </c>
      <c r="L1134" s="155">
        <v>108</v>
      </c>
      <c r="M1134" s="154">
        <f t="shared" si="237"/>
        <v>758415</v>
      </c>
      <c r="N1134" s="154">
        <v>0</v>
      </c>
      <c r="O1134" s="154">
        <v>0</v>
      </c>
      <c r="P1134" s="154">
        <v>0</v>
      </c>
      <c r="Q1134" s="154">
        <f>'Таблица 3 '!C1125</f>
        <v>758415</v>
      </c>
      <c r="R1134" s="154">
        <f t="shared" si="238"/>
        <v>758415</v>
      </c>
      <c r="S1134" s="154">
        <v>0</v>
      </c>
      <c r="T1134" s="154" t="s">
        <v>958</v>
      </c>
      <c r="U1134" s="154" t="s">
        <v>958</v>
      </c>
      <c r="V1134" s="156">
        <v>2018</v>
      </c>
    </row>
    <row r="1135" s="51" customFormat="1" ht="45">
      <c r="A1135" s="52">
        <v>57</v>
      </c>
      <c r="B1135" s="53" t="s">
        <v>1019</v>
      </c>
      <c r="C1135" s="52" t="s">
        <v>1020</v>
      </c>
      <c r="D1135" s="52">
        <v>1988</v>
      </c>
      <c r="E1135" s="52" t="s">
        <v>39</v>
      </c>
      <c r="F1135" s="52" t="s">
        <v>50</v>
      </c>
      <c r="G1135" s="54">
        <v>5</v>
      </c>
      <c r="H1135" s="54">
        <v>5</v>
      </c>
      <c r="I1135" s="154">
        <v>3825</v>
      </c>
      <c r="J1135" s="154">
        <v>3415.1999999999998</v>
      </c>
      <c r="K1135" s="154">
        <v>3415.1999999999998</v>
      </c>
      <c r="L1135" s="155">
        <v>115</v>
      </c>
      <c r="M1135" s="154">
        <f t="shared" si="237"/>
        <v>895954.57999999996</v>
      </c>
      <c r="N1135" s="154">
        <v>0</v>
      </c>
      <c r="O1135" s="154">
        <v>0</v>
      </c>
      <c r="P1135" s="154">
        <v>0</v>
      </c>
      <c r="Q1135" s="154">
        <f>'Таблица 3 '!C1126</f>
        <v>895954.57999999996</v>
      </c>
      <c r="R1135" s="154">
        <f t="shared" si="238"/>
        <v>895954.57999999996</v>
      </c>
      <c r="S1135" s="154">
        <v>0</v>
      </c>
      <c r="T1135" s="154" t="s">
        <v>958</v>
      </c>
      <c r="U1135" s="154" t="s">
        <v>958</v>
      </c>
      <c r="V1135" s="156">
        <v>2019</v>
      </c>
    </row>
    <row r="1136" s="51" customFormat="1" ht="45">
      <c r="A1136" s="52">
        <v>58</v>
      </c>
      <c r="B1136" s="53" t="s">
        <v>1021</v>
      </c>
      <c r="C1136" s="101" t="s">
        <v>43</v>
      </c>
      <c r="D1136" s="52">
        <v>1957</v>
      </c>
      <c r="E1136" s="101" t="s">
        <v>39</v>
      </c>
      <c r="F1136" s="52" t="s">
        <v>44</v>
      </c>
      <c r="G1136" s="103">
        <v>2</v>
      </c>
      <c r="H1136" s="54">
        <v>1</v>
      </c>
      <c r="I1136" s="165">
        <v>582.60000000000002</v>
      </c>
      <c r="J1136" s="154">
        <v>539.20000000000005</v>
      </c>
      <c r="K1136" s="165">
        <v>539.20000000000005</v>
      </c>
      <c r="L1136" s="155">
        <v>21</v>
      </c>
      <c r="M1136" s="165">
        <f t="shared" si="237"/>
        <v>76698.279999999999</v>
      </c>
      <c r="N1136" s="154">
        <v>0</v>
      </c>
      <c r="O1136" s="165">
        <v>0</v>
      </c>
      <c r="P1136" s="154">
        <v>0</v>
      </c>
      <c r="Q1136" s="154">
        <f>'Таблица 3 '!C1127</f>
        <v>76698.279999999999</v>
      </c>
      <c r="R1136" s="154">
        <f t="shared" si="238"/>
        <v>76698.279999999999</v>
      </c>
      <c r="S1136" s="165">
        <v>0</v>
      </c>
      <c r="T1136" s="154" t="s">
        <v>958</v>
      </c>
      <c r="U1136" s="165" t="s">
        <v>958</v>
      </c>
      <c r="V1136" s="156">
        <v>2021</v>
      </c>
    </row>
    <row r="1137" s="51" customFormat="1" ht="45">
      <c r="A1137" s="52">
        <v>59</v>
      </c>
      <c r="B1137" s="53" t="s">
        <v>175</v>
      </c>
      <c r="C1137" s="52" t="s">
        <v>43</v>
      </c>
      <c r="D1137" s="52">
        <v>1957</v>
      </c>
      <c r="E1137" s="52" t="s">
        <v>39</v>
      </c>
      <c r="F1137" s="52" t="s">
        <v>44</v>
      </c>
      <c r="G1137" s="54">
        <v>2</v>
      </c>
      <c r="H1137" s="54">
        <v>1</v>
      </c>
      <c r="I1137" s="154">
        <v>937.60000000000002</v>
      </c>
      <c r="J1137" s="154">
        <v>514.60000000000002</v>
      </c>
      <c r="K1137" s="154">
        <v>514.60000000000002</v>
      </c>
      <c r="L1137" s="155">
        <v>22</v>
      </c>
      <c r="M1137" s="154">
        <f t="shared" si="237"/>
        <v>-75651.600000000006</v>
      </c>
      <c r="N1137" s="154">
        <v>0</v>
      </c>
      <c r="O1137" s="154">
        <v>0</v>
      </c>
      <c r="P1137" s="154">
        <v>0</v>
      </c>
      <c r="Q1137" s="154">
        <f>'Таблица 3 '!C1128</f>
        <v>-75651.600000000006</v>
      </c>
      <c r="R1137" s="154">
        <f t="shared" si="238"/>
        <v>-75651.600000000006</v>
      </c>
      <c r="S1137" s="154">
        <v>0</v>
      </c>
      <c r="T1137" s="154" t="s">
        <v>958</v>
      </c>
      <c r="U1137" s="154" t="s">
        <v>958</v>
      </c>
      <c r="V1137" s="156">
        <v>2021</v>
      </c>
    </row>
    <row r="1138" s="51" customFormat="1" ht="45" customHeight="1">
      <c r="A1138" s="52">
        <v>60</v>
      </c>
      <c r="B1138" s="53" t="s">
        <v>176</v>
      </c>
      <c r="C1138" s="52" t="s">
        <v>52</v>
      </c>
      <c r="D1138" s="52">
        <v>1976</v>
      </c>
      <c r="E1138" s="52">
        <v>2022</v>
      </c>
      <c r="F1138" s="52" t="s">
        <v>50</v>
      </c>
      <c r="G1138" s="54">
        <v>5</v>
      </c>
      <c r="H1138" s="54">
        <v>5</v>
      </c>
      <c r="I1138" s="154">
        <v>5151.1000000000004</v>
      </c>
      <c r="J1138" s="154">
        <v>4557.1000000000004</v>
      </c>
      <c r="K1138" s="154">
        <v>4314.3000000000002</v>
      </c>
      <c r="L1138" s="155">
        <v>183</v>
      </c>
      <c r="M1138" s="154">
        <f t="shared" si="237"/>
        <v>1272125.8</v>
      </c>
      <c r="N1138" s="154">
        <v>0</v>
      </c>
      <c r="O1138" s="154">
        <v>0</v>
      </c>
      <c r="P1138" s="154">
        <v>0</v>
      </c>
      <c r="Q1138" s="154">
        <f>'Таблица 3 '!C1129</f>
        <v>1272125.8</v>
      </c>
      <c r="R1138" s="154">
        <f t="shared" si="238"/>
        <v>1272125.8</v>
      </c>
      <c r="S1138" s="154">
        <v>0</v>
      </c>
      <c r="T1138" s="154" t="s">
        <v>958</v>
      </c>
      <c r="U1138" s="154" t="s">
        <v>958</v>
      </c>
      <c r="V1138" s="156" t="s">
        <v>988</v>
      </c>
    </row>
    <row r="1139" s="51" customFormat="1" ht="45" customHeight="1">
      <c r="A1139" s="52">
        <v>61</v>
      </c>
      <c r="B1139" s="53" t="s">
        <v>1022</v>
      </c>
      <c r="C1139" s="101" t="s">
        <v>52</v>
      </c>
      <c r="D1139" s="52">
        <v>1978</v>
      </c>
      <c r="E1139" s="101" t="s">
        <v>39</v>
      </c>
      <c r="F1139" s="52" t="s">
        <v>44</v>
      </c>
      <c r="G1139" s="103">
        <v>5</v>
      </c>
      <c r="H1139" s="54">
        <v>8</v>
      </c>
      <c r="I1139" s="165">
        <v>6561.3000000000002</v>
      </c>
      <c r="J1139" s="154">
        <v>6561.3000000000002</v>
      </c>
      <c r="K1139" s="165">
        <v>6230.8000000000002</v>
      </c>
      <c r="L1139" s="155">
        <v>305</v>
      </c>
      <c r="M1139" s="165">
        <f>SUM(N1139:Q1139)</f>
        <v>-592598.40000000002</v>
      </c>
      <c r="N1139" s="154">
        <v>0</v>
      </c>
      <c r="O1139" s="165">
        <v>0</v>
      </c>
      <c r="P1139" s="154">
        <v>0</v>
      </c>
      <c r="Q1139" s="165">
        <f>'Таблица 3 '!C1130</f>
        <v>-592598.40000000002</v>
      </c>
      <c r="R1139" s="154">
        <f>Q1139</f>
        <v>-592598.40000000002</v>
      </c>
      <c r="S1139" s="165">
        <v>0</v>
      </c>
      <c r="T1139" s="154" t="s">
        <v>958</v>
      </c>
      <c r="U1139" s="165" t="s">
        <v>958</v>
      </c>
      <c r="V1139" s="156">
        <v>2020</v>
      </c>
    </row>
    <row r="1140" s="51" customFormat="1" ht="45" customHeight="1">
      <c r="A1140" s="52">
        <v>62</v>
      </c>
      <c r="B1140" s="53" t="s">
        <v>179</v>
      </c>
      <c r="C1140" s="52" t="s">
        <v>52</v>
      </c>
      <c r="D1140" s="52">
        <v>1978</v>
      </c>
      <c r="E1140" s="52">
        <v>2020</v>
      </c>
      <c r="F1140" s="52" t="s">
        <v>44</v>
      </c>
      <c r="G1140" s="54">
        <v>5</v>
      </c>
      <c r="H1140" s="54">
        <v>8</v>
      </c>
      <c r="I1140" s="154">
        <v>6561.3000000000002</v>
      </c>
      <c r="J1140" s="154">
        <v>6561.3000000000002</v>
      </c>
      <c r="K1140" s="154">
        <v>6230.8000000000002</v>
      </c>
      <c r="L1140" s="155">
        <v>305</v>
      </c>
      <c r="M1140" s="154">
        <f t="shared" si="237"/>
        <v>1915828.4299999999</v>
      </c>
      <c r="N1140" s="154">
        <v>0</v>
      </c>
      <c r="O1140" s="154">
        <v>0</v>
      </c>
      <c r="P1140" s="154">
        <v>0</v>
      </c>
      <c r="Q1140" s="154">
        <f>'Таблица 3 '!C1131</f>
        <v>1915828.4299999999</v>
      </c>
      <c r="R1140" s="154">
        <f t="shared" si="238"/>
        <v>1915828.4299999999</v>
      </c>
      <c r="S1140" s="154">
        <v>0</v>
      </c>
      <c r="T1140" s="154" t="s">
        <v>958</v>
      </c>
      <c r="U1140" s="154" t="s">
        <v>958</v>
      </c>
      <c r="V1140" s="156">
        <v>2020</v>
      </c>
    </row>
    <row r="1141" s="51" customFormat="1" ht="45" customHeight="1">
      <c r="A1141" s="52">
        <v>63</v>
      </c>
      <c r="B1141" s="53" t="s">
        <v>1023</v>
      </c>
      <c r="C1141" s="52" t="s">
        <v>52</v>
      </c>
      <c r="D1141" s="52">
        <v>1977</v>
      </c>
      <c r="E1141" s="52" t="s">
        <v>39</v>
      </c>
      <c r="F1141" s="52" t="s">
        <v>44</v>
      </c>
      <c r="G1141" s="54">
        <v>5</v>
      </c>
      <c r="H1141" s="54">
        <v>6</v>
      </c>
      <c r="I1141" s="154">
        <v>4875.6999999999998</v>
      </c>
      <c r="J1141" s="154">
        <v>4423.8000000000002</v>
      </c>
      <c r="K1141" s="154">
        <v>4063.5999999999999</v>
      </c>
      <c r="L1141" s="155">
        <v>169</v>
      </c>
      <c r="M1141" s="154">
        <f t="shared" ref="M1141:M1173" si="239">SUM(N1141:Q1141)</f>
        <v>1719466</v>
      </c>
      <c r="N1141" s="154">
        <v>0</v>
      </c>
      <c r="O1141" s="154">
        <v>0</v>
      </c>
      <c r="P1141" s="154">
        <v>0</v>
      </c>
      <c r="Q1141" s="154">
        <f>'Таблица 3 '!C1132</f>
        <v>1719466</v>
      </c>
      <c r="R1141" s="154">
        <f t="shared" ref="R1141:R1173" si="240">Q1141</f>
        <v>1719466</v>
      </c>
      <c r="S1141" s="154">
        <v>0</v>
      </c>
      <c r="T1141" s="154" t="s">
        <v>958</v>
      </c>
      <c r="U1141" s="154" t="s">
        <v>958</v>
      </c>
      <c r="V1141" s="156">
        <v>2021</v>
      </c>
    </row>
    <row r="1142" s="51" customFormat="1" ht="45" customHeight="1">
      <c r="A1142" s="52">
        <v>64</v>
      </c>
      <c r="B1142" s="53" t="s">
        <v>557</v>
      </c>
      <c r="C1142" s="52" t="s">
        <v>52</v>
      </c>
      <c r="D1142" s="52">
        <v>2013</v>
      </c>
      <c r="E1142" s="52" t="s">
        <v>39</v>
      </c>
      <c r="F1142" s="52" t="s">
        <v>44</v>
      </c>
      <c r="G1142" s="54">
        <v>13</v>
      </c>
      <c r="H1142" s="54">
        <v>4</v>
      </c>
      <c r="I1142" s="154">
        <v>20268</v>
      </c>
      <c r="J1142" s="154">
        <v>15969.139999999999</v>
      </c>
      <c r="K1142" s="154">
        <v>15907.190000000001</v>
      </c>
      <c r="L1142" s="155">
        <v>205</v>
      </c>
      <c r="M1142" s="154">
        <f t="shared" si="239"/>
        <v>610423</v>
      </c>
      <c r="N1142" s="154">
        <v>0</v>
      </c>
      <c r="O1142" s="154">
        <v>0</v>
      </c>
      <c r="P1142" s="154">
        <v>0</v>
      </c>
      <c r="Q1142" s="154">
        <f>'Таблица 3 '!C1133</f>
        <v>610423</v>
      </c>
      <c r="R1142" s="154">
        <f t="shared" si="240"/>
        <v>610423</v>
      </c>
      <c r="S1142" s="154">
        <v>0</v>
      </c>
      <c r="T1142" s="154" t="s">
        <v>958</v>
      </c>
      <c r="U1142" s="154" t="s">
        <v>958</v>
      </c>
      <c r="V1142" s="156">
        <v>2019</v>
      </c>
    </row>
    <row r="1143" s="51" customFormat="1" ht="60.75" customHeight="1">
      <c r="A1143" s="52">
        <v>65</v>
      </c>
      <c r="B1143" s="53" t="s">
        <v>1024</v>
      </c>
      <c r="C1143" s="52" t="s">
        <v>1003</v>
      </c>
      <c r="D1143" s="52">
        <v>1990</v>
      </c>
      <c r="E1143" s="52" t="s">
        <v>39</v>
      </c>
      <c r="F1143" s="52" t="s">
        <v>44</v>
      </c>
      <c r="G1143" s="54">
        <v>5</v>
      </c>
      <c r="H1143" s="54">
        <v>5</v>
      </c>
      <c r="I1143" s="154">
        <v>3250.4000000000001</v>
      </c>
      <c r="J1143" s="154">
        <v>3250.4000000000001</v>
      </c>
      <c r="K1143" s="154">
        <v>3250.4000000000001</v>
      </c>
      <c r="L1143" s="155">
        <v>144</v>
      </c>
      <c r="M1143" s="154">
        <f t="shared" si="239"/>
        <v>1349713</v>
      </c>
      <c r="N1143" s="154">
        <v>0</v>
      </c>
      <c r="O1143" s="154">
        <v>0</v>
      </c>
      <c r="P1143" s="154">
        <v>0</v>
      </c>
      <c r="Q1143" s="154">
        <f>'Таблица 3 '!C1134</f>
        <v>1349713</v>
      </c>
      <c r="R1143" s="154">
        <f t="shared" si="240"/>
        <v>1349713</v>
      </c>
      <c r="S1143" s="154">
        <v>0</v>
      </c>
      <c r="T1143" s="154" t="s">
        <v>958</v>
      </c>
      <c r="U1143" s="154" t="s">
        <v>958</v>
      </c>
      <c r="V1143" s="156" t="s">
        <v>1025</v>
      </c>
    </row>
    <row r="1144" s="51" customFormat="1" ht="45">
      <c r="A1144" s="52">
        <v>66</v>
      </c>
      <c r="B1144" s="53" t="s">
        <v>1026</v>
      </c>
      <c r="C1144" s="52" t="s">
        <v>43</v>
      </c>
      <c r="D1144" s="52">
        <v>1984</v>
      </c>
      <c r="E1144" s="52" t="s">
        <v>40</v>
      </c>
      <c r="F1144" s="52" t="s">
        <v>54</v>
      </c>
      <c r="G1144" s="54">
        <v>9</v>
      </c>
      <c r="H1144" s="54">
        <v>9</v>
      </c>
      <c r="I1144" s="154">
        <v>4610.3999999999996</v>
      </c>
      <c r="J1144" s="154">
        <v>3819.1999999999998</v>
      </c>
      <c r="K1144" s="154">
        <v>791.20000000000005</v>
      </c>
      <c r="L1144" s="155">
        <v>140</v>
      </c>
      <c r="M1144" s="154">
        <f t="shared" si="239"/>
        <v>2788526</v>
      </c>
      <c r="N1144" s="154">
        <v>0</v>
      </c>
      <c r="O1144" s="154">
        <v>0</v>
      </c>
      <c r="P1144" s="154">
        <v>0</v>
      </c>
      <c r="Q1144" s="154">
        <f>'Таблица 3 '!C1135</f>
        <v>2788526</v>
      </c>
      <c r="R1144" s="154">
        <f t="shared" si="240"/>
        <v>2788526</v>
      </c>
      <c r="S1144" s="154">
        <v>0</v>
      </c>
      <c r="T1144" s="154" t="s">
        <v>958</v>
      </c>
      <c r="U1144" s="154" t="s">
        <v>958</v>
      </c>
      <c r="V1144" s="156">
        <v>2019</v>
      </c>
    </row>
    <row r="1145" s="51" customFormat="1" ht="45">
      <c r="A1145" s="52">
        <v>67</v>
      </c>
      <c r="B1145" s="53" t="s">
        <v>559</v>
      </c>
      <c r="C1145" s="52" t="s">
        <v>43</v>
      </c>
      <c r="D1145" s="52">
        <v>1994</v>
      </c>
      <c r="E1145" s="52" t="s">
        <v>40</v>
      </c>
      <c r="F1145" s="52" t="s">
        <v>54</v>
      </c>
      <c r="G1145" s="54">
        <v>9</v>
      </c>
      <c r="H1145" s="54">
        <v>9</v>
      </c>
      <c r="I1145" s="154">
        <v>8752</v>
      </c>
      <c r="J1145" s="154">
        <v>8752</v>
      </c>
      <c r="K1145" s="154">
        <v>8752</v>
      </c>
      <c r="L1145" s="155">
        <v>153</v>
      </c>
      <c r="M1145" s="154">
        <f t="shared" si="239"/>
        <v>7445914</v>
      </c>
      <c r="N1145" s="154">
        <v>0</v>
      </c>
      <c r="O1145" s="154">
        <v>0</v>
      </c>
      <c r="P1145" s="154">
        <v>0</v>
      </c>
      <c r="Q1145" s="154">
        <f>'Таблица 3 '!C1136</f>
        <v>7445914</v>
      </c>
      <c r="R1145" s="154">
        <f t="shared" si="240"/>
        <v>7445914</v>
      </c>
      <c r="S1145" s="154">
        <v>0</v>
      </c>
      <c r="T1145" s="154" t="s">
        <v>958</v>
      </c>
      <c r="U1145" s="154" t="s">
        <v>958</v>
      </c>
      <c r="V1145" s="156" t="s">
        <v>982</v>
      </c>
    </row>
    <row r="1146" s="51" customFormat="1" ht="45.75" customHeight="1">
      <c r="A1146" s="52">
        <v>68</v>
      </c>
      <c r="B1146" s="53" t="s">
        <v>1027</v>
      </c>
      <c r="C1146" s="52" t="s">
        <v>52</v>
      </c>
      <c r="D1146" s="52">
        <v>1977</v>
      </c>
      <c r="E1146" s="52" t="s">
        <v>39</v>
      </c>
      <c r="F1146" s="52" t="s">
        <v>50</v>
      </c>
      <c r="G1146" s="54">
        <v>5</v>
      </c>
      <c r="H1146" s="54">
        <v>6</v>
      </c>
      <c r="I1146" s="154">
        <v>6190.1999999999998</v>
      </c>
      <c r="J1146" s="154">
        <v>4421.1000000000004</v>
      </c>
      <c r="K1146" s="154">
        <v>4393.3999999999996</v>
      </c>
      <c r="L1146" s="155">
        <v>183</v>
      </c>
      <c r="M1146" s="154">
        <f t="shared" si="239"/>
        <v>1859654</v>
      </c>
      <c r="N1146" s="154">
        <v>0</v>
      </c>
      <c r="O1146" s="154">
        <v>0</v>
      </c>
      <c r="P1146" s="154">
        <v>0</v>
      </c>
      <c r="Q1146" s="154">
        <f>'Таблица 3 '!C1137</f>
        <v>1859654</v>
      </c>
      <c r="R1146" s="154">
        <f t="shared" si="240"/>
        <v>1859654</v>
      </c>
      <c r="S1146" s="154">
        <v>0</v>
      </c>
      <c r="T1146" s="154" t="s">
        <v>958</v>
      </c>
      <c r="U1146" s="154" t="s">
        <v>958</v>
      </c>
      <c r="V1146" s="156">
        <v>2020</v>
      </c>
    </row>
    <row r="1147" s="51" customFormat="1" ht="45">
      <c r="A1147" s="52">
        <v>69</v>
      </c>
      <c r="B1147" s="53" t="s">
        <v>1028</v>
      </c>
      <c r="C1147" s="52" t="s">
        <v>43</v>
      </c>
      <c r="D1147" s="52">
        <v>1980</v>
      </c>
      <c r="E1147" s="52" t="s">
        <v>40</v>
      </c>
      <c r="F1147" s="52" t="s">
        <v>54</v>
      </c>
      <c r="G1147" s="54">
        <v>5</v>
      </c>
      <c r="H1147" s="54">
        <v>5</v>
      </c>
      <c r="I1147" s="154">
        <v>3656.8000000000002</v>
      </c>
      <c r="J1147" s="154">
        <v>2867.5999999999999</v>
      </c>
      <c r="K1147" s="154">
        <v>2867.5999999999999</v>
      </c>
      <c r="L1147" s="155">
        <v>127</v>
      </c>
      <c r="M1147" s="154">
        <f t="shared" si="239"/>
        <v>1560209.3999999999</v>
      </c>
      <c r="N1147" s="154">
        <v>0</v>
      </c>
      <c r="O1147" s="154">
        <v>0</v>
      </c>
      <c r="P1147" s="154">
        <v>0</v>
      </c>
      <c r="Q1147" s="154">
        <f>'Таблица 3 '!C1138</f>
        <v>1560209.3999999999</v>
      </c>
      <c r="R1147" s="154">
        <f t="shared" si="240"/>
        <v>1560209.3999999999</v>
      </c>
      <c r="S1147" s="154">
        <v>0</v>
      </c>
      <c r="T1147" s="154" t="s">
        <v>958</v>
      </c>
      <c r="U1147" s="154" t="s">
        <v>958</v>
      </c>
      <c r="V1147" s="156">
        <v>2021.2021999999999</v>
      </c>
    </row>
    <row r="1148" s="51" customFormat="1" ht="45" customHeight="1">
      <c r="A1148" s="52">
        <v>70</v>
      </c>
      <c r="B1148" s="53" t="s">
        <v>563</v>
      </c>
      <c r="C1148" s="52" t="s">
        <v>52</v>
      </c>
      <c r="D1148" s="52">
        <v>1972</v>
      </c>
      <c r="E1148" s="52" t="s">
        <v>39</v>
      </c>
      <c r="F1148" s="52" t="s">
        <v>44</v>
      </c>
      <c r="G1148" s="54">
        <v>5</v>
      </c>
      <c r="H1148" s="54">
        <v>4</v>
      </c>
      <c r="I1148" s="154">
        <v>3439.5</v>
      </c>
      <c r="J1148" s="154">
        <v>3166</v>
      </c>
      <c r="K1148" s="154">
        <v>2986.0999999999999</v>
      </c>
      <c r="L1148" s="155">
        <v>164</v>
      </c>
      <c r="M1148" s="154">
        <f t="shared" si="239"/>
        <v>1580000</v>
      </c>
      <c r="N1148" s="154">
        <v>0</v>
      </c>
      <c r="O1148" s="154">
        <v>0</v>
      </c>
      <c r="P1148" s="154">
        <v>0</v>
      </c>
      <c r="Q1148" s="154">
        <f>'Таблица 3 '!C1139</f>
        <v>1580000</v>
      </c>
      <c r="R1148" s="154">
        <f t="shared" si="240"/>
        <v>1580000</v>
      </c>
      <c r="S1148" s="154">
        <v>0</v>
      </c>
      <c r="T1148" s="154" t="s">
        <v>958</v>
      </c>
      <c r="U1148" s="154" t="s">
        <v>958</v>
      </c>
      <c r="V1148" s="156">
        <v>2022</v>
      </c>
    </row>
    <row r="1149" s="51" customFormat="1" ht="45">
      <c r="A1149" s="52">
        <v>71</v>
      </c>
      <c r="B1149" s="53" t="s">
        <v>565</v>
      </c>
      <c r="C1149" s="52" t="s">
        <v>43</v>
      </c>
      <c r="D1149" s="52">
        <v>1989</v>
      </c>
      <c r="E1149" s="52" t="s">
        <v>40</v>
      </c>
      <c r="F1149" s="52" t="s">
        <v>54</v>
      </c>
      <c r="G1149" s="54">
        <v>10</v>
      </c>
      <c r="H1149" s="54">
        <v>10</v>
      </c>
      <c r="I1149" s="154">
        <v>3862.3000000000002</v>
      </c>
      <c r="J1149" s="154">
        <v>3862.3000000000002</v>
      </c>
      <c r="K1149" s="154">
        <v>3862.3000000000002</v>
      </c>
      <c r="L1149" s="155">
        <v>145</v>
      </c>
      <c r="M1149" s="154">
        <f t="shared" si="239"/>
        <v>1774106</v>
      </c>
      <c r="N1149" s="154">
        <v>0</v>
      </c>
      <c r="O1149" s="154">
        <v>0</v>
      </c>
      <c r="P1149" s="154">
        <v>0</v>
      </c>
      <c r="Q1149" s="154">
        <f>'Таблица 3 '!C1140</f>
        <v>1774106</v>
      </c>
      <c r="R1149" s="154">
        <f t="shared" si="240"/>
        <v>1774106</v>
      </c>
      <c r="S1149" s="154">
        <v>0</v>
      </c>
      <c r="T1149" s="154" t="s">
        <v>958</v>
      </c>
      <c r="U1149" s="154" t="s">
        <v>958</v>
      </c>
      <c r="V1149" s="156" t="s">
        <v>982</v>
      </c>
    </row>
    <row r="1150" s="51" customFormat="1" ht="60.75" customHeight="1">
      <c r="A1150" s="52">
        <v>72</v>
      </c>
      <c r="B1150" s="53" t="s">
        <v>566</v>
      </c>
      <c r="C1150" s="52" t="s">
        <v>1029</v>
      </c>
      <c r="D1150" s="52">
        <v>1997</v>
      </c>
      <c r="E1150" s="52" t="s">
        <v>39</v>
      </c>
      <c r="F1150" s="52" t="s">
        <v>76</v>
      </c>
      <c r="G1150" s="54">
        <v>12</v>
      </c>
      <c r="H1150" s="54">
        <v>1</v>
      </c>
      <c r="I1150" s="154">
        <v>8382.8999999999996</v>
      </c>
      <c r="J1150" s="154">
        <v>6230.6000000000004</v>
      </c>
      <c r="K1150" s="154">
        <v>6230.6000000000004</v>
      </c>
      <c r="L1150" s="155">
        <v>66</v>
      </c>
      <c r="M1150" s="154">
        <f t="shared" si="239"/>
        <v>1930005</v>
      </c>
      <c r="N1150" s="154">
        <v>0</v>
      </c>
      <c r="O1150" s="154">
        <v>0</v>
      </c>
      <c r="P1150" s="154">
        <v>0</v>
      </c>
      <c r="Q1150" s="154">
        <f>'Таблица 3 '!C1141</f>
        <v>1930005</v>
      </c>
      <c r="R1150" s="154">
        <f t="shared" si="240"/>
        <v>1930005</v>
      </c>
      <c r="S1150" s="154">
        <v>0</v>
      </c>
      <c r="T1150" s="154" t="s">
        <v>958</v>
      </c>
      <c r="U1150" s="154" t="s">
        <v>958</v>
      </c>
      <c r="V1150" s="156" t="s">
        <v>1030</v>
      </c>
    </row>
    <row r="1151" s="51" customFormat="1" ht="45">
      <c r="A1151" s="52">
        <v>73</v>
      </c>
      <c r="B1151" s="53" t="s">
        <v>1031</v>
      </c>
      <c r="C1151" s="52" t="s">
        <v>43</v>
      </c>
      <c r="D1151" s="52">
        <v>1974</v>
      </c>
      <c r="E1151" s="52" t="s">
        <v>39</v>
      </c>
      <c r="F1151" s="52" t="s">
        <v>54</v>
      </c>
      <c r="G1151" s="54">
        <v>5</v>
      </c>
      <c r="H1151" s="54">
        <v>8</v>
      </c>
      <c r="I1151" s="154">
        <v>6734</v>
      </c>
      <c r="J1151" s="154">
        <v>6212</v>
      </c>
      <c r="K1151" s="154">
        <v>5808.1999999999998</v>
      </c>
      <c r="L1151" s="155">
        <v>123</v>
      </c>
      <c r="M1151" s="154">
        <f t="shared" si="239"/>
        <v>3651064.2000000002</v>
      </c>
      <c r="N1151" s="154">
        <v>0</v>
      </c>
      <c r="O1151" s="154">
        <v>0</v>
      </c>
      <c r="P1151" s="154">
        <v>0</v>
      </c>
      <c r="Q1151" s="154">
        <f>'Таблица 3 '!C1142</f>
        <v>3651064.2000000002</v>
      </c>
      <c r="R1151" s="154">
        <f t="shared" si="240"/>
        <v>3651064.2000000002</v>
      </c>
      <c r="S1151" s="154">
        <v>0</v>
      </c>
      <c r="T1151" s="154" t="s">
        <v>958</v>
      </c>
      <c r="U1151" s="154" t="s">
        <v>958</v>
      </c>
      <c r="V1151" s="156" t="s">
        <v>1032</v>
      </c>
    </row>
    <row r="1152" s="51" customFormat="1" ht="45.75" customHeight="1">
      <c r="A1152" s="52">
        <v>74</v>
      </c>
      <c r="B1152" s="53" t="s">
        <v>205</v>
      </c>
      <c r="C1152" s="52" t="s">
        <v>52</v>
      </c>
      <c r="D1152" s="52">
        <v>1992</v>
      </c>
      <c r="E1152" s="52">
        <v>2018</v>
      </c>
      <c r="F1152" s="52" t="s">
        <v>50</v>
      </c>
      <c r="G1152" s="54">
        <v>10</v>
      </c>
      <c r="H1152" s="54">
        <v>6</v>
      </c>
      <c r="I1152" s="154">
        <v>12951.1</v>
      </c>
      <c r="J1152" s="154">
        <v>12946.9</v>
      </c>
      <c r="K1152" s="154">
        <v>12057.299999999999</v>
      </c>
      <c r="L1152" s="155">
        <v>471</v>
      </c>
      <c r="M1152" s="154">
        <f t="shared" si="239"/>
        <v>2628413</v>
      </c>
      <c r="N1152" s="154">
        <v>0</v>
      </c>
      <c r="O1152" s="154">
        <v>0</v>
      </c>
      <c r="P1152" s="154">
        <v>0</v>
      </c>
      <c r="Q1152" s="154">
        <f>'Таблица 3 '!C1143</f>
        <v>2628413</v>
      </c>
      <c r="R1152" s="154">
        <f t="shared" si="240"/>
        <v>2628413</v>
      </c>
      <c r="S1152" s="154">
        <v>0</v>
      </c>
      <c r="T1152" s="154" t="s">
        <v>958</v>
      </c>
      <c r="U1152" s="154" t="s">
        <v>958</v>
      </c>
      <c r="V1152" s="156" t="s">
        <v>1033</v>
      </c>
    </row>
    <row r="1153" s="51" customFormat="1" ht="45.75" customHeight="1">
      <c r="A1153" s="52">
        <v>75</v>
      </c>
      <c r="B1153" s="53" t="s">
        <v>569</v>
      </c>
      <c r="C1153" s="52" t="s">
        <v>52</v>
      </c>
      <c r="D1153" s="52">
        <v>1965</v>
      </c>
      <c r="E1153" s="52" t="s">
        <v>39</v>
      </c>
      <c r="F1153" s="52" t="s">
        <v>44</v>
      </c>
      <c r="G1153" s="54">
        <v>5</v>
      </c>
      <c r="H1153" s="54">
        <v>4</v>
      </c>
      <c r="I1153" s="154">
        <v>3329.4000000000001</v>
      </c>
      <c r="J1153" s="154">
        <v>3329.0999999999999</v>
      </c>
      <c r="K1153" s="154">
        <v>3200</v>
      </c>
      <c r="L1153" s="155">
        <v>140</v>
      </c>
      <c r="M1153" s="154">
        <f t="shared" si="239"/>
        <v>1834266.05</v>
      </c>
      <c r="N1153" s="154">
        <v>0</v>
      </c>
      <c r="O1153" s="154">
        <v>0</v>
      </c>
      <c r="P1153" s="154">
        <v>0</v>
      </c>
      <c r="Q1153" s="154">
        <f>'Таблица 3 '!C1144</f>
        <v>1834266.05</v>
      </c>
      <c r="R1153" s="154">
        <f t="shared" si="240"/>
        <v>1834266.05</v>
      </c>
      <c r="S1153" s="154">
        <v>0</v>
      </c>
      <c r="T1153" s="154" t="s">
        <v>958</v>
      </c>
      <c r="U1153" s="154" t="s">
        <v>958</v>
      </c>
      <c r="V1153" s="156">
        <v>2022</v>
      </c>
    </row>
    <row r="1154" s="51" customFormat="1" ht="45.75" customHeight="1">
      <c r="A1154" s="52">
        <v>76</v>
      </c>
      <c r="B1154" s="53" t="s">
        <v>1034</v>
      </c>
      <c r="C1154" s="52" t="s">
        <v>52</v>
      </c>
      <c r="D1154" s="52">
        <v>2005</v>
      </c>
      <c r="E1154" s="52" t="s">
        <v>39</v>
      </c>
      <c r="F1154" s="52" t="s">
        <v>44</v>
      </c>
      <c r="G1154" s="54">
        <v>5</v>
      </c>
      <c r="H1154" s="54">
        <v>3</v>
      </c>
      <c r="I1154" s="154">
        <v>4070.0999999999999</v>
      </c>
      <c r="J1154" s="154">
        <v>3379.54</v>
      </c>
      <c r="K1154" s="154">
        <v>3059.4400000000001</v>
      </c>
      <c r="L1154" s="155">
        <v>79</v>
      </c>
      <c r="M1154" s="154">
        <f t="shared" si="239"/>
        <v>560653</v>
      </c>
      <c r="N1154" s="154">
        <v>0</v>
      </c>
      <c r="O1154" s="154">
        <v>0</v>
      </c>
      <c r="P1154" s="154">
        <v>0</v>
      </c>
      <c r="Q1154" s="154">
        <f>'Таблица 3 '!C1145</f>
        <v>560653</v>
      </c>
      <c r="R1154" s="154">
        <f t="shared" si="240"/>
        <v>560653</v>
      </c>
      <c r="S1154" s="154">
        <v>0</v>
      </c>
      <c r="T1154" s="154" t="s">
        <v>958</v>
      </c>
      <c r="U1154" s="154" t="s">
        <v>958</v>
      </c>
      <c r="V1154" s="156">
        <v>2019</v>
      </c>
    </row>
    <row r="1155" s="51" customFormat="1" ht="45.75" customHeight="1">
      <c r="A1155" s="52">
        <v>77</v>
      </c>
      <c r="B1155" s="53" t="s">
        <v>207</v>
      </c>
      <c r="C1155" s="52" t="s">
        <v>52</v>
      </c>
      <c r="D1155" s="52">
        <v>1972</v>
      </c>
      <c r="E1155" s="52" t="s">
        <v>39</v>
      </c>
      <c r="F1155" s="52" t="s">
        <v>44</v>
      </c>
      <c r="G1155" s="54">
        <v>6</v>
      </c>
      <c r="H1155" s="54">
        <v>6</v>
      </c>
      <c r="I1155" s="154">
        <v>7394.8000000000002</v>
      </c>
      <c r="J1155" s="154">
        <v>5427.1000000000004</v>
      </c>
      <c r="K1155" s="154">
        <v>5290.6999999999998</v>
      </c>
      <c r="L1155" s="155">
        <v>231</v>
      </c>
      <c r="M1155" s="154">
        <f t="shared" si="239"/>
        <v>1900000</v>
      </c>
      <c r="N1155" s="154">
        <v>0</v>
      </c>
      <c r="O1155" s="154">
        <v>0</v>
      </c>
      <c r="P1155" s="154">
        <v>0</v>
      </c>
      <c r="Q1155" s="154">
        <f>'Таблица 3 '!C1146</f>
        <v>1900000</v>
      </c>
      <c r="R1155" s="154">
        <f t="shared" si="240"/>
        <v>1900000</v>
      </c>
      <c r="S1155" s="154">
        <v>0</v>
      </c>
      <c r="T1155" s="154" t="s">
        <v>958</v>
      </c>
      <c r="U1155" s="154" t="s">
        <v>958</v>
      </c>
      <c r="V1155" s="156">
        <v>2020</v>
      </c>
    </row>
    <row r="1156" s="51" customFormat="1" ht="45">
      <c r="A1156" s="52">
        <v>78</v>
      </c>
      <c r="B1156" s="53" t="s">
        <v>211</v>
      </c>
      <c r="C1156" s="52" t="s">
        <v>43</v>
      </c>
      <c r="D1156" s="52">
        <v>1994</v>
      </c>
      <c r="E1156" s="52" t="s">
        <v>40</v>
      </c>
      <c r="F1156" s="52" t="s">
        <v>54</v>
      </c>
      <c r="G1156" s="54">
        <v>10</v>
      </c>
      <c r="H1156" s="54">
        <v>10</v>
      </c>
      <c r="I1156" s="154">
        <v>4263</v>
      </c>
      <c r="J1156" s="154">
        <v>4263</v>
      </c>
      <c r="K1156" s="154">
        <v>4263</v>
      </c>
      <c r="L1156" s="155">
        <v>163</v>
      </c>
      <c r="M1156" s="154">
        <f t="shared" si="239"/>
        <v>1682083.02</v>
      </c>
      <c r="N1156" s="154">
        <v>0</v>
      </c>
      <c r="O1156" s="154">
        <v>0</v>
      </c>
      <c r="P1156" s="154">
        <v>0</v>
      </c>
      <c r="Q1156" s="154">
        <f>'Таблица 3 '!C1147</f>
        <v>1682083.02</v>
      </c>
      <c r="R1156" s="154">
        <f t="shared" si="240"/>
        <v>1682083.02</v>
      </c>
      <c r="S1156" s="154">
        <v>0</v>
      </c>
      <c r="T1156" s="154" t="s">
        <v>958</v>
      </c>
      <c r="U1156" s="154" t="s">
        <v>958</v>
      </c>
      <c r="V1156" s="156" t="s">
        <v>982</v>
      </c>
    </row>
    <row r="1157" s="51" customFormat="1" ht="45">
      <c r="A1157" s="52">
        <v>79</v>
      </c>
      <c r="B1157" s="53" t="s">
        <v>221</v>
      </c>
      <c r="C1157" s="52" t="s">
        <v>43</v>
      </c>
      <c r="D1157" s="52">
        <v>1984</v>
      </c>
      <c r="E1157" s="52" t="s">
        <v>40</v>
      </c>
      <c r="F1157" s="52" t="s">
        <v>44</v>
      </c>
      <c r="G1157" s="54">
        <v>5</v>
      </c>
      <c r="H1157" s="54">
        <v>17</v>
      </c>
      <c r="I1157" s="154">
        <v>18787</v>
      </c>
      <c r="J1157" s="154">
        <v>14732.700000000001</v>
      </c>
      <c r="K1157" s="154">
        <v>14732.700000000001</v>
      </c>
      <c r="L1157" s="155">
        <v>484</v>
      </c>
      <c r="M1157" s="154">
        <f t="shared" si="239"/>
        <v>50422.800000000003</v>
      </c>
      <c r="N1157" s="154">
        <v>0</v>
      </c>
      <c r="O1157" s="154">
        <v>0</v>
      </c>
      <c r="P1157" s="154">
        <v>0</v>
      </c>
      <c r="Q1157" s="154">
        <f>'Таблица 3 '!C1148</f>
        <v>50422.800000000003</v>
      </c>
      <c r="R1157" s="154">
        <f t="shared" si="240"/>
        <v>50422.800000000003</v>
      </c>
      <c r="S1157" s="154">
        <v>0</v>
      </c>
      <c r="T1157" s="154" t="s">
        <v>958</v>
      </c>
      <c r="U1157" s="154" t="s">
        <v>958</v>
      </c>
      <c r="V1157" s="156">
        <v>2022</v>
      </c>
    </row>
    <row r="1158" s="51" customFormat="1" ht="45">
      <c r="A1158" s="52">
        <v>80</v>
      </c>
      <c r="B1158" s="53" t="s">
        <v>221</v>
      </c>
      <c r="C1158" s="52" t="s">
        <v>43</v>
      </c>
      <c r="D1158" s="52">
        <v>1984</v>
      </c>
      <c r="E1158" s="52" t="s">
        <v>40</v>
      </c>
      <c r="F1158" s="52" t="s">
        <v>44</v>
      </c>
      <c r="G1158" s="54">
        <v>5</v>
      </c>
      <c r="H1158" s="54">
        <v>17</v>
      </c>
      <c r="I1158" s="154">
        <v>18787</v>
      </c>
      <c r="J1158" s="154">
        <v>14732.700000000001</v>
      </c>
      <c r="K1158" s="154">
        <v>14732.700000000001</v>
      </c>
      <c r="L1158" s="155">
        <v>484</v>
      </c>
      <c r="M1158" s="154">
        <f t="shared" si="239"/>
        <v>-1449457.71</v>
      </c>
      <c r="N1158" s="154">
        <v>0</v>
      </c>
      <c r="O1158" s="154">
        <v>0</v>
      </c>
      <c r="P1158" s="154">
        <v>0</v>
      </c>
      <c r="Q1158" s="154">
        <f>'Таблица 3 '!C1149</f>
        <v>-1449457.71</v>
      </c>
      <c r="R1158" s="154">
        <f t="shared" si="240"/>
        <v>-1449457.71</v>
      </c>
      <c r="S1158" s="154">
        <v>0</v>
      </c>
      <c r="T1158" s="154" t="s">
        <v>958</v>
      </c>
      <c r="U1158" s="154" t="s">
        <v>958</v>
      </c>
      <c r="V1158" s="156">
        <v>2017</v>
      </c>
    </row>
    <row r="1159" s="51" customFormat="1" ht="45.75" customHeight="1">
      <c r="A1159" s="52">
        <v>81</v>
      </c>
      <c r="B1159" s="53" t="s">
        <v>1035</v>
      </c>
      <c r="C1159" s="52" t="s">
        <v>212</v>
      </c>
      <c r="D1159" s="52">
        <v>2007</v>
      </c>
      <c r="E1159" s="52" t="s">
        <v>40</v>
      </c>
      <c r="F1159" s="52" t="s">
        <v>44</v>
      </c>
      <c r="G1159" s="54">
        <v>10</v>
      </c>
      <c r="H1159" s="54">
        <v>2</v>
      </c>
      <c r="I1159" s="154">
        <v>9510.6000000000004</v>
      </c>
      <c r="J1159" s="154">
        <v>7608.5</v>
      </c>
      <c r="K1159" s="154">
        <v>7608.5</v>
      </c>
      <c r="L1159" s="155">
        <v>253</v>
      </c>
      <c r="M1159" s="154">
        <f t="shared" si="239"/>
        <v>1777660.8700000001</v>
      </c>
      <c r="N1159" s="154">
        <v>0</v>
      </c>
      <c r="O1159" s="154">
        <v>0</v>
      </c>
      <c r="P1159" s="154">
        <v>0</v>
      </c>
      <c r="Q1159" s="154">
        <f>'Таблица 3 '!C1150</f>
        <v>1777660.8700000001</v>
      </c>
      <c r="R1159" s="154">
        <f t="shared" si="240"/>
        <v>1777660.8700000001</v>
      </c>
      <c r="S1159" s="154">
        <v>0</v>
      </c>
      <c r="T1159" s="154" t="s">
        <v>958</v>
      </c>
      <c r="U1159" s="154" t="s">
        <v>958</v>
      </c>
      <c r="V1159" s="156">
        <v>2022</v>
      </c>
    </row>
    <row r="1160" s="51" customFormat="1" ht="45">
      <c r="A1160" s="52">
        <v>82</v>
      </c>
      <c r="B1160" s="53" t="s">
        <v>879</v>
      </c>
      <c r="C1160" s="52" t="s">
        <v>43</v>
      </c>
      <c r="D1160" s="52">
        <v>1995</v>
      </c>
      <c r="E1160" s="52" t="s">
        <v>40</v>
      </c>
      <c r="F1160" s="52" t="s">
        <v>54</v>
      </c>
      <c r="G1160" s="54">
        <v>9</v>
      </c>
      <c r="H1160" s="54">
        <v>9</v>
      </c>
      <c r="I1160" s="154">
        <v>7103.1000000000004</v>
      </c>
      <c r="J1160" s="154">
        <v>7103.1000000000004</v>
      </c>
      <c r="K1160" s="154">
        <v>7103.1000000000004</v>
      </c>
      <c r="L1160" s="155">
        <v>145</v>
      </c>
      <c r="M1160" s="154">
        <f t="shared" si="239"/>
        <v>706255</v>
      </c>
      <c r="N1160" s="154">
        <v>0</v>
      </c>
      <c r="O1160" s="154">
        <v>0</v>
      </c>
      <c r="P1160" s="154">
        <v>0</v>
      </c>
      <c r="Q1160" s="154">
        <f>'Таблица 3 '!C1151</f>
        <v>706255</v>
      </c>
      <c r="R1160" s="154">
        <f t="shared" si="240"/>
        <v>706255</v>
      </c>
      <c r="S1160" s="154">
        <v>0</v>
      </c>
      <c r="T1160" s="154" t="s">
        <v>958</v>
      </c>
      <c r="U1160" s="154" t="s">
        <v>958</v>
      </c>
      <c r="V1160" s="156" t="s">
        <v>1036</v>
      </c>
    </row>
    <row r="1161" s="51" customFormat="1" ht="45">
      <c r="A1161" s="52">
        <v>83</v>
      </c>
      <c r="B1161" s="53" t="s">
        <v>229</v>
      </c>
      <c r="C1161" s="52" t="s">
        <v>43</v>
      </c>
      <c r="D1161" s="54">
        <v>1982</v>
      </c>
      <c r="E1161" s="69" t="s">
        <v>40</v>
      </c>
      <c r="F1161" s="97" t="s">
        <v>44</v>
      </c>
      <c r="G1161" s="69">
        <v>5</v>
      </c>
      <c r="H1161" s="69">
        <v>4</v>
      </c>
      <c r="I1161" s="73">
        <v>3757.9000000000001</v>
      </c>
      <c r="J1161" s="73">
        <v>2713.5</v>
      </c>
      <c r="K1161" s="73">
        <v>2713.5</v>
      </c>
      <c r="L1161" s="166">
        <v>108</v>
      </c>
      <c r="M1161" s="154">
        <f t="shared" si="239"/>
        <v>-208172</v>
      </c>
      <c r="N1161" s="154">
        <v>0</v>
      </c>
      <c r="O1161" s="154">
        <v>0</v>
      </c>
      <c r="P1161" s="154">
        <v>0</v>
      </c>
      <c r="Q1161" s="154">
        <f>'Таблица 3 '!C1152</f>
        <v>-208172</v>
      </c>
      <c r="R1161" s="154">
        <f t="shared" si="240"/>
        <v>-208172</v>
      </c>
      <c r="S1161" s="154">
        <v>0</v>
      </c>
      <c r="T1161" s="154" t="s">
        <v>958</v>
      </c>
      <c r="U1161" s="154" t="s">
        <v>958</v>
      </c>
      <c r="V1161" s="156">
        <v>2020</v>
      </c>
    </row>
    <row r="1162" s="51" customFormat="1" ht="45" customHeight="1">
      <c r="A1162" s="52">
        <v>84</v>
      </c>
      <c r="B1162" s="53" t="s">
        <v>230</v>
      </c>
      <c r="C1162" s="52" t="s">
        <v>52</v>
      </c>
      <c r="D1162" s="52">
        <v>1978</v>
      </c>
      <c r="E1162" s="52">
        <v>2019</v>
      </c>
      <c r="F1162" s="52" t="s">
        <v>76</v>
      </c>
      <c r="G1162" s="54">
        <v>5</v>
      </c>
      <c r="H1162" s="54">
        <v>6</v>
      </c>
      <c r="I1162" s="154">
        <v>5712.8999999999996</v>
      </c>
      <c r="J1162" s="154">
        <v>4867.1199999999999</v>
      </c>
      <c r="K1162" s="154">
        <v>4469.5200000000004</v>
      </c>
      <c r="L1162" s="155">
        <v>184</v>
      </c>
      <c r="M1162" s="154">
        <f t="shared" si="239"/>
        <v>606807</v>
      </c>
      <c r="N1162" s="154">
        <v>0</v>
      </c>
      <c r="O1162" s="154">
        <v>0</v>
      </c>
      <c r="P1162" s="154">
        <v>0</v>
      </c>
      <c r="Q1162" s="154">
        <f>'Таблица 3 '!C1153</f>
        <v>606807</v>
      </c>
      <c r="R1162" s="154">
        <f t="shared" si="240"/>
        <v>606807</v>
      </c>
      <c r="S1162" s="154">
        <v>0</v>
      </c>
      <c r="T1162" s="154" t="s">
        <v>958</v>
      </c>
      <c r="U1162" s="154" t="s">
        <v>958</v>
      </c>
      <c r="V1162" s="156">
        <v>2020</v>
      </c>
    </row>
    <row r="1163" s="51" customFormat="1" ht="45" customHeight="1">
      <c r="A1163" s="52">
        <v>85</v>
      </c>
      <c r="B1163" s="53" t="s">
        <v>1037</v>
      </c>
      <c r="C1163" s="52" t="s">
        <v>52</v>
      </c>
      <c r="D1163" s="52">
        <v>1991</v>
      </c>
      <c r="E1163" s="52" t="s">
        <v>39</v>
      </c>
      <c r="F1163" s="52" t="s">
        <v>44</v>
      </c>
      <c r="G1163" s="54">
        <v>9</v>
      </c>
      <c r="H1163" s="54">
        <v>1</v>
      </c>
      <c r="I1163" s="154">
        <v>7900</v>
      </c>
      <c r="J1163" s="154">
        <v>4900.1099999999997</v>
      </c>
      <c r="K1163" s="154">
        <v>4549.71</v>
      </c>
      <c r="L1163" s="155">
        <v>208</v>
      </c>
      <c r="M1163" s="154">
        <f t="shared" si="239"/>
        <v>1735510</v>
      </c>
      <c r="N1163" s="154">
        <v>0</v>
      </c>
      <c r="O1163" s="154">
        <v>0</v>
      </c>
      <c r="P1163" s="154">
        <v>0</v>
      </c>
      <c r="Q1163" s="154">
        <f>'Таблица 3 '!C1154</f>
        <v>1735510</v>
      </c>
      <c r="R1163" s="154">
        <f t="shared" si="240"/>
        <v>1735510</v>
      </c>
      <c r="S1163" s="154">
        <v>0</v>
      </c>
      <c r="T1163" s="154" t="s">
        <v>958</v>
      </c>
      <c r="U1163" s="154" t="s">
        <v>958</v>
      </c>
      <c r="V1163" s="156">
        <v>2021</v>
      </c>
    </row>
    <row r="1164" s="51" customFormat="1" ht="60">
      <c r="A1164" s="52">
        <v>86</v>
      </c>
      <c r="B1164" s="53" t="s">
        <v>585</v>
      </c>
      <c r="C1164" s="101" t="s">
        <v>1038</v>
      </c>
      <c r="D1164" s="52">
        <v>1990</v>
      </c>
      <c r="E1164" s="52" t="s">
        <v>39</v>
      </c>
      <c r="F1164" s="52" t="s">
        <v>50</v>
      </c>
      <c r="G1164" s="54">
        <v>9</v>
      </c>
      <c r="H1164" s="54">
        <v>6</v>
      </c>
      <c r="I1164" s="154">
        <v>14818.6</v>
      </c>
      <c r="J1164" s="154">
        <v>11650.4</v>
      </c>
      <c r="K1164" s="154">
        <v>11650.4</v>
      </c>
      <c r="L1164" s="155">
        <v>445</v>
      </c>
      <c r="M1164" s="154">
        <f t="shared" si="239"/>
        <v>3434789.8300000001</v>
      </c>
      <c r="N1164" s="154">
        <v>0</v>
      </c>
      <c r="O1164" s="154">
        <v>0</v>
      </c>
      <c r="P1164" s="154">
        <v>0</v>
      </c>
      <c r="Q1164" s="154">
        <f>'Таблица 3 '!C1155</f>
        <v>3434789.8300000001</v>
      </c>
      <c r="R1164" s="154">
        <f t="shared" si="240"/>
        <v>3434789.8300000001</v>
      </c>
      <c r="S1164" s="154">
        <v>0</v>
      </c>
      <c r="T1164" s="154" t="s">
        <v>958</v>
      </c>
      <c r="U1164" s="154" t="s">
        <v>958</v>
      </c>
      <c r="V1164" s="156">
        <v>2021</v>
      </c>
    </row>
    <row r="1165" s="51" customFormat="1" ht="60">
      <c r="A1165" s="52">
        <v>87</v>
      </c>
      <c r="B1165" s="53" t="s">
        <v>1039</v>
      </c>
      <c r="C1165" s="52" t="s">
        <v>1040</v>
      </c>
      <c r="D1165" s="52">
        <v>1965</v>
      </c>
      <c r="E1165" s="52" t="s">
        <v>39</v>
      </c>
      <c r="F1165" s="52" t="s">
        <v>44</v>
      </c>
      <c r="G1165" s="54">
        <v>2</v>
      </c>
      <c r="H1165" s="54">
        <v>2</v>
      </c>
      <c r="I1165" s="154">
        <v>688.70000000000005</v>
      </c>
      <c r="J1165" s="154">
        <v>652</v>
      </c>
      <c r="K1165" s="154">
        <v>520.70000000000005</v>
      </c>
      <c r="L1165" s="155">
        <v>32</v>
      </c>
      <c r="M1165" s="154">
        <f t="shared" si="239"/>
        <v>150078</v>
      </c>
      <c r="N1165" s="154">
        <v>0</v>
      </c>
      <c r="O1165" s="154">
        <v>0</v>
      </c>
      <c r="P1165" s="154">
        <v>0</v>
      </c>
      <c r="Q1165" s="154">
        <f>'Таблица 3 '!C1156</f>
        <v>150078</v>
      </c>
      <c r="R1165" s="154">
        <f t="shared" si="240"/>
        <v>150078</v>
      </c>
      <c r="S1165" s="154">
        <v>0</v>
      </c>
      <c r="T1165" s="154" t="s">
        <v>958</v>
      </c>
      <c r="U1165" s="154" t="s">
        <v>958</v>
      </c>
      <c r="V1165" s="156">
        <v>2021</v>
      </c>
    </row>
    <row r="1166" s="51" customFormat="1" ht="60">
      <c r="A1166" s="52">
        <v>88</v>
      </c>
      <c r="B1166" s="53" t="s">
        <v>881</v>
      </c>
      <c r="C1166" s="52" t="s">
        <v>1041</v>
      </c>
      <c r="D1166" s="52">
        <v>1979</v>
      </c>
      <c r="E1166" s="52" t="s">
        <v>39</v>
      </c>
      <c r="F1166" s="52" t="s">
        <v>50</v>
      </c>
      <c r="G1166" s="54">
        <v>5</v>
      </c>
      <c r="H1166" s="54">
        <v>4</v>
      </c>
      <c r="I1166" s="154">
        <v>3731.8000000000002</v>
      </c>
      <c r="J1166" s="154">
        <v>3743.3000000000002</v>
      </c>
      <c r="K1166" s="154">
        <v>2665.8000000000002</v>
      </c>
      <c r="L1166" s="155">
        <v>177</v>
      </c>
      <c r="M1166" s="154">
        <f t="shared" si="239"/>
        <v>1095291</v>
      </c>
      <c r="N1166" s="154">
        <v>0</v>
      </c>
      <c r="O1166" s="154">
        <v>0</v>
      </c>
      <c r="P1166" s="154">
        <v>0</v>
      </c>
      <c r="Q1166" s="154">
        <f>'Таблица 3 '!C1157</f>
        <v>1095291</v>
      </c>
      <c r="R1166" s="154">
        <f t="shared" si="240"/>
        <v>1095291</v>
      </c>
      <c r="S1166" s="154">
        <v>0</v>
      </c>
      <c r="T1166" s="154" t="s">
        <v>958</v>
      </c>
      <c r="U1166" s="154" t="s">
        <v>958</v>
      </c>
      <c r="V1166" s="156">
        <v>2021</v>
      </c>
    </row>
    <row r="1167" s="51" customFormat="1" ht="45.75" customHeight="1">
      <c r="A1167" s="52">
        <v>89</v>
      </c>
      <c r="B1167" s="53" t="s">
        <v>1042</v>
      </c>
      <c r="C1167" s="52" t="s">
        <v>52</v>
      </c>
      <c r="D1167" s="52">
        <v>1993</v>
      </c>
      <c r="E1167" s="52" t="s">
        <v>39</v>
      </c>
      <c r="F1167" s="52" t="s">
        <v>50</v>
      </c>
      <c r="G1167" s="54">
        <v>5</v>
      </c>
      <c r="H1167" s="54">
        <v>3</v>
      </c>
      <c r="I1167" s="154">
        <v>3822.9000000000001</v>
      </c>
      <c r="J1167" s="154">
        <v>3276.5</v>
      </c>
      <c r="K1167" s="154">
        <v>2906.5</v>
      </c>
      <c r="L1167" s="155">
        <v>136</v>
      </c>
      <c r="M1167" s="154">
        <f t="shared" si="239"/>
        <v>819190.76000000001</v>
      </c>
      <c r="N1167" s="154">
        <v>0</v>
      </c>
      <c r="O1167" s="154">
        <v>0</v>
      </c>
      <c r="P1167" s="154">
        <v>0</v>
      </c>
      <c r="Q1167" s="154">
        <f>'Таблица 3 '!C1158</f>
        <v>819190.76000000001</v>
      </c>
      <c r="R1167" s="154">
        <f t="shared" si="240"/>
        <v>819190.76000000001</v>
      </c>
      <c r="S1167" s="154">
        <v>0</v>
      </c>
      <c r="T1167" s="154" t="s">
        <v>958</v>
      </c>
      <c r="U1167" s="154" t="s">
        <v>958</v>
      </c>
      <c r="V1167" s="156">
        <v>2020</v>
      </c>
    </row>
    <row r="1168" s="61" customFormat="1" ht="27.75" customHeight="1">
      <c r="A1168" s="65" t="s">
        <v>587</v>
      </c>
      <c r="B1168" s="65"/>
      <c r="C1168" s="45"/>
      <c r="D1168" s="46" t="s">
        <v>39</v>
      </c>
      <c r="E1168" s="46" t="s">
        <v>39</v>
      </c>
      <c r="F1168" s="46" t="s">
        <v>39</v>
      </c>
      <c r="G1168" s="46" t="s">
        <v>39</v>
      </c>
      <c r="H1168" s="46" t="s">
        <v>39</v>
      </c>
      <c r="I1168" s="49">
        <f>SUM(I1169:I1171)</f>
        <v>10960.299999999999</v>
      </c>
      <c r="J1168" s="49">
        <f>SUM(J1169:J1171)</f>
        <v>8129.8999999999996</v>
      </c>
      <c r="K1168" s="49">
        <f>SUM(K1169:K1171)</f>
        <v>1859.2</v>
      </c>
      <c r="L1168" s="66">
        <f>SUM(L1169:L1171)</f>
        <v>383</v>
      </c>
      <c r="M1168" s="49">
        <f>SUM(M1169:M1171)</f>
        <v>481788.5</v>
      </c>
      <c r="N1168" s="49">
        <f>SUM(N1169:N1171)</f>
        <v>0</v>
      </c>
      <c r="O1168" s="49">
        <f>SUM(O1169:O1171)</f>
        <v>0</v>
      </c>
      <c r="P1168" s="49">
        <f>SUM(P1169:P1171)</f>
        <v>0</v>
      </c>
      <c r="Q1168" s="49">
        <f>SUM(Q1169:Q1171)</f>
        <v>481788.5</v>
      </c>
      <c r="R1168" s="49">
        <f>SUM(R1169:R1171)</f>
        <v>481788.5</v>
      </c>
      <c r="S1168" s="49">
        <f>SUM(S1169:S1171)</f>
        <v>0</v>
      </c>
      <c r="T1168" s="67" t="s">
        <v>39</v>
      </c>
      <c r="U1168" s="50" t="s">
        <v>39</v>
      </c>
      <c r="V1168" s="50" t="s">
        <v>39</v>
      </c>
    </row>
    <row r="1169" s="61" customFormat="1" ht="41.450000000000003" customHeight="1">
      <c r="A1169" s="54">
        <v>1</v>
      </c>
      <c r="B1169" s="68" t="s">
        <v>588</v>
      </c>
      <c r="C1169" s="52" t="s">
        <v>212</v>
      </c>
      <c r="D1169" s="69">
        <v>1964</v>
      </c>
      <c r="E1169" s="69" t="s">
        <v>40</v>
      </c>
      <c r="F1169" s="70" t="s">
        <v>54</v>
      </c>
      <c r="G1169" s="54">
        <v>4</v>
      </c>
      <c r="H1169" s="54">
        <v>4</v>
      </c>
      <c r="I1169" s="71">
        <v>3789.9000000000001</v>
      </c>
      <c r="J1169" s="71">
        <v>2737.9000000000001</v>
      </c>
      <c r="K1169" s="57">
        <v>694.89999999999998</v>
      </c>
      <c r="L1169" s="72">
        <v>145</v>
      </c>
      <c r="M1169" s="73">
        <f t="shared" ref="M1169:M1171" si="241">SUM(N1169:Q1169)</f>
        <v>0</v>
      </c>
      <c r="N1169" s="73">
        <v>0</v>
      </c>
      <c r="O1169" s="73">
        <v>0</v>
      </c>
      <c r="P1169" s="73">
        <v>0</v>
      </c>
      <c r="Q1169" s="73">
        <f>'Таблица 3 '!C1160</f>
        <v>0</v>
      </c>
      <c r="R1169" s="73">
        <v>0</v>
      </c>
      <c r="S1169" s="74">
        <v>0</v>
      </c>
      <c r="T1169" s="73" t="s">
        <v>958</v>
      </c>
      <c r="U1169" s="73" t="s">
        <v>958</v>
      </c>
      <c r="V1169" s="75" t="s">
        <v>965</v>
      </c>
    </row>
    <row r="1170" s="51" customFormat="1" ht="45.75" customHeight="1">
      <c r="A1170" s="52">
        <v>2</v>
      </c>
      <c r="B1170" s="53" t="s">
        <v>1043</v>
      </c>
      <c r="C1170" s="52" t="s">
        <v>212</v>
      </c>
      <c r="D1170" s="52">
        <v>1964</v>
      </c>
      <c r="E1170" s="69" t="s">
        <v>40</v>
      </c>
      <c r="F1170" s="52" t="s">
        <v>54</v>
      </c>
      <c r="G1170" s="54">
        <v>4</v>
      </c>
      <c r="H1170" s="54">
        <v>4</v>
      </c>
      <c r="I1170" s="55">
        <v>3652.6999999999998</v>
      </c>
      <c r="J1170" s="55">
        <v>2805.5999999999999</v>
      </c>
      <c r="K1170" s="84">
        <v>399.5</v>
      </c>
      <c r="L1170" s="84">
        <v>124</v>
      </c>
      <c r="M1170" s="73">
        <f t="shared" si="241"/>
        <v>92158.5</v>
      </c>
      <c r="N1170" s="73">
        <v>0</v>
      </c>
      <c r="O1170" s="73">
        <v>0</v>
      </c>
      <c r="P1170" s="73">
        <v>0</v>
      </c>
      <c r="Q1170" s="73">
        <f>'Таблица 3 '!C1161</f>
        <v>92158.5</v>
      </c>
      <c r="R1170" s="73">
        <f t="shared" ref="R1170:R1171" si="242">Q1170</f>
        <v>92158.5</v>
      </c>
      <c r="S1170" s="74">
        <v>0</v>
      </c>
      <c r="T1170" s="73" t="s">
        <v>958</v>
      </c>
      <c r="U1170" s="73" t="s">
        <v>958</v>
      </c>
      <c r="V1170" s="84">
        <v>2018</v>
      </c>
    </row>
    <row r="1171" s="51" customFormat="1" ht="44.25" customHeight="1">
      <c r="A1171" s="54">
        <v>3</v>
      </c>
      <c r="B1171" s="68" t="s">
        <v>1044</v>
      </c>
      <c r="C1171" s="52" t="s">
        <v>212</v>
      </c>
      <c r="D1171" s="52">
        <v>1965</v>
      </c>
      <c r="E1171" s="69" t="s">
        <v>40</v>
      </c>
      <c r="F1171" s="52" t="s">
        <v>54</v>
      </c>
      <c r="G1171" s="54">
        <v>4</v>
      </c>
      <c r="H1171" s="54">
        <v>4</v>
      </c>
      <c r="I1171" s="55">
        <v>3517.6999999999998</v>
      </c>
      <c r="J1171" s="55">
        <v>2586.4000000000001</v>
      </c>
      <c r="K1171" s="84">
        <v>764.79999999999995</v>
      </c>
      <c r="L1171" s="84">
        <v>114</v>
      </c>
      <c r="M1171" s="73">
        <f t="shared" si="241"/>
        <v>389630</v>
      </c>
      <c r="N1171" s="73">
        <v>0</v>
      </c>
      <c r="O1171" s="73">
        <v>0</v>
      </c>
      <c r="P1171" s="73">
        <v>0</v>
      </c>
      <c r="Q1171" s="73">
        <f>'Таблица 3 '!C1162</f>
        <v>389630</v>
      </c>
      <c r="R1171" s="73">
        <f t="shared" si="242"/>
        <v>389630</v>
      </c>
      <c r="S1171" s="74">
        <v>0</v>
      </c>
      <c r="T1171" s="73" t="s">
        <v>958</v>
      </c>
      <c r="U1171" s="73" t="s">
        <v>958</v>
      </c>
      <c r="V1171" s="84">
        <v>2019</v>
      </c>
    </row>
    <row r="1172" s="43" customFormat="1" ht="27" customHeight="1">
      <c r="A1172" s="44" t="s">
        <v>243</v>
      </c>
      <c r="B1172" s="44"/>
      <c r="C1172" s="45" t="s">
        <v>39</v>
      </c>
      <c r="D1172" s="45" t="s">
        <v>39</v>
      </c>
      <c r="E1172" s="45" t="s">
        <v>39</v>
      </c>
      <c r="F1172" s="45" t="s">
        <v>39</v>
      </c>
      <c r="G1172" s="46" t="s">
        <v>39</v>
      </c>
      <c r="H1172" s="46" t="s">
        <v>39</v>
      </c>
      <c r="I1172" s="152">
        <f>I1173</f>
        <v>3007.7800000000002</v>
      </c>
      <c r="J1172" s="152">
        <f>J1173</f>
        <v>3007.7800000000002</v>
      </c>
      <c r="K1172" s="152">
        <f>K1173</f>
        <v>3007.7800000000002</v>
      </c>
      <c r="L1172" s="153">
        <f>L1173</f>
        <v>53</v>
      </c>
      <c r="M1172" s="152">
        <f>M1173</f>
        <v>356232</v>
      </c>
      <c r="N1172" s="152">
        <f>N1173</f>
        <v>0</v>
      </c>
      <c r="O1172" s="152">
        <f>O1173</f>
        <v>0</v>
      </c>
      <c r="P1172" s="152">
        <f>P1173</f>
        <v>0</v>
      </c>
      <c r="Q1172" s="152">
        <f>Q1173</f>
        <v>356232</v>
      </c>
      <c r="R1172" s="152">
        <f>R1173</f>
        <v>356232</v>
      </c>
      <c r="S1172" s="152">
        <f>S1173</f>
        <v>0</v>
      </c>
      <c r="T1172" s="152" t="s">
        <v>40</v>
      </c>
      <c r="U1172" s="152" t="s">
        <v>40</v>
      </c>
      <c r="V1172" s="167" t="s">
        <v>40</v>
      </c>
    </row>
    <row r="1173" s="51" customFormat="1" ht="45" customHeight="1">
      <c r="A1173" s="52">
        <v>1</v>
      </c>
      <c r="B1173" s="53" t="s">
        <v>1045</v>
      </c>
      <c r="C1173" s="52" t="s">
        <v>52</v>
      </c>
      <c r="D1173" s="52">
        <v>1970</v>
      </c>
      <c r="E1173" s="52" t="s">
        <v>40</v>
      </c>
      <c r="F1173" s="52" t="s">
        <v>65</v>
      </c>
      <c r="G1173" s="54">
        <v>5</v>
      </c>
      <c r="H1173" s="54">
        <v>3</v>
      </c>
      <c r="I1173" s="154">
        <v>3007.7800000000002</v>
      </c>
      <c r="J1173" s="154">
        <v>3007.7800000000002</v>
      </c>
      <c r="K1173" s="154">
        <v>3007.7800000000002</v>
      </c>
      <c r="L1173" s="155">
        <v>53</v>
      </c>
      <c r="M1173" s="154">
        <f t="shared" si="239"/>
        <v>356232</v>
      </c>
      <c r="N1173" s="154">
        <v>0</v>
      </c>
      <c r="O1173" s="154">
        <v>0</v>
      </c>
      <c r="P1173" s="154">
        <v>0</v>
      </c>
      <c r="Q1173" s="154">
        <f>'Таблица 3 '!C1164</f>
        <v>356232</v>
      </c>
      <c r="R1173" s="154">
        <f t="shared" si="240"/>
        <v>356232</v>
      </c>
      <c r="S1173" s="154">
        <v>0</v>
      </c>
      <c r="T1173" s="154" t="s">
        <v>958</v>
      </c>
      <c r="U1173" s="154" t="s">
        <v>958</v>
      </c>
      <c r="V1173" s="156" t="s">
        <v>1046</v>
      </c>
    </row>
    <row r="1174" s="43" customFormat="1" ht="27" customHeight="1">
      <c r="A1174" s="44" t="s">
        <v>602</v>
      </c>
      <c r="B1174" s="44"/>
      <c r="C1174" s="45" t="s">
        <v>40</v>
      </c>
      <c r="D1174" s="45" t="s">
        <v>40</v>
      </c>
      <c r="E1174" s="45" t="s">
        <v>40</v>
      </c>
      <c r="F1174" s="45" t="s">
        <v>40</v>
      </c>
      <c r="G1174" s="46" t="s">
        <v>40</v>
      </c>
      <c r="H1174" s="46" t="s">
        <v>40</v>
      </c>
      <c r="I1174" s="152">
        <f>I1175+I1177</f>
        <v>3052.4000000000001</v>
      </c>
      <c r="J1174" s="152">
        <f>J1175+J1177</f>
        <v>3017.9000000000001</v>
      </c>
      <c r="K1174" s="152">
        <f>K1175+K1177</f>
        <v>2761.5</v>
      </c>
      <c r="L1174" s="153">
        <f>L1175+L1177</f>
        <v>128</v>
      </c>
      <c r="M1174" s="152">
        <f>SUM(M1175:M1177)</f>
        <v>99597.040000000037</v>
      </c>
      <c r="N1174" s="152">
        <f>SUM(N1175:N1177)</f>
        <v>0</v>
      </c>
      <c r="O1174" s="152">
        <f>SUM(O1175:O1177)</f>
        <v>0</v>
      </c>
      <c r="P1174" s="152">
        <f>SUM(P1175:P1177)</f>
        <v>0</v>
      </c>
      <c r="Q1174" s="152">
        <f>SUM(Q1175:Q1177)</f>
        <v>99597.040000000037</v>
      </c>
      <c r="R1174" s="152">
        <f>SUM(R1175:R1177)</f>
        <v>99597.040000000037</v>
      </c>
      <c r="S1174" s="152">
        <f>SUM(S1175:S1177)</f>
        <v>0</v>
      </c>
      <c r="T1174" s="152" t="s">
        <v>39</v>
      </c>
      <c r="U1174" s="152" t="s">
        <v>39</v>
      </c>
      <c r="V1174" s="167" t="s">
        <v>39</v>
      </c>
    </row>
    <row r="1175" s="51" customFormat="1" ht="45">
      <c r="A1175" s="52">
        <v>1</v>
      </c>
      <c r="B1175" s="53" t="s">
        <v>1047</v>
      </c>
      <c r="C1175" s="52" t="s">
        <v>43</v>
      </c>
      <c r="D1175" s="52">
        <v>1970</v>
      </c>
      <c r="E1175" s="52" t="s">
        <v>40</v>
      </c>
      <c r="F1175" s="52" t="s">
        <v>44</v>
      </c>
      <c r="G1175" s="54">
        <v>2</v>
      </c>
      <c r="H1175" s="54">
        <v>2</v>
      </c>
      <c r="I1175" s="154">
        <v>741</v>
      </c>
      <c r="J1175" s="154">
        <v>741</v>
      </c>
      <c r="K1175" s="154">
        <v>741</v>
      </c>
      <c r="L1175" s="155">
        <v>32</v>
      </c>
      <c r="M1175" s="154">
        <f t="shared" ref="M1175:M1177" si="243">SUM(N1175:Q1175)</f>
        <v>-1011443.08</v>
      </c>
      <c r="N1175" s="154">
        <v>0</v>
      </c>
      <c r="O1175" s="154">
        <v>0</v>
      </c>
      <c r="P1175" s="154">
        <v>0</v>
      </c>
      <c r="Q1175" s="154">
        <f>'Таблица 3 '!C1166</f>
        <v>-1011443.08</v>
      </c>
      <c r="R1175" s="154">
        <f t="shared" ref="R1175:R1177" si="244">Q1175</f>
        <v>-1011443.08</v>
      </c>
      <c r="S1175" s="154">
        <v>0</v>
      </c>
      <c r="T1175" s="154" t="s">
        <v>958</v>
      </c>
      <c r="U1175" s="154" t="s">
        <v>958</v>
      </c>
      <c r="V1175" s="156" t="s">
        <v>1036</v>
      </c>
    </row>
    <row r="1176" s="51" customFormat="1" ht="45">
      <c r="A1176" s="53"/>
      <c r="B1176" s="53" t="s">
        <v>1047</v>
      </c>
      <c r="C1176" s="52" t="s">
        <v>43</v>
      </c>
      <c r="D1176" s="52">
        <v>1970</v>
      </c>
      <c r="E1176" s="52" t="s">
        <v>40</v>
      </c>
      <c r="F1176" s="52" t="s">
        <v>44</v>
      </c>
      <c r="G1176" s="54">
        <v>2</v>
      </c>
      <c r="H1176" s="54">
        <v>2</v>
      </c>
      <c r="I1176" s="154">
        <v>741</v>
      </c>
      <c r="J1176" s="154">
        <v>741</v>
      </c>
      <c r="K1176" s="154">
        <v>741</v>
      </c>
      <c r="L1176" s="155">
        <v>32</v>
      </c>
      <c r="M1176" s="154">
        <f t="shared" si="243"/>
        <v>43982.120000000003</v>
      </c>
      <c r="N1176" s="154">
        <v>0</v>
      </c>
      <c r="O1176" s="154">
        <v>0</v>
      </c>
      <c r="P1176" s="154">
        <v>0</v>
      </c>
      <c r="Q1176" s="154">
        <f>'Таблица 3 '!C1167</f>
        <v>43982.120000000003</v>
      </c>
      <c r="R1176" s="154">
        <f t="shared" si="244"/>
        <v>43982.120000000003</v>
      </c>
      <c r="S1176" s="154">
        <v>0</v>
      </c>
      <c r="T1176" s="154" t="s">
        <v>958</v>
      </c>
      <c r="U1176" s="154" t="s">
        <v>958</v>
      </c>
      <c r="V1176" s="156" t="s">
        <v>1036</v>
      </c>
    </row>
    <row r="1177" s="51" customFormat="1" ht="60">
      <c r="A1177" s="76">
        <v>2</v>
      </c>
      <c r="B1177" s="118" t="s">
        <v>1048</v>
      </c>
      <c r="C1177" s="76" t="s">
        <v>52</v>
      </c>
      <c r="D1177" s="76">
        <v>1998</v>
      </c>
      <c r="E1177" s="76" t="s">
        <v>39</v>
      </c>
      <c r="F1177" s="76" t="s">
        <v>50</v>
      </c>
      <c r="G1177" s="78">
        <v>5</v>
      </c>
      <c r="H1177" s="78">
        <v>2</v>
      </c>
      <c r="I1177" s="168">
        <v>2311.4000000000001</v>
      </c>
      <c r="J1177" s="168">
        <v>2276.9000000000001</v>
      </c>
      <c r="K1177" s="168">
        <v>2020.5</v>
      </c>
      <c r="L1177" s="169">
        <v>96</v>
      </c>
      <c r="M1177" s="168">
        <f t="shared" si="243"/>
        <v>1067058</v>
      </c>
      <c r="N1177" s="168">
        <v>0</v>
      </c>
      <c r="O1177" s="168">
        <v>0</v>
      </c>
      <c r="P1177" s="168">
        <v>0</v>
      </c>
      <c r="Q1177" s="168">
        <f>'Таблица 3 '!C1168</f>
        <v>1067058</v>
      </c>
      <c r="R1177" s="168">
        <f t="shared" si="244"/>
        <v>1067058</v>
      </c>
      <c r="S1177" s="168">
        <v>0</v>
      </c>
      <c r="T1177" s="168" t="s">
        <v>958</v>
      </c>
      <c r="U1177" s="168" t="s">
        <v>958</v>
      </c>
      <c r="V1177" s="170">
        <v>2020</v>
      </c>
    </row>
    <row r="1178" ht="22.5" customHeight="1">
      <c r="A1178" s="44" t="s">
        <v>248</v>
      </c>
      <c r="B1178" s="44"/>
      <c r="C1178" s="45" t="s">
        <v>39</v>
      </c>
      <c r="D1178" s="45" t="s">
        <v>39</v>
      </c>
      <c r="E1178" s="45" t="s">
        <v>39</v>
      </c>
      <c r="F1178" s="45" t="s">
        <v>39</v>
      </c>
      <c r="G1178" s="46" t="s">
        <v>39</v>
      </c>
      <c r="H1178" s="46" t="s">
        <v>39</v>
      </c>
      <c r="I1178" s="152">
        <f>I1179</f>
        <v>4431.6999999999998</v>
      </c>
      <c r="J1178" s="152">
        <f>J1179</f>
        <v>3158.4000000000001</v>
      </c>
      <c r="K1178" s="152">
        <f>K1179</f>
        <v>3158.4000000000001</v>
      </c>
      <c r="L1178" s="153">
        <f>L1179</f>
        <v>195</v>
      </c>
      <c r="M1178" s="152">
        <f>M1179</f>
        <v>215704.79999999999</v>
      </c>
      <c r="N1178" s="152">
        <f>N1179</f>
        <v>0</v>
      </c>
      <c r="O1178" s="152">
        <f>O1179</f>
        <v>0</v>
      </c>
      <c r="P1178" s="152">
        <f>P1179</f>
        <v>0</v>
      </c>
      <c r="Q1178" s="152">
        <f>Q1179</f>
        <v>215704.79999999999</v>
      </c>
      <c r="R1178" s="152">
        <f>R1179</f>
        <v>215704.79999999999</v>
      </c>
      <c r="S1178" s="152">
        <f>S1179</f>
        <v>0</v>
      </c>
      <c r="T1178" s="152" t="s">
        <v>40</v>
      </c>
      <c r="U1178" s="152" t="s">
        <v>40</v>
      </c>
      <c r="V1178" s="167" t="s">
        <v>40</v>
      </c>
    </row>
    <row r="1179" ht="42.75" customHeight="1">
      <c r="A1179" s="52">
        <v>1</v>
      </c>
      <c r="B1179" s="53" t="s">
        <v>1049</v>
      </c>
      <c r="C1179" s="52" t="s">
        <v>43</v>
      </c>
      <c r="D1179" s="52">
        <v>1977</v>
      </c>
      <c r="E1179" s="52" t="s">
        <v>40</v>
      </c>
      <c r="F1179" s="52" t="s">
        <v>50</v>
      </c>
      <c r="G1179" s="54">
        <v>5</v>
      </c>
      <c r="H1179" s="54">
        <v>6</v>
      </c>
      <c r="I1179" s="154">
        <v>4431.6999999999998</v>
      </c>
      <c r="J1179" s="154">
        <v>3158.4000000000001</v>
      </c>
      <c r="K1179" s="154">
        <v>3158.4000000000001</v>
      </c>
      <c r="L1179" s="155">
        <v>195</v>
      </c>
      <c r="M1179" s="154">
        <f>SUM(N1179:Q1179)</f>
        <v>215704.79999999999</v>
      </c>
      <c r="N1179" s="154">
        <v>0</v>
      </c>
      <c r="O1179" s="154">
        <v>0</v>
      </c>
      <c r="P1179" s="154">
        <v>0</v>
      </c>
      <c r="Q1179" s="154">
        <f>'Таблица 3 '!C1170</f>
        <v>215704.79999999999</v>
      </c>
      <c r="R1179" s="154">
        <f>Q1179</f>
        <v>215704.79999999999</v>
      </c>
      <c r="S1179" s="154">
        <v>0</v>
      </c>
      <c r="T1179" s="154" t="s">
        <v>958</v>
      </c>
      <c r="U1179" s="154" t="s">
        <v>958</v>
      </c>
      <c r="V1179" s="156">
        <v>2021</v>
      </c>
    </row>
    <row r="1180" s="51" customFormat="1" ht="27.75" customHeight="1">
      <c r="A1180" s="124" t="s">
        <v>905</v>
      </c>
      <c r="B1180" s="124"/>
      <c r="C1180" s="125" t="s">
        <v>39</v>
      </c>
      <c r="D1180" s="125" t="s">
        <v>39</v>
      </c>
      <c r="E1180" s="125" t="s">
        <v>39</v>
      </c>
      <c r="F1180" s="125" t="s">
        <v>39</v>
      </c>
      <c r="G1180" s="126" t="s">
        <v>39</v>
      </c>
      <c r="H1180" s="126" t="s">
        <v>39</v>
      </c>
      <c r="I1180" s="171">
        <f>SUM(I1181:I1182)</f>
        <v>1147</v>
      </c>
      <c r="J1180" s="171">
        <f>SUM(J1181:J1182)</f>
        <v>1059.03</v>
      </c>
      <c r="K1180" s="171">
        <f>SUM(K1181:K1182)</f>
        <v>978.10000000000002</v>
      </c>
      <c r="L1180" s="172">
        <f>SUM(L1181:L1182)</f>
        <v>38</v>
      </c>
      <c r="M1180" s="171">
        <f>SUM(M1181:M1182)</f>
        <v>-60274.400000000001</v>
      </c>
      <c r="N1180" s="171">
        <f>SUM(N1181:N1182)</f>
        <v>0</v>
      </c>
      <c r="O1180" s="171">
        <f>SUM(O1181:O1182)</f>
        <v>0</v>
      </c>
      <c r="P1180" s="171">
        <f>SUM(P1181:P1182)</f>
        <v>0</v>
      </c>
      <c r="Q1180" s="171">
        <f>SUM(Q1181:Q1182)</f>
        <v>-60274.400000000001</v>
      </c>
      <c r="R1180" s="171">
        <f>SUM(R1181:R1182)</f>
        <v>-60274.400000000001</v>
      </c>
      <c r="S1180" s="171">
        <f>SUM(S1181:S1182)</f>
        <v>0</v>
      </c>
      <c r="T1180" s="171" t="s">
        <v>39</v>
      </c>
      <c r="U1180" s="171" t="s">
        <v>39</v>
      </c>
      <c r="V1180" s="173" t="s">
        <v>39</v>
      </c>
    </row>
    <row r="1181" s="51" customFormat="1" ht="42" customHeight="1">
      <c r="A1181" s="114">
        <v>1</v>
      </c>
      <c r="B1181" s="121" t="s">
        <v>369</v>
      </c>
      <c r="C1181" s="101" t="s">
        <v>43</v>
      </c>
      <c r="D1181" s="114" t="s">
        <v>370</v>
      </c>
      <c r="E1181" s="101">
        <v>2017</v>
      </c>
      <c r="F1181" s="114" t="s">
        <v>65</v>
      </c>
      <c r="G1181" s="103">
        <v>2</v>
      </c>
      <c r="H1181" s="115">
        <v>1</v>
      </c>
      <c r="I1181" s="165">
        <v>566</v>
      </c>
      <c r="J1181" s="174">
        <v>523.5</v>
      </c>
      <c r="K1181" s="165">
        <v>523.5</v>
      </c>
      <c r="L1181" s="175">
        <v>18</v>
      </c>
      <c r="M1181" s="165">
        <f t="shared" ref="M1181:M1182" si="245">SUM(N1181:Q1181)</f>
        <v>-29904.740000000002</v>
      </c>
      <c r="N1181" s="174">
        <v>0</v>
      </c>
      <c r="O1181" s="165">
        <v>0</v>
      </c>
      <c r="P1181" s="176">
        <v>0</v>
      </c>
      <c r="Q1181" s="176">
        <f>'Таблица 3 '!C1172</f>
        <v>-29904.740000000002</v>
      </c>
      <c r="R1181" s="176">
        <f t="shared" ref="R1181:R1182" si="246">Q1181</f>
        <v>-29904.740000000002</v>
      </c>
      <c r="S1181" s="176">
        <v>0</v>
      </c>
      <c r="T1181" s="177" t="s">
        <v>958</v>
      </c>
      <c r="U1181" s="165" t="s">
        <v>958</v>
      </c>
      <c r="V1181" s="178" t="s">
        <v>1046</v>
      </c>
    </row>
    <row r="1182" s="51" customFormat="1" ht="45" customHeight="1">
      <c r="A1182" s="52">
        <v>2</v>
      </c>
      <c r="B1182" s="53" t="s">
        <v>371</v>
      </c>
      <c r="C1182" s="52" t="s">
        <v>43</v>
      </c>
      <c r="D1182" s="101" t="s">
        <v>370</v>
      </c>
      <c r="E1182" s="52">
        <v>2017</v>
      </c>
      <c r="F1182" s="101" t="s">
        <v>65</v>
      </c>
      <c r="G1182" s="54">
        <v>2</v>
      </c>
      <c r="H1182" s="103">
        <v>1</v>
      </c>
      <c r="I1182" s="154">
        <v>581</v>
      </c>
      <c r="J1182" s="165">
        <v>535.52999999999997</v>
      </c>
      <c r="K1182" s="154">
        <v>454.60000000000002</v>
      </c>
      <c r="L1182" s="179">
        <v>20</v>
      </c>
      <c r="M1182" s="154">
        <f t="shared" si="245"/>
        <v>-30369.66</v>
      </c>
      <c r="N1182" s="165">
        <v>0</v>
      </c>
      <c r="O1182" s="180">
        <v>0</v>
      </c>
      <c r="P1182" s="176">
        <v>0</v>
      </c>
      <c r="Q1182" s="176">
        <f>'Таблица 3 '!C1173</f>
        <v>-30369.66</v>
      </c>
      <c r="R1182" s="176">
        <f t="shared" si="246"/>
        <v>-30369.66</v>
      </c>
      <c r="S1182" s="176">
        <v>0</v>
      </c>
      <c r="T1182" s="165" t="s">
        <v>958</v>
      </c>
      <c r="U1182" s="154" t="s">
        <v>958</v>
      </c>
      <c r="V1182" s="156" t="s">
        <v>1046</v>
      </c>
    </row>
    <row r="1183" s="43" customFormat="1" ht="27" customHeight="1">
      <c r="A1183" s="44" t="s">
        <v>303</v>
      </c>
      <c r="B1183" s="44"/>
      <c r="C1183" s="45" t="s">
        <v>39</v>
      </c>
      <c r="D1183" s="45" t="s">
        <v>39</v>
      </c>
      <c r="E1183" s="45" t="s">
        <v>39</v>
      </c>
      <c r="F1183" s="45" t="s">
        <v>39</v>
      </c>
      <c r="G1183" s="46" t="s">
        <v>39</v>
      </c>
      <c r="H1183" s="46" t="s">
        <v>39</v>
      </c>
      <c r="I1183" s="152">
        <f>SUM(I1184:I1185)</f>
        <v>2354.6000000000004</v>
      </c>
      <c r="J1183" s="152">
        <f>SUM(J1184:J1185)</f>
        <v>2192.3999999999996</v>
      </c>
      <c r="K1183" s="152">
        <f>SUM(K1184:K1185)</f>
        <v>2244.8000000000002</v>
      </c>
      <c r="L1183" s="153">
        <f>SUM(L1184:L1185)</f>
        <v>77</v>
      </c>
      <c r="M1183" s="152">
        <f>SUM(M1184:M1185)</f>
        <v>-488617.50999999995</v>
      </c>
      <c r="N1183" s="152">
        <f>SUM(N1184:N1185)</f>
        <v>0</v>
      </c>
      <c r="O1183" s="152">
        <f>SUM(O1184:O1185)</f>
        <v>0</v>
      </c>
      <c r="P1183" s="181">
        <f>SUM(P1184:P1185)</f>
        <v>0</v>
      </c>
      <c r="Q1183" s="181">
        <f>SUM(Q1184:Q1185)</f>
        <v>-488617.50999999995</v>
      </c>
      <c r="R1183" s="181">
        <f>SUM(R1184:R1185)</f>
        <v>-488617.50999999995</v>
      </c>
      <c r="S1183" s="181">
        <f>SUM(S1184:S1185)</f>
        <v>0</v>
      </c>
      <c r="T1183" s="152" t="s">
        <v>40</v>
      </c>
      <c r="U1183" s="152" t="s">
        <v>40</v>
      </c>
      <c r="V1183" s="167" t="s">
        <v>40</v>
      </c>
    </row>
    <row r="1184" s="51" customFormat="1" ht="45">
      <c r="A1184" s="52">
        <v>1</v>
      </c>
      <c r="B1184" s="53" t="s">
        <v>1050</v>
      </c>
      <c r="C1184" s="52" t="s">
        <v>43</v>
      </c>
      <c r="D1184" s="52">
        <v>1986</v>
      </c>
      <c r="E1184" s="52" t="s">
        <v>484</v>
      </c>
      <c r="F1184" s="52" t="s">
        <v>44</v>
      </c>
      <c r="G1184" s="54">
        <v>2</v>
      </c>
      <c r="H1184" s="54">
        <v>2</v>
      </c>
      <c r="I1184" s="154">
        <v>605.70000000000005</v>
      </c>
      <c r="J1184" s="154">
        <v>553.29999999999995</v>
      </c>
      <c r="K1184" s="154">
        <v>605.70000000000005</v>
      </c>
      <c r="L1184" s="155">
        <v>22</v>
      </c>
      <c r="M1184" s="154">
        <f t="shared" ref="M1184:M1185" si="247">SUM(N1184:Q1184)</f>
        <v>74807.690000000002</v>
      </c>
      <c r="N1184" s="154">
        <v>0</v>
      </c>
      <c r="O1184" s="154">
        <v>0</v>
      </c>
      <c r="P1184" s="154">
        <v>0</v>
      </c>
      <c r="Q1184" s="154">
        <f>'Таблица 3 '!C1175</f>
        <v>74807.690000000002</v>
      </c>
      <c r="R1184" s="154">
        <f t="shared" ref="R1184:R1185" si="248">Q1184</f>
        <v>74807.690000000002</v>
      </c>
      <c r="S1184" s="154">
        <v>0</v>
      </c>
      <c r="T1184" s="154" t="s">
        <v>958</v>
      </c>
      <c r="U1184" s="154" t="s">
        <v>958</v>
      </c>
      <c r="V1184" s="156" t="s">
        <v>1010</v>
      </c>
    </row>
    <row r="1185" s="51" customFormat="1" ht="45">
      <c r="A1185" s="52">
        <v>2</v>
      </c>
      <c r="B1185" s="53" t="s">
        <v>1051</v>
      </c>
      <c r="C1185" s="52" t="s">
        <v>43</v>
      </c>
      <c r="D1185" s="52">
        <v>1994</v>
      </c>
      <c r="E1185" s="52" t="s">
        <v>40</v>
      </c>
      <c r="F1185" s="52" t="s">
        <v>44</v>
      </c>
      <c r="G1185" s="54">
        <v>3</v>
      </c>
      <c r="H1185" s="54">
        <v>3</v>
      </c>
      <c r="I1185" s="154">
        <v>1748.9000000000001</v>
      </c>
      <c r="J1185" s="154">
        <v>1639.0999999999999</v>
      </c>
      <c r="K1185" s="154">
        <v>1639.0999999999999</v>
      </c>
      <c r="L1185" s="155">
        <v>55</v>
      </c>
      <c r="M1185" s="154">
        <f t="shared" si="247"/>
        <v>-563425.19999999995</v>
      </c>
      <c r="N1185" s="154">
        <v>0</v>
      </c>
      <c r="O1185" s="154">
        <v>0</v>
      </c>
      <c r="P1185" s="154">
        <v>0</v>
      </c>
      <c r="Q1185" s="154">
        <f>'Таблица 3 '!C1176</f>
        <v>-563425.19999999995</v>
      </c>
      <c r="R1185" s="154">
        <f t="shared" si="248"/>
        <v>-563425.19999999995</v>
      </c>
      <c r="S1185" s="154">
        <v>0</v>
      </c>
      <c r="T1185" s="154" t="s">
        <v>958</v>
      </c>
      <c r="U1185" s="154" t="s">
        <v>958</v>
      </c>
      <c r="V1185" s="156" t="s">
        <v>969</v>
      </c>
    </row>
    <row r="1186" ht="30.75" customHeight="1">
      <c r="A1186" s="44" t="s">
        <v>920</v>
      </c>
      <c r="B1186" s="44"/>
      <c r="C1186" s="45" t="s">
        <v>40</v>
      </c>
      <c r="D1186" s="45" t="s">
        <v>40</v>
      </c>
      <c r="E1186" s="45" t="s">
        <v>40</v>
      </c>
      <c r="F1186" s="45" t="s">
        <v>40</v>
      </c>
      <c r="G1186" s="46" t="s">
        <v>40</v>
      </c>
      <c r="H1186" s="46" t="s">
        <v>40</v>
      </c>
      <c r="I1186" s="152">
        <f>SUM(I1187:I1194)</f>
        <v>43110</v>
      </c>
      <c r="J1186" s="152">
        <f>SUM(J1187:J1194)</f>
        <v>32063.369999999995</v>
      </c>
      <c r="K1186" s="152">
        <f>SUM(K1187:K1194)</f>
        <v>31908.869999999995</v>
      </c>
      <c r="L1186" s="153">
        <f>SUM(L1187:L1194)</f>
        <v>1314</v>
      </c>
      <c r="M1186" s="152">
        <f>SUM(M1187:M1194)</f>
        <v>7712675.75</v>
      </c>
      <c r="N1186" s="152">
        <f>SUM(N1187:N1194)</f>
        <v>0</v>
      </c>
      <c r="O1186" s="152">
        <f>SUM(O1187:O1194)</f>
        <v>0</v>
      </c>
      <c r="P1186" s="152">
        <f>SUM(P1187:P1194)</f>
        <v>0</v>
      </c>
      <c r="Q1186" s="152">
        <f>SUM(Q1187:Q1194)</f>
        <v>7712675.75</v>
      </c>
      <c r="R1186" s="152">
        <f>SUM(R1187:R1194)</f>
        <v>7712675.75</v>
      </c>
      <c r="S1186" s="152">
        <f>SUM(S1187:S1194)</f>
        <v>0</v>
      </c>
      <c r="T1186" s="152" t="s">
        <v>40</v>
      </c>
      <c r="U1186" s="152" t="s">
        <v>40</v>
      </c>
      <c r="V1186" s="167" t="s">
        <v>40</v>
      </c>
    </row>
    <row r="1187" ht="47.25" customHeight="1">
      <c r="A1187" s="52">
        <v>1</v>
      </c>
      <c r="B1187" s="53" t="s">
        <v>1052</v>
      </c>
      <c r="C1187" s="52" t="s">
        <v>52</v>
      </c>
      <c r="D1187" s="52">
        <v>1986</v>
      </c>
      <c r="E1187" s="52" t="s">
        <v>40</v>
      </c>
      <c r="F1187" s="52" t="s">
        <v>50</v>
      </c>
      <c r="G1187" s="54">
        <v>5</v>
      </c>
      <c r="H1187" s="54">
        <v>4</v>
      </c>
      <c r="I1187" s="154">
        <v>4266.6000000000004</v>
      </c>
      <c r="J1187" s="154">
        <v>3061</v>
      </c>
      <c r="K1187" s="154">
        <v>3061</v>
      </c>
      <c r="L1187" s="155">
        <v>129</v>
      </c>
      <c r="M1187" s="154">
        <f t="shared" ref="M1187:M1194" si="249">SUM(N1187:Q1187)</f>
        <v>711142</v>
      </c>
      <c r="N1187" s="154">
        <v>0</v>
      </c>
      <c r="O1187" s="154">
        <v>0</v>
      </c>
      <c r="P1187" s="154">
        <v>0</v>
      </c>
      <c r="Q1187" s="154">
        <f>'Таблица 3 '!C1178</f>
        <v>711142</v>
      </c>
      <c r="R1187" s="154">
        <f t="shared" ref="R1187:R1194" si="250">Q1187</f>
        <v>711142</v>
      </c>
      <c r="S1187" s="154">
        <v>0</v>
      </c>
      <c r="T1187" s="154" t="s">
        <v>958</v>
      </c>
      <c r="U1187" s="154" t="s">
        <v>958</v>
      </c>
      <c r="V1187" s="156">
        <v>2019</v>
      </c>
    </row>
    <row r="1188" ht="60.75" customHeight="1">
      <c r="A1188" s="52">
        <v>2</v>
      </c>
      <c r="B1188" s="53" t="s">
        <v>1053</v>
      </c>
      <c r="C1188" s="52" t="s">
        <v>1003</v>
      </c>
      <c r="D1188" s="52">
        <v>1986</v>
      </c>
      <c r="E1188" s="52" t="s">
        <v>40</v>
      </c>
      <c r="F1188" s="52" t="s">
        <v>50</v>
      </c>
      <c r="G1188" s="54">
        <v>5</v>
      </c>
      <c r="H1188" s="54">
        <v>3</v>
      </c>
      <c r="I1188" s="154">
        <v>4687.6000000000004</v>
      </c>
      <c r="J1188" s="154">
        <v>3274.6999999999998</v>
      </c>
      <c r="K1188" s="154">
        <v>3274.6999999999998</v>
      </c>
      <c r="L1188" s="155">
        <v>112</v>
      </c>
      <c r="M1188" s="154">
        <f t="shared" si="249"/>
        <v>1472910</v>
      </c>
      <c r="N1188" s="154">
        <v>0</v>
      </c>
      <c r="O1188" s="154">
        <v>0</v>
      </c>
      <c r="P1188" s="154">
        <v>0</v>
      </c>
      <c r="Q1188" s="154">
        <f>'Таблица 3 '!C1179</f>
        <v>1472910</v>
      </c>
      <c r="R1188" s="154">
        <f t="shared" si="250"/>
        <v>1472910</v>
      </c>
      <c r="S1188" s="154">
        <v>0</v>
      </c>
      <c r="T1188" s="154" t="s">
        <v>958</v>
      </c>
      <c r="U1188" s="154" t="s">
        <v>958</v>
      </c>
      <c r="V1188" s="156">
        <v>2021</v>
      </c>
    </row>
    <row r="1189" ht="42.75" customHeight="1">
      <c r="A1189" s="52">
        <v>3</v>
      </c>
      <c r="B1189" s="53" t="s">
        <v>1054</v>
      </c>
      <c r="C1189" s="52" t="s">
        <v>52</v>
      </c>
      <c r="D1189" s="52">
        <v>1988</v>
      </c>
      <c r="E1189" s="52" t="s">
        <v>40</v>
      </c>
      <c r="F1189" s="52" t="s">
        <v>50</v>
      </c>
      <c r="G1189" s="54">
        <v>5</v>
      </c>
      <c r="H1189" s="54">
        <v>3</v>
      </c>
      <c r="I1189" s="154">
        <v>4913</v>
      </c>
      <c r="J1189" s="154">
        <v>3174.0999999999999</v>
      </c>
      <c r="K1189" s="154">
        <v>3174.0999999999999</v>
      </c>
      <c r="L1189" s="155">
        <v>135</v>
      </c>
      <c r="M1189" s="154">
        <f t="shared" si="249"/>
        <v>826641.30000000005</v>
      </c>
      <c r="N1189" s="154">
        <v>0</v>
      </c>
      <c r="O1189" s="154">
        <v>0</v>
      </c>
      <c r="P1189" s="154">
        <v>0</v>
      </c>
      <c r="Q1189" s="154">
        <f>'Таблица 3 '!C1180</f>
        <v>826641.30000000005</v>
      </c>
      <c r="R1189" s="154">
        <f t="shared" si="250"/>
        <v>826641.30000000005</v>
      </c>
      <c r="S1189" s="154">
        <v>0</v>
      </c>
      <c r="T1189" s="154" t="s">
        <v>958</v>
      </c>
      <c r="U1189" s="154" t="s">
        <v>958</v>
      </c>
      <c r="V1189" s="156">
        <v>2019</v>
      </c>
    </row>
    <row r="1190" ht="42.75" customHeight="1">
      <c r="A1190" s="52">
        <v>4</v>
      </c>
      <c r="B1190" s="53" t="s">
        <v>1055</v>
      </c>
      <c r="C1190" s="52" t="s">
        <v>52</v>
      </c>
      <c r="D1190" s="52">
        <v>1988</v>
      </c>
      <c r="E1190" s="52" t="s">
        <v>40</v>
      </c>
      <c r="F1190" s="52" t="s">
        <v>50</v>
      </c>
      <c r="G1190" s="54">
        <v>5</v>
      </c>
      <c r="H1190" s="54">
        <v>3</v>
      </c>
      <c r="I1190" s="154">
        <v>4672.8999999999996</v>
      </c>
      <c r="J1190" s="154">
        <v>3169.4000000000001</v>
      </c>
      <c r="K1190" s="154">
        <v>3169.4000000000001</v>
      </c>
      <c r="L1190" s="155">
        <v>157</v>
      </c>
      <c r="M1190" s="154">
        <f t="shared" si="249"/>
        <v>663523.77000000002</v>
      </c>
      <c r="N1190" s="154">
        <v>0</v>
      </c>
      <c r="O1190" s="154">
        <v>0</v>
      </c>
      <c r="P1190" s="154">
        <v>0</v>
      </c>
      <c r="Q1190" s="154">
        <f>'Таблица 3 '!C1181</f>
        <v>663523.77000000002</v>
      </c>
      <c r="R1190" s="154">
        <f t="shared" si="250"/>
        <v>663523.77000000002</v>
      </c>
      <c r="S1190" s="154">
        <v>0</v>
      </c>
      <c r="T1190" s="154" t="s">
        <v>958</v>
      </c>
      <c r="U1190" s="154" t="s">
        <v>958</v>
      </c>
      <c r="V1190" s="156">
        <v>2018</v>
      </c>
    </row>
    <row r="1191" ht="42.75" customHeight="1">
      <c r="A1191" s="52">
        <v>5</v>
      </c>
      <c r="B1191" s="53" t="s">
        <v>1056</v>
      </c>
      <c r="C1191" s="52" t="s">
        <v>52</v>
      </c>
      <c r="D1191" s="52">
        <v>1986</v>
      </c>
      <c r="E1191" s="52" t="s">
        <v>40</v>
      </c>
      <c r="F1191" s="52" t="s">
        <v>50</v>
      </c>
      <c r="G1191" s="54">
        <v>5</v>
      </c>
      <c r="H1191" s="54">
        <v>3</v>
      </c>
      <c r="I1191" s="154">
        <v>4682</v>
      </c>
      <c r="J1191" s="154">
        <v>3254.9000000000001</v>
      </c>
      <c r="K1191" s="154">
        <v>3254.9000000000001</v>
      </c>
      <c r="L1191" s="155">
        <v>135</v>
      </c>
      <c r="M1191" s="154">
        <f t="shared" si="249"/>
        <v>832478</v>
      </c>
      <c r="N1191" s="154">
        <v>0</v>
      </c>
      <c r="O1191" s="154">
        <v>0</v>
      </c>
      <c r="P1191" s="154">
        <v>0</v>
      </c>
      <c r="Q1191" s="154">
        <f>'Таблица 3 '!C1182</f>
        <v>832478</v>
      </c>
      <c r="R1191" s="154">
        <f t="shared" si="250"/>
        <v>832478</v>
      </c>
      <c r="S1191" s="154">
        <v>0</v>
      </c>
      <c r="T1191" s="154" t="s">
        <v>958</v>
      </c>
      <c r="U1191" s="154" t="s">
        <v>958</v>
      </c>
      <c r="V1191" s="156">
        <v>2019</v>
      </c>
    </row>
    <row r="1192" ht="42.75" customHeight="1">
      <c r="A1192" s="52">
        <v>6</v>
      </c>
      <c r="B1192" s="53" t="s">
        <v>1057</v>
      </c>
      <c r="C1192" s="101" t="s">
        <v>212</v>
      </c>
      <c r="D1192" s="52">
        <v>1989</v>
      </c>
      <c r="E1192" s="101" t="s">
        <v>40</v>
      </c>
      <c r="F1192" s="52" t="s">
        <v>50</v>
      </c>
      <c r="G1192" s="103">
        <v>5</v>
      </c>
      <c r="H1192" s="54">
        <v>3</v>
      </c>
      <c r="I1192" s="165">
        <v>4365.3999999999996</v>
      </c>
      <c r="J1192" s="154">
        <v>3275.0999999999999</v>
      </c>
      <c r="K1192" s="165">
        <v>3120.5999999999999</v>
      </c>
      <c r="L1192" s="155">
        <v>150</v>
      </c>
      <c r="M1192" s="165">
        <f t="shared" si="249"/>
        <v>828435</v>
      </c>
      <c r="N1192" s="154">
        <v>0</v>
      </c>
      <c r="O1192" s="165">
        <v>0</v>
      </c>
      <c r="P1192" s="154">
        <v>0</v>
      </c>
      <c r="Q1192" s="154">
        <f>'Таблица 3 '!C1183</f>
        <v>828435</v>
      </c>
      <c r="R1192" s="154">
        <f t="shared" si="250"/>
        <v>828435</v>
      </c>
      <c r="S1192" s="165">
        <v>0</v>
      </c>
      <c r="T1192" s="154" t="s">
        <v>958</v>
      </c>
      <c r="U1192" s="165" t="s">
        <v>958</v>
      </c>
      <c r="V1192" s="156" t="s">
        <v>1058</v>
      </c>
    </row>
    <row r="1193" ht="42.75" customHeight="1">
      <c r="A1193" s="52">
        <v>7</v>
      </c>
      <c r="B1193" s="53" t="s">
        <v>1059</v>
      </c>
      <c r="C1193" s="52" t="s">
        <v>52</v>
      </c>
      <c r="D1193" s="52">
        <v>1993</v>
      </c>
      <c r="E1193" s="52" t="s">
        <v>40</v>
      </c>
      <c r="F1193" s="52" t="s">
        <v>50</v>
      </c>
      <c r="G1193" s="54">
        <v>9</v>
      </c>
      <c r="H1193" s="54">
        <v>4</v>
      </c>
      <c r="I1193" s="154">
        <v>11012.5</v>
      </c>
      <c r="J1193" s="154">
        <v>9974.6700000000001</v>
      </c>
      <c r="K1193" s="154">
        <v>9974.6700000000001</v>
      </c>
      <c r="L1193" s="155">
        <v>367</v>
      </c>
      <c r="M1193" s="154">
        <f t="shared" si="249"/>
        <v>1550904.6799999999</v>
      </c>
      <c r="N1193" s="154">
        <v>0</v>
      </c>
      <c r="O1193" s="154">
        <v>0</v>
      </c>
      <c r="P1193" s="154">
        <v>0</v>
      </c>
      <c r="Q1193" s="154">
        <f>'Таблица 3 '!C1184</f>
        <v>1550904.6799999999</v>
      </c>
      <c r="R1193" s="154">
        <f t="shared" si="250"/>
        <v>1550904.6799999999</v>
      </c>
      <c r="S1193" s="154">
        <v>0</v>
      </c>
      <c r="T1193" s="154" t="s">
        <v>958</v>
      </c>
      <c r="U1193" s="154" t="s">
        <v>958</v>
      </c>
      <c r="V1193" s="156">
        <v>2018</v>
      </c>
    </row>
    <row r="1194" ht="42.75" customHeight="1">
      <c r="A1194" s="52">
        <v>8</v>
      </c>
      <c r="B1194" s="53" t="s">
        <v>1060</v>
      </c>
      <c r="C1194" s="52" t="s">
        <v>52</v>
      </c>
      <c r="D1194" s="52">
        <v>1986</v>
      </c>
      <c r="E1194" s="52" t="s">
        <v>40</v>
      </c>
      <c r="F1194" s="52" t="s">
        <v>50</v>
      </c>
      <c r="G1194" s="54">
        <v>5</v>
      </c>
      <c r="H1194" s="54">
        <v>3</v>
      </c>
      <c r="I1194" s="154">
        <v>4510</v>
      </c>
      <c r="J1194" s="154">
        <v>2879.5</v>
      </c>
      <c r="K1194" s="154">
        <v>2879.5</v>
      </c>
      <c r="L1194" s="155">
        <v>129</v>
      </c>
      <c r="M1194" s="154">
        <f t="shared" si="249"/>
        <v>826641</v>
      </c>
      <c r="N1194" s="154">
        <v>0</v>
      </c>
      <c r="O1194" s="154">
        <v>0</v>
      </c>
      <c r="P1194" s="154">
        <v>0</v>
      </c>
      <c r="Q1194" s="154">
        <f>'Таблица 3 '!C1185</f>
        <v>826641</v>
      </c>
      <c r="R1194" s="154">
        <f t="shared" si="250"/>
        <v>826641</v>
      </c>
      <c r="S1194" s="154">
        <v>0</v>
      </c>
      <c r="T1194" s="154" t="s">
        <v>958</v>
      </c>
      <c r="U1194" s="154" t="s">
        <v>958</v>
      </c>
      <c r="V1194" s="156">
        <v>2019</v>
      </c>
    </row>
    <row r="1195" ht="27.75" customHeight="1">
      <c r="A1195" s="44" t="s">
        <v>933</v>
      </c>
      <c r="B1195" s="44"/>
      <c r="C1195" s="45" t="s">
        <v>39</v>
      </c>
      <c r="D1195" s="45" t="s">
        <v>39</v>
      </c>
      <c r="E1195" s="45" t="s">
        <v>39</v>
      </c>
      <c r="F1195" s="45" t="s">
        <v>39</v>
      </c>
      <c r="G1195" s="46" t="s">
        <v>39</v>
      </c>
      <c r="H1195" s="46" t="s">
        <v>39</v>
      </c>
      <c r="I1195" s="152">
        <f>SUM(I1196:I1205)</f>
        <v>39783.459999999999</v>
      </c>
      <c r="J1195" s="152">
        <f>SUM(J1196:J1205)</f>
        <v>31119.860000000004</v>
      </c>
      <c r="K1195" s="152">
        <f>SUM(K1196:K1205)</f>
        <v>26402.349999999999</v>
      </c>
      <c r="L1195" s="153">
        <f>SUM(L1196:L1205)</f>
        <v>1178</v>
      </c>
      <c r="M1195" s="152">
        <f>SUM(M1196:M1205)</f>
        <v>9240875.4500000011</v>
      </c>
      <c r="N1195" s="152">
        <f>SUM(N1196:N1205)</f>
        <v>0</v>
      </c>
      <c r="O1195" s="152">
        <f>SUM(O1196:O1205)</f>
        <v>0</v>
      </c>
      <c r="P1195" s="152">
        <f>SUM(P1196:P1205)</f>
        <v>0</v>
      </c>
      <c r="Q1195" s="152">
        <f>SUM(Q1196:Q1205)</f>
        <v>9240875.4500000011</v>
      </c>
      <c r="R1195" s="152">
        <f>SUM(R1196:R1205)</f>
        <v>9240875.4500000011</v>
      </c>
      <c r="S1195" s="152">
        <f>SUM(S1196:S1205)</f>
        <v>0</v>
      </c>
      <c r="T1195" s="152" t="s">
        <v>40</v>
      </c>
      <c r="U1195" s="152" t="s">
        <v>40</v>
      </c>
      <c r="V1195" s="167" t="s">
        <v>40</v>
      </c>
    </row>
    <row r="1196" ht="42.75" customHeight="1">
      <c r="A1196" s="52">
        <v>1</v>
      </c>
      <c r="B1196" s="53" t="s">
        <v>1061</v>
      </c>
      <c r="C1196" s="52" t="s">
        <v>52</v>
      </c>
      <c r="D1196" s="52">
        <v>1970</v>
      </c>
      <c r="E1196" s="52" t="s">
        <v>39</v>
      </c>
      <c r="F1196" s="52" t="s">
        <v>44</v>
      </c>
      <c r="G1196" s="54">
        <v>5</v>
      </c>
      <c r="H1196" s="54">
        <v>4</v>
      </c>
      <c r="I1196" s="154">
        <v>4297</v>
      </c>
      <c r="J1196" s="154">
        <v>3141</v>
      </c>
      <c r="K1196" s="154">
        <v>3141</v>
      </c>
      <c r="L1196" s="155">
        <v>136</v>
      </c>
      <c r="M1196" s="154">
        <f t="shared" ref="M1196:M1205" si="251">SUM(N1196:Q1196)</f>
        <v>1601641.2000000002</v>
      </c>
      <c r="N1196" s="154">
        <v>0</v>
      </c>
      <c r="O1196" s="154">
        <v>0</v>
      </c>
      <c r="P1196" s="154">
        <v>0</v>
      </c>
      <c r="Q1196" s="154">
        <f>'Таблица 3 '!C1187</f>
        <v>1601641.2000000002</v>
      </c>
      <c r="R1196" s="154">
        <f t="shared" ref="R1196:R1205" si="252">Q1196</f>
        <v>1601641.2000000002</v>
      </c>
      <c r="S1196" s="154">
        <v>0</v>
      </c>
      <c r="T1196" s="154" t="s">
        <v>958</v>
      </c>
      <c r="U1196" s="154" t="s">
        <v>958</v>
      </c>
      <c r="V1196" s="156" t="s">
        <v>965</v>
      </c>
    </row>
    <row r="1197" ht="42.75" customHeight="1">
      <c r="A1197" s="52">
        <v>2</v>
      </c>
      <c r="B1197" s="53" t="s">
        <v>1062</v>
      </c>
      <c r="C1197" s="52" t="s">
        <v>52</v>
      </c>
      <c r="D1197" s="52">
        <v>1964</v>
      </c>
      <c r="E1197" s="52">
        <v>2009</v>
      </c>
      <c r="F1197" s="52" t="s">
        <v>1063</v>
      </c>
      <c r="G1197" s="54">
        <v>4</v>
      </c>
      <c r="H1197" s="54">
        <v>3</v>
      </c>
      <c r="I1197" s="154">
        <v>2665.3000000000002</v>
      </c>
      <c r="J1197" s="154">
        <v>1678.7</v>
      </c>
      <c r="K1197" s="154">
        <v>1626.9000000000001</v>
      </c>
      <c r="L1197" s="155">
        <v>88</v>
      </c>
      <c r="M1197" s="154">
        <f t="shared" si="251"/>
        <v>713498.40000000002</v>
      </c>
      <c r="N1197" s="154">
        <v>0</v>
      </c>
      <c r="O1197" s="154">
        <v>0</v>
      </c>
      <c r="P1197" s="154">
        <v>0</v>
      </c>
      <c r="Q1197" s="154">
        <f>'Таблица 3 '!C1188</f>
        <v>713498.40000000002</v>
      </c>
      <c r="R1197" s="154">
        <f t="shared" si="252"/>
        <v>713498.40000000002</v>
      </c>
      <c r="S1197" s="154">
        <v>0</v>
      </c>
      <c r="T1197" s="154" t="s">
        <v>958</v>
      </c>
      <c r="U1197" s="154" t="s">
        <v>958</v>
      </c>
      <c r="V1197" s="156" t="s">
        <v>965</v>
      </c>
    </row>
    <row r="1198" ht="42.75" customHeight="1">
      <c r="A1198" s="52">
        <v>3</v>
      </c>
      <c r="B1198" s="53" t="s">
        <v>1064</v>
      </c>
      <c r="C1198" s="52" t="s">
        <v>52</v>
      </c>
      <c r="D1198" s="52">
        <v>1966</v>
      </c>
      <c r="E1198" s="52">
        <v>2008</v>
      </c>
      <c r="F1198" s="52" t="s">
        <v>1063</v>
      </c>
      <c r="G1198" s="54">
        <v>4</v>
      </c>
      <c r="H1198" s="54">
        <v>3</v>
      </c>
      <c r="I1198" s="154">
        <v>2688.7199999999998</v>
      </c>
      <c r="J1198" s="154">
        <v>1474.22</v>
      </c>
      <c r="K1198" s="154">
        <v>1444.72</v>
      </c>
      <c r="L1198" s="155">
        <v>56</v>
      </c>
      <c r="M1198" s="154">
        <f t="shared" si="251"/>
        <v>588819.59999999998</v>
      </c>
      <c r="N1198" s="154">
        <v>0</v>
      </c>
      <c r="O1198" s="154">
        <v>0</v>
      </c>
      <c r="P1198" s="154">
        <v>0</v>
      </c>
      <c r="Q1198" s="154">
        <f>'Таблица 3 '!C1189</f>
        <v>588819.59999999998</v>
      </c>
      <c r="R1198" s="154">
        <f t="shared" si="252"/>
        <v>588819.59999999998</v>
      </c>
      <c r="S1198" s="154">
        <v>0</v>
      </c>
      <c r="T1198" s="154" t="s">
        <v>958</v>
      </c>
      <c r="U1198" s="154" t="s">
        <v>958</v>
      </c>
      <c r="V1198" s="156" t="s">
        <v>965</v>
      </c>
    </row>
    <row r="1199" ht="42.75" customHeight="1">
      <c r="A1199" s="52">
        <v>4</v>
      </c>
      <c r="B1199" s="53" t="s">
        <v>1065</v>
      </c>
      <c r="C1199" s="52" t="s">
        <v>52</v>
      </c>
      <c r="D1199" s="52">
        <v>1983</v>
      </c>
      <c r="E1199" s="52" t="s">
        <v>39</v>
      </c>
      <c r="F1199" s="52" t="s">
        <v>50</v>
      </c>
      <c r="G1199" s="54">
        <v>5</v>
      </c>
      <c r="H1199" s="54">
        <v>4</v>
      </c>
      <c r="I1199" s="154">
        <v>3823.5</v>
      </c>
      <c r="J1199" s="154">
        <v>2883.1999999999998</v>
      </c>
      <c r="K1199" s="154">
        <v>2468.5</v>
      </c>
      <c r="L1199" s="155">
        <v>125</v>
      </c>
      <c r="M1199" s="154">
        <f t="shared" si="251"/>
        <v>1237153.2</v>
      </c>
      <c r="N1199" s="154">
        <v>0</v>
      </c>
      <c r="O1199" s="154">
        <v>0</v>
      </c>
      <c r="P1199" s="154">
        <v>0</v>
      </c>
      <c r="Q1199" s="154">
        <f>'Таблица 3 '!C1190</f>
        <v>1237153.2</v>
      </c>
      <c r="R1199" s="154">
        <f t="shared" si="252"/>
        <v>1237153.2</v>
      </c>
      <c r="S1199" s="154">
        <v>0</v>
      </c>
      <c r="T1199" s="154" t="s">
        <v>958</v>
      </c>
      <c r="U1199" s="154" t="s">
        <v>958</v>
      </c>
      <c r="V1199" s="156" t="s">
        <v>965</v>
      </c>
    </row>
    <row r="1200" ht="42.75" customHeight="1">
      <c r="A1200" s="52">
        <v>5</v>
      </c>
      <c r="B1200" s="53" t="s">
        <v>1066</v>
      </c>
      <c r="C1200" s="52" t="s">
        <v>52</v>
      </c>
      <c r="D1200" s="52">
        <v>1987</v>
      </c>
      <c r="E1200" s="52" t="s">
        <v>40</v>
      </c>
      <c r="F1200" s="52" t="s">
        <v>54</v>
      </c>
      <c r="G1200" s="54">
        <v>5</v>
      </c>
      <c r="H1200" s="54">
        <v>4</v>
      </c>
      <c r="I1200" s="154">
        <v>5388</v>
      </c>
      <c r="J1200" s="154">
        <v>4134.3000000000002</v>
      </c>
      <c r="K1200" s="154">
        <v>333.10000000000002</v>
      </c>
      <c r="L1200" s="155">
        <v>79</v>
      </c>
      <c r="M1200" s="154">
        <f t="shared" si="251"/>
        <v>301372</v>
      </c>
      <c r="N1200" s="154">
        <v>0</v>
      </c>
      <c r="O1200" s="154">
        <v>0</v>
      </c>
      <c r="P1200" s="154">
        <v>0</v>
      </c>
      <c r="Q1200" s="154">
        <f>'Таблица 3 '!C1191</f>
        <v>301372</v>
      </c>
      <c r="R1200" s="154">
        <f t="shared" si="252"/>
        <v>301372</v>
      </c>
      <c r="S1200" s="154">
        <v>0</v>
      </c>
      <c r="T1200" s="154" t="s">
        <v>958</v>
      </c>
      <c r="U1200" s="154" t="s">
        <v>958</v>
      </c>
      <c r="V1200" s="156" t="s">
        <v>1046</v>
      </c>
    </row>
    <row r="1201" ht="42.75" customHeight="1">
      <c r="A1201" s="52">
        <v>6</v>
      </c>
      <c r="B1201" s="53" t="s">
        <v>1067</v>
      </c>
      <c r="C1201" s="52" t="s">
        <v>52</v>
      </c>
      <c r="D1201" s="52">
        <v>1981</v>
      </c>
      <c r="E1201" s="52" t="s">
        <v>39</v>
      </c>
      <c r="F1201" s="52" t="s">
        <v>44</v>
      </c>
      <c r="G1201" s="54">
        <v>5</v>
      </c>
      <c r="H1201" s="54">
        <v>4</v>
      </c>
      <c r="I1201" s="154">
        <v>4466.2399999999998</v>
      </c>
      <c r="J1201" s="154">
        <v>3188.54</v>
      </c>
      <c r="K1201" s="154">
        <v>3138.7399999999998</v>
      </c>
      <c r="L1201" s="155">
        <v>132</v>
      </c>
      <c r="M1201" s="154">
        <f t="shared" si="251"/>
        <v>782167.19999999995</v>
      </c>
      <c r="N1201" s="154">
        <v>0</v>
      </c>
      <c r="O1201" s="154">
        <v>0</v>
      </c>
      <c r="P1201" s="154">
        <v>0</v>
      </c>
      <c r="Q1201" s="154">
        <f>'Таблица 3 '!C1192</f>
        <v>782167.19999999995</v>
      </c>
      <c r="R1201" s="154">
        <f t="shared" si="252"/>
        <v>782167.19999999995</v>
      </c>
      <c r="S1201" s="154">
        <v>0</v>
      </c>
      <c r="T1201" s="154" t="s">
        <v>958</v>
      </c>
      <c r="U1201" s="154" t="s">
        <v>958</v>
      </c>
      <c r="V1201" s="156" t="s">
        <v>965</v>
      </c>
    </row>
    <row r="1202" ht="42.75" customHeight="1">
      <c r="A1202" s="52">
        <v>7</v>
      </c>
      <c r="B1202" s="53" t="s">
        <v>1068</v>
      </c>
      <c r="C1202" s="52" t="s">
        <v>52</v>
      </c>
      <c r="D1202" s="52">
        <v>1990</v>
      </c>
      <c r="E1202" s="52" t="s">
        <v>39</v>
      </c>
      <c r="F1202" s="52" t="s">
        <v>44</v>
      </c>
      <c r="G1202" s="54">
        <v>5</v>
      </c>
      <c r="H1202" s="54">
        <v>3</v>
      </c>
      <c r="I1202" s="154">
        <v>4716.6199999999999</v>
      </c>
      <c r="J1202" s="154">
        <v>3582.2199999999998</v>
      </c>
      <c r="K1202" s="154">
        <v>3582.2199999999998</v>
      </c>
      <c r="L1202" s="155">
        <v>128</v>
      </c>
      <c r="M1202" s="154">
        <f t="shared" si="251"/>
        <v>1689409.2000000002</v>
      </c>
      <c r="N1202" s="154">
        <v>0</v>
      </c>
      <c r="O1202" s="154">
        <v>0</v>
      </c>
      <c r="P1202" s="154">
        <v>0</v>
      </c>
      <c r="Q1202" s="154">
        <f>'Таблица 3 '!C1193</f>
        <v>1689409.2000000002</v>
      </c>
      <c r="R1202" s="154">
        <f t="shared" si="252"/>
        <v>1689409.2000000002</v>
      </c>
      <c r="S1202" s="154">
        <v>0</v>
      </c>
      <c r="T1202" s="154" t="s">
        <v>958</v>
      </c>
      <c r="U1202" s="154" t="s">
        <v>958</v>
      </c>
      <c r="V1202" s="156" t="s">
        <v>965</v>
      </c>
    </row>
    <row r="1203" ht="42.75" customHeight="1">
      <c r="A1203" s="52">
        <v>8</v>
      </c>
      <c r="B1203" s="53" t="s">
        <v>1069</v>
      </c>
      <c r="C1203" s="52" t="s">
        <v>52</v>
      </c>
      <c r="D1203" s="52">
        <v>1975</v>
      </c>
      <c r="E1203" s="52">
        <v>2008</v>
      </c>
      <c r="F1203" s="52" t="s">
        <v>44</v>
      </c>
      <c r="G1203" s="54">
        <v>5</v>
      </c>
      <c r="H1203" s="54">
        <v>8</v>
      </c>
      <c r="I1203" s="154">
        <v>6287.0799999999999</v>
      </c>
      <c r="J1203" s="154">
        <v>6055.6300000000001</v>
      </c>
      <c r="K1203" s="154">
        <v>5865.4700000000003</v>
      </c>
      <c r="L1203" s="155">
        <v>259</v>
      </c>
      <c r="M1203" s="154">
        <f t="shared" si="251"/>
        <v>1443890.6499999999</v>
      </c>
      <c r="N1203" s="154">
        <v>0</v>
      </c>
      <c r="O1203" s="154">
        <v>0</v>
      </c>
      <c r="P1203" s="154">
        <v>0</v>
      </c>
      <c r="Q1203" s="154">
        <f>'Таблица 3 '!C1194</f>
        <v>1443890.6499999999</v>
      </c>
      <c r="R1203" s="154">
        <f t="shared" si="252"/>
        <v>1443890.6499999999</v>
      </c>
      <c r="S1203" s="154">
        <v>0</v>
      </c>
      <c r="T1203" s="154" t="s">
        <v>958</v>
      </c>
      <c r="U1203" s="154" t="s">
        <v>958</v>
      </c>
      <c r="V1203" s="156" t="s">
        <v>1070</v>
      </c>
    </row>
    <row r="1204" ht="42.75" customHeight="1">
      <c r="A1204" s="52">
        <v>9</v>
      </c>
      <c r="B1204" s="53" t="s">
        <v>1071</v>
      </c>
      <c r="C1204" s="52" t="s">
        <v>52</v>
      </c>
      <c r="D1204" s="52">
        <v>1939</v>
      </c>
      <c r="E1204" s="52">
        <v>2009</v>
      </c>
      <c r="F1204" s="52" t="s">
        <v>44</v>
      </c>
      <c r="G1204" s="54">
        <v>4</v>
      </c>
      <c r="H1204" s="54">
        <v>3</v>
      </c>
      <c r="I1204" s="154">
        <v>2093.6999999999998</v>
      </c>
      <c r="J1204" s="154">
        <v>1923.6500000000001</v>
      </c>
      <c r="K1204" s="154">
        <v>1743.3</v>
      </c>
      <c r="L1204" s="155">
        <v>52</v>
      </c>
      <c r="M1204" s="154">
        <f t="shared" si="251"/>
        <v>433252</v>
      </c>
      <c r="N1204" s="154">
        <v>0</v>
      </c>
      <c r="O1204" s="154">
        <v>0</v>
      </c>
      <c r="P1204" s="154">
        <v>0</v>
      </c>
      <c r="Q1204" s="154">
        <f>'Таблица 3 '!C1195</f>
        <v>433252</v>
      </c>
      <c r="R1204" s="154">
        <f t="shared" si="252"/>
        <v>433252</v>
      </c>
      <c r="S1204" s="154">
        <v>0</v>
      </c>
      <c r="T1204" s="154" t="s">
        <v>958</v>
      </c>
      <c r="U1204" s="154" t="s">
        <v>958</v>
      </c>
      <c r="V1204" s="156" t="s">
        <v>969</v>
      </c>
    </row>
    <row r="1205" ht="42.75" customHeight="1">
      <c r="A1205" s="52">
        <v>10</v>
      </c>
      <c r="B1205" s="53" t="s">
        <v>1072</v>
      </c>
      <c r="C1205" s="52" t="s">
        <v>52</v>
      </c>
      <c r="D1205" s="52"/>
      <c r="E1205" s="52" t="s">
        <v>39</v>
      </c>
      <c r="F1205" s="52" t="s">
        <v>44</v>
      </c>
      <c r="G1205" s="54">
        <v>5</v>
      </c>
      <c r="H1205" s="54">
        <v>4</v>
      </c>
      <c r="I1205" s="154">
        <v>3357.3000000000002</v>
      </c>
      <c r="J1205" s="154">
        <v>3058.4000000000001</v>
      </c>
      <c r="K1205" s="154">
        <v>3058.4000000000001</v>
      </c>
      <c r="L1205" s="155">
        <v>123</v>
      </c>
      <c r="M1205" s="154">
        <f t="shared" si="251"/>
        <v>449672</v>
      </c>
      <c r="N1205" s="154">
        <v>0</v>
      </c>
      <c r="O1205" s="154">
        <v>0</v>
      </c>
      <c r="P1205" s="154">
        <v>0</v>
      </c>
      <c r="Q1205" s="154">
        <f>'Таблица 3 '!C1196</f>
        <v>449672</v>
      </c>
      <c r="R1205" s="154">
        <f t="shared" si="252"/>
        <v>449672</v>
      </c>
      <c r="S1205" s="154">
        <v>0</v>
      </c>
      <c r="T1205" s="154" t="s">
        <v>958</v>
      </c>
      <c r="U1205" s="154" t="s">
        <v>958</v>
      </c>
      <c r="V1205" s="156" t="s">
        <v>1046</v>
      </c>
    </row>
    <row r="1206" s="61" customFormat="1" ht="27.75" customHeight="1">
      <c r="A1206" s="44" t="s">
        <v>746</v>
      </c>
      <c r="B1206" s="44"/>
      <c r="C1206" s="46" t="s">
        <v>39</v>
      </c>
      <c r="D1206" s="46" t="s">
        <v>39</v>
      </c>
      <c r="E1206" s="46" t="s">
        <v>39</v>
      </c>
      <c r="F1206" s="45" t="s">
        <v>39</v>
      </c>
      <c r="G1206" s="46" t="s">
        <v>39</v>
      </c>
      <c r="H1206" s="46" t="s">
        <v>39</v>
      </c>
      <c r="I1206" s="182">
        <f>SUM(I1207:I1208)</f>
        <v>6274</v>
      </c>
      <c r="J1206" s="182">
        <f>SUM(J1207:J1208)</f>
        <v>5117.6999999999998</v>
      </c>
      <c r="K1206" s="182">
        <f>SUM(K1207:K1208)</f>
        <v>5117.3999999999996</v>
      </c>
      <c r="L1206" s="183">
        <f>SUM(L1207:L1208)</f>
        <v>84</v>
      </c>
      <c r="M1206" s="182">
        <f>SUM(M1207:M1208)</f>
        <v>1514400</v>
      </c>
      <c r="N1206" s="182">
        <f>SUM(N1207:N1208)</f>
        <v>0</v>
      </c>
      <c r="O1206" s="182">
        <f>SUM(O1207:O1208)</f>
        <v>0</v>
      </c>
      <c r="P1206" s="182">
        <f>SUM(P1207:P1208)</f>
        <v>0</v>
      </c>
      <c r="Q1206" s="182">
        <f>SUM(Q1207:Q1208)</f>
        <v>1514400</v>
      </c>
      <c r="R1206" s="182">
        <f>SUM(R1207:R1208)</f>
        <v>1514400</v>
      </c>
      <c r="S1206" s="182">
        <f>SUM(S1207:S1208)</f>
        <v>0</v>
      </c>
      <c r="T1206" s="50" t="s">
        <v>40</v>
      </c>
      <c r="U1206" s="50" t="s">
        <v>40</v>
      </c>
      <c r="V1206" s="50" t="s">
        <v>40</v>
      </c>
    </row>
    <row r="1207" s="184" customFormat="1" ht="57" customHeight="1">
      <c r="A1207" s="52">
        <v>1</v>
      </c>
      <c r="B1207" s="53" t="s">
        <v>1073</v>
      </c>
      <c r="C1207" s="185" t="s">
        <v>1003</v>
      </c>
      <c r="D1207" s="186" t="s">
        <v>319</v>
      </c>
      <c r="E1207" s="187" t="s">
        <v>39</v>
      </c>
      <c r="F1207" s="186" t="s">
        <v>65</v>
      </c>
      <c r="G1207" s="188">
        <v>3</v>
      </c>
      <c r="H1207" s="189">
        <v>3</v>
      </c>
      <c r="I1207" s="190">
        <v>1741.0999999999999</v>
      </c>
      <c r="J1207" s="191">
        <v>1544.5</v>
      </c>
      <c r="K1207" s="190">
        <v>1544.2</v>
      </c>
      <c r="L1207" s="192">
        <v>39</v>
      </c>
      <c r="M1207" s="190">
        <f t="shared" ref="M1207:M1208" si="253">SUM(N1207:Q1207)</f>
        <v>120000</v>
      </c>
      <c r="N1207" s="191">
        <v>0</v>
      </c>
      <c r="O1207" s="190">
        <v>0</v>
      </c>
      <c r="P1207" s="191">
        <v>0</v>
      </c>
      <c r="Q1207" s="55">
        <f>'Таблица 3 '!C1198</f>
        <v>120000</v>
      </c>
      <c r="R1207" s="191">
        <f t="shared" ref="R1207:R1208" si="254">Q1207</f>
        <v>120000</v>
      </c>
      <c r="S1207" s="190">
        <v>0</v>
      </c>
      <c r="T1207" s="154" t="s">
        <v>958</v>
      </c>
      <c r="U1207" s="165" t="s">
        <v>958</v>
      </c>
      <c r="V1207" s="64" t="s">
        <v>967</v>
      </c>
      <c r="W1207" s="184"/>
      <c r="X1207" s="184"/>
    </row>
    <row r="1208" s="61" customFormat="1" ht="60" customHeight="1">
      <c r="A1208" s="54">
        <v>2</v>
      </c>
      <c r="B1208" s="53" t="s">
        <v>1074</v>
      </c>
      <c r="C1208" s="193" t="s">
        <v>1003</v>
      </c>
      <c r="D1208" s="186" t="s">
        <v>1075</v>
      </c>
      <c r="E1208" s="46" t="s">
        <v>39</v>
      </c>
      <c r="F1208" s="186" t="s">
        <v>65</v>
      </c>
      <c r="G1208" s="189">
        <v>5</v>
      </c>
      <c r="H1208" s="189">
        <v>5</v>
      </c>
      <c r="I1208" s="191">
        <v>4532.8999999999996</v>
      </c>
      <c r="J1208" s="191">
        <v>3573.1999999999998</v>
      </c>
      <c r="K1208" s="191">
        <v>3573.1999999999998</v>
      </c>
      <c r="L1208" s="192">
        <v>45</v>
      </c>
      <c r="M1208" s="55">
        <f t="shared" si="253"/>
        <v>1394400</v>
      </c>
      <c r="N1208" s="55">
        <v>0</v>
      </c>
      <c r="O1208" s="55">
        <v>0</v>
      </c>
      <c r="P1208" s="55">
        <v>0</v>
      </c>
      <c r="Q1208" s="55">
        <f>'Таблица 3 '!C1199</f>
        <v>1394400</v>
      </c>
      <c r="R1208" s="55">
        <f t="shared" si="254"/>
        <v>1394400</v>
      </c>
      <c r="S1208" s="55">
        <v>0</v>
      </c>
      <c r="T1208" s="154" t="s">
        <v>958</v>
      </c>
      <c r="U1208" s="154" t="s">
        <v>958</v>
      </c>
      <c r="V1208" s="64" t="s">
        <v>1010</v>
      </c>
    </row>
    <row r="1209" s="43" customFormat="1" ht="27" customHeight="1">
      <c r="A1209" s="44" t="s">
        <v>750</v>
      </c>
      <c r="B1209" s="44"/>
      <c r="C1209" s="45" t="s">
        <v>39</v>
      </c>
      <c r="D1209" s="45" t="s">
        <v>39</v>
      </c>
      <c r="E1209" s="45" t="s">
        <v>39</v>
      </c>
      <c r="F1209" s="45" t="s">
        <v>39</v>
      </c>
      <c r="G1209" s="46" t="s">
        <v>39</v>
      </c>
      <c r="H1209" s="46" t="s">
        <v>39</v>
      </c>
      <c r="I1209" s="152">
        <f>I1210+SUM(I1212:I1216)</f>
        <v>14550</v>
      </c>
      <c r="J1209" s="152">
        <f>J1210+SUM(J1212:J1216)</f>
        <v>13756.5</v>
      </c>
      <c r="K1209" s="152">
        <f>K1210+SUM(K1212:K1216)</f>
        <v>13026.4</v>
      </c>
      <c r="L1209" s="153">
        <f>L1210+SUM(L1212:L1216)</f>
        <v>462</v>
      </c>
      <c r="M1209" s="152">
        <f>SUM(M1210:M1216)</f>
        <v>2980781</v>
      </c>
      <c r="N1209" s="152">
        <f>SUM(N1210:N1216)</f>
        <v>0</v>
      </c>
      <c r="O1209" s="152">
        <f>SUM(O1210:O1216)</f>
        <v>0</v>
      </c>
      <c r="P1209" s="152">
        <f>SUM(P1210:P1216)</f>
        <v>0</v>
      </c>
      <c r="Q1209" s="152">
        <f>SUM(Q1210:Q1216)</f>
        <v>2980781</v>
      </c>
      <c r="R1209" s="152">
        <f>SUM(R1210:R1216)</f>
        <v>2980781</v>
      </c>
      <c r="S1209" s="152">
        <f>SUM(S1210:S1216)</f>
        <v>0</v>
      </c>
      <c r="T1209" s="152" t="s">
        <v>40</v>
      </c>
      <c r="U1209" s="152" t="s">
        <v>40</v>
      </c>
      <c r="V1209" s="167" t="s">
        <v>40</v>
      </c>
    </row>
    <row r="1210" s="51" customFormat="1" ht="42" customHeight="1">
      <c r="A1210" s="52">
        <v>1</v>
      </c>
      <c r="B1210" s="53" t="s">
        <v>1076</v>
      </c>
      <c r="C1210" s="52" t="s">
        <v>52</v>
      </c>
      <c r="D1210" s="52">
        <v>1984</v>
      </c>
      <c r="E1210" s="52" t="s">
        <v>40</v>
      </c>
      <c r="F1210" s="52" t="s">
        <v>44</v>
      </c>
      <c r="G1210" s="54">
        <v>6</v>
      </c>
      <c r="H1210" s="54">
        <v>6</v>
      </c>
      <c r="I1210" s="154">
        <v>4813</v>
      </c>
      <c r="J1210" s="154">
        <v>4813</v>
      </c>
      <c r="K1210" s="154">
        <v>4119.8999999999996</v>
      </c>
      <c r="L1210" s="155">
        <v>146</v>
      </c>
      <c r="M1210" s="154">
        <f t="shared" ref="M1210:M1216" si="255">SUM(N1210:Q1210)</f>
        <v>638935</v>
      </c>
      <c r="N1210" s="154">
        <v>0</v>
      </c>
      <c r="O1210" s="154">
        <v>0</v>
      </c>
      <c r="P1210" s="154">
        <v>0</v>
      </c>
      <c r="Q1210" s="154">
        <f>'Таблица 3 '!C1201</f>
        <v>638935</v>
      </c>
      <c r="R1210" s="154">
        <f t="shared" ref="R1210:R1216" si="256">Q1210</f>
        <v>638935</v>
      </c>
      <c r="S1210" s="154">
        <v>0</v>
      </c>
      <c r="T1210" s="154" t="s">
        <v>958</v>
      </c>
      <c r="U1210" s="154" t="s">
        <v>958</v>
      </c>
      <c r="V1210" s="156" t="s">
        <v>969</v>
      </c>
    </row>
    <row r="1211" s="51" customFormat="1" ht="42" customHeight="1">
      <c r="A1211" s="52"/>
      <c r="B1211" s="53" t="s">
        <v>1076</v>
      </c>
      <c r="C1211" s="52" t="s">
        <v>52</v>
      </c>
      <c r="D1211" s="52">
        <v>1984</v>
      </c>
      <c r="E1211" s="52" t="s">
        <v>40</v>
      </c>
      <c r="F1211" s="52" t="s">
        <v>44</v>
      </c>
      <c r="G1211" s="54">
        <v>6</v>
      </c>
      <c r="H1211" s="54">
        <v>6</v>
      </c>
      <c r="I1211" s="154">
        <v>4813</v>
      </c>
      <c r="J1211" s="154">
        <v>4813</v>
      </c>
      <c r="K1211" s="154">
        <v>4119.8999999999996</v>
      </c>
      <c r="L1211" s="155">
        <v>146</v>
      </c>
      <c r="M1211" s="154">
        <f t="shared" si="255"/>
        <v>-638935</v>
      </c>
      <c r="N1211" s="154">
        <v>0</v>
      </c>
      <c r="O1211" s="154">
        <v>0</v>
      </c>
      <c r="P1211" s="154">
        <v>0</v>
      </c>
      <c r="Q1211" s="154">
        <f>'Таблица 3 '!C1202</f>
        <v>-638935</v>
      </c>
      <c r="R1211" s="154">
        <f t="shared" si="256"/>
        <v>-638935</v>
      </c>
      <c r="S1211" s="154">
        <v>0</v>
      </c>
      <c r="T1211" s="154" t="s">
        <v>958</v>
      </c>
      <c r="U1211" s="154" t="s">
        <v>958</v>
      </c>
      <c r="V1211" s="156" t="s">
        <v>969</v>
      </c>
    </row>
    <row r="1212" s="51" customFormat="1" ht="42" customHeight="1">
      <c r="A1212" s="52">
        <v>2</v>
      </c>
      <c r="B1212" s="53" t="s">
        <v>1077</v>
      </c>
      <c r="C1212" s="52" t="s">
        <v>52</v>
      </c>
      <c r="D1212" s="52">
        <v>1987</v>
      </c>
      <c r="E1212" s="52" t="s">
        <v>40</v>
      </c>
      <c r="F1212" s="52" t="s">
        <v>44</v>
      </c>
      <c r="G1212" s="54">
        <v>5</v>
      </c>
      <c r="H1212" s="54">
        <v>5</v>
      </c>
      <c r="I1212" s="154">
        <v>3040</v>
      </c>
      <c r="J1212" s="154">
        <v>2973.1999999999998</v>
      </c>
      <c r="K1212" s="154">
        <v>2936.1999999999998</v>
      </c>
      <c r="L1212" s="155">
        <v>117</v>
      </c>
      <c r="M1212" s="154">
        <f t="shared" si="255"/>
        <v>1325962</v>
      </c>
      <c r="N1212" s="154">
        <v>0</v>
      </c>
      <c r="O1212" s="154">
        <v>0</v>
      </c>
      <c r="P1212" s="154">
        <v>0</v>
      </c>
      <c r="Q1212" s="154">
        <f>'Таблица 3 '!C1203</f>
        <v>1325962</v>
      </c>
      <c r="R1212" s="154">
        <f t="shared" si="256"/>
        <v>1325962</v>
      </c>
      <c r="S1212" s="154">
        <v>0</v>
      </c>
      <c r="T1212" s="154" t="s">
        <v>958</v>
      </c>
      <c r="U1212" s="154" t="s">
        <v>958</v>
      </c>
      <c r="V1212" s="156" t="s">
        <v>965</v>
      </c>
    </row>
    <row r="1213" s="51" customFormat="1" ht="45" customHeight="1">
      <c r="A1213" s="52">
        <v>3</v>
      </c>
      <c r="B1213" s="53" t="s">
        <v>1078</v>
      </c>
      <c r="C1213" s="52" t="s">
        <v>52</v>
      </c>
      <c r="D1213" s="52">
        <v>1993</v>
      </c>
      <c r="E1213" s="52" t="s">
        <v>40</v>
      </c>
      <c r="F1213" s="52" t="s">
        <v>44</v>
      </c>
      <c r="G1213" s="54">
        <v>3</v>
      </c>
      <c r="H1213" s="54">
        <v>3</v>
      </c>
      <c r="I1213" s="154">
        <v>2055</v>
      </c>
      <c r="J1213" s="154">
        <v>1865.2</v>
      </c>
      <c r="K1213" s="154">
        <v>1865.2</v>
      </c>
      <c r="L1213" s="155">
        <v>51</v>
      </c>
      <c r="M1213" s="154">
        <f t="shared" si="255"/>
        <v>602188</v>
      </c>
      <c r="N1213" s="154">
        <v>0</v>
      </c>
      <c r="O1213" s="154">
        <v>0</v>
      </c>
      <c r="P1213" s="154">
        <v>0</v>
      </c>
      <c r="Q1213" s="154">
        <f>'Таблица 3 '!C1204</f>
        <v>602188</v>
      </c>
      <c r="R1213" s="154">
        <f t="shared" si="256"/>
        <v>602188</v>
      </c>
      <c r="S1213" s="154">
        <v>0</v>
      </c>
      <c r="T1213" s="154" t="s">
        <v>958</v>
      </c>
      <c r="U1213" s="154" t="s">
        <v>958</v>
      </c>
      <c r="V1213" s="156" t="s">
        <v>969</v>
      </c>
    </row>
    <row r="1214" s="51" customFormat="1" ht="45" customHeight="1">
      <c r="A1214" s="52">
        <v>4</v>
      </c>
      <c r="B1214" s="53" t="s">
        <v>1079</v>
      </c>
      <c r="C1214" s="52" t="s">
        <v>52</v>
      </c>
      <c r="D1214" s="52">
        <v>1978</v>
      </c>
      <c r="E1214" s="52" t="s">
        <v>40</v>
      </c>
      <c r="F1214" s="52" t="s">
        <v>314</v>
      </c>
      <c r="G1214" s="54">
        <v>2</v>
      </c>
      <c r="H1214" s="54">
        <v>2</v>
      </c>
      <c r="I1214" s="154">
        <v>636</v>
      </c>
      <c r="J1214" s="154">
        <v>580.60000000000002</v>
      </c>
      <c r="K1214" s="154">
        <v>580.60000000000002</v>
      </c>
      <c r="L1214" s="155">
        <v>18</v>
      </c>
      <c r="M1214" s="154">
        <f t="shared" si="255"/>
        <v>43547</v>
      </c>
      <c r="N1214" s="154">
        <v>0</v>
      </c>
      <c r="O1214" s="154">
        <v>0</v>
      </c>
      <c r="P1214" s="154">
        <v>0</v>
      </c>
      <c r="Q1214" s="154">
        <f>'Таблица 3 '!C1205</f>
        <v>43547</v>
      </c>
      <c r="R1214" s="154">
        <f t="shared" si="256"/>
        <v>43547</v>
      </c>
      <c r="S1214" s="154">
        <v>0</v>
      </c>
      <c r="T1214" s="154" t="s">
        <v>958</v>
      </c>
      <c r="U1214" s="154" t="s">
        <v>958</v>
      </c>
      <c r="V1214" s="156" t="s">
        <v>965</v>
      </c>
    </row>
    <row r="1215" s="51" customFormat="1" ht="45" customHeight="1">
      <c r="A1215" s="52">
        <v>5</v>
      </c>
      <c r="B1215" s="53" t="s">
        <v>1080</v>
      </c>
      <c r="C1215" s="52" t="s">
        <v>52</v>
      </c>
      <c r="D1215" s="52">
        <v>1997</v>
      </c>
      <c r="E1215" s="52" t="s">
        <v>40</v>
      </c>
      <c r="F1215" s="52" t="s">
        <v>44</v>
      </c>
      <c r="G1215" s="54">
        <v>5</v>
      </c>
      <c r="H1215" s="54">
        <v>5</v>
      </c>
      <c r="I1215" s="154">
        <v>3198</v>
      </c>
      <c r="J1215" s="154">
        <v>2780.6999999999998</v>
      </c>
      <c r="K1215" s="154">
        <v>2780.6999999999998</v>
      </c>
      <c r="L1215" s="155">
        <v>97</v>
      </c>
      <c r="M1215" s="154">
        <f t="shared" si="255"/>
        <v>894302</v>
      </c>
      <c r="N1215" s="154">
        <v>0</v>
      </c>
      <c r="O1215" s="154">
        <v>0</v>
      </c>
      <c r="P1215" s="154">
        <v>0</v>
      </c>
      <c r="Q1215" s="154">
        <f>'Таблица 3 '!C1206</f>
        <v>894302</v>
      </c>
      <c r="R1215" s="154">
        <f t="shared" si="256"/>
        <v>894302</v>
      </c>
      <c r="S1215" s="154">
        <v>0</v>
      </c>
      <c r="T1215" s="154" t="s">
        <v>958</v>
      </c>
      <c r="U1215" s="154" t="s">
        <v>958</v>
      </c>
      <c r="V1215" s="156" t="s">
        <v>969</v>
      </c>
    </row>
    <row r="1216" s="51" customFormat="1" ht="45" customHeight="1">
      <c r="A1216" s="52">
        <v>6</v>
      </c>
      <c r="B1216" s="53" t="s">
        <v>1081</v>
      </c>
      <c r="C1216" s="52" t="s">
        <v>52</v>
      </c>
      <c r="D1216" s="52">
        <v>1973</v>
      </c>
      <c r="E1216" s="52" t="s">
        <v>40</v>
      </c>
      <c r="F1216" s="52" t="s">
        <v>314</v>
      </c>
      <c r="G1216" s="54">
        <v>2</v>
      </c>
      <c r="H1216" s="54">
        <v>2</v>
      </c>
      <c r="I1216" s="154">
        <v>808</v>
      </c>
      <c r="J1216" s="154">
        <v>743.79999999999995</v>
      </c>
      <c r="K1216" s="154">
        <v>743.79999999999995</v>
      </c>
      <c r="L1216" s="155">
        <v>33</v>
      </c>
      <c r="M1216" s="154">
        <f t="shared" si="255"/>
        <v>114782</v>
      </c>
      <c r="N1216" s="154">
        <v>0</v>
      </c>
      <c r="O1216" s="154">
        <v>0</v>
      </c>
      <c r="P1216" s="154">
        <v>0</v>
      </c>
      <c r="Q1216" s="154">
        <f>'Таблица 3 '!C1207</f>
        <v>114782</v>
      </c>
      <c r="R1216" s="154">
        <f t="shared" si="256"/>
        <v>114782</v>
      </c>
      <c r="S1216" s="154">
        <v>0</v>
      </c>
      <c r="T1216" s="154" t="s">
        <v>958</v>
      </c>
      <c r="U1216" s="154" t="s">
        <v>958</v>
      </c>
      <c r="V1216" s="156" t="s">
        <v>965</v>
      </c>
    </row>
    <row r="1217" ht="25.5" customHeight="1">
      <c r="A1217" s="44" t="s">
        <v>939</v>
      </c>
      <c r="B1217" s="44"/>
      <c r="C1217" s="45" t="s">
        <v>39</v>
      </c>
      <c r="D1217" s="45" t="s">
        <v>39</v>
      </c>
      <c r="E1217" s="45" t="s">
        <v>39</v>
      </c>
      <c r="F1217" s="45" t="s">
        <v>39</v>
      </c>
      <c r="G1217" s="46" t="s">
        <v>39</v>
      </c>
      <c r="H1217" s="46" t="s">
        <v>39</v>
      </c>
      <c r="I1217" s="152">
        <f>SUM(I1218:I1219)</f>
        <v>5669.1300000000001</v>
      </c>
      <c r="J1217" s="152">
        <f>SUM(J1218:J1219)</f>
        <v>5125.4299999999994</v>
      </c>
      <c r="K1217" s="152">
        <f>SUM(K1218:K1219)</f>
        <v>5125.4299999999994</v>
      </c>
      <c r="L1217" s="153">
        <f>SUM(L1218:L1219)</f>
        <v>180</v>
      </c>
      <c r="M1217" s="152">
        <f>SUM(M1218:M1219)</f>
        <v>2375483.3999999999</v>
      </c>
      <c r="N1217" s="152">
        <f>SUM(N1218:N1219)</f>
        <v>0</v>
      </c>
      <c r="O1217" s="152">
        <f>SUM(O1218:O1219)</f>
        <v>0</v>
      </c>
      <c r="P1217" s="152">
        <f>SUM(P1218:P1219)</f>
        <v>0</v>
      </c>
      <c r="Q1217" s="152">
        <f>SUM(Q1218:Q1219)</f>
        <v>2375483.3999999999</v>
      </c>
      <c r="R1217" s="152">
        <f>SUM(R1218:R1219)</f>
        <v>2375483.3999999999</v>
      </c>
      <c r="S1217" s="152">
        <f>SUM(S1218:S1219)</f>
        <v>0</v>
      </c>
      <c r="T1217" s="152" t="s">
        <v>39</v>
      </c>
      <c r="U1217" s="152" t="s">
        <v>39</v>
      </c>
      <c r="V1217" s="167" t="s">
        <v>39</v>
      </c>
    </row>
    <row r="1218" ht="45" customHeight="1">
      <c r="A1218" s="52">
        <v>1</v>
      </c>
      <c r="B1218" s="53" t="s">
        <v>1082</v>
      </c>
      <c r="C1218" s="52" t="s">
        <v>43</v>
      </c>
      <c r="D1218" s="52">
        <v>1960</v>
      </c>
      <c r="E1218" s="52" t="s">
        <v>40</v>
      </c>
      <c r="F1218" s="52" t="s">
        <v>290</v>
      </c>
      <c r="G1218" s="54">
        <v>2</v>
      </c>
      <c r="H1218" s="54">
        <v>2</v>
      </c>
      <c r="I1218" s="154">
        <v>630.70000000000005</v>
      </c>
      <c r="J1218" s="154">
        <v>630.70000000000005</v>
      </c>
      <c r="K1218" s="154">
        <v>630.70000000000005</v>
      </c>
      <c r="L1218" s="155">
        <v>21</v>
      </c>
      <c r="M1218" s="154">
        <f t="shared" ref="M1218:M1219" si="257">SUM(N1218:Q1218)</f>
        <v>-441885.59999999998</v>
      </c>
      <c r="N1218" s="154">
        <v>0</v>
      </c>
      <c r="O1218" s="154">
        <v>0</v>
      </c>
      <c r="P1218" s="154">
        <v>0</v>
      </c>
      <c r="Q1218" s="154">
        <f>'Таблица 3 '!C1209</f>
        <v>-441885.59999999998</v>
      </c>
      <c r="R1218" s="154">
        <f t="shared" ref="R1218:R1219" si="258">Q1218</f>
        <v>-441885.59999999998</v>
      </c>
      <c r="S1218" s="154">
        <v>0</v>
      </c>
      <c r="T1218" s="154" t="s">
        <v>958</v>
      </c>
      <c r="U1218" s="154" t="s">
        <v>958</v>
      </c>
      <c r="V1218" s="156" t="s">
        <v>1036</v>
      </c>
    </row>
    <row r="1219" ht="45" customHeight="1">
      <c r="A1219" s="52">
        <v>2</v>
      </c>
      <c r="B1219" s="53" t="s">
        <v>1083</v>
      </c>
      <c r="C1219" s="52" t="s">
        <v>43</v>
      </c>
      <c r="D1219" s="52">
        <v>1999</v>
      </c>
      <c r="E1219" s="52" t="s">
        <v>40</v>
      </c>
      <c r="F1219" s="52" t="s">
        <v>44</v>
      </c>
      <c r="G1219" s="54">
        <v>5</v>
      </c>
      <c r="H1219" s="54">
        <v>5</v>
      </c>
      <c r="I1219" s="154">
        <v>5038.4300000000003</v>
      </c>
      <c r="J1219" s="154">
        <v>4494.7299999999996</v>
      </c>
      <c r="K1219" s="154">
        <v>4494.7299999999996</v>
      </c>
      <c r="L1219" s="155">
        <v>159</v>
      </c>
      <c r="M1219" s="154">
        <f t="shared" si="257"/>
        <v>2817369</v>
      </c>
      <c r="N1219" s="154">
        <v>0</v>
      </c>
      <c r="O1219" s="154">
        <v>0</v>
      </c>
      <c r="P1219" s="154">
        <v>0</v>
      </c>
      <c r="Q1219" s="154">
        <f>'Таблица 3 '!C1210</f>
        <v>2817369</v>
      </c>
      <c r="R1219" s="154">
        <f t="shared" si="258"/>
        <v>2817369</v>
      </c>
      <c r="S1219" s="154">
        <v>0</v>
      </c>
      <c r="T1219" s="154" t="s">
        <v>958</v>
      </c>
      <c r="U1219" s="154" t="s">
        <v>958</v>
      </c>
      <c r="V1219" s="156" t="s">
        <v>969</v>
      </c>
    </row>
    <row r="1220" s="43" customFormat="1" ht="25.149999999999999" customHeight="1">
      <c r="A1220" s="44" t="s">
        <v>757</v>
      </c>
      <c r="B1220" s="44"/>
      <c r="C1220" s="194" t="s">
        <v>39</v>
      </c>
      <c r="D1220" s="194" t="s">
        <v>39</v>
      </c>
      <c r="E1220" s="194" t="s">
        <v>39</v>
      </c>
      <c r="F1220" s="194" t="s">
        <v>39</v>
      </c>
      <c r="G1220" s="195" t="s">
        <v>39</v>
      </c>
      <c r="H1220" s="195" t="s">
        <v>39</v>
      </c>
      <c r="I1220" s="196">
        <f>SUM(I1221:I1231)</f>
        <v>32335.399999999998</v>
      </c>
      <c r="J1220" s="196">
        <f>SUM(J1221:J1231)</f>
        <v>26956.679999999997</v>
      </c>
      <c r="K1220" s="196">
        <f>SUM(K1221:K1231)</f>
        <v>25809.280000000002</v>
      </c>
      <c r="L1220" s="197">
        <f>SUM(L1221:L1231)</f>
        <v>1100</v>
      </c>
      <c r="M1220" s="196">
        <f>SUM(M1221:M1231)</f>
        <v>6261554.2299999995</v>
      </c>
      <c r="N1220" s="196">
        <f>SUM(N1221:N1231)</f>
        <v>0</v>
      </c>
      <c r="O1220" s="196">
        <f>SUM(O1221:O1231)</f>
        <v>0</v>
      </c>
      <c r="P1220" s="196">
        <f>SUM(P1221:P1231)</f>
        <v>0</v>
      </c>
      <c r="Q1220" s="196">
        <f>SUM(Q1221:Q1231)</f>
        <v>6261554.2299999995</v>
      </c>
      <c r="R1220" s="196">
        <f>SUM(R1221:R1231)</f>
        <v>6261554.2299999995</v>
      </c>
      <c r="S1220" s="196">
        <f>SUM(S1221:S1231)</f>
        <v>0</v>
      </c>
      <c r="T1220" s="196" t="s">
        <v>39</v>
      </c>
      <c r="U1220" s="196" t="s">
        <v>39</v>
      </c>
      <c r="V1220" s="198" t="s">
        <v>39</v>
      </c>
    </row>
    <row r="1221" s="109" customFormat="1" ht="45.75" customHeight="1">
      <c r="A1221" s="52">
        <v>1</v>
      </c>
      <c r="B1221" s="199" t="s">
        <v>1084</v>
      </c>
      <c r="C1221" s="131" t="s">
        <v>212</v>
      </c>
      <c r="D1221" s="131">
        <v>1983</v>
      </c>
      <c r="E1221" s="131" t="s">
        <v>39</v>
      </c>
      <c r="F1221" s="131" t="s">
        <v>50</v>
      </c>
      <c r="G1221" s="133">
        <v>5</v>
      </c>
      <c r="H1221" s="133">
        <v>5</v>
      </c>
      <c r="I1221" s="176">
        <v>3737.0999999999999</v>
      </c>
      <c r="J1221" s="176">
        <v>3655.0999999999999</v>
      </c>
      <c r="K1221" s="176">
        <v>3245.5999999999999</v>
      </c>
      <c r="L1221" s="200">
        <v>178</v>
      </c>
      <c r="M1221" s="176">
        <f t="shared" ref="M1221:M1231" si="259">SUM(N1221:Q1221)</f>
        <v>1088243</v>
      </c>
      <c r="N1221" s="176">
        <v>0</v>
      </c>
      <c r="O1221" s="176">
        <v>0</v>
      </c>
      <c r="P1221" s="176">
        <v>0</v>
      </c>
      <c r="Q1221" s="176">
        <f>'Таблица 3 '!C1212</f>
        <v>1088243</v>
      </c>
      <c r="R1221" s="176">
        <f t="shared" ref="R1221:R1231" si="260">Q1221</f>
        <v>1088243</v>
      </c>
      <c r="S1221" s="176">
        <v>0</v>
      </c>
      <c r="T1221" s="176" t="s">
        <v>958</v>
      </c>
      <c r="U1221" s="176" t="s">
        <v>958</v>
      </c>
      <c r="V1221" s="201">
        <v>2018</v>
      </c>
    </row>
    <row r="1222" s="109" customFormat="1" ht="45.75" customHeight="1">
      <c r="A1222" s="52">
        <v>2</v>
      </c>
      <c r="B1222" s="199" t="s">
        <v>1085</v>
      </c>
      <c r="C1222" s="131" t="s">
        <v>212</v>
      </c>
      <c r="D1222" s="131">
        <v>1974</v>
      </c>
      <c r="E1222" s="131" t="s">
        <v>39</v>
      </c>
      <c r="F1222" s="131" t="s">
        <v>50</v>
      </c>
      <c r="G1222" s="133">
        <v>5</v>
      </c>
      <c r="H1222" s="133">
        <v>4</v>
      </c>
      <c r="I1222" s="176">
        <v>3992.8000000000002</v>
      </c>
      <c r="J1222" s="176">
        <v>3194.2399999999998</v>
      </c>
      <c r="K1222" s="176">
        <v>3355.4000000000001</v>
      </c>
      <c r="L1222" s="200">
        <v>145</v>
      </c>
      <c r="M1222" s="176">
        <f t="shared" si="259"/>
        <v>1190383</v>
      </c>
      <c r="N1222" s="176">
        <v>0</v>
      </c>
      <c r="O1222" s="176">
        <v>0</v>
      </c>
      <c r="P1222" s="176">
        <v>0</v>
      </c>
      <c r="Q1222" s="176">
        <f>'Таблица 3 '!C1213</f>
        <v>1190383</v>
      </c>
      <c r="R1222" s="176">
        <f t="shared" si="260"/>
        <v>1190383</v>
      </c>
      <c r="S1222" s="176">
        <v>0</v>
      </c>
      <c r="T1222" s="176" t="s">
        <v>958</v>
      </c>
      <c r="U1222" s="176" t="s">
        <v>958</v>
      </c>
      <c r="V1222" s="201">
        <v>2019</v>
      </c>
    </row>
    <row r="1223" s="109" customFormat="1" ht="45.75" customHeight="1">
      <c r="A1223" s="52">
        <v>3</v>
      </c>
      <c r="B1223" s="199" t="s">
        <v>1086</v>
      </c>
      <c r="C1223" s="131" t="s">
        <v>212</v>
      </c>
      <c r="D1223" s="131">
        <v>1975</v>
      </c>
      <c r="E1223" s="131" t="s">
        <v>39</v>
      </c>
      <c r="F1223" s="131" t="s">
        <v>50</v>
      </c>
      <c r="G1223" s="133">
        <v>5</v>
      </c>
      <c r="H1223" s="133">
        <v>4</v>
      </c>
      <c r="I1223" s="176">
        <v>3907.1999999999998</v>
      </c>
      <c r="J1223" s="176">
        <v>3125.7600000000002</v>
      </c>
      <c r="K1223" s="176">
        <v>3436.1999999999998</v>
      </c>
      <c r="L1223" s="200">
        <v>104</v>
      </c>
      <c r="M1223" s="176">
        <f t="shared" si="259"/>
        <v>1040000</v>
      </c>
      <c r="N1223" s="176">
        <v>0</v>
      </c>
      <c r="O1223" s="176">
        <v>0</v>
      </c>
      <c r="P1223" s="176">
        <v>0</v>
      </c>
      <c r="Q1223" s="176">
        <f>'Таблица 3 '!C1214</f>
        <v>1040000</v>
      </c>
      <c r="R1223" s="176">
        <f t="shared" si="260"/>
        <v>1040000</v>
      </c>
      <c r="S1223" s="176">
        <v>0</v>
      </c>
      <c r="T1223" s="176" t="s">
        <v>958</v>
      </c>
      <c r="U1223" s="176" t="s">
        <v>958</v>
      </c>
      <c r="V1223" s="201">
        <v>2018</v>
      </c>
    </row>
    <row r="1224" s="51" customFormat="1" ht="42.75" customHeight="1">
      <c r="A1224" s="52">
        <v>4</v>
      </c>
      <c r="B1224" s="53" t="s">
        <v>758</v>
      </c>
      <c r="C1224" s="114" t="s">
        <v>52</v>
      </c>
      <c r="D1224" s="114">
        <v>1980</v>
      </c>
      <c r="E1224" s="114">
        <v>2022</v>
      </c>
      <c r="F1224" s="114" t="s">
        <v>50</v>
      </c>
      <c r="G1224" s="115">
        <v>5</v>
      </c>
      <c r="H1224" s="115">
        <v>6</v>
      </c>
      <c r="I1224" s="174">
        <v>4860.3999999999996</v>
      </c>
      <c r="J1224" s="174">
        <v>4371.8999999999996</v>
      </c>
      <c r="K1224" s="174">
        <v>3809.6999999999998</v>
      </c>
      <c r="L1224" s="175">
        <v>130</v>
      </c>
      <c r="M1224" s="174">
        <f t="shared" si="259"/>
        <v>1297499.6000000001</v>
      </c>
      <c r="N1224" s="174">
        <v>0</v>
      </c>
      <c r="O1224" s="174">
        <v>0</v>
      </c>
      <c r="P1224" s="174">
        <v>0</v>
      </c>
      <c r="Q1224" s="174">
        <f>'Таблица 3 '!C1215</f>
        <v>1297499.6000000001</v>
      </c>
      <c r="R1224" s="174">
        <f t="shared" si="260"/>
        <v>1297499.6000000001</v>
      </c>
      <c r="S1224" s="174">
        <v>0</v>
      </c>
      <c r="T1224" s="174" t="s">
        <v>958</v>
      </c>
      <c r="U1224" s="174" t="s">
        <v>958</v>
      </c>
      <c r="V1224" s="178">
        <v>2020</v>
      </c>
    </row>
    <row r="1225" s="51" customFormat="1" ht="45">
      <c r="A1225" s="52">
        <v>5</v>
      </c>
      <c r="B1225" s="118" t="s">
        <v>1087</v>
      </c>
      <c r="C1225" s="76" t="s">
        <v>43</v>
      </c>
      <c r="D1225" s="76">
        <v>1956</v>
      </c>
      <c r="E1225" s="76" t="s">
        <v>39</v>
      </c>
      <c r="F1225" s="76" t="s">
        <v>44</v>
      </c>
      <c r="G1225" s="78">
        <v>2</v>
      </c>
      <c r="H1225" s="78">
        <v>2</v>
      </c>
      <c r="I1225" s="168">
        <v>855.5</v>
      </c>
      <c r="J1225" s="168">
        <v>855.5</v>
      </c>
      <c r="K1225" s="168">
        <v>855.5</v>
      </c>
      <c r="L1225" s="169">
        <v>15</v>
      </c>
      <c r="M1225" s="168">
        <f t="shared" si="259"/>
        <v>-196453.20000000001</v>
      </c>
      <c r="N1225" s="168">
        <v>0</v>
      </c>
      <c r="O1225" s="168">
        <v>0</v>
      </c>
      <c r="P1225" s="168">
        <v>0</v>
      </c>
      <c r="Q1225" s="168">
        <f>'Таблица 3 '!C1216</f>
        <v>-196453.20000000001</v>
      </c>
      <c r="R1225" s="168">
        <f t="shared" si="260"/>
        <v>-196453.20000000001</v>
      </c>
      <c r="S1225" s="168">
        <v>0</v>
      </c>
      <c r="T1225" s="168" t="s">
        <v>958</v>
      </c>
      <c r="U1225" s="168" t="s">
        <v>958</v>
      </c>
      <c r="V1225" s="170" t="s">
        <v>1036</v>
      </c>
    </row>
    <row r="1226" s="51" customFormat="1" ht="45">
      <c r="A1226" s="52">
        <v>6</v>
      </c>
      <c r="B1226" s="132" t="s">
        <v>1088</v>
      </c>
      <c r="C1226" s="131" t="s">
        <v>43</v>
      </c>
      <c r="D1226" s="131">
        <v>1971</v>
      </c>
      <c r="E1226" s="131" t="s">
        <v>40</v>
      </c>
      <c r="F1226" s="131" t="s">
        <v>44</v>
      </c>
      <c r="G1226" s="133">
        <v>2</v>
      </c>
      <c r="H1226" s="133">
        <v>1</v>
      </c>
      <c r="I1226" s="176">
        <v>335.89999999999998</v>
      </c>
      <c r="J1226" s="176">
        <v>335.89999999999998</v>
      </c>
      <c r="K1226" s="176">
        <v>335.89999999999998</v>
      </c>
      <c r="L1226" s="200">
        <v>17</v>
      </c>
      <c r="M1226" s="176">
        <f t="shared" si="259"/>
        <v>61083.599999999999</v>
      </c>
      <c r="N1226" s="176">
        <v>0</v>
      </c>
      <c r="O1226" s="176">
        <v>0</v>
      </c>
      <c r="P1226" s="176">
        <v>0</v>
      </c>
      <c r="Q1226" s="176">
        <f>'Таблица 3 '!C1217</f>
        <v>61083.599999999999</v>
      </c>
      <c r="R1226" s="176">
        <f t="shared" si="260"/>
        <v>61083.599999999999</v>
      </c>
      <c r="S1226" s="176">
        <v>0</v>
      </c>
      <c r="T1226" s="176" t="s">
        <v>958</v>
      </c>
      <c r="U1226" s="176" t="s">
        <v>958</v>
      </c>
      <c r="V1226" s="201">
        <v>2021</v>
      </c>
    </row>
    <row r="1227" s="51" customFormat="1" ht="48" customHeight="1">
      <c r="A1227" s="52">
        <v>7</v>
      </c>
      <c r="B1227" s="202" t="s">
        <v>452</v>
      </c>
      <c r="C1227" s="203" t="s">
        <v>52</v>
      </c>
      <c r="D1227" s="203">
        <v>1980</v>
      </c>
      <c r="E1227" s="203">
        <v>2022</v>
      </c>
      <c r="F1227" s="203" t="s">
        <v>50</v>
      </c>
      <c r="G1227" s="204">
        <v>5</v>
      </c>
      <c r="H1227" s="204">
        <v>5</v>
      </c>
      <c r="I1227" s="205">
        <v>5075.6000000000004</v>
      </c>
      <c r="J1227" s="205">
        <v>3691.6999999999998</v>
      </c>
      <c r="K1227" s="205">
        <v>3587</v>
      </c>
      <c r="L1227" s="206">
        <v>160</v>
      </c>
      <c r="M1227" s="205">
        <f t="shared" si="259"/>
        <v>965196</v>
      </c>
      <c r="N1227" s="205">
        <v>0</v>
      </c>
      <c r="O1227" s="205">
        <v>0</v>
      </c>
      <c r="P1227" s="205">
        <v>0</v>
      </c>
      <c r="Q1227" s="205">
        <f>'Таблица 3 '!C1218</f>
        <v>965196</v>
      </c>
      <c r="R1227" s="205">
        <f t="shared" si="260"/>
        <v>965196</v>
      </c>
      <c r="S1227" s="205">
        <v>0</v>
      </c>
      <c r="T1227" s="205" t="s">
        <v>958</v>
      </c>
      <c r="U1227" s="205" t="s">
        <v>958</v>
      </c>
      <c r="V1227" s="207" t="s">
        <v>965</v>
      </c>
    </row>
    <row r="1228" s="51" customFormat="1" ht="45">
      <c r="A1228" s="52">
        <v>8</v>
      </c>
      <c r="B1228" s="53" t="s">
        <v>763</v>
      </c>
      <c r="C1228" s="52" t="s">
        <v>43</v>
      </c>
      <c r="D1228" s="52" t="s">
        <v>192</v>
      </c>
      <c r="E1228" s="52" t="s">
        <v>40</v>
      </c>
      <c r="F1228" s="52" t="s">
        <v>50</v>
      </c>
      <c r="G1228" s="54">
        <v>5</v>
      </c>
      <c r="H1228" s="54">
        <v>4</v>
      </c>
      <c r="I1228" s="191">
        <v>4532</v>
      </c>
      <c r="J1228" s="191">
        <v>3281.98</v>
      </c>
      <c r="K1228" s="191">
        <v>2739.3800000000001</v>
      </c>
      <c r="L1228" s="192">
        <v>159</v>
      </c>
      <c r="M1228" s="191">
        <f t="shared" si="259"/>
        <v>-97691.509999999995</v>
      </c>
      <c r="N1228" s="191">
        <v>0</v>
      </c>
      <c r="O1228" s="191">
        <v>0</v>
      </c>
      <c r="P1228" s="191">
        <v>0</v>
      </c>
      <c r="Q1228" s="191">
        <f>'Таблица 3 '!C1219</f>
        <v>-97691.509999999995</v>
      </c>
      <c r="R1228" s="191">
        <f t="shared" si="260"/>
        <v>-97691.509999999995</v>
      </c>
      <c r="S1228" s="191">
        <v>0</v>
      </c>
      <c r="T1228" s="154" t="s">
        <v>958</v>
      </c>
      <c r="U1228" s="154" t="s">
        <v>958</v>
      </c>
      <c r="V1228" s="156">
        <v>2024</v>
      </c>
      <c r="W1228" s="111"/>
    </row>
    <row r="1229" s="145" customFormat="1" ht="44.25" customHeight="1">
      <c r="A1229" s="52">
        <v>9</v>
      </c>
      <c r="B1229" s="208" t="s">
        <v>1089</v>
      </c>
      <c r="C1229" s="209" t="s">
        <v>43</v>
      </c>
      <c r="D1229" s="209">
        <v>1975</v>
      </c>
      <c r="E1229" s="209" t="s">
        <v>39</v>
      </c>
      <c r="F1229" s="209" t="s">
        <v>44</v>
      </c>
      <c r="G1229" s="210">
        <v>2</v>
      </c>
      <c r="H1229" s="210">
        <v>2</v>
      </c>
      <c r="I1229" s="211">
        <v>413.80000000000001</v>
      </c>
      <c r="J1229" s="211">
        <v>375.80000000000001</v>
      </c>
      <c r="K1229" s="211">
        <v>375.80000000000001</v>
      </c>
      <c r="L1229" s="212">
        <v>18</v>
      </c>
      <c r="M1229" s="211">
        <f t="shared" si="259"/>
        <v>44171.529999999999</v>
      </c>
      <c r="N1229" s="211">
        <v>0</v>
      </c>
      <c r="O1229" s="211">
        <v>0</v>
      </c>
      <c r="P1229" s="211">
        <v>0</v>
      </c>
      <c r="Q1229" s="211">
        <f>'Таблица 3 '!C1220</f>
        <v>44171.529999999999</v>
      </c>
      <c r="R1229" s="211">
        <f t="shared" si="260"/>
        <v>44171.529999999999</v>
      </c>
      <c r="S1229" s="211">
        <v>0</v>
      </c>
      <c r="T1229" s="211" t="s">
        <v>958</v>
      </c>
      <c r="U1229" s="211" t="s">
        <v>958</v>
      </c>
      <c r="V1229" s="213">
        <v>2020</v>
      </c>
    </row>
    <row r="1230" s="145" customFormat="1" ht="42.75" customHeight="1">
      <c r="A1230" s="52">
        <v>10</v>
      </c>
      <c r="B1230" s="214" t="s">
        <v>1090</v>
      </c>
      <c r="C1230" s="131" t="s">
        <v>43</v>
      </c>
      <c r="D1230" s="131">
        <v>1971</v>
      </c>
      <c r="E1230" s="131" t="s">
        <v>39</v>
      </c>
      <c r="F1230" s="131" t="s">
        <v>44</v>
      </c>
      <c r="G1230" s="133">
        <v>2</v>
      </c>
      <c r="H1230" s="133">
        <v>2</v>
      </c>
      <c r="I1230" s="176">
        <v>416.10000000000002</v>
      </c>
      <c r="J1230" s="176">
        <v>367.80000000000001</v>
      </c>
      <c r="K1230" s="176">
        <v>367.80000000000001</v>
      </c>
      <c r="L1230" s="200">
        <v>9</v>
      </c>
      <c r="M1230" s="176">
        <f t="shared" si="259"/>
        <v>43231.209999999999</v>
      </c>
      <c r="N1230" s="176">
        <v>0</v>
      </c>
      <c r="O1230" s="176">
        <v>0</v>
      </c>
      <c r="P1230" s="176">
        <v>0</v>
      </c>
      <c r="Q1230" s="176">
        <f>'Таблица 3 '!C1221</f>
        <v>43231.209999999999</v>
      </c>
      <c r="R1230" s="176">
        <f t="shared" si="260"/>
        <v>43231.209999999999</v>
      </c>
      <c r="S1230" s="176">
        <v>0</v>
      </c>
      <c r="T1230" s="176" t="s">
        <v>958</v>
      </c>
      <c r="U1230" s="176" t="s">
        <v>958</v>
      </c>
      <c r="V1230" s="201">
        <v>2020</v>
      </c>
    </row>
    <row r="1231" s="51" customFormat="1" ht="34.5" customHeight="1">
      <c r="A1231" s="52">
        <v>11</v>
      </c>
      <c r="B1231" s="121" t="s">
        <v>1091</v>
      </c>
      <c r="C1231" s="114" t="s">
        <v>133</v>
      </c>
      <c r="D1231" s="114">
        <v>1988</v>
      </c>
      <c r="E1231" s="114" t="s">
        <v>40</v>
      </c>
      <c r="F1231" s="114" t="s">
        <v>50</v>
      </c>
      <c r="G1231" s="115">
        <v>5</v>
      </c>
      <c r="H1231" s="115">
        <v>5</v>
      </c>
      <c r="I1231" s="174">
        <v>4209</v>
      </c>
      <c r="J1231" s="174">
        <v>3701</v>
      </c>
      <c r="K1231" s="174">
        <v>3701</v>
      </c>
      <c r="L1231" s="175">
        <v>165</v>
      </c>
      <c r="M1231" s="174">
        <f t="shared" si="259"/>
        <v>825891</v>
      </c>
      <c r="N1231" s="174">
        <v>0</v>
      </c>
      <c r="O1231" s="174">
        <v>0</v>
      </c>
      <c r="P1231" s="174">
        <v>0</v>
      </c>
      <c r="Q1231" s="174">
        <f>'Таблица 3 '!C1222</f>
        <v>825891</v>
      </c>
      <c r="R1231" s="174">
        <f t="shared" si="260"/>
        <v>825891</v>
      </c>
      <c r="S1231" s="174">
        <v>0</v>
      </c>
      <c r="T1231" s="174" t="s">
        <v>958</v>
      </c>
      <c r="U1231" s="174" t="s">
        <v>958</v>
      </c>
      <c r="V1231" s="178">
        <v>2021</v>
      </c>
    </row>
    <row r="1232" s="43" customFormat="1" ht="32.25" customHeight="1">
      <c r="A1232" s="215" t="s">
        <v>460</v>
      </c>
      <c r="B1232" s="215"/>
      <c r="C1232" s="194" t="s">
        <v>39</v>
      </c>
      <c r="D1232" s="194" t="s">
        <v>39</v>
      </c>
      <c r="E1232" s="194" t="s">
        <v>39</v>
      </c>
      <c r="F1232" s="194" t="s">
        <v>39</v>
      </c>
      <c r="G1232" s="195" t="s">
        <v>39</v>
      </c>
      <c r="H1232" s="195" t="s">
        <v>39</v>
      </c>
      <c r="I1232" s="196">
        <f>SUM(I1233:I1237)</f>
        <v>10419.6</v>
      </c>
      <c r="J1232" s="196">
        <f>SUM(J1233:J1237)</f>
        <v>8214.5</v>
      </c>
      <c r="K1232" s="196">
        <f>SUM(K1233:K1237)</f>
        <v>7935.6000000000004</v>
      </c>
      <c r="L1232" s="197">
        <f>SUM(L1233:L1237)</f>
        <v>285</v>
      </c>
      <c r="M1232" s="196">
        <f>SUM(M1233:M1237)</f>
        <v>982526.95999999996</v>
      </c>
      <c r="N1232" s="196">
        <f>SUM(N1233:N1237)</f>
        <v>0</v>
      </c>
      <c r="O1232" s="196">
        <f>SUM(O1233:O1237)</f>
        <v>0</v>
      </c>
      <c r="P1232" s="196">
        <f>SUM(P1233:P1237)</f>
        <v>0</v>
      </c>
      <c r="Q1232" s="196">
        <f>SUM(Q1233:Q1237)</f>
        <v>982526.95999999996</v>
      </c>
      <c r="R1232" s="196">
        <f>SUM(R1233:R1237)</f>
        <v>982526.95999999996</v>
      </c>
      <c r="S1232" s="196">
        <f>SUM(S1233:S1237)</f>
        <v>0</v>
      </c>
      <c r="T1232" s="196" t="s">
        <v>40</v>
      </c>
      <c r="U1232" s="196" t="s">
        <v>40</v>
      </c>
      <c r="V1232" s="198" t="s">
        <v>40</v>
      </c>
    </row>
    <row r="1233" ht="45.75" customHeight="1">
      <c r="A1233" s="131">
        <v>1</v>
      </c>
      <c r="B1233" s="132" t="s">
        <v>1092</v>
      </c>
      <c r="C1233" s="131" t="s">
        <v>43</v>
      </c>
      <c r="D1233" s="131">
        <v>1989</v>
      </c>
      <c r="E1233" s="131" t="s">
        <v>39</v>
      </c>
      <c r="F1233" s="131" t="s">
        <v>65</v>
      </c>
      <c r="G1233" s="133">
        <v>2</v>
      </c>
      <c r="H1233" s="133">
        <v>3</v>
      </c>
      <c r="I1233" s="176">
        <v>1052</v>
      </c>
      <c r="J1233" s="176">
        <v>999</v>
      </c>
      <c r="K1233" s="176">
        <v>918</v>
      </c>
      <c r="L1233" s="200">
        <v>31</v>
      </c>
      <c r="M1233" s="176">
        <f t="shared" ref="M1233:M1237" si="261">SUM(N1233:Q1233)</f>
        <v>0</v>
      </c>
      <c r="N1233" s="176">
        <v>0</v>
      </c>
      <c r="O1233" s="176">
        <v>0</v>
      </c>
      <c r="P1233" s="176">
        <v>0</v>
      </c>
      <c r="Q1233" s="176">
        <f>'Таблица 3 '!C1224</f>
        <v>0</v>
      </c>
      <c r="R1233" s="176">
        <f t="shared" ref="R1233:R1237" si="262">Q1233</f>
        <v>0</v>
      </c>
      <c r="S1233" s="176">
        <v>0</v>
      </c>
      <c r="T1233" s="176" t="s">
        <v>958</v>
      </c>
      <c r="U1233" s="176" t="s">
        <v>958</v>
      </c>
      <c r="V1233" s="201">
        <v>2020</v>
      </c>
    </row>
    <row r="1234" ht="59.25" customHeight="1">
      <c r="A1234" s="131">
        <v>2</v>
      </c>
      <c r="B1234" s="132" t="s">
        <v>1093</v>
      </c>
      <c r="C1234" s="131" t="s">
        <v>1003</v>
      </c>
      <c r="D1234" s="131">
        <v>1975</v>
      </c>
      <c r="E1234" s="131" t="s">
        <v>39</v>
      </c>
      <c r="F1234" s="131" t="s">
        <v>65</v>
      </c>
      <c r="G1234" s="133">
        <v>2</v>
      </c>
      <c r="H1234" s="133">
        <v>2</v>
      </c>
      <c r="I1234" s="176">
        <v>1823.3</v>
      </c>
      <c r="J1234" s="176">
        <v>597.39999999999998</v>
      </c>
      <c r="K1234" s="176">
        <v>597.39999999999998</v>
      </c>
      <c r="L1234" s="200">
        <v>20</v>
      </c>
      <c r="M1234" s="176">
        <f t="shared" si="261"/>
        <v>316321</v>
      </c>
      <c r="N1234" s="176">
        <v>0</v>
      </c>
      <c r="O1234" s="176">
        <v>0</v>
      </c>
      <c r="P1234" s="176">
        <v>0</v>
      </c>
      <c r="Q1234" s="176">
        <f>'Таблица 3 '!C1225</f>
        <v>316321</v>
      </c>
      <c r="R1234" s="176">
        <f t="shared" si="262"/>
        <v>316321</v>
      </c>
      <c r="S1234" s="176">
        <v>0</v>
      </c>
      <c r="T1234" s="176" t="s">
        <v>958</v>
      </c>
      <c r="U1234" s="176" t="s">
        <v>958</v>
      </c>
      <c r="V1234" s="201">
        <v>2017</v>
      </c>
    </row>
    <row r="1235" ht="45.75" customHeight="1">
      <c r="A1235" s="131">
        <v>3</v>
      </c>
      <c r="B1235" s="132" t="s">
        <v>483</v>
      </c>
      <c r="C1235" s="131" t="s">
        <v>52</v>
      </c>
      <c r="D1235" s="131">
        <v>1971</v>
      </c>
      <c r="E1235" s="131" t="s">
        <v>39</v>
      </c>
      <c r="F1235" s="131" t="s">
        <v>65</v>
      </c>
      <c r="G1235" s="133">
        <v>5</v>
      </c>
      <c r="H1235" s="133">
        <v>5</v>
      </c>
      <c r="I1235" s="176">
        <v>3636.8000000000002</v>
      </c>
      <c r="J1235" s="176">
        <v>3119.9000000000001</v>
      </c>
      <c r="K1235" s="176">
        <v>3119.9000000000001</v>
      </c>
      <c r="L1235" s="200">
        <v>118</v>
      </c>
      <c r="M1235" s="176">
        <f t="shared" si="261"/>
        <v>708928.35999999999</v>
      </c>
      <c r="N1235" s="176">
        <v>0</v>
      </c>
      <c r="O1235" s="176">
        <v>0</v>
      </c>
      <c r="P1235" s="176">
        <v>0</v>
      </c>
      <c r="Q1235" s="176">
        <f>'Таблица 3 '!C1226</f>
        <v>708928.35999999999</v>
      </c>
      <c r="R1235" s="176">
        <f t="shared" si="262"/>
        <v>708928.35999999999</v>
      </c>
      <c r="S1235" s="176">
        <v>0</v>
      </c>
      <c r="T1235" s="176" t="s">
        <v>958</v>
      </c>
      <c r="U1235" s="176" t="s">
        <v>958</v>
      </c>
      <c r="V1235" s="201" t="s">
        <v>484</v>
      </c>
    </row>
    <row r="1236" ht="45.75" customHeight="1">
      <c r="A1236" s="131">
        <v>4</v>
      </c>
      <c r="B1236" s="132" t="s">
        <v>1094</v>
      </c>
      <c r="C1236" s="131" t="s">
        <v>52</v>
      </c>
      <c r="D1236" s="131">
        <v>1988</v>
      </c>
      <c r="E1236" s="131" t="s">
        <v>40</v>
      </c>
      <c r="F1236" s="131" t="s">
        <v>54</v>
      </c>
      <c r="G1236" s="133">
        <v>5</v>
      </c>
      <c r="H1236" s="133">
        <v>4</v>
      </c>
      <c r="I1236" s="176">
        <v>3246.5</v>
      </c>
      <c r="J1236" s="176">
        <v>2925.6999999999998</v>
      </c>
      <c r="K1236" s="176">
        <v>2727.8000000000002</v>
      </c>
      <c r="L1236" s="200">
        <v>88</v>
      </c>
      <c r="M1236" s="176">
        <f t="shared" si="261"/>
        <v>0</v>
      </c>
      <c r="N1236" s="176">
        <v>0</v>
      </c>
      <c r="O1236" s="176">
        <v>0</v>
      </c>
      <c r="P1236" s="176">
        <v>0</v>
      </c>
      <c r="Q1236" s="176">
        <f>'Таблица 3 '!C1227</f>
        <v>0</v>
      </c>
      <c r="R1236" s="176">
        <f t="shared" si="262"/>
        <v>0</v>
      </c>
      <c r="S1236" s="176">
        <v>0</v>
      </c>
      <c r="T1236" s="176" t="s">
        <v>958</v>
      </c>
      <c r="U1236" s="176" t="s">
        <v>958</v>
      </c>
      <c r="V1236" s="201" t="s">
        <v>965</v>
      </c>
    </row>
    <row r="1237" s="109" customFormat="1" ht="49.5" customHeight="1">
      <c r="A1237" s="131">
        <v>5</v>
      </c>
      <c r="B1237" s="132" t="s">
        <v>823</v>
      </c>
      <c r="C1237" s="131" t="s">
        <v>43</v>
      </c>
      <c r="D1237" s="131" t="s">
        <v>73</v>
      </c>
      <c r="E1237" s="131" t="s">
        <v>40</v>
      </c>
      <c r="F1237" s="131" t="s">
        <v>65</v>
      </c>
      <c r="G1237" s="133">
        <v>2</v>
      </c>
      <c r="H1237" s="133">
        <v>2</v>
      </c>
      <c r="I1237" s="216">
        <v>661</v>
      </c>
      <c r="J1237" s="216">
        <v>572.5</v>
      </c>
      <c r="K1237" s="216">
        <v>572.5</v>
      </c>
      <c r="L1237" s="217">
        <v>28</v>
      </c>
      <c r="M1237" s="216">
        <f t="shared" si="261"/>
        <v>-42722.400000000001</v>
      </c>
      <c r="N1237" s="216">
        <v>0</v>
      </c>
      <c r="O1237" s="216">
        <v>0</v>
      </c>
      <c r="P1237" s="216">
        <v>0</v>
      </c>
      <c r="Q1237" s="216">
        <f>'Таблица 3 '!C1228</f>
        <v>-42722.400000000001</v>
      </c>
      <c r="R1237" s="216">
        <f t="shared" si="262"/>
        <v>-42722.400000000001</v>
      </c>
      <c r="S1237" s="216">
        <v>0</v>
      </c>
      <c r="T1237" s="176" t="s">
        <v>958</v>
      </c>
      <c r="U1237" s="176" t="s">
        <v>958</v>
      </c>
      <c r="V1237" s="201">
        <v>2024</v>
      </c>
      <c r="W1237" s="111"/>
    </row>
    <row r="1238" s="51" customFormat="1" ht="45" customHeight="1"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</row>
    <row r="1239" s="51" customFormat="1" ht="75"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</row>
    <row r="1240" s="51" customFormat="1" ht="40.5" customHeight="1"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</row>
    <row r="1241" s="51" customFormat="1" ht="40.5" customHeight="1"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</row>
    <row r="1242" ht="14.25"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</row>
    <row r="1243" ht="14.25"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</row>
    <row r="1244" ht="14.25"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</row>
    <row r="1245" ht="14.25"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</row>
    <row r="1246" ht="14.25"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</row>
    <row r="1247" ht="14.25"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</row>
    <row r="1248" ht="14.25"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</row>
    <row r="1249" ht="14.25"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</row>
    <row r="1250" ht="14.25"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</row>
    <row r="1251" ht="14.25"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</row>
    <row r="1252" ht="14.25"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</row>
    <row r="1253" ht="14.25"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</row>
    <row r="1254" ht="14.25"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</row>
    <row r="1255" ht="14.25"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</row>
    <row r="1256" ht="14.25"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</row>
    <row r="1257" ht="14.25"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</row>
    <row r="1258" ht="14.25"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</row>
    <row r="1259" ht="14.25"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</row>
    <row r="1260" ht="14.25">
      <c r="Q1260" s="2"/>
    </row>
    <row r="1261" ht="14.25">
      <c r="Q1261" s="2"/>
    </row>
    <row r="1262" ht="14.25">
      <c r="Q1262" s="2"/>
    </row>
    <row r="1263" ht="14.25">
      <c r="Q1263" s="2"/>
    </row>
  </sheetData>
  <mergeCells count="164">
    <mergeCell ref="R1:V1"/>
    <mergeCell ref="R3:V3"/>
    <mergeCell ref="R4:V4"/>
    <mergeCell ref="R5:V5"/>
    <mergeCell ref="R6:V6"/>
    <mergeCell ref="R7:V7"/>
    <mergeCell ref="R8:V8"/>
    <mergeCell ref="A10:V10"/>
    <mergeCell ref="A12:V12"/>
    <mergeCell ref="A13:A16"/>
    <mergeCell ref="B13:B16"/>
    <mergeCell ref="C13:C16"/>
    <mergeCell ref="D13:E13"/>
    <mergeCell ref="F13:F16"/>
    <mergeCell ref="G13:G16"/>
    <mergeCell ref="H13:H16"/>
    <mergeCell ref="I13:I15"/>
    <mergeCell ref="J13:K13"/>
    <mergeCell ref="L13:L15"/>
    <mergeCell ref="M13:S13"/>
    <mergeCell ref="T13:T15"/>
    <mergeCell ref="U13:U15"/>
    <mergeCell ref="V13:V16"/>
    <mergeCell ref="D14:D16"/>
    <mergeCell ref="E14:E16"/>
    <mergeCell ref="J14:J15"/>
    <mergeCell ref="K14:K15"/>
    <mergeCell ref="M14:M15"/>
    <mergeCell ref="N14:S14"/>
    <mergeCell ref="A18:B18"/>
    <mergeCell ref="A19:B19"/>
    <mergeCell ref="A20:B20"/>
    <mergeCell ref="A177:B177"/>
    <mergeCell ref="A179:B179"/>
    <mergeCell ref="A181:B181"/>
    <mergeCell ref="A183:B183"/>
    <mergeCell ref="A191:B191"/>
    <mergeCell ref="A237:B237"/>
    <mergeCell ref="A242:B242"/>
    <mergeCell ref="A251:B251"/>
    <mergeCell ref="A253:B253"/>
    <mergeCell ref="A256:B256"/>
    <mergeCell ref="A258:B258"/>
    <mergeCell ref="A259:B259"/>
    <mergeCell ref="A262:B262"/>
    <mergeCell ref="A263:B263"/>
    <mergeCell ref="A285:B285"/>
    <mergeCell ref="A291:B291"/>
    <mergeCell ref="A292:B292"/>
    <mergeCell ref="A294:B294"/>
    <mergeCell ref="A295:B295"/>
    <mergeCell ref="A298:B298"/>
    <mergeCell ref="A303:B303"/>
    <mergeCell ref="A305:B305"/>
    <mergeCell ref="A307:B307"/>
    <mergeCell ref="A308:B308"/>
    <mergeCell ref="A310:B310"/>
    <mergeCell ref="A311:B311"/>
    <mergeCell ref="A314:B314"/>
    <mergeCell ref="A315:B315"/>
    <mergeCell ref="A317:B317"/>
    <mergeCell ref="A318:B318"/>
    <mergeCell ref="A323:B323"/>
    <mergeCell ref="A324:B324"/>
    <mergeCell ref="A329:B329"/>
    <mergeCell ref="A333:B333"/>
    <mergeCell ref="A334:B334"/>
    <mergeCell ref="A344:B344"/>
    <mergeCell ref="A346:B346"/>
    <mergeCell ref="A348:B348"/>
    <mergeCell ref="A349:B349"/>
    <mergeCell ref="A354:B354"/>
    <mergeCell ref="A358:B358"/>
    <mergeCell ref="A360:B360"/>
    <mergeCell ref="A361:B361"/>
    <mergeCell ref="A364:B364"/>
    <mergeCell ref="A365:B365"/>
    <mergeCell ref="A369:B369"/>
    <mergeCell ref="A376:B376"/>
    <mergeCell ref="A378:B378"/>
    <mergeCell ref="A379:B379"/>
    <mergeCell ref="A390:B390"/>
    <mergeCell ref="A395:B395"/>
    <mergeCell ref="A407:B407"/>
    <mergeCell ref="A409:B409"/>
    <mergeCell ref="A410:B410"/>
    <mergeCell ref="A411:B411"/>
    <mergeCell ref="A546:B546"/>
    <mergeCell ref="A550:B550"/>
    <mergeCell ref="A553:B553"/>
    <mergeCell ref="A557:B557"/>
    <mergeCell ref="A563:B563"/>
    <mergeCell ref="A597:B597"/>
    <mergeCell ref="A602:B602"/>
    <mergeCell ref="A610:B610"/>
    <mergeCell ref="A685:B685"/>
    <mergeCell ref="A687:B687"/>
    <mergeCell ref="A702:B702"/>
    <mergeCell ref="A706:B706"/>
    <mergeCell ref="A720:B720"/>
    <mergeCell ref="A732:B732"/>
    <mergeCell ref="A734:B734"/>
    <mergeCell ref="A738:B738"/>
    <mergeCell ref="A744:B744"/>
    <mergeCell ref="A761:B761"/>
    <mergeCell ref="A762:B762"/>
    <mergeCell ref="A767:B767"/>
    <mergeCell ref="A776:B776"/>
    <mergeCell ref="A778:B778"/>
    <mergeCell ref="A779:B779"/>
    <mergeCell ref="A790:B790"/>
    <mergeCell ref="A794:B794"/>
    <mergeCell ref="A795:B795"/>
    <mergeCell ref="A799:B799"/>
    <mergeCell ref="A800:B800"/>
    <mergeCell ref="A802:B802"/>
    <mergeCell ref="A827:B827"/>
    <mergeCell ref="A829:B829"/>
    <mergeCell ref="A830:B830"/>
    <mergeCell ref="A840:B840"/>
    <mergeCell ref="A848:B848"/>
    <mergeCell ref="A851:B851"/>
    <mergeCell ref="A852:B852"/>
    <mergeCell ref="A853:B853"/>
    <mergeCell ref="A947:B947"/>
    <mergeCell ref="A954:B954"/>
    <mergeCell ref="A958:B958"/>
    <mergeCell ref="A962:B962"/>
    <mergeCell ref="A978:B978"/>
    <mergeCell ref="A981:B981"/>
    <mergeCell ref="A985:B985"/>
    <mergeCell ref="A987:B987"/>
    <mergeCell ref="A998:B998"/>
    <mergeCell ref="A1000:B1000"/>
    <mergeCell ref="A1003:B1003"/>
    <mergeCell ref="A1012:B1012"/>
    <mergeCell ref="A1015:B1015"/>
    <mergeCell ref="A1026:B1026"/>
    <mergeCell ref="A1028:B1028"/>
    <mergeCell ref="A1036:B1036"/>
    <mergeCell ref="A1039:B1039"/>
    <mergeCell ref="A1043:B1043"/>
    <mergeCell ref="A1045:B1045"/>
    <mergeCell ref="A1047:B1047"/>
    <mergeCell ref="A1051:B1051"/>
    <mergeCell ref="A1058:B1058"/>
    <mergeCell ref="A1065:B1065"/>
    <mergeCell ref="A1073:B1073"/>
    <mergeCell ref="A1074:V1074"/>
    <mergeCell ref="A1075:B1075"/>
    <mergeCell ref="A1076:B1076"/>
    <mergeCell ref="A1168:B1168"/>
    <mergeCell ref="A1172:B1172"/>
    <mergeCell ref="A1174:B1174"/>
    <mergeCell ref="A1178:B1178"/>
    <mergeCell ref="A1180:B1180"/>
    <mergeCell ref="A1183:B1183"/>
    <mergeCell ref="A1186:B1186"/>
    <mergeCell ref="A1195:B1195"/>
    <mergeCell ref="A1206:B1206"/>
    <mergeCell ref="A1209:B1209"/>
    <mergeCell ref="A1217:B1217"/>
    <mergeCell ref="A1220:B1220"/>
    <mergeCell ref="A1232:B1232"/>
  </mergeCells>
  <printOptions headings="0" gridLines="0"/>
  <pageMargins left="0.56999999999999995" right="0.11811023622047245" top="0.57999999999999996" bottom="0.34000000000000002" header="0.31496062992125984" footer="0.28000000000000003"/>
  <pageSetup paperSize="9" scale="43" firstPageNumber="3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06" zoomScale="100" workbookViewId="0">
      <selection activeCell="B4" activeCellId="0" sqref="B4:B6"/>
    </sheetView>
  </sheetViews>
  <sheetFormatPr defaultRowHeight="14.25"/>
  <cols>
    <col customWidth="1" min="1" max="1" style="2" width="6.28515625"/>
    <col customWidth="1" min="2" max="2" style="1" width="48"/>
    <col customWidth="1" min="3" max="3" style="1" width="13.42578125"/>
    <col customWidth="1" min="4" max="4" style="1" width="16.85546875"/>
    <col customWidth="1" min="5" max="6" style="1" width="10.7109375"/>
    <col customWidth="1" min="7" max="8" style="1" width="11.5703125"/>
    <col customWidth="1" min="9" max="9" style="1" width="10.7109375"/>
    <col customWidth="1" min="10" max="10" style="1" width="10.140625"/>
    <col customWidth="1" min="11" max="12" style="1" width="11.42578125"/>
    <col customWidth="1" min="13" max="13" style="1" width="18"/>
    <col customWidth="1" min="14" max="14" style="1" width="20.85546875"/>
    <col customWidth="1" min="15" max="15" style="3" width="21.85546875"/>
    <col customWidth="1" min="16" max="16" width="19.5703125"/>
  </cols>
  <sheetData>
    <row r="1" ht="8.25" customHeight="1">
      <c r="K1" s="1"/>
      <c r="L1" s="1"/>
      <c r="M1" s="1"/>
      <c r="N1" s="1"/>
    </row>
    <row r="2" ht="36" customHeight="1">
      <c r="A2" s="8" t="s">
        <v>1095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ht="51" customHeight="1">
      <c r="A4" s="10" t="s">
        <v>8</v>
      </c>
      <c r="B4" s="10" t="s">
        <v>1096</v>
      </c>
      <c r="C4" s="10" t="s">
        <v>1097</v>
      </c>
      <c r="D4" s="10" t="s">
        <v>1098</v>
      </c>
      <c r="E4" s="10" t="s">
        <v>1099</v>
      </c>
      <c r="F4" s="10"/>
      <c r="G4" s="10"/>
      <c r="H4" s="10"/>
      <c r="I4" s="10"/>
      <c r="J4" s="10" t="s">
        <v>18</v>
      </c>
      <c r="K4" s="10"/>
      <c r="L4" s="10"/>
      <c r="M4" s="10"/>
      <c r="N4" s="10"/>
    </row>
    <row r="5" ht="55.5" customHeight="1">
      <c r="A5" s="10"/>
      <c r="B5" s="10"/>
      <c r="C5" s="10"/>
      <c r="D5" s="10"/>
      <c r="E5" s="10" t="s">
        <v>1100</v>
      </c>
      <c r="F5" s="10" t="s">
        <v>1101</v>
      </c>
      <c r="G5" s="10" t="s">
        <v>1102</v>
      </c>
      <c r="H5" s="10" t="s">
        <v>1103</v>
      </c>
      <c r="I5" s="10" t="s">
        <v>1104</v>
      </c>
      <c r="J5" s="10" t="s">
        <v>1100</v>
      </c>
      <c r="K5" s="10" t="s">
        <v>1101</v>
      </c>
      <c r="L5" s="10" t="s">
        <v>1102</v>
      </c>
      <c r="M5" s="10" t="s">
        <v>1103</v>
      </c>
      <c r="N5" s="10" t="s">
        <v>1104</v>
      </c>
    </row>
    <row r="6">
      <c r="A6" s="10"/>
      <c r="B6" s="10"/>
      <c r="C6" s="10" t="s">
        <v>33</v>
      </c>
      <c r="D6" s="10" t="s">
        <v>34</v>
      </c>
      <c r="E6" s="10" t="s">
        <v>1105</v>
      </c>
      <c r="F6" s="10" t="s">
        <v>1105</v>
      </c>
      <c r="G6" s="10" t="s">
        <v>1105</v>
      </c>
      <c r="H6" s="10" t="s">
        <v>1105</v>
      </c>
      <c r="I6" s="10" t="s">
        <v>1105</v>
      </c>
      <c r="J6" s="10" t="s">
        <v>35</v>
      </c>
      <c r="K6" s="10" t="s">
        <v>35</v>
      </c>
      <c r="L6" s="10" t="s">
        <v>35</v>
      </c>
      <c r="M6" s="10" t="s">
        <v>35</v>
      </c>
      <c r="N6" s="10" t="s">
        <v>35</v>
      </c>
    </row>
    <row r="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="218" customFormat="1" ht="22.5" customHeight="1">
      <c r="A8" s="219"/>
      <c r="B8" s="14" t="s">
        <v>37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1"/>
    </row>
    <row r="9" s="18" customFormat="1" ht="20.100000000000001" customHeight="1">
      <c r="A9" s="222"/>
      <c r="B9" s="19" t="s">
        <v>38</v>
      </c>
      <c r="C9" s="223">
        <f>SUM(C10:C21)+C23+C26+C28+C33+C35+C37+C39+C41+C44+C48+C52+C54+C58</f>
        <v>1667444.5000000005</v>
      </c>
      <c r="D9" s="224">
        <f t="shared" ref="D9:N9" si="263">SUM(D10:D21)+D23+D26+D28+D33+D35+D37+D39+D41+D44+D48+D52+D54+D58</f>
        <v>49430</v>
      </c>
      <c r="E9" s="224">
        <f t="shared" si="263"/>
        <v>0</v>
      </c>
      <c r="F9" s="224">
        <f t="shared" si="263"/>
        <v>0</v>
      </c>
      <c r="G9" s="224">
        <f t="shared" si="263"/>
        <v>0</v>
      </c>
      <c r="H9" s="224">
        <f t="shared" si="263"/>
        <v>336</v>
      </c>
      <c r="I9" s="224">
        <f t="shared" si="263"/>
        <v>336</v>
      </c>
      <c r="J9" s="223">
        <f t="shared" si="263"/>
        <v>0</v>
      </c>
      <c r="K9" s="223">
        <f t="shared" si="263"/>
        <v>0</v>
      </c>
      <c r="L9" s="223">
        <f t="shared" si="263"/>
        <v>0</v>
      </c>
      <c r="M9" s="223">
        <f t="shared" si="263"/>
        <v>945442250.80000019</v>
      </c>
      <c r="N9" s="223">
        <f t="shared" si="263"/>
        <v>945442250.80000019</v>
      </c>
      <c r="O9" s="25"/>
    </row>
    <row r="10" ht="22.5" customHeight="1">
      <c r="A10" s="28">
        <v>1</v>
      </c>
      <c r="B10" s="27" t="s">
        <v>1106</v>
      </c>
      <c r="C10" s="160">
        <f>'Таблица 1'!I20</f>
        <v>751086.66999999993</v>
      </c>
      <c r="D10" s="161">
        <f>'Таблица 1'!L20</f>
        <v>23332</v>
      </c>
      <c r="E10" s="161">
        <v>0</v>
      </c>
      <c r="F10" s="161">
        <v>0</v>
      </c>
      <c r="G10" s="161">
        <v>0</v>
      </c>
      <c r="H10" s="161">
        <v>156</v>
      </c>
      <c r="I10" s="161">
        <f t="shared" ref="I10:I20" si="264">H10</f>
        <v>156</v>
      </c>
      <c r="J10" s="160">
        <v>0</v>
      </c>
      <c r="K10" s="160">
        <v>0</v>
      </c>
      <c r="L10" s="160">
        <v>0</v>
      </c>
      <c r="M10" s="160">
        <f>'Таблица 1'!Q20</f>
        <v>515938613.40000015</v>
      </c>
      <c r="N10" s="160">
        <f t="shared" ref="N10:N20" si="265">M10</f>
        <v>515938613.40000015</v>
      </c>
    </row>
    <row r="11" ht="22.5" customHeight="1">
      <c r="A11" s="28">
        <v>2</v>
      </c>
      <c r="B11" s="27" t="s">
        <v>1107</v>
      </c>
      <c r="C11" s="160">
        <f>'Таблица 1'!I177</f>
        <v>778.26999999999998</v>
      </c>
      <c r="D11" s="161">
        <f>'Таблица 1'!L177</f>
        <v>28</v>
      </c>
      <c r="E11" s="161">
        <v>0</v>
      </c>
      <c r="F11" s="161">
        <v>0</v>
      </c>
      <c r="G11" s="161">
        <v>0</v>
      </c>
      <c r="H11" s="161">
        <v>1</v>
      </c>
      <c r="I11" s="161">
        <f t="shared" si="264"/>
        <v>1</v>
      </c>
      <c r="J11" s="160">
        <v>0</v>
      </c>
      <c r="K11" s="160">
        <v>0</v>
      </c>
      <c r="L11" s="160">
        <v>0</v>
      </c>
      <c r="M11" s="160">
        <f>'Таблица 1'!M177</f>
        <v>1895080.0899999999</v>
      </c>
      <c r="N11" s="160">
        <f t="shared" si="265"/>
        <v>1895080.0899999999</v>
      </c>
    </row>
    <row r="12" ht="22.5" customHeight="1">
      <c r="A12" s="28">
        <v>3</v>
      </c>
      <c r="B12" s="27" t="s">
        <v>1108</v>
      </c>
      <c r="C12" s="160">
        <f>'Таблица 1'!I179</f>
        <v>988.95000000000005</v>
      </c>
      <c r="D12" s="161">
        <f>'Таблица 1'!L179</f>
        <v>44</v>
      </c>
      <c r="E12" s="161">
        <v>0</v>
      </c>
      <c r="F12" s="161">
        <v>0</v>
      </c>
      <c r="G12" s="161">
        <v>0</v>
      </c>
      <c r="H12" s="161">
        <v>1</v>
      </c>
      <c r="I12" s="161">
        <f t="shared" si="264"/>
        <v>1</v>
      </c>
      <c r="J12" s="160">
        <v>0</v>
      </c>
      <c r="K12" s="160">
        <v>0</v>
      </c>
      <c r="L12" s="160">
        <v>0</v>
      </c>
      <c r="M12" s="160">
        <f>'Таблица 1'!M179</f>
        <v>3734382.7400000002</v>
      </c>
      <c r="N12" s="160">
        <f t="shared" si="265"/>
        <v>3734382.7400000002</v>
      </c>
    </row>
    <row r="13" ht="22.5" customHeight="1">
      <c r="A13" s="28">
        <v>4</v>
      </c>
      <c r="B13" s="27" t="s">
        <v>1109</v>
      </c>
      <c r="C13" s="160">
        <f>'Таблица 1'!I181</f>
        <v>1204.9000000000001</v>
      </c>
      <c r="D13" s="161">
        <f>'Таблица 1'!L181</f>
        <v>37</v>
      </c>
      <c r="E13" s="161">
        <v>0</v>
      </c>
      <c r="F13" s="161">
        <v>0</v>
      </c>
      <c r="G13" s="161">
        <v>0</v>
      </c>
      <c r="H13" s="161">
        <v>1</v>
      </c>
      <c r="I13" s="161">
        <f t="shared" si="264"/>
        <v>1</v>
      </c>
      <c r="J13" s="160">
        <v>0</v>
      </c>
      <c r="K13" s="160">
        <v>0</v>
      </c>
      <c r="L13" s="160">
        <v>0</v>
      </c>
      <c r="M13" s="160">
        <f>'Таблица 1'!M181</f>
        <v>981682.56000000006</v>
      </c>
      <c r="N13" s="160">
        <f t="shared" si="265"/>
        <v>981682.56000000006</v>
      </c>
    </row>
    <row r="14" ht="20.25" customHeight="1">
      <c r="A14" s="28">
        <v>5</v>
      </c>
      <c r="B14" s="27" t="s">
        <v>1110</v>
      </c>
      <c r="C14" s="160">
        <f>'Таблица 1'!I183</f>
        <v>18546</v>
      </c>
      <c r="D14" s="161">
        <f>'Таблица 1'!L183</f>
        <v>603</v>
      </c>
      <c r="E14" s="161">
        <v>0</v>
      </c>
      <c r="F14" s="161">
        <v>0</v>
      </c>
      <c r="G14" s="161">
        <v>0</v>
      </c>
      <c r="H14" s="161">
        <v>7</v>
      </c>
      <c r="I14" s="161">
        <f t="shared" si="264"/>
        <v>7</v>
      </c>
      <c r="J14" s="160">
        <v>0</v>
      </c>
      <c r="K14" s="160">
        <v>0</v>
      </c>
      <c r="L14" s="160">
        <v>0</v>
      </c>
      <c r="M14" s="160">
        <f>'Таблица 1'!M183</f>
        <v>15362604.9</v>
      </c>
      <c r="N14" s="160">
        <f t="shared" si="265"/>
        <v>15362604.9</v>
      </c>
    </row>
    <row r="15" ht="22.5" customHeight="1">
      <c r="A15" s="28">
        <v>6</v>
      </c>
      <c r="B15" s="27" t="s">
        <v>1111</v>
      </c>
      <c r="C15" s="160">
        <f>'Таблица 1'!I191</f>
        <v>625152.70999999985</v>
      </c>
      <c r="D15" s="161">
        <f>'Таблица 1'!L191</f>
        <v>16649</v>
      </c>
      <c r="E15" s="161">
        <v>0</v>
      </c>
      <c r="F15" s="161">
        <v>0</v>
      </c>
      <c r="G15" s="161">
        <v>0</v>
      </c>
      <c r="H15" s="161">
        <v>45</v>
      </c>
      <c r="I15" s="161">
        <f t="shared" si="264"/>
        <v>45</v>
      </c>
      <c r="J15" s="160">
        <v>0</v>
      </c>
      <c r="K15" s="160">
        <v>0</v>
      </c>
      <c r="L15" s="160">
        <v>0</v>
      </c>
      <c r="M15" s="160">
        <f>'Таблица 1'!M191</f>
        <v>160180702.97000003</v>
      </c>
      <c r="N15" s="160">
        <f t="shared" si="265"/>
        <v>160180702.97000003</v>
      </c>
    </row>
    <row r="16" ht="22.5" customHeight="1">
      <c r="A16" s="28">
        <v>7</v>
      </c>
      <c r="B16" s="27" t="s">
        <v>1112</v>
      </c>
      <c r="C16" s="160">
        <f>'Таблица 1'!I237</f>
        <v>8274.2000000000007</v>
      </c>
      <c r="D16" s="161">
        <f>'Таблица 1'!L237</f>
        <v>272</v>
      </c>
      <c r="E16" s="161">
        <v>0</v>
      </c>
      <c r="F16" s="161">
        <v>0</v>
      </c>
      <c r="G16" s="161">
        <v>0</v>
      </c>
      <c r="H16" s="161">
        <v>4</v>
      </c>
      <c r="I16" s="161">
        <f t="shared" si="264"/>
        <v>4</v>
      </c>
      <c r="J16" s="160">
        <v>0</v>
      </c>
      <c r="K16" s="160">
        <v>0</v>
      </c>
      <c r="L16" s="160">
        <v>0</v>
      </c>
      <c r="M16" s="160">
        <f>'Таблица 1'!M237</f>
        <v>12342353.830000002</v>
      </c>
      <c r="N16" s="160">
        <f t="shared" si="265"/>
        <v>12342353.830000002</v>
      </c>
    </row>
    <row r="17" ht="22.5" customHeight="1">
      <c r="A17" s="28">
        <v>8</v>
      </c>
      <c r="B17" s="27" t="s">
        <v>1113</v>
      </c>
      <c r="C17" s="160">
        <f>'Таблица 1'!I242</f>
        <v>19194.300000000003</v>
      </c>
      <c r="D17" s="161">
        <f>'Таблица 1'!L242</f>
        <v>430</v>
      </c>
      <c r="E17" s="161">
        <v>0</v>
      </c>
      <c r="F17" s="161">
        <v>0</v>
      </c>
      <c r="G17" s="161">
        <v>0</v>
      </c>
      <c r="H17" s="161">
        <v>8</v>
      </c>
      <c r="I17" s="161">
        <f t="shared" si="264"/>
        <v>8</v>
      </c>
      <c r="J17" s="160">
        <v>0</v>
      </c>
      <c r="K17" s="160">
        <v>0</v>
      </c>
      <c r="L17" s="160">
        <v>0</v>
      </c>
      <c r="M17" s="160">
        <f>'Таблица 1'!M242</f>
        <v>24034718.23</v>
      </c>
      <c r="N17" s="160">
        <f t="shared" si="265"/>
        <v>24034718.23</v>
      </c>
    </row>
    <row r="18" ht="22.5" customHeight="1">
      <c r="A18" s="28">
        <v>9</v>
      </c>
      <c r="B18" s="27" t="s">
        <v>1114</v>
      </c>
      <c r="C18" s="160">
        <f>'Таблица 1'!I251</f>
        <v>4300.3000000000002</v>
      </c>
      <c r="D18" s="161">
        <f>'Таблица 1'!L251</f>
        <v>70</v>
      </c>
      <c r="E18" s="161">
        <v>0</v>
      </c>
      <c r="F18" s="161">
        <v>0</v>
      </c>
      <c r="G18" s="161">
        <v>0</v>
      </c>
      <c r="H18" s="161">
        <v>1</v>
      </c>
      <c r="I18" s="161">
        <f t="shared" si="264"/>
        <v>1</v>
      </c>
      <c r="J18" s="160">
        <v>0</v>
      </c>
      <c r="K18" s="160">
        <v>0</v>
      </c>
      <c r="L18" s="160">
        <v>0</v>
      </c>
      <c r="M18" s="160">
        <f>'Таблица 1'!M251</f>
        <v>2002130.01</v>
      </c>
      <c r="N18" s="160">
        <f t="shared" si="265"/>
        <v>2002130.01</v>
      </c>
    </row>
    <row r="19" ht="22.5" customHeight="1">
      <c r="A19" s="28">
        <v>10</v>
      </c>
      <c r="B19" s="27" t="s">
        <v>1115</v>
      </c>
      <c r="C19" s="160">
        <f>'Таблица 1'!I253</f>
        <v>1204.01</v>
      </c>
      <c r="D19" s="161">
        <f>'Таблица 1'!L253</f>
        <v>41</v>
      </c>
      <c r="E19" s="161">
        <v>0</v>
      </c>
      <c r="F19" s="161">
        <v>0</v>
      </c>
      <c r="G19" s="161">
        <v>0</v>
      </c>
      <c r="H19" s="161">
        <v>2</v>
      </c>
      <c r="I19" s="161">
        <f t="shared" si="264"/>
        <v>2</v>
      </c>
      <c r="J19" s="160">
        <v>0</v>
      </c>
      <c r="K19" s="160">
        <v>0</v>
      </c>
      <c r="L19" s="160">
        <v>0</v>
      </c>
      <c r="M19" s="160">
        <f>'Таблица 1'!M253</f>
        <v>1305958.24</v>
      </c>
      <c r="N19" s="160">
        <f t="shared" si="265"/>
        <v>1305958.24</v>
      </c>
    </row>
    <row r="20" ht="22.5" customHeight="1">
      <c r="A20" s="28">
        <v>11</v>
      </c>
      <c r="B20" s="27" t="s">
        <v>1116</v>
      </c>
      <c r="C20" s="160">
        <f>'Таблица 1'!I256</f>
        <v>1187.5999999999999</v>
      </c>
      <c r="D20" s="161">
        <f>'Таблица 1'!L256</f>
        <v>16</v>
      </c>
      <c r="E20" s="161">
        <v>0</v>
      </c>
      <c r="F20" s="161">
        <v>0</v>
      </c>
      <c r="G20" s="161">
        <v>0</v>
      </c>
      <c r="H20" s="161">
        <v>1</v>
      </c>
      <c r="I20" s="161">
        <f t="shared" si="264"/>
        <v>1</v>
      </c>
      <c r="J20" s="160">
        <v>0</v>
      </c>
      <c r="K20" s="160">
        <v>0</v>
      </c>
      <c r="L20" s="160">
        <v>0</v>
      </c>
      <c r="M20" s="160">
        <f>'Таблица 1'!M256</f>
        <v>308421.59999999998</v>
      </c>
      <c r="N20" s="160">
        <f t="shared" si="265"/>
        <v>308421.59999999998</v>
      </c>
    </row>
    <row r="21" ht="30" customHeight="1">
      <c r="A21" s="28"/>
      <c r="B21" s="27" t="s">
        <v>1117</v>
      </c>
      <c r="C21" s="160">
        <f>C22</f>
        <v>9859</v>
      </c>
      <c r="D21" s="161">
        <f t="shared" ref="D21:N21" si="266">D22</f>
        <v>366</v>
      </c>
      <c r="E21" s="161">
        <f t="shared" si="266"/>
        <v>0</v>
      </c>
      <c r="F21" s="161">
        <f t="shared" si="266"/>
        <v>0</v>
      </c>
      <c r="G21" s="161">
        <f t="shared" si="266"/>
        <v>0</v>
      </c>
      <c r="H21" s="161">
        <f t="shared" si="266"/>
        <v>2</v>
      </c>
      <c r="I21" s="161">
        <f t="shared" si="266"/>
        <v>2</v>
      </c>
      <c r="J21" s="160">
        <f t="shared" si="266"/>
        <v>0</v>
      </c>
      <c r="K21" s="160">
        <f t="shared" si="266"/>
        <v>0</v>
      </c>
      <c r="L21" s="160">
        <f t="shared" si="266"/>
        <v>0</v>
      </c>
      <c r="M21" s="160">
        <f t="shared" si="266"/>
        <v>6173371.2899999991</v>
      </c>
      <c r="N21" s="160">
        <f t="shared" si="266"/>
        <v>6173371.2899999991</v>
      </c>
    </row>
    <row r="22" ht="23.25" customHeight="1">
      <c r="A22" s="28">
        <v>12</v>
      </c>
      <c r="B22" s="27" t="s">
        <v>1118</v>
      </c>
      <c r="C22" s="160">
        <f>'Таблица 1'!I259</f>
        <v>9859</v>
      </c>
      <c r="D22" s="161">
        <f>'Таблица 1'!L259</f>
        <v>366</v>
      </c>
      <c r="E22" s="161">
        <v>0</v>
      </c>
      <c r="F22" s="161">
        <v>0</v>
      </c>
      <c r="G22" s="161">
        <v>0</v>
      </c>
      <c r="H22" s="161">
        <v>2</v>
      </c>
      <c r="I22" s="161">
        <f>H22</f>
        <v>2</v>
      </c>
      <c r="J22" s="160">
        <v>0</v>
      </c>
      <c r="K22" s="160">
        <v>0</v>
      </c>
      <c r="L22" s="160">
        <v>0</v>
      </c>
      <c r="M22" s="160">
        <f>'Таблица 1'!M259</f>
        <v>6173371.2899999991</v>
      </c>
      <c r="N22" s="160">
        <f>M22</f>
        <v>6173371.2899999991</v>
      </c>
    </row>
    <row r="23" ht="29.25" customHeight="1">
      <c r="A23" s="28"/>
      <c r="B23" s="27" t="s">
        <v>1119</v>
      </c>
      <c r="C23" s="160">
        <f>SUM(C24:C25)</f>
        <v>36632.050000000003</v>
      </c>
      <c r="D23" s="161">
        <f t="shared" ref="D23:N23" si="267">SUM(D24:D25)</f>
        <v>1141</v>
      </c>
      <c r="E23" s="161">
        <f t="shared" si="267"/>
        <v>0</v>
      </c>
      <c r="F23" s="161">
        <f t="shared" si="267"/>
        <v>0</v>
      </c>
      <c r="G23" s="161">
        <f t="shared" si="267"/>
        <v>0</v>
      </c>
      <c r="H23" s="161">
        <f t="shared" si="267"/>
        <v>26</v>
      </c>
      <c r="I23" s="161">
        <f t="shared" si="267"/>
        <v>26</v>
      </c>
      <c r="J23" s="160">
        <f t="shared" si="267"/>
        <v>0</v>
      </c>
      <c r="K23" s="160">
        <f t="shared" si="267"/>
        <v>0</v>
      </c>
      <c r="L23" s="160">
        <f t="shared" si="267"/>
        <v>0</v>
      </c>
      <c r="M23" s="160">
        <f t="shared" si="267"/>
        <v>41446964.829999998</v>
      </c>
      <c r="N23" s="160">
        <f t="shared" si="267"/>
        <v>41446964.829999998</v>
      </c>
    </row>
    <row r="24" ht="22.5" customHeight="1">
      <c r="A24" s="28">
        <v>13</v>
      </c>
      <c r="B24" s="27" t="s">
        <v>1120</v>
      </c>
      <c r="C24" s="160">
        <f>'Таблица 1'!I263</f>
        <v>32225.950000000001</v>
      </c>
      <c r="D24" s="161">
        <f>'Таблица 1'!L263</f>
        <v>954</v>
      </c>
      <c r="E24" s="161">
        <v>0</v>
      </c>
      <c r="F24" s="161">
        <v>0</v>
      </c>
      <c r="G24" s="161">
        <v>0</v>
      </c>
      <c r="H24" s="161">
        <v>21</v>
      </c>
      <c r="I24" s="161">
        <f t="shared" ref="I24:I25" si="268">H24</f>
        <v>21</v>
      </c>
      <c r="J24" s="160">
        <v>0</v>
      </c>
      <c r="K24" s="160">
        <v>0</v>
      </c>
      <c r="L24" s="160">
        <v>0</v>
      </c>
      <c r="M24" s="160">
        <f>'Таблица 1'!M263</f>
        <v>31271659.27</v>
      </c>
      <c r="N24" s="160">
        <f t="shared" ref="N24:N25" si="269">M24</f>
        <v>31271659.27</v>
      </c>
    </row>
    <row r="25" ht="22.5" customHeight="1">
      <c r="A25" s="28">
        <v>14</v>
      </c>
      <c r="B25" s="27" t="s">
        <v>1121</v>
      </c>
      <c r="C25" s="160">
        <f>'Таблица 1'!I285</f>
        <v>4406.1000000000004</v>
      </c>
      <c r="D25" s="161">
        <f>'Таблица 1'!L285</f>
        <v>187</v>
      </c>
      <c r="E25" s="161">
        <v>0</v>
      </c>
      <c r="F25" s="161">
        <v>0</v>
      </c>
      <c r="G25" s="161">
        <v>0</v>
      </c>
      <c r="H25" s="161">
        <v>5</v>
      </c>
      <c r="I25" s="161">
        <f t="shared" si="268"/>
        <v>5</v>
      </c>
      <c r="J25" s="160">
        <v>0</v>
      </c>
      <c r="K25" s="160">
        <v>0</v>
      </c>
      <c r="L25" s="160">
        <v>0</v>
      </c>
      <c r="M25" s="160">
        <f>'Таблица 1'!M285</f>
        <v>10175305.560000002</v>
      </c>
      <c r="N25" s="160">
        <f t="shared" si="269"/>
        <v>10175305.560000002</v>
      </c>
    </row>
    <row r="26" ht="29.25" customHeight="1">
      <c r="A26" s="28"/>
      <c r="B26" s="27" t="s">
        <v>1122</v>
      </c>
      <c r="C26" s="160">
        <f>C27</f>
        <v>430.30000000000001</v>
      </c>
      <c r="D26" s="161">
        <f t="shared" ref="D26:N26" si="270">D27</f>
        <v>25</v>
      </c>
      <c r="E26" s="161">
        <f t="shared" si="270"/>
        <v>0</v>
      </c>
      <c r="F26" s="161">
        <f t="shared" si="270"/>
        <v>0</v>
      </c>
      <c r="G26" s="161">
        <f t="shared" si="270"/>
        <v>0</v>
      </c>
      <c r="H26" s="161">
        <f t="shared" si="270"/>
        <v>1</v>
      </c>
      <c r="I26" s="161">
        <f t="shared" si="270"/>
        <v>1</v>
      </c>
      <c r="J26" s="160">
        <f t="shared" si="270"/>
        <v>0</v>
      </c>
      <c r="K26" s="160">
        <f t="shared" si="270"/>
        <v>0</v>
      </c>
      <c r="L26" s="160">
        <f t="shared" si="270"/>
        <v>0</v>
      </c>
      <c r="M26" s="160">
        <f t="shared" si="270"/>
        <v>561807.92999999993</v>
      </c>
      <c r="N26" s="160">
        <f t="shared" si="270"/>
        <v>561807.92999999993</v>
      </c>
    </row>
    <row r="27" ht="22.5" customHeight="1">
      <c r="A27" s="28">
        <v>15</v>
      </c>
      <c r="B27" s="27" t="s">
        <v>1123</v>
      </c>
      <c r="C27" s="160">
        <f>'Таблица 1'!I292</f>
        <v>430.30000000000001</v>
      </c>
      <c r="D27" s="161">
        <f>'Таблица 1'!L292</f>
        <v>25</v>
      </c>
      <c r="E27" s="161">
        <v>0</v>
      </c>
      <c r="F27" s="161">
        <v>0</v>
      </c>
      <c r="G27" s="161">
        <v>0</v>
      </c>
      <c r="H27" s="161">
        <v>1</v>
      </c>
      <c r="I27" s="161">
        <f>H27</f>
        <v>1</v>
      </c>
      <c r="J27" s="160">
        <v>0</v>
      </c>
      <c r="K27" s="160">
        <v>0</v>
      </c>
      <c r="L27" s="160">
        <v>0</v>
      </c>
      <c r="M27" s="160">
        <f>'Таблица 1'!M292</f>
        <v>561807.92999999993</v>
      </c>
      <c r="N27" s="160">
        <f>M27</f>
        <v>561807.92999999993</v>
      </c>
    </row>
    <row r="28" ht="29.25" customHeight="1">
      <c r="A28" s="28"/>
      <c r="B28" s="27" t="s">
        <v>1124</v>
      </c>
      <c r="C28" s="160">
        <f>SUM(C29:C32)</f>
        <v>15799.090000000002</v>
      </c>
      <c r="D28" s="161">
        <f t="shared" ref="D28:N28" si="271">SUM(D29:D32)</f>
        <v>585</v>
      </c>
      <c r="E28" s="161">
        <f t="shared" si="271"/>
        <v>0</v>
      </c>
      <c r="F28" s="161">
        <f t="shared" si="271"/>
        <v>0</v>
      </c>
      <c r="G28" s="161">
        <f t="shared" si="271"/>
        <v>0</v>
      </c>
      <c r="H28" s="161">
        <f t="shared" si="271"/>
        <v>8</v>
      </c>
      <c r="I28" s="161">
        <f t="shared" si="271"/>
        <v>8</v>
      </c>
      <c r="J28" s="160">
        <f t="shared" si="271"/>
        <v>0</v>
      </c>
      <c r="K28" s="160">
        <f t="shared" si="271"/>
        <v>0</v>
      </c>
      <c r="L28" s="160">
        <f t="shared" si="271"/>
        <v>0</v>
      </c>
      <c r="M28" s="160">
        <f t="shared" si="271"/>
        <v>25033781.339999996</v>
      </c>
      <c r="N28" s="160">
        <f t="shared" si="271"/>
        <v>25033781.339999996</v>
      </c>
    </row>
    <row r="29" ht="22.5" customHeight="1">
      <c r="A29" s="28">
        <v>16</v>
      </c>
      <c r="B29" s="27" t="s">
        <v>1125</v>
      </c>
      <c r="C29" s="160">
        <f>'Таблица 1'!I295</f>
        <v>1147</v>
      </c>
      <c r="D29" s="161">
        <f>'Таблица 1'!L295</f>
        <v>38</v>
      </c>
      <c r="E29" s="161">
        <v>0</v>
      </c>
      <c r="F29" s="161">
        <v>0</v>
      </c>
      <c r="G29" s="161">
        <v>0</v>
      </c>
      <c r="H29" s="161">
        <v>2</v>
      </c>
      <c r="I29" s="161">
        <f t="shared" ref="I29:I32" si="272">H29</f>
        <v>2</v>
      </c>
      <c r="J29" s="160">
        <v>0</v>
      </c>
      <c r="K29" s="160">
        <v>0</v>
      </c>
      <c r="L29" s="160">
        <v>0</v>
      </c>
      <c r="M29" s="160">
        <f>'Таблица 1'!M295</f>
        <v>614358.62</v>
      </c>
      <c r="N29" s="160">
        <f t="shared" ref="N29:N32" si="273">M29</f>
        <v>614358.62</v>
      </c>
    </row>
    <row r="30" ht="22.5" customHeight="1">
      <c r="A30" s="28">
        <v>17</v>
      </c>
      <c r="B30" s="27" t="s">
        <v>1126</v>
      </c>
      <c r="C30" s="160">
        <f>'Таблица 1'!I298</f>
        <v>10021.990000000002</v>
      </c>
      <c r="D30" s="161">
        <f>'Таблица 1'!L298</f>
        <v>396</v>
      </c>
      <c r="E30" s="161">
        <v>0</v>
      </c>
      <c r="F30" s="161">
        <v>0</v>
      </c>
      <c r="G30" s="161">
        <v>0</v>
      </c>
      <c r="H30" s="161">
        <v>4</v>
      </c>
      <c r="I30" s="161">
        <f t="shared" si="272"/>
        <v>4</v>
      </c>
      <c r="J30" s="160">
        <v>0</v>
      </c>
      <c r="K30" s="160">
        <v>0</v>
      </c>
      <c r="L30" s="160">
        <v>0</v>
      </c>
      <c r="M30" s="160">
        <f>'Таблица 1'!M298</f>
        <v>12660962.560000001</v>
      </c>
      <c r="N30" s="160">
        <f t="shared" si="273"/>
        <v>12660962.560000001</v>
      </c>
    </row>
    <row r="31" ht="22.5" customHeight="1">
      <c r="A31" s="28">
        <v>18</v>
      </c>
      <c r="B31" s="27" t="s">
        <v>1127</v>
      </c>
      <c r="C31" s="160">
        <f>'Таблица 1'!I303</f>
        <v>3747.0999999999999</v>
      </c>
      <c r="D31" s="161">
        <f>'Таблица 1'!L303</f>
        <v>118</v>
      </c>
      <c r="E31" s="161">
        <v>0</v>
      </c>
      <c r="F31" s="161">
        <v>0</v>
      </c>
      <c r="G31" s="161">
        <v>0</v>
      </c>
      <c r="H31" s="161">
        <v>1</v>
      </c>
      <c r="I31" s="161">
        <f t="shared" si="272"/>
        <v>1</v>
      </c>
      <c r="J31" s="160">
        <v>0</v>
      </c>
      <c r="K31" s="160">
        <v>0</v>
      </c>
      <c r="L31" s="160">
        <v>0</v>
      </c>
      <c r="M31" s="160">
        <f>'Таблица 1'!M303</f>
        <v>11252294.439999999</v>
      </c>
      <c r="N31" s="160">
        <f t="shared" si="273"/>
        <v>11252294.439999999</v>
      </c>
    </row>
    <row r="32" ht="22.5" customHeight="1">
      <c r="A32" s="28">
        <v>19</v>
      </c>
      <c r="B32" s="27" t="s">
        <v>1128</v>
      </c>
      <c r="C32" s="160">
        <f>'Таблица 1'!I305</f>
        <v>883</v>
      </c>
      <c r="D32" s="161">
        <f>'Таблица 1'!L305</f>
        <v>33</v>
      </c>
      <c r="E32" s="161">
        <v>0</v>
      </c>
      <c r="F32" s="161">
        <v>0</v>
      </c>
      <c r="G32" s="161">
        <v>0</v>
      </c>
      <c r="H32" s="161">
        <v>1</v>
      </c>
      <c r="I32" s="161">
        <f t="shared" si="272"/>
        <v>1</v>
      </c>
      <c r="J32" s="160">
        <v>0</v>
      </c>
      <c r="K32" s="160">
        <v>0</v>
      </c>
      <c r="L32" s="160">
        <v>0</v>
      </c>
      <c r="M32" s="160">
        <f>'Таблица 1'!M305</f>
        <v>506165.72000000003</v>
      </c>
      <c r="N32" s="160">
        <f t="shared" si="273"/>
        <v>506165.72000000003</v>
      </c>
    </row>
    <row r="33" ht="29.25" customHeight="1">
      <c r="A33" s="28"/>
      <c r="B33" s="27" t="s">
        <v>1129</v>
      </c>
      <c r="C33" s="160">
        <f>SUM(C34)</f>
        <v>798.62</v>
      </c>
      <c r="D33" s="161">
        <f t="shared" ref="D33:N33" si="274">SUM(D34)</f>
        <v>31</v>
      </c>
      <c r="E33" s="161">
        <f t="shared" si="274"/>
        <v>0</v>
      </c>
      <c r="F33" s="161">
        <f t="shared" si="274"/>
        <v>0</v>
      </c>
      <c r="G33" s="161">
        <f t="shared" si="274"/>
        <v>0</v>
      </c>
      <c r="H33" s="161">
        <f t="shared" si="274"/>
        <v>1</v>
      </c>
      <c r="I33" s="161">
        <f t="shared" si="274"/>
        <v>1</v>
      </c>
      <c r="J33" s="160">
        <f t="shared" si="274"/>
        <v>0</v>
      </c>
      <c r="K33" s="160">
        <f t="shared" si="274"/>
        <v>0</v>
      </c>
      <c r="L33" s="160">
        <f t="shared" si="274"/>
        <v>0</v>
      </c>
      <c r="M33" s="160">
        <f t="shared" si="274"/>
        <v>469287.59999999998</v>
      </c>
      <c r="N33" s="160">
        <f t="shared" si="274"/>
        <v>469287.59999999998</v>
      </c>
    </row>
    <row r="34" ht="22.5" customHeight="1">
      <c r="A34" s="28">
        <v>20</v>
      </c>
      <c r="B34" s="27" t="s">
        <v>1130</v>
      </c>
      <c r="C34" s="160">
        <f>'Таблица 1'!I308</f>
        <v>798.62</v>
      </c>
      <c r="D34" s="161">
        <f>'Таблица 1'!L308</f>
        <v>31</v>
      </c>
      <c r="E34" s="161">
        <v>0</v>
      </c>
      <c r="F34" s="161">
        <v>0</v>
      </c>
      <c r="G34" s="161">
        <v>0</v>
      </c>
      <c r="H34" s="161">
        <v>1</v>
      </c>
      <c r="I34" s="161">
        <f>H34</f>
        <v>1</v>
      </c>
      <c r="J34" s="160">
        <v>0</v>
      </c>
      <c r="K34" s="160">
        <v>0</v>
      </c>
      <c r="L34" s="160">
        <v>0</v>
      </c>
      <c r="M34" s="160">
        <f>'Таблица 1'!M308</f>
        <v>469287.59999999998</v>
      </c>
      <c r="N34" s="160">
        <f>M34</f>
        <v>469287.59999999998</v>
      </c>
    </row>
    <row r="35" ht="29.25" customHeight="1">
      <c r="A35" s="28"/>
      <c r="B35" s="27" t="s">
        <v>1131</v>
      </c>
      <c r="C35" s="160">
        <f>SUM(C36)</f>
        <v>2507.5999999999999</v>
      </c>
      <c r="D35" s="161">
        <f t="shared" ref="D35:N35" si="275">SUM(D36)</f>
        <v>62</v>
      </c>
      <c r="E35" s="161">
        <f t="shared" si="275"/>
        <v>0</v>
      </c>
      <c r="F35" s="161">
        <f t="shared" si="275"/>
        <v>0</v>
      </c>
      <c r="G35" s="161">
        <f t="shared" si="275"/>
        <v>0</v>
      </c>
      <c r="H35" s="161">
        <f t="shared" si="275"/>
        <v>2</v>
      </c>
      <c r="I35" s="161">
        <f t="shared" si="275"/>
        <v>2</v>
      </c>
      <c r="J35" s="160">
        <f t="shared" si="275"/>
        <v>0</v>
      </c>
      <c r="K35" s="160">
        <f t="shared" si="275"/>
        <v>0</v>
      </c>
      <c r="L35" s="160">
        <f t="shared" si="275"/>
        <v>0</v>
      </c>
      <c r="M35" s="160">
        <f t="shared" si="275"/>
        <v>5450833.2000000002</v>
      </c>
      <c r="N35" s="160">
        <f t="shared" si="275"/>
        <v>5450833.2000000002</v>
      </c>
    </row>
    <row r="36" ht="22.5" customHeight="1">
      <c r="A36" s="28">
        <v>21</v>
      </c>
      <c r="B36" s="27" t="s">
        <v>1132</v>
      </c>
      <c r="C36" s="160">
        <f>'Таблица 1'!I311</f>
        <v>2507.5999999999999</v>
      </c>
      <c r="D36" s="161">
        <f>'Таблица 1'!L311</f>
        <v>62</v>
      </c>
      <c r="E36" s="161">
        <v>0</v>
      </c>
      <c r="F36" s="161">
        <v>0</v>
      </c>
      <c r="G36" s="161">
        <v>0</v>
      </c>
      <c r="H36" s="161">
        <v>2</v>
      </c>
      <c r="I36" s="161">
        <f>H36</f>
        <v>2</v>
      </c>
      <c r="J36" s="160">
        <v>0</v>
      </c>
      <c r="K36" s="160">
        <v>0</v>
      </c>
      <c r="L36" s="160">
        <v>0</v>
      </c>
      <c r="M36" s="160">
        <f>'Таблица 1'!M311</f>
        <v>5450833.2000000002</v>
      </c>
      <c r="N36" s="160">
        <f>M36</f>
        <v>5450833.2000000002</v>
      </c>
    </row>
    <row r="37" ht="29.25" customHeight="1">
      <c r="A37" s="28"/>
      <c r="B37" s="27" t="s">
        <v>1133</v>
      </c>
      <c r="C37" s="160">
        <f>SUM(C38)</f>
        <v>1220</v>
      </c>
      <c r="D37" s="161">
        <f t="shared" ref="D37:N37" si="276">SUM(D38)</f>
        <v>46</v>
      </c>
      <c r="E37" s="161">
        <f t="shared" si="276"/>
        <v>0</v>
      </c>
      <c r="F37" s="161">
        <f t="shared" si="276"/>
        <v>0</v>
      </c>
      <c r="G37" s="161">
        <f t="shared" si="276"/>
        <v>0</v>
      </c>
      <c r="H37" s="161">
        <f t="shared" si="276"/>
        <v>1</v>
      </c>
      <c r="I37" s="161">
        <f t="shared" si="276"/>
        <v>1</v>
      </c>
      <c r="J37" s="160">
        <f t="shared" si="276"/>
        <v>0</v>
      </c>
      <c r="K37" s="160">
        <f t="shared" si="276"/>
        <v>0</v>
      </c>
      <c r="L37" s="160">
        <f t="shared" si="276"/>
        <v>0</v>
      </c>
      <c r="M37" s="160">
        <f t="shared" si="276"/>
        <v>2018971.2</v>
      </c>
      <c r="N37" s="160">
        <f t="shared" si="276"/>
        <v>2018971.2</v>
      </c>
    </row>
    <row r="38" ht="22.5" customHeight="1">
      <c r="A38" s="28">
        <v>22</v>
      </c>
      <c r="B38" s="27" t="s">
        <v>1134</v>
      </c>
      <c r="C38" s="160">
        <f>'Таблица 1'!I315</f>
        <v>1220</v>
      </c>
      <c r="D38" s="161">
        <f>'Таблица 1'!L315</f>
        <v>46</v>
      </c>
      <c r="E38" s="161">
        <v>0</v>
      </c>
      <c r="F38" s="161">
        <v>0</v>
      </c>
      <c r="G38" s="161">
        <v>0</v>
      </c>
      <c r="H38" s="161">
        <v>1</v>
      </c>
      <c r="I38" s="161">
        <f>H38</f>
        <v>1</v>
      </c>
      <c r="J38" s="160">
        <v>0</v>
      </c>
      <c r="K38" s="160">
        <v>0</v>
      </c>
      <c r="L38" s="160">
        <v>0</v>
      </c>
      <c r="M38" s="160">
        <f>'Таблица 1'!M315</f>
        <v>2018971.2</v>
      </c>
      <c r="N38" s="160">
        <f>M38</f>
        <v>2018971.2</v>
      </c>
    </row>
    <row r="39" ht="30" customHeight="1">
      <c r="A39" s="28"/>
      <c r="B39" s="27" t="s">
        <v>1135</v>
      </c>
      <c r="C39" s="160">
        <f>'Таблица 1'!I318</f>
        <v>10071.469999999999</v>
      </c>
      <c r="D39" s="161">
        <f>'Таблица 1'!L318</f>
        <v>372</v>
      </c>
      <c r="E39" s="161">
        <f t="shared" ref="E39:N39" si="277">E40</f>
        <v>0</v>
      </c>
      <c r="F39" s="161">
        <f t="shared" si="277"/>
        <v>0</v>
      </c>
      <c r="G39" s="161">
        <f t="shared" si="277"/>
        <v>0</v>
      </c>
      <c r="H39" s="161">
        <f t="shared" si="277"/>
        <v>4</v>
      </c>
      <c r="I39" s="161">
        <f t="shared" si="277"/>
        <v>4</v>
      </c>
      <c r="J39" s="160">
        <f t="shared" si="277"/>
        <v>0</v>
      </c>
      <c r="K39" s="160">
        <f t="shared" si="277"/>
        <v>0</v>
      </c>
      <c r="L39" s="160">
        <f t="shared" si="277"/>
        <v>0</v>
      </c>
      <c r="M39" s="160">
        <f t="shared" si="277"/>
        <v>5824644.5099999998</v>
      </c>
      <c r="N39" s="160">
        <f t="shared" si="277"/>
        <v>5824644.5099999998</v>
      </c>
    </row>
    <row r="40" ht="22.5" customHeight="1">
      <c r="A40" s="28">
        <v>23</v>
      </c>
      <c r="B40" s="27" t="s">
        <v>1136</v>
      </c>
      <c r="C40" s="160">
        <f>'Таблица 1'!I318</f>
        <v>10071.469999999999</v>
      </c>
      <c r="D40" s="161">
        <f>'Таблица 1'!L318</f>
        <v>372</v>
      </c>
      <c r="E40" s="161">
        <v>0</v>
      </c>
      <c r="F40" s="161">
        <v>0</v>
      </c>
      <c r="G40" s="161">
        <v>0</v>
      </c>
      <c r="H40" s="161">
        <v>4</v>
      </c>
      <c r="I40" s="161">
        <f>H40</f>
        <v>4</v>
      </c>
      <c r="J40" s="160">
        <v>0</v>
      </c>
      <c r="K40" s="160">
        <v>0</v>
      </c>
      <c r="L40" s="160">
        <v>0</v>
      </c>
      <c r="M40" s="160">
        <f>'Таблица 1'!M318</f>
        <v>5824644.5099999998</v>
      </c>
      <c r="N40" s="160">
        <f>M40</f>
        <v>5824644.5099999998</v>
      </c>
    </row>
    <row r="41" ht="29.25" customHeight="1">
      <c r="A41" s="28"/>
      <c r="B41" s="27" t="s">
        <v>1137</v>
      </c>
      <c r="C41" s="160">
        <f>SUM(C42:C43)</f>
        <v>25906.5</v>
      </c>
      <c r="D41" s="161">
        <f t="shared" ref="D41:N41" si="278">SUM(D42:D43)</f>
        <v>1082</v>
      </c>
      <c r="E41" s="161">
        <f t="shared" si="278"/>
        <v>0</v>
      </c>
      <c r="F41" s="161">
        <f t="shared" si="278"/>
        <v>0</v>
      </c>
      <c r="G41" s="161">
        <f t="shared" si="278"/>
        <v>0</v>
      </c>
      <c r="H41" s="161">
        <f t="shared" si="278"/>
        <v>7</v>
      </c>
      <c r="I41" s="161">
        <f t="shared" si="278"/>
        <v>7</v>
      </c>
      <c r="J41" s="160">
        <f t="shared" si="278"/>
        <v>0</v>
      </c>
      <c r="K41" s="160">
        <f t="shared" si="278"/>
        <v>0</v>
      </c>
      <c r="L41" s="160">
        <f t="shared" si="278"/>
        <v>0</v>
      </c>
      <c r="M41" s="160">
        <f t="shared" si="278"/>
        <v>22795351.93</v>
      </c>
      <c r="N41" s="160">
        <f t="shared" si="278"/>
        <v>22795351.93</v>
      </c>
    </row>
    <row r="42" ht="22.5" customHeight="1">
      <c r="A42" s="28">
        <v>24</v>
      </c>
      <c r="B42" s="27" t="s">
        <v>1138</v>
      </c>
      <c r="C42" s="160">
        <f>'Таблица 1'!I324</f>
        <v>6756.7999999999993</v>
      </c>
      <c r="D42" s="161">
        <f>'Таблица 1'!L324</f>
        <v>374</v>
      </c>
      <c r="E42" s="161">
        <v>0</v>
      </c>
      <c r="F42" s="161">
        <v>0</v>
      </c>
      <c r="G42" s="161">
        <v>0</v>
      </c>
      <c r="H42" s="161">
        <v>4</v>
      </c>
      <c r="I42" s="161">
        <f t="shared" ref="I42:I43" si="279">H42</f>
        <v>4</v>
      </c>
      <c r="J42" s="160">
        <v>0</v>
      </c>
      <c r="K42" s="160">
        <v>0</v>
      </c>
      <c r="L42" s="160">
        <v>0</v>
      </c>
      <c r="M42" s="160">
        <f>'Таблица 1'!M324</f>
        <v>11557540.810000001</v>
      </c>
      <c r="N42" s="160">
        <f t="shared" ref="N42:N43" si="280">J42+K42+L42+M42</f>
        <v>11557540.810000001</v>
      </c>
    </row>
    <row r="43" ht="20.25" customHeight="1">
      <c r="A43" s="28">
        <v>25</v>
      </c>
      <c r="B43" s="27" t="s">
        <v>1139</v>
      </c>
      <c r="C43" s="160">
        <f>'Таблица 1'!I329</f>
        <v>19149.700000000001</v>
      </c>
      <c r="D43" s="161">
        <f>'Таблица 1'!L329</f>
        <v>708</v>
      </c>
      <c r="E43" s="161">
        <v>0</v>
      </c>
      <c r="F43" s="161">
        <v>0</v>
      </c>
      <c r="G43" s="161">
        <v>0</v>
      </c>
      <c r="H43" s="161">
        <v>3</v>
      </c>
      <c r="I43" s="161">
        <f t="shared" si="279"/>
        <v>3</v>
      </c>
      <c r="J43" s="160">
        <v>0</v>
      </c>
      <c r="K43" s="160">
        <v>0</v>
      </c>
      <c r="L43" s="160">
        <v>0</v>
      </c>
      <c r="M43" s="160">
        <f>'Таблица 1'!M329</f>
        <v>11237811.120000001</v>
      </c>
      <c r="N43" s="160">
        <f t="shared" si="280"/>
        <v>11237811.120000001</v>
      </c>
    </row>
    <row r="44" ht="29.25" customHeight="1">
      <c r="A44" s="28"/>
      <c r="B44" s="27" t="s">
        <v>1140</v>
      </c>
      <c r="C44" s="160">
        <f>SUM(C45:C47)</f>
        <v>24903.599999999999</v>
      </c>
      <c r="D44" s="161">
        <f t="shared" ref="D44:N44" si="281">SUM(D45:D47)</f>
        <v>732</v>
      </c>
      <c r="E44" s="161">
        <f t="shared" si="281"/>
        <v>0</v>
      </c>
      <c r="F44" s="161">
        <f t="shared" si="281"/>
        <v>0</v>
      </c>
      <c r="G44" s="161">
        <f t="shared" si="281"/>
        <v>0</v>
      </c>
      <c r="H44" s="161">
        <f t="shared" si="281"/>
        <v>11</v>
      </c>
      <c r="I44" s="161">
        <f t="shared" si="281"/>
        <v>11</v>
      </c>
      <c r="J44" s="160">
        <f t="shared" si="281"/>
        <v>0</v>
      </c>
      <c r="K44" s="160">
        <f t="shared" si="281"/>
        <v>0</v>
      </c>
      <c r="L44" s="160">
        <f t="shared" si="281"/>
        <v>0</v>
      </c>
      <c r="M44" s="160">
        <f t="shared" si="281"/>
        <v>10183389.17</v>
      </c>
      <c r="N44" s="160">
        <f t="shared" si="281"/>
        <v>10183389.17</v>
      </c>
    </row>
    <row r="45" ht="22.5" customHeight="1">
      <c r="A45" s="28">
        <v>26</v>
      </c>
      <c r="B45" s="27" t="s">
        <v>1141</v>
      </c>
      <c r="C45" s="160">
        <f>'Таблица 1'!I334</f>
        <v>23075.099999999999</v>
      </c>
      <c r="D45" s="161">
        <f>'Таблица 1'!L334</f>
        <v>673</v>
      </c>
      <c r="E45" s="161">
        <v>0</v>
      </c>
      <c r="F45" s="161">
        <v>0</v>
      </c>
      <c r="G45" s="161">
        <v>0</v>
      </c>
      <c r="H45" s="161">
        <v>9</v>
      </c>
      <c r="I45" s="161">
        <f t="shared" ref="I45:I47" si="282">H45</f>
        <v>9</v>
      </c>
      <c r="J45" s="160">
        <v>0</v>
      </c>
      <c r="K45" s="160">
        <v>0</v>
      </c>
      <c r="L45" s="160">
        <v>0</v>
      </c>
      <c r="M45" s="160">
        <f>'Таблица 1'!M334</f>
        <v>8872619.5700000003</v>
      </c>
      <c r="N45" s="160">
        <f t="shared" ref="N45:N47" si="283">J45+K45+L45+M45</f>
        <v>8872619.5700000003</v>
      </c>
    </row>
    <row r="46" ht="22.5" customHeight="1">
      <c r="A46" s="28">
        <v>27</v>
      </c>
      <c r="B46" s="27" t="s">
        <v>1142</v>
      </c>
      <c r="C46" s="160">
        <f>'Таблица 1'!I344</f>
        <v>1217.0999999999999</v>
      </c>
      <c r="D46" s="161">
        <f>'Таблица 1'!L344</f>
        <v>28</v>
      </c>
      <c r="E46" s="161">
        <v>0</v>
      </c>
      <c r="F46" s="161">
        <v>0</v>
      </c>
      <c r="G46" s="161">
        <v>0</v>
      </c>
      <c r="H46" s="161">
        <v>1</v>
      </c>
      <c r="I46" s="161">
        <f t="shared" si="282"/>
        <v>1</v>
      </c>
      <c r="J46" s="160">
        <v>0</v>
      </c>
      <c r="K46" s="160">
        <v>0</v>
      </c>
      <c r="L46" s="160">
        <v>0</v>
      </c>
      <c r="M46" s="160">
        <f>'Таблица 1'!M344</f>
        <v>338827.20000000001</v>
      </c>
      <c r="N46" s="160">
        <f t="shared" si="283"/>
        <v>338827.20000000001</v>
      </c>
    </row>
    <row r="47" ht="22.5" customHeight="1">
      <c r="A47" s="28">
        <v>28</v>
      </c>
      <c r="B47" s="27" t="s">
        <v>1143</v>
      </c>
      <c r="C47" s="160">
        <f>'Таблица 1'!I346</f>
        <v>611.39999999999998</v>
      </c>
      <c r="D47" s="161">
        <f>'Таблица 1'!L346</f>
        <v>31</v>
      </c>
      <c r="E47" s="161">
        <v>0</v>
      </c>
      <c r="F47" s="161">
        <v>0</v>
      </c>
      <c r="G47" s="161">
        <v>0</v>
      </c>
      <c r="H47" s="161">
        <v>1</v>
      </c>
      <c r="I47" s="161">
        <f t="shared" si="282"/>
        <v>1</v>
      </c>
      <c r="J47" s="160">
        <v>0</v>
      </c>
      <c r="K47" s="160">
        <v>0</v>
      </c>
      <c r="L47" s="160">
        <v>0</v>
      </c>
      <c r="M47" s="160">
        <f>'Таблица 1'!M346</f>
        <v>971942.40000000002</v>
      </c>
      <c r="N47" s="160">
        <f t="shared" si="283"/>
        <v>971942.40000000002</v>
      </c>
    </row>
    <row r="48" ht="30.75" customHeight="1">
      <c r="A48" s="28"/>
      <c r="B48" s="27" t="s">
        <v>1144</v>
      </c>
      <c r="C48" s="160">
        <f>SUM(C49:C51)</f>
        <v>10409.699999999999</v>
      </c>
      <c r="D48" s="161">
        <f t="shared" ref="D48:N48" si="284">SUM(D49:D51)</f>
        <v>302</v>
      </c>
      <c r="E48" s="161">
        <f t="shared" si="284"/>
        <v>0</v>
      </c>
      <c r="F48" s="161">
        <f t="shared" si="284"/>
        <v>0</v>
      </c>
      <c r="G48" s="161">
        <f t="shared" si="284"/>
        <v>0</v>
      </c>
      <c r="H48" s="161">
        <f t="shared" si="284"/>
        <v>8</v>
      </c>
      <c r="I48" s="161">
        <f t="shared" si="284"/>
        <v>8</v>
      </c>
      <c r="J48" s="160">
        <f t="shared" si="284"/>
        <v>0</v>
      </c>
      <c r="K48" s="160">
        <f t="shared" si="284"/>
        <v>0</v>
      </c>
      <c r="L48" s="160">
        <f t="shared" si="284"/>
        <v>0</v>
      </c>
      <c r="M48" s="160">
        <f t="shared" si="284"/>
        <v>6356880.6700000009</v>
      </c>
      <c r="N48" s="160">
        <f t="shared" si="284"/>
        <v>6356880.6700000009</v>
      </c>
    </row>
    <row r="49" ht="22.5" customHeight="1">
      <c r="A49" s="28">
        <v>29</v>
      </c>
      <c r="B49" s="27" t="s">
        <v>1145</v>
      </c>
      <c r="C49" s="160">
        <f>'Таблица 1'!I349</f>
        <v>8115.6999999999998</v>
      </c>
      <c r="D49" s="161">
        <f>'Таблица 1'!L349</f>
        <v>220</v>
      </c>
      <c r="E49" s="161">
        <v>0</v>
      </c>
      <c r="F49" s="161">
        <v>0</v>
      </c>
      <c r="G49" s="161">
        <v>0</v>
      </c>
      <c r="H49" s="161">
        <v>4</v>
      </c>
      <c r="I49" s="161">
        <f t="shared" ref="I49:I51" si="285">H49</f>
        <v>4</v>
      </c>
      <c r="J49" s="160">
        <v>0</v>
      </c>
      <c r="K49" s="160">
        <v>0</v>
      </c>
      <c r="L49" s="160">
        <v>0</v>
      </c>
      <c r="M49" s="160">
        <f>'Таблица 1'!M349</f>
        <v>4523579.4700000007</v>
      </c>
      <c r="N49" s="160">
        <f t="shared" ref="N49:N51" si="286">M49</f>
        <v>4523579.4700000007</v>
      </c>
    </row>
    <row r="50" ht="22.5" customHeight="1">
      <c r="A50" s="28">
        <v>30</v>
      </c>
      <c r="B50" s="27" t="s">
        <v>1146</v>
      </c>
      <c r="C50" s="160">
        <f>'Таблица 1'!I354</f>
        <v>1891.2</v>
      </c>
      <c r="D50" s="161">
        <f>'Таблица 1'!L354</f>
        <v>66</v>
      </c>
      <c r="E50" s="161">
        <v>0</v>
      </c>
      <c r="F50" s="161">
        <v>0</v>
      </c>
      <c r="G50" s="161">
        <v>0</v>
      </c>
      <c r="H50" s="161">
        <v>3</v>
      </c>
      <c r="I50" s="161">
        <f t="shared" si="285"/>
        <v>3</v>
      </c>
      <c r="J50" s="160">
        <v>0</v>
      </c>
      <c r="K50" s="160">
        <v>0</v>
      </c>
      <c r="L50" s="160">
        <v>0</v>
      </c>
      <c r="M50" s="160">
        <f>'Таблица 1'!M354</f>
        <v>1465044.0499999998</v>
      </c>
      <c r="N50" s="160">
        <f t="shared" si="286"/>
        <v>1465044.0499999998</v>
      </c>
    </row>
    <row r="51" ht="22.5" customHeight="1">
      <c r="A51" s="28">
        <v>31</v>
      </c>
      <c r="B51" s="27" t="s">
        <v>1147</v>
      </c>
      <c r="C51" s="160">
        <f>'Таблица 1'!I358</f>
        <v>402.80000000000001</v>
      </c>
      <c r="D51" s="161">
        <f>'Таблица 1'!L358</f>
        <v>16</v>
      </c>
      <c r="E51" s="161">
        <v>0</v>
      </c>
      <c r="F51" s="161">
        <v>0</v>
      </c>
      <c r="G51" s="161">
        <v>0</v>
      </c>
      <c r="H51" s="161">
        <v>1</v>
      </c>
      <c r="I51" s="161">
        <f t="shared" si="285"/>
        <v>1</v>
      </c>
      <c r="J51" s="160">
        <v>0</v>
      </c>
      <c r="K51" s="160">
        <v>0</v>
      </c>
      <c r="L51" s="160">
        <v>0</v>
      </c>
      <c r="M51" s="160">
        <f>'Таблица 1'!M358</f>
        <v>368257.15000000002</v>
      </c>
      <c r="N51" s="160">
        <f t="shared" si="286"/>
        <v>368257.15000000002</v>
      </c>
    </row>
    <row r="52" ht="30.75" customHeight="1">
      <c r="A52" s="28"/>
      <c r="B52" s="27" t="s">
        <v>1148</v>
      </c>
      <c r="C52" s="160">
        <f>C53</f>
        <v>1417.3</v>
      </c>
      <c r="D52" s="161">
        <f t="shared" ref="D52:N52" si="287">D53</f>
        <v>58</v>
      </c>
      <c r="E52" s="161">
        <f t="shared" si="287"/>
        <v>0</v>
      </c>
      <c r="F52" s="161">
        <f t="shared" si="287"/>
        <v>0</v>
      </c>
      <c r="G52" s="161">
        <f t="shared" si="287"/>
        <v>0</v>
      </c>
      <c r="H52" s="161">
        <f t="shared" si="287"/>
        <v>2</v>
      </c>
      <c r="I52" s="161">
        <f t="shared" si="287"/>
        <v>2</v>
      </c>
      <c r="J52" s="160">
        <f t="shared" si="287"/>
        <v>0</v>
      </c>
      <c r="K52" s="160">
        <f t="shared" si="287"/>
        <v>0</v>
      </c>
      <c r="L52" s="160">
        <f t="shared" si="287"/>
        <v>0</v>
      </c>
      <c r="M52" s="160">
        <f t="shared" si="287"/>
        <v>268038.92000000004</v>
      </c>
      <c r="N52" s="160">
        <f t="shared" si="287"/>
        <v>268038.92000000004</v>
      </c>
    </row>
    <row r="53" ht="22.5" customHeight="1">
      <c r="A53" s="28">
        <v>32</v>
      </c>
      <c r="B53" s="27" t="s">
        <v>1149</v>
      </c>
      <c r="C53" s="160">
        <f>'Таблица 1'!I361</f>
        <v>1417.3</v>
      </c>
      <c r="D53" s="161">
        <f>'Таблица 1'!L361</f>
        <v>58</v>
      </c>
      <c r="E53" s="161">
        <v>0</v>
      </c>
      <c r="F53" s="161">
        <v>0</v>
      </c>
      <c r="G53" s="161">
        <v>0</v>
      </c>
      <c r="H53" s="161">
        <v>2</v>
      </c>
      <c r="I53" s="161">
        <f>H53</f>
        <v>2</v>
      </c>
      <c r="J53" s="160">
        <v>0</v>
      </c>
      <c r="K53" s="160">
        <v>0</v>
      </c>
      <c r="L53" s="160">
        <v>0</v>
      </c>
      <c r="M53" s="160">
        <f>'Таблица 1'!M361</f>
        <v>268038.92000000004</v>
      </c>
      <c r="N53" s="160">
        <f>M53</f>
        <v>268038.92000000004</v>
      </c>
    </row>
    <row r="54" ht="33.75" customHeight="1">
      <c r="A54" s="28"/>
      <c r="B54" s="27" t="s">
        <v>1150</v>
      </c>
      <c r="C54" s="160">
        <f>SUM(C55:C57)</f>
        <v>44273.099999999999</v>
      </c>
      <c r="D54" s="161">
        <f t="shared" ref="D54:N54" si="288">SUM(D55:D57)</f>
        <v>1472</v>
      </c>
      <c r="E54" s="161">
        <f t="shared" si="288"/>
        <v>0</v>
      </c>
      <c r="F54" s="161">
        <f t="shared" si="288"/>
        <v>0</v>
      </c>
      <c r="G54" s="161">
        <f t="shared" si="288"/>
        <v>0</v>
      </c>
      <c r="H54" s="161">
        <f t="shared" si="288"/>
        <v>10</v>
      </c>
      <c r="I54" s="161">
        <f t="shared" si="288"/>
        <v>10</v>
      </c>
      <c r="J54" s="160">
        <f t="shared" si="288"/>
        <v>0</v>
      </c>
      <c r="K54" s="160">
        <f t="shared" si="288"/>
        <v>0</v>
      </c>
      <c r="L54" s="160">
        <f t="shared" si="288"/>
        <v>0</v>
      </c>
      <c r="M54" s="160">
        <f t="shared" si="288"/>
        <v>26301443.139999993</v>
      </c>
      <c r="N54" s="160">
        <f t="shared" si="288"/>
        <v>26301443.139999993</v>
      </c>
    </row>
    <row r="55" ht="22.5" customHeight="1">
      <c r="A55" s="28">
        <v>33</v>
      </c>
      <c r="B55" s="27" t="s">
        <v>1151</v>
      </c>
      <c r="C55" s="160">
        <f>'Таблица 1'!I365</f>
        <v>10112.799999999999</v>
      </c>
      <c r="D55" s="161">
        <f>'Таблица 1'!L365</f>
        <v>372</v>
      </c>
      <c r="E55" s="161">
        <v>0</v>
      </c>
      <c r="F55" s="161">
        <v>0</v>
      </c>
      <c r="G55" s="161">
        <v>0</v>
      </c>
      <c r="H55" s="161">
        <v>3</v>
      </c>
      <c r="I55" s="161">
        <f t="shared" ref="I55:I57" si="289">H55</f>
        <v>3</v>
      </c>
      <c r="J55" s="160">
        <v>0</v>
      </c>
      <c r="K55" s="160">
        <v>0</v>
      </c>
      <c r="L55" s="160">
        <v>0</v>
      </c>
      <c r="M55" s="160">
        <f>'Таблица 1'!M365</f>
        <v>11349446.059999999</v>
      </c>
      <c r="N55" s="160">
        <f t="shared" ref="N55:N57" si="290">M55</f>
        <v>11349446.059999999</v>
      </c>
    </row>
    <row r="56" ht="22.5" customHeight="1">
      <c r="A56" s="28">
        <v>34</v>
      </c>
      <c r="B56" s="27" t="s">
        <v>1152</v>
      </c>
      <c r="C56" s="160">
        <f>'Таблица 1'!I369</f>
        <v>30174.600000000002</v>
      </c>
      <c r="D56" s="161">
        <f>'Таблица 1'!L369</f>
        <v>951</v>
      </c>
      <c r="E56" s="161">
        <v>0</v>
      </c>
      <c r="F56" s="161">
        <v>0</v>
      </c>
      <c r="G56" s="161">
        <v>0</v>
      </c>
      <c r="H56" s="161">
        <v>6</v>
      </c>
      <c r="I56" s="161">
        <f t="shared" si="289"/>
        <v>6</v>
      </c>
      <c r="J56" s="160">
        <v>0</v>
      </c>
      <c r="K56" s="160">
        <v>0</v>
      </c>
      <c r="L56" s="160">
        <v>0</v>
      </c>
      <c r="M56" s="160">
        <f>'Таблица 1'!M369</f>
        <v>10324771.179999998</v>
      </c>
      <c r="N56" s="160">
        <f t="shared" si="290"/>
        <v>10324771.179999998</v>
      </c>
    </row>
    <row r="57" ht="22.5" customHeight="1">
      <c r="A57" s="28">
        <v>35</v>
      </c>
      <c r="B57" s="27" t="s">
        <v>1153</v>
      </c>
      <c r="C57" s="160">
        <f>'Таблица 1'!I376</f>
        <v>3985.6999999999998</v>
      </c>
      <c r="D57" s="161">
        <f>'Таблица 1'!L376</f>
        <v>149</v>
      </c>
      <c r="E57" s="161">
        <v>0</v>
      </c>
      <c r="F57" s="161">
        <v>0</v>
      </c>
      <c r="G57" s="161">
        <v>0</v>
      </c>
      <c r="H57" s="161">
        <v>1</v>
      </c>
      <c r="I57" s="161">
        <f t="shared" si="289"/>
        <v>1</v>
      </c>
      <c r="J57" s="160">
        <v>0</v>
      </c>
      <c r="K57" s="160">
        <v>0</v>
      </c>
      <c r="L57" s="160">
        <v>0</v>
      </c>
      <c r="M57" s="160">
        <f>'Таблица 1'!M376</f>
        <v>4627225.9000000004</v>
      </c>
      <c r="N57" s="160">
        <f t="shared" si="290"/>
        <v>4627225.9000000004</v>
      </c>
    </row>
    <row r="58" ht="33" customHeight="1">
      <c r="A58" s="28"/>
      <c r="B58" s="27" t="s">
        <v>1154</v>
      </c>
      <c r="C58" s="160">
        <f>SUM(C59:C62)</f>
        <v>51298.259999999995</v>
      </c>
      <c r="D58" s="161">
        <f t="shared" ref="D58:N58" si="291">SUM(D59:D62)</f>
        <v>1634</v>
      </c>
      <c r="E58" s="161">
        <f t="shared" si="291"/>
        <v>0</v>
      </c>
      <c r="F58" s="161">
        <f t="shared" si="291"/>
        <v>0</v>
      </c>
      <c r="G58" s="161">
        <f t="shared" si="291"/>
        <v>0</v>
      </c>
      <c r="H58" s="161">
        <f t="shared" si="291"/>
        <v>26</v>
      </c>
      <c r="I58" s="161">
        <f t="shared" si="291"/>
        <v>26</v>
      </c>
      <c r="J58" s="160">
        <f t="shared" si="291"/>
        <v>0</v>
      </c>
      <c r="K58" s="160">
        <f t="shared" si="291"/>
        <v>0</v>
      </c>
      <c r="L58" s="160">
        <f t="shared" si="291"/>
        <v>0</v>
      </c>
      <c r="M58" s="160">
        <f t="shared" si="291"/>
        <v>54470836.5</v>
      </c>
      <c r="N58" s="160">
        <f t="shared" si="291"/>
        <v>54470836.5</v>
      </c>
    </row>
    <row r="59" ht="22.5" customHeight="1">
      <c r="A59" s="28">
        <v>36</v>
      </c>
      <c r="B59" s="27" t="s">
        <v>1155</v>
      </c>
      <c r="C59" s="160">
        <f>'Таблица 1'!I379</f>
        <v>25651.699999999997</v>
      </c>
      <c r="D59" s="161">
        <f>'Таблица 1'!L379</f>
        <v>854</v>
      </c>
      <c r="E59" s="161">
        <v>0</v>
      </c>
      <c r="F59" s="161">
        <v>0</v>
      </c>
      <c r="G59" s="161">
        <v>0</v>
      </c>
      <c r="H59" s="161">
        <v>10</v>
      </c>
      <c r="I59" s="161">
        <f t="shared" ref="I59:I62" si="292">H59</f>
        <v>10</v>
      </c>
      <c r="J59" s="160">
        <v>0</v>
      </c>
      <c r="K59" s="160">
        <v>0</v>
      </c>
      <c r="L59" s="160">
        <v>0</v>
      </c>
      <c r="M59" s="160">
        <f>'Таблица 1'!M379</f>
        <v>14824127.130000001</v>
      </c>
      <c r="N59" s="160">
        <f t="shared" ref="N59:N62" si="293">M59</f>
        <v>14824127.130000001</v>
      </c>
    </row>
    <row r="60" ht="22.5" customHeight="1">
      <c r="A60" s="28">
        <v>37</v>
      </c>
      <c r="B60" s="27" t="s">
        <v>1156</v>
      </c>
      <c r="C60" s="160">
        <f>'Таблица 1'!I390</f>
        <v>3704.2599999999998</v>
      </c>
      <c r="D60" s="161">
        <f>'Таблица 1'!L390</f>
        <v>145</v>
      </c>
      <c r="E60" s="161">
        <v>0</v>
      </c>
      <c r="F60" s="161">
        <v>0</v>
      </c>
      <c r="G60" s="161">
        <v>0</v>
      </c>
      <c r="H60" s="161">
        <v>4</v>
      </c>
      <c r="I60" s="161">
        <f t="shared" si="292"/>
        <v>4</v>
      </c>
      <c r="J60" s="160">
        <v>0</v>
      </c>
      <c r="K60" s="160">
        <v>0</v>
      </c>
      <c r="L60" s="160">
        <v>0</v>
      </c>
      <c r="M60" s="160">
        <f>'Таблица 1'!M390</f>
        <v>14499387.379999999</v>
      </c>
      <c r="N60" s="160">
        <f t="shared" si="293"/>
        <v>14499387.379999999</v>
      </c>
    </row>
    <row r="61" ht="22.5" customHeight="1">
      <c r="A61" s="28">
        <v>38</v>
      </c>
      <c r="B61" s="27" t="s">
        <v>1157</v>
      </c>
      <c r="C61" s="160">
        <f>'Таблица 1'!I395</f>
        <v>21736.300000000003</v>
      </c>
      <c r="D61" s="161">
        <f>'Таблица 1'!L395</f>
        <v>623</v>
      </c>
      <c r="E61" s="161">
        <v>0</v>
      </c>
      <c r="F61" s="161">
        <v>0</v>
      </c>
      <c r="G61" s="161">
        <v>0</v>
      </c>
      <c r="H61" s="161">
        <v>11</v>
      </c>
      <c r="I61" s="161">
        <f t="shared" si="292"/>
        <v>11</v>
      </c>
      <c r="J61" s="160">
        <v>0</v>
      </c>
      <c r="K61" s="160">
        <v>0</v>
      </c>
      <c r="L61" s="160">
        <v>0</v>
      </c>
      <c r="M61" s="160">
        <f>'Таблица 1'!M395</f>
        <v>25082780.399999999</v>
      </c>
      <c r="N61" s="160">
        <f t="shared" si="293"/>
        <v>25082780.399999999</v>
      </c>
    </row>
    <row r="62" ht="22.5" customHeight="1">
      <c r="A62" s="28">
        <v>39</v>
      </c>
      <c r="B62" s="27" t="s">
        <v>1158</v>
      </c>
      <c r="C62" s="160">
        <f>'Таблица 1'!I407</f>
        <v>206</v>
      </c>
      <c r="D62" s="161">
        <f>'Таблица 1'!L407</f>
        <v>12</v>
      </c>
      <c r="E62" s="161">
        <v>0</v>
      </c>
      <c r="F62" s="161">
        <v>0</v>
      </c>
      <c r="G62" s="161">
        <v>0</v>
      </c>
      <c r="H62" s="161">
        <v>1</v>
      </c>
      <c r="I62" s="161">
        <f t="shared" si="292"/>
        <v>1</v>
      </c>
      <c r="J62" s="160">
        <v>0</v>
      </c>
      <c r="K62" s="160">
        <v>0</v>
      </c>
      <c r="L62" s="160">
        <v>0</v>
      </c>
      <c r="M62" s="160">
        <f>'Таблица 1'!M407</f>
        <v>64541.589999999997</v>
      </c>
      <c r="N62" s="160">
        <f t="shared" si="293"/>
        <v>64541.589999999997</v>
      </c>
    </row>
    <row r="63" s="36" customFormat="1" ht="21" customHeight="1">
      <c r="A63" s="37"/>
      <c r="B63" s="14" t="s">
        <v>493</v>
      </c>
      <c r="C63" s="225"/>
      <c r="D63" s="226"/>
      <c r="E63" s="226"/>
      <c r="F63" s="226"/>
      <c r="G63" s="226"/>
      <c r="H63" s="226"/>
      <c r="I63" s="226"/>
      <c r="J63" s="225"/>
      <c r="K63" s="225"/>
      <c r="L63" s="225"/>
      <c r="M63" s="225"/>
      <c r="N63" s="225"/>
      <c r="O63" s="42"/>
    </row>
    <row r="64" s="18" customFormat="1" ht="24.75" customHeight="1">
      <c r="A64" s="21"/>
      <c r="B64" s="19" t="s">
        <v>38</v>
      </c>
      <c r="C64" s="223">
        <f>SUM(C65:C83)+C87+C90+C92+C96</f>
        <v>1607466.5600000003</v>
      </c>
      <c r="D64" s="224">
        <f t="shared" ref="D64:N64" si="294">SUM(D65:D83)+D87+D90+D92+D96</f>
        <v>55926</v>
      </c>
      <c r="E64" s="224">
        <f t="shared" si="294"/>
        <v>0</v>
      </c>
      <c r="F64" s="224">
        <f t="shared" si="294"/>
        <v>0</v>
      </c>
      <c r="G64" s="224">
        <f t="shared" si="294"/>
        <v>0</v>
      </c>
      <c r="H64" s="224">
        <f t="shared" si="294"/>
        <v>405</v>
      </c>
      <c r="I64" s="224">
        <f t="shared" si="294"/>
        <v>405</v>
      </c>
      <c r="J64" s="223">
        <f t="shared" si="294"/>
        <v>0</v>
      </c>
      <c r="K64" s="223">
        <f t="shared" si="294"/>
        <v>0</v>
      </c>
      <c r="L64" s="223">
        <f t="shared" si="294"/>
        <v>0</v>
      </c>
      <c r="M64" s="223">
        <f t="shared" si="294"/>
        <v>910486507.81999993</v>
      </c>
      <c r="N64" s="223">
        <f t="shared" si="294"/>
        <v>910486507.81999993</v>
      </c>
      <c r="O64" s="25"/>
    </row>
    <row r="65" s="227" customFormat="1" ht="22.5" customHeight="1">
      <c r="A65" s="54">
        <v>1</v>
      </c>
      <c r="B65" s="53" t="s">
        <v>1106</v>
      </c>
      <c r="C65" s="191">
        <f>'Таблица 1'!I411</f>
        <v>649434.47000000032</v>
      </c>
      <c r="D65" s="192">
        <f>'Таблица 1'!L411</f>
        <v>19753</v>
      </c>
      <c r="E65" s="192">
        <v>0</v>
      </c>
      <c r="F65" s="192">
        <v>0</v>
      </c>
      <c r="G65" s="192">
        <v>0</v>
      </c>
      <c r="H65" s="192">
        <v>134</v>
      </c>
      <c r="I65" s="192">
        <f t="shared" ref="I65:I82" si="295">H65</f>
        <v>134</v>
      </c>
      <c r="J65" s="191">
        <v>0</v>
      </c>
      <c r="K65" s="191">
        <v>0</v>
      </c>
      <c r="L65" s="191">
        <v>0</v>
      </c>
      <c r="M65" s="191">
        <f>'Таблица 1'!M411</f>
        <v>392236069.21000004</v>
      </c>
      <c r="N65" s="191">
        <f t="shared" ref="N65:N82" si="296">M65</f>
        <v>392236069.21000004</v>
      </c>
      <c r="O65" s="51"/>
    </row>
    <row r="66" s="145" customFormat="1" ht="22.5" customHeight="1">
      <c r="A66" s="54">
        <v>2</v>
      </c>
      <c r="B66" s="53" t="s">
        <v>1159</v>
      </c>
      <c r="C66" s="191">
        <f>'Таблица 1'!I546</f>
        <v>11600.6</v>
      </c>
      <c r="D66" s="192">
        <f>'Таблица 1'!L546</f>
        <v>328</v>
      </c>
      <c r="E66" s="192">
        <v>0</v>
      </c>
      <c r="F66" s="192">
        <v>0</v>
      </c>
      <c r="G66" s="192">
        <v>0</v>
      </c>
      <c r="H66" s="192">
        <v>3</v>
      </c>
      <c r="I66" s="192">
        <f t="shared" si="295"/>
        <v>3</v>
      </c>
      <c r="J66" s="191">
        <v>0</v>
      </c>
      <c r="K66" s="191">
        <v>0</v>
      </c>
      <c r="L66" s="191">
        <v>0</v>
      </c>
      <c r="M66" s="191">
        <f>'Таблица 1'!M546</f>
        <v>3258124.4100000001</v>
      </c>
      <c r="N66" s="191">
        <f t="shared" si="296"/>
        <v>3258124.4100000001</v>
      </c>
      <c r="O66" s="51"/>
    </row>
    <row r="67" s="227" customFormat="1" ht="22.5" customHeight="1">
      <c r="A67" s="54">
        <v>3</v>
      </c>
      <c r="B67" s="53" t="s">
        <v>1107</v>
      </c>
      <c r="C67" s="191">
        <f>'Таблица 1'!I550</f>
        <v>1438.1199999999999</v>
      </c>
      <c r="D67" s="192">
        <f>'Таблица 1'!L550</f>
        <v>51</v>
      </c>
      <c r="E67" s="192">
        <v>0</v>
      </c>
      <c r="F67" s="192">
        <v>0</v>
      </c>
      <c r="G67" s="192">
        <v>0</v>
      </c>
      <c r="H67" s="192">
        <v>2</v>
      </c>
      <c r="I67" s="192">
        <f t="shared" si="295"/>
        <v>2</v>
      </c>
      <c r="J67" s="191">
        <v>0</v>
      </c>
      <c r="K67" s="191">
        <v>0</v>
      </c>
      <c r="L67" s="191">
        <v>0</v>
      </c>
      <c r="M67" s="191">
        <f>'Таблица 1'!M550</f>
        <v>775182.03999999992</v>
      </c>
      <c r="N67" s="191">
        <f t="shared" si="296"/>
        <v>775182.03999999992</v>
      </c>
      <c r="O67" s="51"/>
    </row>
    <row r="68" s="227" customFormat="1" ht="22.5" customHeight="1">
      <c r="A68" s="54">
        <v>4</v>
      </c>
      <c r="B68" s="53" t="s">
        <v>1160</v>
      </c>
      <c r="C68" s="191">
        <f>'Таблица 1'!I553</f>
        <v>9162</v>
      </c>
      <c r="D68" s="192">
        <f>'Таблица 1'!L553</f>
        <v>299</v>
      </c>
      <c r="E68" s="192">
        <v>0</v>
      </c>
      <c r="F68" s="192">
        <v>0</v>
      </c>
      <c r="G68" s="192">
        <v>0</v>
      </c>
      <c r="H68" s="192">
        <v>3</v>
      </c>
      <c r="I68" s="192">
        <f t="shared" si="295"/>
        <v>3</v>
      </c>
      <c r="J68" s="191">
        <v>0</v>
      </c>
      <c r="K68" s="191">
        <v>0</v>
      </c>
      <c r="L68" s="191">
        <v>0</v>
      </c>
      <c r="M68" s="191">
        <f>'Таблица 1'!M553</f>
        <v>4512919.0600000005</v>
      </c>
      <c r="N68" s="191">
        <f t="shared" si="296"/>
        <v>4512919.0600000005</v>
      </c>
      <c r="O68" s="51"/>
    </row>
    <row r="69" s="227" customFormat="1" ht="22.5" customHeight="1">
      <c r="A69" s="54">
        <v>5</v>
      </c>
      <c r="B69" s="53" t="s">
        <v>1108</v>
      </c>
      <c r="C69" s="191">
        <f>'Таблица 1'!I557</f>
        <v>4997.2399999999998</v>
      </c>
      <c r="D69" s="192">
        <f>'Таблица 1'!L557</f>
        <v>139</v>
      </c>
      <c r="E69" s="192">
        <v>0</v>
      </c>
      <c r="F69" s="192">
        <v>0</v>
      </c>
      <c r="G69" s="192">
        <v>0</v>
      </c>
      <c r="H69" s="192">
        <v>5</v>
      </c>
      <c r="I69" s="192">
        <f t="shared" si="295"/>
        <v>5</v>
      </c>
      <c r="J69" s="191">
        <v>0</v>
      </c>
      <c r="K69" s="191">
        <v>0</v>
      </c>
      <c r="L69" s="191">
        <v>0</v>
      </c>
      <c r="M69" s="191">
        <f>'Таблица 1'!M557</f>
        <v>10871556.859999999</v>
      </c>
      <c r="N69" s="191">
        <f t="shared" si="296"/>
        <v>10871556.859999999</v>
      </c>
      <c r="O69" s="51"/>
    </row>
    <row r="70" s="227" customFormat="1" ht="29.25" customHeight="1">
      <c r="A70" s="54">
        <v>6</v>
      </c>
      <c r="B70" s="53" t="s">
        <v>1161</v>
      </c>
      <c r="C70" s="191">
        <f>'Таблица 1'!I563</f>
        <v>69920.85000000002</v>
      </c>
      <c r="D70" s="192">
        <f>'Таблица 1'!L563</f>
        <v>2083</v>
      </c>
      <c r="E70" s="192">
        <v>0</v>
      </c>
      <c r="F70" s="192">
        <v>0</v>
      </c>
      <c r="G70" s="192">
        <v>0</v>
      </c>
      <c r="H70" s="192">
        <v>33</v>
      </c>
      <c r="I70" s="192">
        <f t="shared" si="295"/>
        <v>33</v>
      </c>
      <c r="J70" s="191">
        <v>0</v>
      </c>
      <c r="K70" s="191">
        <v>0</v>
      </c>
      <c r="L70" s="191">
        <v>0</v>
      </c>
      <c r="M70" s="191">
        <f>'Таблица 1'!M563</f>
        <v>70476050.099999994</v>
      </c>
      <c r="N70" s="191">
        <f t="shared" si="296"/>
        <v>70476050.099999994</v>
      </c>
      <c r="O70" s="51"/>
    </row>
    <row r="71" s="227" customFormat="1" ht="22.5" customHeight="1">
      <c r="A71" s="54">
        <v>7</v>
      </c>
      <c r="B71" s="53" t="s">
        <v>1110</v>
      </c>
      <c r="C71" s="191">
        <f>'Таблица 1'!I597</f>
        <v>9840.8999999999996</v>
      </c>
      <c r="D71" s="192">
        <f>'Таблица 1'!L597</f>
        <v>337</v>
      </c>
      <c r="E71" s="192">
        <v>0</v>
      </c>
      <c r="F71" s="192">
        <v>0</v>
      </c>
      <c r="G71" s="192">
        <v>0</v>
      </c>
      <c r="H71" s="192">
        <v>4</v>
      </c>
      <c r="I71" s="192">
        <f t="shared" si="295"/>
        <v>4</v>
      </c>
      <c r="J71" s="191">
        <v>0</v>
      </c>
      <c r="K71" s="191">
        <v>0</v>
      </c>
      <c r="L71" s="191">
        <v>0</v>
      </c>
      <c r="M71" s="191">
        <f>'Таблица 1'!M597</f>
        <v>4430717.5599999996</v>
      </c>
      <c r="N71" s="191">
        <f t="shared" si="296"/>
        <v>4430717.5599999996</v>
      </c>
      <c r="O71" s="51"/>
    </row>
    <row r="72" s="227" customFormat="1" ht="22.5" customHeight="1">
      <c r="A72" s="54">
        <v>8</v>
      </c>
      <c r="B72" s="53" t="s">
        <v>1162</v>
      </c>
      <c r="C72" s="191">
        <f>'Таблица 1'!I602</f>
        <v>12421.9</v>
      </c>
      <c r="D72" s="192">
        <f>'Таблица 1'!L602</f>
        <v>329</v>
      </c>
      <c r="E72" s="192">
        <v>0</v>
      </c>
      <c r="F72" s="192">
        <v>0</v>
      </c>
      <c r="G72" s="192">
        <v>0</v>
      </c>
      <c r="H72" s="192">
        <v>7</v>
      </c>
      <c r="I72" s="192">
        <f t="shared" si="295"/>
        <v>7</v>
      </c>
      <c r="J72" s="191">
        <v>0</v>
      </c>
      <c r="K72" s="191">
        <v>0</v>
      </c>
      <c r="L72" s="191">
        <v>0</v>
      </c>
      <c r="M72" s="191">
        <f>'Таблица 1'!M602</f>
        <v>13901857.489999998</v>
      </c>
      <c r="N72" s="191">
        <f t="shared" si="296"/>
        <v>13901857.489999998</v>
      </c>
      <c r="O72" s="51"/>
    </row>
    <row r="73" s="227" customFormat="1" ht="22.5" customHeight="1">
      <c r="A73" s="54">
        <v>9</v>
      </c>
      <c r="B73" s="53" t="s">
        <v>1111</v>
      </c>
      <c r="C73" s="191">
        <f>'Таблица 1'!I610</f>
        <v>518255.26000000001</v>
      </c>
      <c r="D73" s="192">
        <f>'Таблица 1'!L610</f>
        <v>22334</v>
      </c>
      <c r="E73" s="192">
        <v>0</v>
      </c>
      <c r="F73" s="192">
        <v>0</v>
      </c>
      <c r="G73" s="192">
        <v>0</v>
      </c>
      <c r="H73" s="192">
        <v>74</v>
      </c>
      <c r="I73" s="192">
        <f t="shared" si="295"/>
        <v>74</v>
      </c>
      <c r="J73" s="191">
        <v>0</v>
      </c>
      <c r="K73" s="191">
        <v>0</v>
      </c>
      <c r="L73" s="191">
        <v>0</v>
      </c>
      <c r="M73" s="191">
        <f>'Таблица 1'!M610</f>
        <v>153005865.55999997</v>
      </c>
      <c r="N73" s="191">
        <f t="shared" si="296"/>
        <v>153005865.55999997</v>
      </c>
      <c r="O73" s="51"/>
    </row>
    <row r="74" s="227" customFormat="1" ht="24" customHeight="1">
      <c r="A74" s="54">
        <v>10</v>
      </c>
      <c r="B74" s="53" t="s">
        <v>1163</v>
      </c>
      <c r="C74" s="191">
        <f>'Таблица 1'!I685</f>
        <v>1220</v>
      </c>
      <c r="D74" s="192">
        <f>'Таблица 1'!L685</f>
        <v>46</v>
      </c>
      <c r="E74" s="192">
        <v>0</v>
      </c>
      <c r="F74" s="192">
        <v>0</v>
      </c>
      <c r="G74" s="192">
        <v>0</v>
      </c>
      <c r="H74" s="192">
        <v>1</v>
      </c>
      <c r="I74" s="192">
        <f t="shared" si="295"/>
        <v>1</v>
      </c>
      <c r="J74" s="191">
        <v>0</v>
      </c>
      <c r="K74" s="191">
        <v>0</v>
      </c>
      <c r="L74" s="191">
        <v>0</v>
      </c>
      <c r="M74" s="191">
        <f>'Таблица 1'!M685</f>
        <v>155251.63</v>
      </c>
      <c r="N74" s="191">
        <f t="shared" si="296"/>
        <v>155251.63</v>
      </c>
      <c r="O74" s="51"/>
    </row>
    <row r="75" s="227" customFormat="1" ht="22.5" customHeight="1">
      <c r="A75" s="54">
        <v>11</v>
      </c>
      <c r="B75" s="53" t="s">
        <v>1112</v>
      </c>
      <c r="C75" s="191">
        <f>'Таблица 1'!I687</f>
        <v>26082.900000000005</v>
      </c>
      <c r="D75" s="192">
        <f>'Таблица 1'!L687</f>
        <v>853</v>
      </c>
      <c r="E75" s="192">
        <v>0</v>
      </c>
      <c r="F75" s="192">
        <v>0</v>
      </c>
      <c r="G75" s="192">
        <v>0</v>
      </c>
      <c r="H75" s="192">
        <v>14</v>
      </c>
      <c r="I75" s="192">
        <f t="shared" si="295"/>
        <v>14</v>
      </c>
      <c r="J75" s="191">
        <v>0</v>
      </c>
      <c r="K75" s="191">
        <v>0</v>
      </c>
      <c r="L75" s="191">
        <v>0</v>
      </c>
      <c r="M75" s="191">
        <f>'Таблица 1'!M687</f>
        <v>16651855.01</v>
      </c>
      <c r="N75" s="191">
        <f t="shared" si="296"/>
        <v>16651855.01</v>
      </c>
      <c r="O75" s="51"/>
    </row>
    <row r="76" s="227" customFormat="1" ht="24" customHeight="1">
      <c r="A76" s="54">
        <v>12</v>
      </c>
      <c r="B76" s="53" t="s">
        <v>1164</v>
      </c>
      <c r="C76" s="191">
        <f>'Таблица 1'!I702</f>
        <v>7904.1999999999998</v>
      </c>
      <c r="D76" s="192">
        <f>'Таблица 1'!L702</f>
        <v>250</v>
      </c>
      <c r="E76" s="192">
        <v>0</v>
      </c>
      <c r="F76" s="192">
        <v>0</v>
      </c>
      <c r="G76" s="192">
        <v>0</v>
      </c>
      <c r="H76" s="192">
        <v>3</v>
      </c>
      <c r="I76" s="192">
        <f t="shared" si="295"/>
        <v>3</v>
      </c>
      <c r="J76" s="191">
        <v>0</v>
      </c>
      <c r="K76" s="191">
        <v>0</v>
      </c>
      <c r="L76" s="191">
        <v>0</v>
      </c>
      <c r="M76" s="191">
        <f>'Таблица 1'!M702</f>
        <v>7979603.29</v>
      </c>
      <c r="N76" s="191">
        <f t="shared" si="296"/>
        <v>7979603.29</v>
      </c>
      <c r="O76" s="51"/>
    </row>
    <row r="77" s="227" customFormat="1" ht="22.5" customHeight="1">
      <c r="A77" s="54">
        <v>13</v>
      </c>
      <c r="B77" s="53" t="s">
        <v>1113</v>
      </c>
      <c r="C77" s="191">
        <f>'Таблица 1'!I706</f>
        <v>22750.360000000001</v>
      </c>
      <c r="D77" s="192">
        <f>'Таблица 1'!L706</f>
        <v>560</v>
      </c>
      <c r="E77" s="192">
        <v>0</v>
      </c>
      <c r="F77" s="192">
        <v>0</v>
      </c>
      <c r="G77" s="192">
        <v>0</v>
      </c>
      <c r="H77" s="192">
        <v>13</v>
      </c>
      <c r="I77" s="192">
        <f t="shared" si="295"/>
        <v>13</v>
      </c>
      <c r="J77" s="191">
        <v>0</v>
      </c>
      <c r="K77" s="191">
        <v>0</v>
      </c>
      <c r="L77" s="191">
        <v>0</v>
      </c>
      <c r="M77" s="191">
        <f>'Таблица 1'!M706</f>
        <v>24882907.670000002</v>
      </c>
      <c r="N77" s="191">
        <f t="shared" si="296"/>
        <v>24882907.670000002</v>
      </c>
      <c r="O77" s="51"/>
    </row>
    <row r="78" s="227" customFormat="1" ht="22.5" customHeight="1">
      <c r="A78" s="54">
        <v>14</v>
      </c>
      <c r="B78" s="53" t="s">
        <v>1114</v>
      </c>
      <c r="C78" s="191">
        <f>'Таблица 1'!I720</f>
        <v>23805.299999999999</v>
      </c>
      <c r="D78" s="192">
        <f>'Таблица 1'!L720</f>
        <v>595</v>
      </c>
      <c r="E78" s="192">
        <v>0</v>
      </c>
      <c r="F78" s="192">
        <v>0</v>
      </c>
      <c r="G78" s="192">
        <v>0</v>
      </c>
      <c r="H78" s="192">
        <v>11</v>
      </c>
      <c r="I78" s="192">
        <f t="shared" si="295"/>
        <v>11</v>
      </c>
      <c r="J78" s="191">
        <v>0</v>
      </c>
      <c r="K78" s="191">
        <v>0</v>
      </c>
      <c r="L78" s="191">
        <v>0</v>
      </c>
      <c r="M78" s="191">
        <f>'Таблица 1'!M720</f>
        <v>25363531.309999999</v>
      </c>
      <c r="N78" s="191">
        <f t="shared" si="296"/>
        <v>25363531.309999999</v>
      </c>
      <c r="O78" s="51"/>
    </row>
    <row r="79" s="227" customFormat="1" ht="22.5" customHeight="1">
      <c r="A79" s="54">
        <v>15</v>
      </c>
      <c r="B79" s="53" t="s">
        <v>1115</v>
      </c>
      <c r="C79" s="191">
        <f>'Таблица 1'!I732</f>
        <v>572.79999999999995</v>
      </c>
      <c r="D79" s="192">
        <f>'Таблица 1'!L732</f>
        <v>24</v>
      </c>
      <c r="E79" s="192">
        <v>0</v>
      </c>
      <c r="F79" s="192">
        <v>0</v>
      </c>
      <c r="G79" s="192">
        <v>0</v>
      </c>
      <c r="H79" s="192">
        <v>1</v>
      </c>
      <c r="I79" s="192">
        <f t="shared" si="295"/>
        <v>1</v>
      </c>
      <c r="J79" s="191">
        <v>0</v>
      </c>
      <c r="K79" s="191">
        <v>0</v>
      </c>
      <c r="L79" s="191">
        <v>0</v>
      </c>
      <c r="M79" s="191">
        <f>'Таблица 1'!M732</f>
        <v>2915066.6699999999</v>
      </c>
      <c r="N79" s="191">
        <f t="shared" si="296"/>
        <v>2915066.6699999999</v>
      </c>
      <c r="O79" s="51"/>
    </row>
    <row r="80" s="227" customFormat="1" ht="22.5" customHeight="1">
      <c r="A80" s="54">
        <v>16</v>
      </c>
      <c r="B80" s="53" t="s">
        <v>1165</v>
      </c>
      <c r="C80" s="191">
        <f>'Таблица 1'!I734</f>
        <v>5182.6999999999998</v>
      </c>
      <c r="D80" s="192">
        <f>'Таблица 1'!L734</f>
        <v>126</v>
      </c>
      <c r="E80" s="192">
        <v>0</v>
      </c>
      <c r="F80" s="192">
        <v>0</v>
      </c>
      <c r="G80" s="192">
        <v>0</v>
      </c>
      <c r="H80" s="192">
        <v>3</v>
      </c>
      <c r="I80" s="192">
        <f t="shared" si="295"/>
        <v>3</v>
      </c>
      <c r="J80" s="191">
        <v>0</v>
      </c>
      <c r="K80" s="191">
        <v>0</v>
      </c>
      <c r="L80" s="191">
        <v>0</v>
      </c>
      <c r="M80" s="191">
        <f>'Таблица 1'!M734</f>
        <v>2959170.7000000002</v>
      </c>
      <c r="N80" s="191">
        <f t="shared" si="296"/>
        <v>2959170.7000000002</v>
      </c>
      <c r="O80" s="51"/>
    </row>
    <row r="81" s="227" customFormat="1" ht="22.5" customHeight="1">
      <c r="A81" s="54">
        <v>17</v>
      </c>
      <c r="B81" s="53" t="s">
        <v>1166</v>
      </c>
      <c r="C81" s="191">
        <f>'Таблица 1'!I738</f>
        <v>7571.3000000000002</v>
      </c>
      <c r="D81" s="192">
        <f>'Таблица 1'!L738</f>
        <v>213</v>
      </c>
      <c r="E81" s="192">
        <v>0</v>
      </c>
      <c r="F81" s="192">
        <v>0</v>
      </c>
      <c r="G81" s="192">
        <v>0</v>
      </c>
      <c r="H81" s="192">
        <v>5</v>
      </c>
      <c r="I81" s="192">
        <f t="shared" si="295"/>
        <v>5</v>
      </c>
      <c r="J81" s="191">
        <v>0</v>
      </c>
      <c r="K81" s="191">
        <v>0</v>
      </c>
      <c r="L81" s="191">
        <v>0</v>
      </c>
      <c r="M81" s="191">
        <f>'Таблица 1'!M738</f>
        <v>4784045.96</v>
      </c>
      <c r="N81" s="191">
        <f t="shared" si="296"/>
        <v>4784045.96</v>
      </c>
      <c r="O81" s="51"/>
    </row>
    <row r="82" s="227" customFormat="1" ht="22.5" customHeight="1">
      <c r="A82" s="54">
        <v>18</v>
      </c>
      <c r="B82" s="53" t="s">
        <v>1167</v>
      </c>
      <c r="C82" s="191">
        <f>'Таблица 1'!I744</f>
        <v>55849.900000000001</v>
      </c>
      <c r="D82" s="192">
        <f>'Таблица 1'!L744</f>
        <v>1832</v>
      </c>
      <c r="E82" s="192">
        <v>0</v>
      </c>
      <c r="F82" s="192">
        <v>0</v>
      </c>
      <c r="G82" s="192">
        <v>0</v>
      </c>
      <c r="H82" s="192">
        <v>16</v>
      </c>
      <c r="I82" s="192">
        <f t="shared" si="295"/>
        <v>16</v>
      </c>
      <c r="J82" s="191">
        <v>0</v>
      </c>
      <c r="K82" s="191">
        <v>0</v>
      </c>
      <c r="L82" s="191">
        <v>0</v>
      </c>
      <c r="M82" s="191">
        <f>'Таблица 1'!M744</f>
        <v>32095181.93</v>
      </c>
      <c r="N82" s="191">
        <f t="shared" si="296"/>
        <v>32095181.93</v>
      </c>
      <c r="O82" s="51"/>
    </row>
    <row r="83" s="227" customFormat="1" ht="31.5" customHeight="1">
      <c r="A83" s="54"/>
      <c r="B83" s="53" t="s">
        <v>1124</v>
      </c>
      <c r="C83" s="191">
        <f>SUM(C84:C86)</f>
        <v>23166.099999999999</v>
      </c>
      <c r="D83" s="192">
        <f t="shared" ref="D83:N83" si="297">SUM(D84:D86)</f>
        <v>596</v>
      </c>
      <c r="E83" s="192">
        <f t="shared" si="297"/>
        <v>0</v>
      </c>
      <c r="F83" s="192">
        <f t="shared" si="297"/>
        <v>0</v>
      </c>
      <c r="G83" s="192">
        <f t="shared" si="297"/>
        <v>0</v>
      </c>
      <c r="H83" s="192">
        <f t="shared" si="297"/>
        <v>13</v>
      </c>
      <c r="I83" s="192">
        <f t="shared" si="297"/>
        <v>13</v>
      </c>
      <c r="J83" s="191">
        <f t="shared" si="297"/>
        <v>0</v>
      </c>
      <c r="K83" s="191">
        <f t="shared" si="297"/>
        <v>0</v>
      </c>
      <c r="L83" s="191">
        <f t="shared" si="297"/>
        <v>0</v>
      </c>
      <c r="M83" s="191">
        <f t="shared" si="297"/>
        <v>31967691.66</v>
      </c>
      <c r="N83" s="191">
        <f t="shared" si="297"/>
        <v>31967691.66</v>
      </c>
      <c r="O83" s="51"/>
    </row>
    <row r="84" s="227" customFormat="1" ht="23.25" customHeight="1">
      <c r="A84" s="54">
        <v>19</v>
      </c>
      <c r="B84" s="53" t="s">
        <v>1125</v>
      </c>
      <c r="C84" s="191">
        <f>'Таблица 1'!I762</f>
        <v>2920.3299999999999</v>
      </c>
      <c r="D84" s="192">
        <f>'Таблица 1'!L762</f>
        <v>86</v>
      </c>
      <c r="E84" s="192">
        <v>0</v>
      </c>
      <c r="F84" s="192">
        <v>0</v>
      </c>
      <c r="G84" s="192">
        <v>0</v>
      </c>
      <c r="H84" s="192">
        <v>4</v>
      </c>
      <c r="I84" s="192">
        <f t="shared" ref="I84:I86" si="298">H84</f>
        <v>4</v>
      </c>
      <c r="J84" s="191">
        <v>0</v>
      </c>
      <c r="K84" s="191">
        <v>0</v>
      </c>
      <c r="L84" s="191">
        <v>0</v>
      </c>
      <c r="M84" s="191">
        <f>'Таблица 1'!M762</f>
        <v>3970927.0699999998</v>
      </c>
      <c r="N84" s="191">
        <f t="shared" ref="N84:N86" si="299">M84</f>
        <v>3970927.0699999998</v>
      </c>
      <c r="O84" s="51"/>
    </row>
    <row r="85" s="227" customFormat="1" ht="23.25" customHeight="1">
      <c r="A85" s="54">
        <v>20</v>
      </c>
      <c r="B85" s="53" t="s">
        <v>1126</v>
      </c>
      <c r="C85" s="191">
        <f>'Таблица 1'!I767</f>
        <v>19362.77</v>
      </c>
      <c r="D85" s="192">
        <f>'Таблица 1'!L767</f>
        <v>477</v>
      </c>
      <c r="E85" s="192">
        <v>0</v>
      </c>
      <c r="F85" s="192">
        <v>0</v>
      </c>
      <c r="G85" s="192">
        <v>0</v>
      </c>
      <c r="H85" s="192">
        <v>8</v>
      </c>
      <c r="I85" s="192">
        <f t="shared" si="298"/>
        <v>8</v>
      </c>
      <c r="J85" s="191">
        <v>0</v>
      </c>
      <c r="K85" s="191">
        <v>0</v>
      </c>
      <c r="L85" s="191">
        <v>0</v>
      </c>
      <c r="M85" s="191">
        <f>'Таблица 1'!M767</f>
        <v>27007006.989999998</v>
      </c>
      <c r="N85" s="191">
        <f t="shared" si="299"/>
        <v>27007006.989999998</v>
      </c>
      <c r="O85" s="51"/>
    </row>
    <row r="86" s="227" customFormat="1" ht="23.25" customHeight="1">
      <c r="A86" s="54">
        <v>21</v>
      </c>
      <c r="B86" s="53" t="s">
        <v>1128</v>
      </c>
      <c r="C86" s="191">
        <f>'Таблица 1'!I776</f>
        <v>883</v>
      </c>
      <c r="D86" s="192">
        <f>'Таблица 1'!L776</f>
        <v>33</v>
      </c>
      <c r="E86" s="192">
        <v>0</v>
      </c>
      <c r="F86" s="192">
        <v>0</v>
      </c>
      <c r="G86" s="192">
        <v>0</v>
      </c>
      <c r="H86" s="192">
        <v>1</v>
      </c>
      <c r="I86" s="192">
        <f t="shared" si="298"/>
        <v>1</v>
      </c>
      <c r="J86" s="191">
        <v>0</v>
      </c>
      <c r="K86" s="191">
        <v>0</v>
      </c>
      <c r="L86" s="191">
        <v>0</v>
      </c>
      <c r="M86" s="191">
        <f>'Таблица 1'!M776</f>
        <v>989757.59999999998</v>
      </c>
      <c r="N86" s="191">
        <f t="shared" si="299"/>
        <v>989757.59999999998</v>
      </c>
      <c r="O86" s="51"/>
    </row>
    <row r="87" s="227" customFormat="1" ht="34.5" customHeight="1">
      <c r="A87" s="54"/>
      <c r="B87" s="53" t="s">
        <v>1137</v>
      </c>
      <c r="C87" s="191">
        <f>SUM(C88:C89)</f>
        <v>25783.970000000001</v>
      </c>
      <c r="D87" s="192">
        <f t="shared" ref="D87:N87" si="300">SUM(D88:D89)</f>
        <v>1076</v>
      </c>
      <c r="E87" s="192">
        <f t="shared" si="300"/>
        <v>0</v>
      </c>
      <c r="F87" s="192">
        <f t="shared" si="300"/>
        <v>0</v>
      </c>
      <c r="G87" s="192">
        <f t="shared" si="300"/>
        <v>0</v>
      </c>
      <c r="H87" s="192">
        <f t="shared" si="300"/>
        <v>13</v>
      </c>
      <c r="I87" s="192">
        <f t="shared" si="300"/>
        <v>13</v>
      </c>
      <c r="J87" s="191">
        <f t="shared" si="300"/>
        <v>0</v>
      </c>
      <c r="K87" s="191">
        <f t="shared" si="300"/>
        <v>0</v>
      </c>
      <c r="L87" s="191">
        <f t="shared" si="300"/>
        <v>0</v>
      </c>
      <c r="M87" s="191">
        <f t="shared" si="300"/>
        <v>17860302.800000001</v>
      </c>
      <c r="N87" s="191">
        <f t="shared" si="300"/>
        <v>17860302.800000001</v>
      </c>
      <c r="O87" s="51"/>
    </row>
    <row r="88" s="227" customFormat="1" ht="22.5" customHeight="1">
      <c r="A88" s="54">
        <v>22</v>
      </c>
      <c r="B88" s="53" t="s">
        <v>1138</v>
      </c>
      <c r="C88" s="191">
        <f>'Таблица 1'!I779</f>
        <v>10310.870000000001</v>
      </c>
      <c r="D88" s="192">
        <f>'Таблица 1'!L779</f>
        <v>562</v>
      </c>
      <c r="E88" s="192">
        <v>0</v>
      </c>
      <c r="F88" s="192">
        <v>0</v>
      </c>
      <c r="G88" s="192">
        <v>0</v>
      </c>
      <c r="H88" s="192">
        <v>10</v>
      </c>
      <c r="I88" s="192">
        <f t="shared" ref="I88:I89" si="301">H88</f>
        <v>10</v>
      </c>
      <c r="J88" s="191">
        <v>0</v>
      </c>
      <c r="K88" s="191">
        <v>0</v>
      </c>
      <c r="L88" s="191">
        <v>0</v>
      </c>
      <c r="M88" s="191">
        <f>'Таблица 1'!M779</f>
        <v>16867416.09</v>
      </c>
      <c r="N88" s="191">
        <f>J88+K88+L88+M88</f>
        <v>16867416.09</v>
      </c>
      <c r="O88" s="51"/>
    </row>
    <row r="89" s="227" customFormat="1" ht="22.5" customHeight="1">
      <c r="A89" s="54">
        <v>23</v>
      </c>
      <c r="B89" s="53" t="s">
        <v>1139</v>
      </c>
      <c r="C89" s="191">
        <f>'Таблица 1'!I790</f>
        <v>15473.099999999999</v>
      </c>
      <c r="D89" s="192">
        <f>'Таблица 1'!L790</f>
        <v>514</v>
      </c>
      <c r="E89" s="192">
        <v>0</v>
      </c>
      <c r="F89" s="192">
        <v>0</v>
      </c>
      <c r="G89" s="192">
        <v>0</v>
      </c>
      <c r="H89" s="192">
        <v>3</v>
      </c>
      <c r="I89" s="192">
        <f t="shared" si="301"/>
        <v>3</v>
      </c>
      <c r="J89" s="191">
        <v>0</v>
      </c>
      <c r="K89" s="191">
        <v>0</v>
      </c>
      <c r="L89" s="191">
        <v>0</v>
      </c>
      <c r="M89" s="191">
        <f>'Таблица 1'!M790</f>
        <v>992886.70999999996</v>
      </c>
      <c r="N89" s="191">
        <f>M89</f>
        <v>992886.70999999996</v>
      </c>
      <c r="O89" s="51"/>
    </row>
    <row r="90" s="227" customFormat="1" ht="33.75" customHeight="1">
      <c r="A90" s="54"/>
      <c r="B90" s="53" t="s">
        <v>1140</v>
      </c>
      <c r="C90" s="191">
        <f>C91</f>
        <v>8079.7999999999993</v>
      </c>
      <c r="D90" s="192">
        <f t="shared" ref="D90:N90" si="302">D91</f>
        <v>156</v>
      </c>
      <c r="E90" s="192">
        <f t="shared" si="302"/>
        <v>0</v>
      </c>
      <c r="F90" s="192">
        <f t="shared" si="302"/>
        <v>0</v>
      </c>
      <c r="G90" s="192">
        <f t="shared" si="302"/>
        <v>0</v>
      </c>
      <c r="H90" s="192">
        <f t="shared" si="302"/>
        <v>3</v>
      </c>
      <c r="I90" s="192">
        <f t="shared" si="302"/>
        <v>3</v>
      </c>
      <c r="J90" s="191">
        <f t="shared" si="302"/>
        <v>0</v>
      </c>
      <c r="K90" s="191">
        <f t="shared" si="302"/>
        <v>0</v>
      </c>
      <c r="L90" s="191">
        <f t="shared" si="302"/>
        <v>0</v>
      </c>
      <c r="M90" s="191">
        <f t="shared" si="302"/>
        <v>6424033.6200000001</v>
      </c>
      <c r="N90" s="191">
        <f t="shared" si="302"/>
        <v>6424033.6200000001</v>
      </c>
      <c r="O90" s="51"/>
    </row>
    <row r="91" s="227" customFormat="1" ht="22.5" customHeight="1">
      <c r="A91" s="54">
        <v>24</v>
      </c>
      <c r="B91" s="53" t="s">
        <v>1141</v>
      </c>
      <c r="C91" s="191">
        <f>'Таблица 1'!I795</f>
        <v>8079.7999999999993</v>
      </c>
      <c r="D91" s="192">
        <f>'Таблица 1'!L795</f>
        <v>156</v>
      </c>
      <c r="E91" s="192">
        <v>0</v>
      </c>
      <c r="F91" s="192">
        <v>0</v>
      </c>
      <c r="G91" s="192">
        <v>0</v>
      </c>
      <c r="H91" s="192">
        <v>3</v>
      </c>
      <c r="I91" s="192">
        <f>H91</f>
        <v>3</v>
      </c>
      <c r="J91" s="191">
        <v>0</v>
      </c>
      <c r="K91" s="191">
        <v>0</v>
      </c>
      <c r="L91" s="191">
        <v>0</v>
      </c>
      <c r="M91" s="191">
        <f>'Таблица 1'!M795</f>
        <v>6424033.6200000001</v>
      </c>
      <c r="N91" s="191">
        <f>M91</f>
        <v>6424033.6200000001</v>
      </c>
      <c r="O91" s="51"/>
    </row>
    <row r="92" s="227" customFormat="1" ht="32.25" customHeight="1">
      <c r="A92" s="54"/>
      <c r="B92" s="53" t="s">
        <v>1148</v>
      </c>
      <c r="C92" s="191">
        <f>SUM(C93:C95)</f>
        <v>68414.190000000002</v>
      </c>
      <c r="D92" s="192">
        <f t="shared" ref="D92:N92" si="303">SUM(D93:D95)</f>
        <v>2657</v>
      </c>
      <c r="E92" s="192">
        <f t="shared" si="303"/>
        <v>0</v>
      </c>
      <c r="F92" s="192">
        <f t="shared" si="303"/>
        <v>0</v>
      </c>
      <c r="G92" s="192">
        <f t="shared" si="303"/>
        <v>0</v>
      </c>
      <c r="H92" s="192">
        <f t="shared" si="303"/>
        <v>26</v>
      </c>
      <c r="I92" s="192">
        <f t="shared" si="303"/>
        <v>26</v>
      </c>
      <c r="J92" s="191">
        <f t="shared" si="303"/>
        <v>0</v>
      </c>
      <c r="K92" s="191">
        <f t="shared" si="303"/>
        <v>0</v>
      </c>
      <c r="L92" s="191">
        <f t="shared" si="303"/>
        <v>0</v>
      </c>
      <c r="M92" s="191">
        <f t="shared" si="303"/>
        <v>26229474.460000001</v>
      </c>
      <c r="N92" s="191">
        <f t="shared" si="303"/>
        <v>26229474.460000001</v>
      </c>
      <c r="O92" s="51"/>
    </row>
    <row r="93" s="227" customFormat="1" ht="22.5" customHeight="1">
      <c r="A93" s="54">
        <v>25</v>
      </c>
      <c r="B93" s="53" t="s">
        <v>1168</v>
      </c>
      <c r="C93" s="191">
        <f>'Таблица 1'!I800</f>
        <v>1112.3</v>
      </c>
      <c r="D93" s="192">
        <f>'Таблица 1'!L800</f>
        <v>28</v>
      </c>
      <c r="E93" s="192">
        <v>0</v>
      </c>
      <c r="F93" s="192">
        <v>0</v>
      </c>
      <c r="G93" s="192">
        <v>0</v>
      </c>
      <c r="H93" s="192">
        <v>1</v>
      </c>
      <c r="I93" s="192">
        <f t="shared" ref="I93:I95" si="304">H93</f>
        <v>1</v>
      </c>
      <c r="J93" s="191">
        <v>0</v>
      </c>
      <c r="K93" s="191">
        <v>0</v>
      </c>
      <c r="L93" s="191">
        <v>0</v>
      </c>
      <c r="M93" s="191">
        <f>'Таблица 1'!M800</f>
        <v>5415748.9199999999</v>
      </c>
      <c r="N93" s="191">
        <f t="shared" ref="N93:N95" si="305">M93</f>
        <v>5415748.9199999999</v>
      </c>
      <c r="O93" s="51"/>
    </row>
    <row r="94" s="145" customFormat="1" ht="22.5" customHeight="1">
      <c r="A94" s="54">
        <v>26</v>
      </c>
      <c r="B94" s="53" t="s">
        <v>1169</v>
      </c>
      <c r="C94" s="191">
        <f>'Таблица 1'!I802</f>
        <v>66605.490000000005</v>
      </c>
      <c r="D94" s="192">
        <f>'Таблица 1'!L802</f>
        <v>2596</v>
      </c>
      <c r="E94" s="192">
        <v>0</v>
      </c>
      <c r="F94" s="192">
        <v>0</v>
      </c>
      <c r="G94" s="192">
        <v>0</v>
      </c>
      <c r="H94" s="192">
        <v>24</v>
      </c>
      <c r="I94" s="192">
        <f t="shared" si="304"/>
        <v>24</v>
      </c>
      <c r="J94" s="191">
        <v>0</v>
      </c>
      <c r="K94" s="191">
        <v>0</v>
      </c>
      <c r="L94" s="191">
        <v>0</v>
      </c>
      <c r="M94" s="191">
        <f>'Таблица 1'!M802</f>
        <v>16073851.539999999</v>
      </c>
      <c r="N94" s="191">
        <f t="shared" si="305"/>
        <v>16073851.539999999</v>
      </c>
      <c r="O94" s="51"/>
    </row>
    <row r="95" s="227" customFormat="1" ht="22.5" customHeight="1">
      <c r="A95" s="54">
        <v>27</v>
      </c>
      <c r="B95" s="53" t="s">
        <v>1149</v>
      </c>
      <c r="C95" s="191">
        <f>'Таблица 1'!I827</f>
        <v>696.39999999999998</v>
      </c>
      <c r="D95" s="192">
        <f>'Таблица 1'!L827</f>
        <v>33</v>
      </c>
      <c r="E95" s="192">
        <v>0</v>
      </c>
      <c r="F95" s="192">
        <v>0</v>
      </c>
      <c r="G95" s="192">
        <v>0</v>
      </c>
      <c r="H95" s="192">
        <v>1</v>
      </c>
      <c r="I95" s="192">
        <f t="shared" si="304"/>
        <v>1</v>
      </c>
      <c r="J95" s="191">
        <v>0</v>
      </c>
      <c r="K95" s="191">
        <v>0</v>
      </c>
      <c r="L95" s="191">
        <v>0</v>
      </c>
      <c r="M95" s="191">
        <f>'Таблица 1'!M827</f>
        <v>4739874</v>
      </c>
      <c r="N95" s="191">
        <f t="shared" si="305"/>
        <v>4739874</v>
      </c>
      <c r="O95" s="51"/>
    </row>
    <row r="96" s="227" customFormat="1" ht="30" customHeight="1">
      <c r="A96" s="54"/>
      <c r="B96" s="53" t="s">
        <v>1154</v>
      </c>
      <c r="C96" s="191">
        <f>SUM(C97:C99)</f>
        <v>44011.699999999997</v>
      </c>
      <c r="D96" s="192">
        <f t="shared" ref="D96:N96" si="306">SUM(D97:D99)</f>
        <v>1289</v>
      </c>
      <c r="E96" s="192">
        <f t="shared" si="306"/>
        <v>0</v>
      </c>
      <c r="F96" s="192">
        <f t="shared" si="306"/>
        <v>0</v>
      </c>
      <c r="G96" s="192">
        <f t="shared" si="306"/>
        <v>0</v>
      </c>
      <c r="H96" s="192">
        <f t="shared" si="306"/>
        <v>18</v>
      </c>
      <c r="I96" s="192">
        <f t="shared" si="306"/>
        <v>18</v>
      </c>
      <c r="J96" s="191">
        <f t="shared" si="306"/>
        <v>0</v>
      </c>
      <c r="K96" s="191">
        <f t="shared" si="306"/>
        <v>0</v>
      </c>
      <c r="L96" s="191">
        <f t="shared" si="306"/>
        <v>0</v>
      </c>
      <c r="M96" s="191">
        <f t="shared" si="306"/>
        <v>56750048.820000008</v>
      </c>
      <c r="N96" s="191">
        <f t="shared" si="306"/>
        <v>56750048.820000008</v>
      </c>
      <c r="O96" s="51"/>
    </row>
    <row r="97" s="227" customFormat="1" ht="22.5" customHeight="1">
      <c r="A97" s="54">
        <v>28</v>
      </c>
      <c r="B97" s="53" t="s">
        <v>1155</v>
      </c>
      <c r="C97" s="191">
        <f>'Таблица 1'!I830</f>
        <v>21622.599999999999</v>
      </c>
      <c r="D97" s="192">
        <f>'Таблица 1'!L830</f>
        <v>719</v>
      </c>
      <c r="E97" s="192">
        <v>0</v>
      </c>
      <c r="F97" s="192">
        <v>0</v>
      </c>
      <c r="G97" s="192">
        <v>0</v>
      </c>
      <c r="H97" s="192">
        <v>9</v>
      </c>
      <c r="I97" s="192">
        <f t="shared" ref="I97:I99" si="307">H97</f>
        <v>9</v>
      </c>
      <c r="J97" s="191">
        <v>0</v>
      </c>
      <c r="K97" s="191">
        <v>0</v>
      </c>
      <c r="L97" s="191">
        <v>0</v>
      </c>
      <c r="M97" s="191">
        <f>'Таблица 1'!M830</f>
        <v>38564104.970000006</v>
      </c>
      <c r="N97" s="191">
        <f t="shared" ref="N97:N99" si="308">M97</f>
        <v>38564104.970000006</v>
      </c>
      <c r="O97" s="51"/>
    </row>
    <row r="98" s="227" customFormat="1" ht="22.5" customHeight="1">
      <c r="A98" s="54">
        <v>29</v>
      </c>
      <c r="B98" s="53" t="s">
        <v>1157</v>
      </c>
      <c r="C98" s="191">
        <f>'Таблица 1'!I840</f>
        <v>20332.099999999999</v>
      </c>
      <c r="D98" s="192">
        <f>'Таблица 1'!L840</f>
        <v>515</v>
      </c>
      <c r="E98" s="192">
        <v>0</v>
      </c>
      <c r="F98" s="192">
        <v>0</v>
      </c>
      <c r="G98" s="192">
        <v>0</v>
      </c>
      <c r="H98" s="192">
        <v>7</v>
      </c>
      <c r="I98" s="192">
        <f t="shared" si="307"/>
        <v>7</v>
      </c>
      <c r="J98" s="191">
        <v>0</v>
      </c>
      <c r="K98" s="191">
        <v>0</v>
      </c>
      <c r="L98" s="191">
        <v>0</v>
      </c>
      <c r="M98" s="191">
        <f>'Таблица 1'!M840</f>
        <v>10976113.399999999</v>
      </c>
      <c r="N98" s="191">
        <f t="shared" si="308"/>
        <v>10976113.399999999</v>
      </c>
      <c r="O98" s="51"/>
    </row>
    <row r="99" s="227" customFormat="1" ht="22.5" customHeight="1">
      <c r="A99" s="54">
        <v>30</v>
      </c>
      <c r="B99" s="53" t="s">
        <v>1158</v>
      </c>
      <c r="C99" s="191">
        <f>'Таблица 1'!I848</f>
        <v>2057</v>
      </c>
      <c r="D99" s="192">
        <f>'Таблица 1'!L848</f>
        <v>55</v>
      </c>
      <c r="E99" s="192">
        <v>0</v>
      </c>
      <c r="F99" s="192">
        <v>0</v>
      </c>
      <c r="G99" s="192">
        <v>0</v>
      </c>
      <c r="H99" s="192">
        <v>2</v>
      </c>
      <c r="I99" s="192">
        <f t="shared" si="307"/>
        <v>2</v>
      </c>
      <c r="J99" s="191">
        <v>0</v>
      </c>
      <c r="K99" s="191">
        <v>0</v>
      </c>
      <c r="L99" s="191">
        <v>0</v>
      </c>
      <c r="M99" s="191">
        <f>'Таблица 1'!M848</f>
        <v>7209830.4499999993</v>
      </c>
      <c r="N99" s="191">
        <f t="shared" si="308"/>
        <v>7209830.4499999993</v>
      </c>
    </row>
    <row r="100" s="36" customFormat="1" ht="20.25" customHeight="1">
      <c r="A100" s="37"/>
      <c r="B100" s="14" t="s">
        <v>834</v>
      </c>
      <c r="C100" s="225"/>
      <c r="D100" s="226"/>
      <c r="E100" s="226"/>
      <c r="F100" s="226"/>
      <c r="G100" s="226"/>
      <c r="H100" s="226"/>
      <c r="I100" s="226"/>
      <c r="J100" s="225"/>
      <c r="K100" s="225"/>
      <c r="L100" s="225"/>
      <c r="M100" s="225"/>
      <c r="N100" s="225"/>
      <c r="O100" s="42"/>
    </row>
    <row r="101" s="228" customFormat="1" ht="26.25" customHeight="1">
      <c r="A101" s="46"/>
      <c r="B101" s="44" t="s">
        <v>38</v>
      </c>
      <c r="C101" s="182">
        <f>SUM(C102:C125)</f>
        <v>645658.07000000007</v>
      </c>
      <c r="D101" s="183">
        <f>SUM(D102:D125)</f>
        <v>18456</v>
      </c>
      <c r="E101" s="183">
        <f>SUM(E102:E125)</f>
        <v>0</v>
      </c>
      <c r="F101" s="183">
        <f>SUM(F102:F125)</f>
        <v>0</v>
      </c>
      <c r="G101" s="183">
        <f>SUM(G102:G125)</f>
        <v>0</v>
      </c>
      <c r="H101" s="183">
        <f>SUM(H102:H125)</f>
        <v>195</v>
      </c>
      <c r="I101" s="183">
        <f>SUM(I102:I125)</f>
        <v>195</v>
      </c>
      <c r="J101" s="182">
        <f>SUM(J102:J125)</f>
        <v>0</v>
      </c>
      <c r="K101" s="182">
        <f>SUM(K102:K125)</f>
        <v>0</v>
      </c>
      <c r="L101" s="182">
        <f>SUM(L102:L125)</f>
        <v>0</v>
      </c>
      <c r="M101" s="182">
        <f>SUM(M102:M125)</f>
        <v>690306447.2840004</v>
      </c>
      <c r="N101" s="182">
        <f>SUM(N102:N125)</f>
        <v>690306447.2840004</v>
      </c>
      <c r="O101" s="43"/>
    </row>
    <row r="102" s="227" customFormat="1" ht="22.5" customHeight="1">
      <c r="A102" s="54">
        <v>1</v>
      </c>
      <c r="B102" s="53" t="s">
        <v>1106</v>
      </c>
      <c r="C102" s="191">
        <f>'Таблица 1'!I853</f>
        <v>438437.96000000014</v>
      </c>
      <c r="D102" s="192">
        <f>'Таблица 1'!L853</f>
        <v>12165</v>
      </c>
      <c r="E102" s="192">
        <v>0</v>
      </c>
      <c r="F102" s="192">
        <v>0</v>
      </c>
      <c r="G102" s="229">
        <v>0</v>
      </c>
      <c r="H102" s="229">
        <v>93</v>
      </c>
      <c r="I102" s="192">
        <f t="shared" ref="I102:I125" si="309">H102</f>
        <v>93</v>
      </c>
      <c r="J102" s="191">
        <v>0</v>
      </c>
      <c r="K102" s="191">
        <v>0</v>
      </c>
      <c r="L102" s="191">
        <v>0</v>
      </c>
      <c r="M102" s="191">
        <f>'Таблица 1'!M853</f>
        <v>431733074.83000028</v>
      </c>
      <c r="N102" s="191">
        <f t="shared" ref="N102:N125" si="310">M102</f>
        <v>431733074.83000028</v>
      </c>
    </row>
    <row r="103" s="227" customFormat="1" ht="22.5" customHeight="1">
      <c r="A103" s="54">
        <v>2</v>
      </c>
      <c r="B103" s="53" t="s">
        <v>1107</v>
      </c>
      <c r="C103" s="191">
        <f>'Таблица 1'!I947</f>
        <v>5493.1800000000003</v>
      </c>
      <c r="D103" s="192">
        <f>'Таблица 1'!L947</f>
        <v>191</v>
      </c>
      <c r="E103" s="192">
        <v>0</v>
      </c>
      <c r="F103" s="192">
        <v>0</v>
      </c>
      <c r="G103" s="229">
        <v>0</v>
      </c>
      <c r="H103" s="229">
        <v>6</v>
      </c>
      <c r="I103" s="192">
        <f t="shared" si="309"/>
        <v>6</v>
      </c>
      <c r="J103" s="191">
        <v>0</v>
      </c>
      <c r="K103" s="191">
        <v>0</v>
      </c>
      <c r="L103" s="191">
        <v>0</v>
      </c>
      <c r="M103" s="191">
        <f>'Таблица 1'!M947</f>
        <v>3170250.1999999997</v>
      </c>
      <c r="N103" s="191">
        <f t="shared" si="310"/>
        <v>3170250.1999999997</v>
      </c>
    </row>
    <row r="104" s="227" customFormat="1" ht="22.5" customHeight="1">
      <c r="A104" s="54">
        <v>3</v>
      </c>
      <c r="B104" s="53" t="s">
        <v>1160</v>
      </c>
      <c r="C104" s="191">
        <f>'Таблица 1'!I954</f>
        <v>14802</v>
      </c>
      <c r="D104" s="192">
        <f>'Таблица 1'!L954</f>
        <v>540</v>
      </c>
      <c r="E104" s="192">
        <v>0</v>
      </c>
      <c r="F104" s="192">
        <v>0</v>
      </c>
      <c r="G104" s="229">
        <v>0</v>
      </c>
      <c r="H104" s="229">
        <v>3</v>
      </c>
      <c r="I104" s="192">
        <f t="shared" si="309"/>
        <v>3</v>
      </c>
      <c r="J104" s="191">
        <v>0</v>
      </c>
      <c r="K104" s="191">
        <v>0</v>
      </c>
      <c r="L104" s="191">
        <v>0</v>
      </c>
      <c r="M104" s="191">
        <f>'Таблица 1'!M954</f>
        <v>7541131.4699999997</v>
      </c>
      <c r="N104" s="191">
        <f t="shared" si="310"/>
        <v>7541131.4699999997</v>
      </c>
      <c r="O104" s="51"/>
    </row>
    <row r="105" s="227" customFormat="1" ht="22.5" customHeight="1">
      <c r="A105" s="54">
        <v>4</v>
      </c>
      <c r="B105" s="53" t="s">
        <v>1108</v>
      </c>
      <c r="C105" s="191">
        <f>'Таблица 1'!I958</f>
        <v>2751.1199999999999</v>
      </c>
      <c r="D105" s="192">
        <f>'Таблица 1'!L958</f>
        <v>93</v>
      </c>
      <c r="E105" s="192">
        <v>0</v>
      </c>
      <c r="F105" s="192">
        <v>0</v>
      </c>
      <c r="G105" s="229">
        <v>0</v>
      </c>
      <c r="H105" s="229">
        <v>3</v>
      </c>
      <c r="I105" s="192">
        <f t="shared" si="309"/>
        <v>3</v>
      </c>
      <c r="J105" s="191">
        <v>0</v>
      </c>
      <c r="K105" s="191">
        <v>0</v>
      </c>
      <c r="L105" s="191">
        <v>0</v>
      </c>
      <c r="M105" s="191">
        <f>'Таблица 1'!M958</f>
        <v>15595052.959999999</v>
      </c>
      <c r="N105" s="191">
        <f t="shared" si="310"/>
        <v>15595052.959999999</v>
      </c>
      <c r="O105" s="51"/>
    </row>
    <row r="106" s="227" customFormat="1" ht="22.5" customHeight="1">
      <c r="A106" s="54">
        <v>5</v>
      </c>
      <c r="B106" s="53" t="s">
        <v>1170</v>
      </c>
      <c r="C106" s="191">
        <f>'Таблица 1'!I962</f>
        <v>31388.03999999999</v>
      </c>
      <c r="D106" s="192">
        <f>'Таблица 1'!L962</f>
        <v>1305</v>
      </c>
      <c r="E106" s="192">
        <v>0</v>
      </c>
      <c r="F106" s="192">
        <v>0</v>
      </c>
      <c r="G106" s="229">
        <v>0</v>
      </c>
      <c r="H106" s="229">
        <v>15</v>
      </c>
      <c r="I106" s="192">
        <f t="shared" si="309"/>
        <v>15</v>
      </c>
      <c r="J106" s="191">
        <v>0</v>
      </c>
      <c r="K106" s="191">
        <v>0</v>
      </c>
      <c r="L106" s="191">
        <v>0</v>
      </c>
      <c r="M106" s="191">
        <f>'Таблица 1'!M962</f>
        <v>19841902.309999999</v>
      </c>
      <c r="N106" s="191">
        <f t="shared" si="310"/>
        <v>19841902.309999999</v>
      </c>
      <c r="O106" s="51"/>
    </row>
    <row r="107" s="227" customFormat="1" ht="22.5" customHeight="1">
      <c r="A107" s="54">
        <v>6</v>
      </c>
      <c r="B107" s="53" t="s">
        <v>1110</v>
      </c>
      <c r="C107" s="191">
        <f>'Таблица 1'!I978</f>
        <v>2636.4000000000001</v>
      </c>
      <c r="D107" s="192">
        <f>'Таблица 1'!L978</f>
        <v>90</v>
      </c>
      <c r="E107" s="192">
        <v>0</v>
      </c>
      <c r="F107" s="192">
        <v>0</v>
      </c>
      <c r="G107" s="229">
        <v>0</v>
      </c>
      <c r="H107" s="229">
        <v>2</v>
      </c>
      <c r="I107" s="192">
        <f t="shared" si="309"/>
        <v>2</v>
      </c>
      <c r="J107" s="191">
        <v>0</v>
      </c>
      <c r="K107" s="191">
        <v>0</v>
      </c>
      <c r="L107" s="191">
        <v>0</v>
      </c>
      <c r="M107" s="191">
        <f>'Таблица 1'!M978</f>
        <v>3551900.6000000001</v>
      </c>
      <c r="N107" s="191">
        <f t="shared" si="310"/>
        <v>3551900.6000000001</v>
      </c>
      <c r="O107" s="51"/>
    </row>
    <row r="108" s="227" customFormat="1" ht="22.5" customHeight="1">
      <c r="A108" s="54">
        <v>7</v>
      </c>
      <c r="B108" s="53" t="s">
        <v>1162</v>
      </c>
      <c r="C108" s="191">
        <f>'Таблица 1'!I981</f>
        <v>18909</v>
      </c>
      <c r="D108" s="192">
        <f>'Таблица 1'!L981</f>
        <v>362</v>
      </c>
      <c r="E108" s="192">
        <v>0</v>
      </c>
      <c r="F108" s="192">
        <v>0</v>
      </c>
      <c r="G108" s="229">
        <v>0</v>
      </c>
      <c r="H108" s="229">
        <v>3</v>
      </c>
      <c r="I108" s="192">
        <f t="shared" si="309"/>
        <v>3</v>
      </c>
      <c r="J108" s="191">
        <v>0</v>
      </c>
      <c r="K108" s="191">
        <v>0</v>
      </c>
      <c r="L108" s="191">
        <v>0</v>
      </c>
      <c r="M108" s="191">
        <f>'Таблица 1'!M981</f>
        <v>1634293.28</v>
      </c>
      <c r="N108" s="191">
        <f t="shared" si="310"/>
        <v>1634293.28</v>
      </c>
      <c r="O108" s="51"/>
    </row>
    <row r="109" s="227" customFormat="1" ht="22.5" customHeight="1">
      <c r="A109" s="54">
        <v>8</v>
      </c>
      <c r="B109" s="53" t="s">
        <v>1171</v>
      </c>
      <c r="C109" s="191">
        <f>'Таблица 1'!I985</f>
        <v>1189</v>
      </c>
      <c r="D109" s="192">
        <f>'Таблица 1'!L985</f>
        <v>42</v>
      </c>
      <c r="E109" s="192">
        <v>0</v>
      </c>
      <c r="F109" s="192">
        <v>0</v>
      </c>
      <c r="G109" s="229">
        <v>0</v>
      </c>
      <c r="H109" s="229">
        <v>1</v>
      </c>
      <c r="I109" s="192">
        <f t="shared" si="309"/>
        <v>1</v>
      </c>
      <c r="J109" s="191">
        <v>0</v>
      </c>
      <c r="K109" s="191">
        <v>0</v>
      </c>
      <c r="L109" s="191">
        <v>0</v>
      </c>
      <c r="M109" s="191">
        <f>'Таблица 1'!M985</f>
        <v>279106.79999999999</v>
      </c>
      <c r="N109" s="191">
        <f t="shared" si="310"/>
        <v>279106.79999999999</v>
      </c>
      <c r="O109" s="51"/>
    </row>
    <row r="110" s="227" customFormat="1" ht="22.5" customHeight="1">
      <c r="A110" s="54">
        <v>9</v>
      </c>
      <c r="B110" s="53" t="s">
        <v>1172</v>
      </c>
      <c r="C110" s="191">
        <f>'Таблица 1'!I987</f>
        <v>25517.210000000003</v>
      </c>
      <c r="D110" s="192">
        <f>'Таблица 1'!L987</f>
        <v>706</v>
      </c>
      <c r="E110" s="192">
        <v>0</v>
      </c>
      <c r="F110" s="192">
        <v>0</v>
      </c>
      <c r="G110" s="229">
        <v>0</v>
      </c>
      <c r="H110" s="229">
        <v>10</v>
      </c>
      <c r="I110" s="192">
        <f t="shared" si="309"/>
        <v>10</v>
      </c>
      <c r="J110" s="191">
        <v>0</v>
      </c>
      <c r="K110" s="191">
        <v>0</v>
      </c>
      <c r="L110" s="191">
        <v>0</v>
      </c>
      <c r="M110" s="191">
        <f>'Таблица 1'!M987</f>
        <v>23490623.010000002</v>
      </c>
      <c r="N110" s="191">
        <f t="shared" si="310"/>
        <v>23490623.010000002</v>
      </c>
      <c r="O110" s="51"/>
    </row>
    <row r="111" s="227" customFormat="1" ht="22.5" customHeight="1">
      <c r="A111" s="54">
        <v>10</v>
      </c>
      <c r="B111" s="53" t="s">
        <v>1111</v>
      </c>
      <c r="C111" s="191">
        <f>'Таблица 1'!I998</f>
        <v>727</v>
      </c>
      <c r="D111" s="192">
        <f>'Таблица 1'!L998</f>
        <v>32</v>
      </c>
      <c r="E111" s="192">
        <v>0</v>
      </c>
      <c r="F111" s="192">
        <v>0</v>
      </c>
      <c r="G111" s="229">
        <v>0</v>
      </c>
      <c r="H111" s="229">
        <v>1</v>
      </c>
      <c r="I111" s="192">
        <f t="shared" si="309"/>
        <v>1</v>
      </c>
      <c r="J111" s="191">
        <v>0</v>
      </c>
      <c r="K111" s="191">
        <v>0</v>
      </c>
      <c r="L111" s="191">
        <v>0</v>
      </c>
      <c r="M111" s="191">
        <f>'Таблица 1'!M998</f>
        <v>855910.65000000002</v>
      </c>
      <c r="N111" s="191">
        <f t="shared" si="310"/>
        <v>855910.65000000002</v>
      </c>
      <c r="O111" s="51"/>
    </row>
    <row r="112" s="227" customFormat="1" ht="22.5" customHeight="1">
      <c r="A112" s="54">
        <v>11</v>
      </c>
      <c r="B112" s="53" t="s">
        <v>1173</v>
      </c>
      <c r="C112" s="191">
        <f>'Таблица 1'!I1000</f>
        <v>1607.5799999999999</v>
      </c>
      <c r="D112" s="192">
        <f>'Таблица 1'!L1000</f>
        <v>65</v>
      </c>
      <c r="E112" s="192">
        <v>0</v>
      </c>
      <c r="F112" s="192">
        <v>0</v>
      </c>
      <c r="G112" s="229">
        <v>0</v>
      </c>
      <c r="H112" s="229">
        <v>2</v>
      </c>
      <c r="I112" s="192">
        <f t="shared" si="309"/>
        <v>2</v>
      </c>
      <c r="J112" s="191">
        <v>0</v>
      </c>
      <c r="K112" s="191">
        <v>0</v>
      </c>
      <c r="L112" s="191">
        <v>0</v>
      </c>
      <c r="M112" s="191">
        <f>'Таблица 1'!M1000</f>
        <v>1482785.24</v>
      </c>
      <c r="N112" s="191">
        <f t="shared" si="310"/>
        <v>1482785.24</v>
      </c>
      <c r="O112" s="51"/>
    </row>
    <row r="113" s="227" customFormat="1" ht="22.5" customHeight="1">
      <c r="A113" s="54">
        <v>12</v>
      </c>
      <c r="B113" s="53" t="s">
        <v>1112</v>
      </c>
      <c r="C113" s="191">
        <f>'Таблица 1'!I1003</f>
        <v>12079.700000000001</v>
      </c>
      <c r="D113" s="192">
        <f>'Таблица 1'!L1003</f>
        <v>432</v>
      </c>
      <c r="E113" s="192">
        <v>0</v>
      </c>
      <c r="F113" s="192">
        <v>0</v>
      </c>
      <c r="G113" s="229">
        <v>0</v>
      </c>
      <c r="H113" s="229">
        <v>8</v>
      </c>
      <c r="I113" s="192">
        <f t="shared" si="309"/>
        <v>8</v>
      </c>
      <c r="J113" s="191">
        <v>0</v>
      </c>
      <c r="K113" s="191">
        <v>0</v>
      </c>
      <c r="L113" s="191">
        <v>0</v>
      </c>
      <c r="M113" s="191">
        <f>'Таблица 1'!M1003</f>
        <v>33646534.57</v>
      </c>
      <c r="N113" s="191">
        <f t="shared" si="310"/>
        <v>33646534.57</v>
      </c>
      <c r="O113" s="51"/>
    </row>
    <row r="114" s="227" customFormat="1" ht="21.75" customHeight="1">
      <c r="A114" s="54">
        <v>13</v>
      </c>
      <c r="B114" s="53" t="s">
        <v>1164</v>
      </c>
      <c r="C114" s="191">
        <f>'Таблица 1'!I1012</f>
        <v>4177.5</v>
      </c>
      <c r="D114" s="192">
        <f>'Таблица 1'!L1012</f>
        <v>140</v>
      </c>
      <c r="E114" s="192">
        <v>0</v>
      </c>
      <c r="F114" s="192">
        <v>0</v>
      </c>
      <c r="G114" s="229">
        <v>0</v>
      </c>
      <c r="H114" s="229">
        <v>2</v>
      </c>
      <c r="I114" s="192">
        <f t="shared" si="309"/>
        <v>2</v>
      </c>
      <c r="J114" s="191">
        <v>0</v>
      </c>
      <c r="K114" s="191">
        <v>0</v>
      </c>
      <c r="L114" s="191">
        <v>0</v>
      </c>
      <c r="M114" s="191">
        <f>'Таблица 1'!M1012</f>
        <v>10173922.91</v>
      </c>
      <c r="N114" s="191">
        <f t="shared" si="310"/>
        <v>10173922.91</v>
      </c>
      <c r="O114" s="51"/>
    </row>
    <row r="115" s="227" customFormat="1" ht="21.75" customHeight="1">
      <c r="A115" s="54">
        <v>14</v>
      </c>
      <c r="B115" s="53" t="s">
        <v>1174</v>
      </c>
      <c r="C115" s="190">
        <f>'Таблица 1'!I1015</f>
        <v>24601.5</v>
      </c>
      <c r="D115" s="192">
        <f>'Таблица 1'!L1015</f>
        <v>825</v>
      </c>
      <c r="E115" s="230">
        <v>0</v>
      </c>
      <c r="F115" s="192">
        <v>0</v>
      </c>
      <c r="G115" s="231">
        <v>0</v>
      </c>
      <c r="H115" s="229">
        <v>10</v>
      </c>
      <c r="I115" s="230">
        <f t="shared" si="309"/>
        <v>10</v>
      </c>
      <c r="J115" s="191">
        <v>0</v>
      </c>
      <c r="K115" s="190">
        <v>0</v>
      </c>
      <c r="L115" s="191">
        <v>0</v>
      </c>
      <c r="M115" s="190">
        <f>'Таблица 1'!M1015</f>
        <v>45953030.819999993</v>
      </c>
      <c r="N115" s="191">
        <f t="shared" si="310"/>
        <v>45953030.819999993</v>
      </c>
      <c r="O115" s="51"/>
    </row>
    <row r="116" s="227" customFormat="1" ht="22.5" customHeight="1">
      <c r="A116" s="54">
        <v>15</v>
      </c>
      <c r="B116" s="53" t="s">
        <v>1175</v>
      </c>
      <c r="C116" s="191">
        <f>'Таблица 1'!I1026</f>
        <v>721.39999999999998</v>
      </c>
      <c r="D116" s="192">
        <f>'Таблица 1'!L1026</f>
        <v>35</v>
      </c>
      <c r="E116" s="192">
        <v>0</v>
      </c>
      <c r="F116" s="192">
        <v>0</v>
      </c>
      <c r="G116" s="232">
        <v>0</v>
      </c>
      <c r="H116" s="232">
        <v>1</v>
      </c>
      <c r="I116" s="56">
        <f t="shared" si="309"/>
        <v>1</v>
      </c>
      <c r="J116" s="191">
        <v>0</v>
      </c>
      <c r="K116" s="191">
        <v>0</v>
      </c>
      <c r="L116" s="191">
        <v>0</v>
      </c>
      <c r="M116" s="191">
        <f>'Таблица 1'!M1026</f>
        <v>154682.39999999999</v>
      </c>
      <c r="N116" s="191">
        <f t="shared" si="310"/>
        <v>154682.39999999999</v>
      </c>
      <c r="O116" s="51"/>
    </row>
    <row r="117" s="227" customFormat="1" ht="22.5" customHeight="1">
      <c r="A117" s="54">
        <v>16</v>
      </c>
      <c r="B117" s="53" t="s">
        <v>1113</v>
      </c>
      <c r="C117" s="191">
        <f>'Таблица 1'!I1028</f>
        <v>8231.7800000000007</v>
      </c>
      <c r="D117" s="192">
        <f>'Таблица 1'!L1028</f>
        <v>230</v>
      </c>
      <c r="E117" s="192">
        <v>0</v>
      </c>
      <c r="F117" s="192">
        <v>0</v>
      </c>
      <c r="G117" s="232">
        <v>0</v>
      </c>
      <c r="H117" s="232">
        <v>7</v>
      </c>
      <c r="I117" s="56">
        <f t="shared" si="309"/>
        <v>7</v>
      </c>
      <c r="J117" s="191">
        <v>0</v>
      </c>
      <c r="K117" s="191">
        <v>0</v>
      </c>
      <c r="L117" s="191">
        <v>0</v>
      </c>
      <c r="M117" s="191">
        <f>'Таблица 1'!M1028</f>
        <v>22737982.849999998</v>
      </c>
      <c r="N117" s="191">
        <f t="shared" si="310"/>
        <v>22737982.849999998</v>
      </c>
      <c r="O117" s="51"/>
    </row>
    <row r="118" s="227" customFormat="1" ht="22.5" customHeight="1">
      <c r="A118" s="54">
        <v>17</v>
      </c>
      <c r="B118" s="53" t="s">
        <v>1114</v>
      </c>
      <c r="C118" s="191">
        <f>'Таблица 1'!I1036</f>
        <v>5792.3000000000002</v>
      </c>
      <c r="D118" s="192">
        <f>'Таблица 1'!L1036</f>
        <v>102</v>
      </c>
      <c r="E118" s="192">
        <v>0</v>
      </c>
      <c r="F118" s="192">
        <v>0</v>
      </c>
      <c r="G118" s="229">
        <v>0</v>
      </c>
      <c r="H118" s="229">
        <v>2</v>
      </c>
      <c r="I118" s="192">
        <f t="shared" si="309"/>
        <v>2</v>
      </c>
      <c r="J118" s="191">
        <v>0</v>
      </c>
      <c r="K118" s="191">
        <v>0</v>
      </c>
      <c r="L118" s="191">
        <v>0</v>
      </c>
      <c r="M118" s="191">
        <f>'Таблица 1'!M1036</f>
        <v>10033572.059999999</v>
      </c>
      <c r="N118" s="191">
        <f t="shared" si="310"/>
        <v>10033572.059999999</v>
      </c>
      <c r="O118" s="51"/>
    </row>
    <row r="119" s="227" customFormat="1" ht="22.5" customHeight="1">
      <c r="A119" s="54">
        <v>18</v>
      </c>
      <c r="B119" s="53" t="s">
        <v>1176</v>
      </c>
      <c r="C119" s="191">
        <f>'Таблица 1'!I1039</f>
        <v>11387.4</v>
      </c>
      <c r="D119" s="192">
        <f>'Таблица 1'!L1039</f>
        <v>189</v>
      </c>
      <c r="E119" s="192">
        <v>0</v>
      </c>
      <c r="F119" s="192">
        <v>0</v>
      </c>
      <c r="G119" s="229">
        <v>0</v>
      </c>
      <c r="H119" s="229">
        <v>3</v>
      </c>
      <c r="I119" s="192">
        <f t="shared" si="309"/>
        <v>3</v>
      </c>
      <c r="J119" s="191">
        <v>0</v>
      </c>
      <c r="K119" s="191">
        <v>0</v>
      </c>
      <c r="L119" s="191">
        <v>0</v>
      </c>
      <c r="M119" s="191">
        <f>'Таблица 1'!M1039</f>
        <v>4058178</v>
      </c>
      <c r="N119" s="191">
        <f t="shared" si="310"/>
        <v>4058178</v>
      </c>
      <c r="O119" s="51"/>
    </row>
    <row r="120" s="227" customFormat="1" ht="22.5" customHeight="1">
      <c r="A120" s="54">
        <v>19</v>
      </c>
      <c r="B120" s="53" t="s">
        <v>1115</v>
      </c>
      <c r="C120" s="191">
        <f>'Таблица 1'!I1043</f>
        <v>631.5</v>
      </c>
      <c r="D120" s="192">
        <f>'Таблица 1'!L1043</f>
        <v>23</v>
      </c>
      <c r="E120" s="192">
        <v>0</v>
      </c>
      <c r="F120" s="192">
        <v>0</v>
      </c>
      <c r="G120" s="229">
        <v>0</v>
      </c>
      <c r="H120" s="229">
        <v>1</v>
      </c>
      <c r="I120" s="192">
        <f t="shared" si="309"/>
        <v>1</v>
      </c>
      <c r="J120" s="191">
        <v>0</v>
      </c>
      <c r="K120" s="191">
        <v>0</v>
      </c>
      <c r="L120" s="191">
        <v>0</v>
      </c>
      <c r="M120" s="191">
        <f>'Таблица 1'!M1043</f>
        <v>4649506.5800000001</v>
      </c>
      <c r="N120" s="191">
        <f t="shared" si="310"/>
        <v>4649506.5800000001</v>
      </c>
      <c r="O120" s="51"/>
    </row>
    <row r="121" s="145" customFormat="1" ht="22.5" customHeight="1">
      <c r="A121" s="54">
        <v>20</v>
      </c>
      <c r="B121" s="53" t="s">
        <v>1165</v>
      </c>
      <c r="C121" s="191">
        <f>'Таблица 1'!I1045</f>
        <v>1668</v>
      </c>
      <c r="D121" s="192">
        <f>'Таблица 1'!L1045</f>
        <v>52</v>
      </c>
      <c r="E121" s="192">
        <v>0</v>
      </c>
      <c r="F121" s="192">
        <v>0</v>
      </c>
      <c r="G121" s="229">
        <v>0</v>
      </c>
      <c r="H121" s="229">
        <v>1</v>
      </c>
      <c r="I121" s="192">
        <f t="shared" si="309"/>
        <v>1</v>
      </c>
      <c r="J121" s="191">
        <v>0</v>
      </c>
      <c r="K121" s="191">
        <v>0</v>
      </c>
      <c r="L121" s="191">
        <v>0</v>
      </c>
      <c r="M121" s="191">
        <f>'Таблица 1'!M1045</f>
        <v>5631571.8300000001</v>
      </c>
      <c r="N121" s="191">
        <f t="shared" si="310"/>
        <v>5631571.8300000001</v>
      </c>
      <c r="O121" s="51"/>
    </row>
    <row r="122" s="227" customFormat="1" ht="22.5" customHeight="1">
      <c r="A122" s="54">
        <v>21</v>
      </c>
      <c r="B122" s="53" t="s">
        <v>1166</v>
      </c>
      <c r="C122" s="191">
        <f>'Таблица 1'!I1047</f>
        <v>2484.6999999999998</v>
      </c>
      <c r="D122" s="192">
        <f>'Таблица 1'!L1047</f>
        <v>65</v>
      </c>
      <c r="E122" s="192">
        <v>0</v>
      </c>
      <c r="F122" s="192">
        <v>0</v>
      </c>
      <c r="G122" s="229">
        <v>0</v>
      </c>
      <c r="H122" s="229">
        <v>3</v>
      </c>
      <c r="I122" s="192">
        <f t="shared" si="309"/>
        <v>3</v>
      </c>
      <c r="J122" s="191">
        <v>0</v>
      </c>
      <c r="K122" s="191">
        <v>0</v>
      </c>
      <c r="L122" s="191">
        <v>0</v>
      </c>
      <c r="M122" s="191">
        <f>'Таблица 1'!M1047</f>
        <v>4364882.4500000002</v>
      </c>
      <c r="N122" s="191">
        <f t="shared" si="310"/>
        <v>4364882.4500000002</v>
      </c>
      <c r="O122" s="51"/>
    </row>
    <row r="123" s="227" customFormat="1" ht="22.5" customHeight="1">
      <c r="A123" s="54">
        <v>22</v>
      </c>
      <c r="B123" s="53" t="s">
        <v>1177</v>
      </c>
      <c r="C123" s="190">
        <f>'Таблица 1'!I1051</f>
        <v>6556.5999999999995</v>
      </c>
      <c r="D123" s="192">
        <f>'Таблица 1'!L1051</f>
        <v>219</v>
      </c>
      <c r="E123" s="230">
        <v>0</v>
      </c>
      <c r="F123" s="192">
        <v>0</v>
      </c>
      <c r="G123" s="231">
        <v>0</v>
      </c>
      <c r="H123" s="229">
        <v>6</v>
      </c>
      <c r="I123" s="230">
        <f t="shared" si="309"/>
        <v>6</v>
      </c>
      <c r="J123" s="191">
        <v>0</v>
      </c>
      <c r="K123" s="190">
        <v>0</v>
      </c>
      <c r="L123" s="191">
        <v>0</v>
      </c>
      <c r="M123" s="190">
        <f>'Таблица 1'!M1051</f>
        <v>8982448.75</v>
      </c>
      <c r="N123" s="191">
        <f t="shared" si="310"/>
        <v>8982448.75</v>
      </c>
      <c r="O123" s="51"/>
    </row>
    <row r="124" s="227" customFormat="1" ht="22.5" customHeight="1">
      <c r="A124" s="54">
        <v>23</v>
      </c>
      <c r="B124" s="53" t="s">
        <v>1167</v>
      </c>
      <c r="C124" s="191">
        <f>'Таблица 1'!I1058</f>
        <v>16299.200000000001</v>
      </c>
      <c r="D124" s="192">
        <f>'Таблица 1'!L1058</f>
        <v>316</v>
      </c>
      <c r="E124" s="192">
        <v>0</v>
      </c>
      <c r="F124" s="192">
        <v>0</v>
      </c>
      <c r="G124" s="229">
        <v>0</v>
      </c>
      <c r="H124" s="229">
        <v>6</v>
      </c>
      <c r="I124" s="192">
        <f t="shared" si="309"/>
        <v>6</v>
      </c>
      <c r="J124" s="191">
        <v>0</v>
      </c>
      <c r="K124" s="191">
        <v>0</v>
      </c>
      <c r="L124" s="191">
        <v>0</v>
      </c>
      <c r="M124" s="191">
        <f>'Таблица 1'!M1058</f>
        <v>16315427.684</v>
      </c>
      <c r="N124" s="191">
        <f t="shared" si="310"/>
        <v>16315427.684</v>
      </c>
      <c r="O124" s="51"/>
    </row>
    <row r="125" s="227" customFormat="1" ht="23.25" customHeight="1">
      <c r="A125" s="54">
        <v>24</v>
      </c>
      <c r="B125" s="53" t="s">
        <v>1178</v>
      </c>
      <c r="C125" s="191">
        <f>'Таблица 1'!I1065</f>
        <v>7567.9999999999991</v>
      </c>
      <c r="D125" s="192">
        <f>'Таблица 1'!L1065</f>
        <v>237</v>
      </c>
      <c r="E125" s="192">
        <v>0</v>
      </c>
      <c r="F125" s="192">
        <v>0</v>
      </c>
      <c r="G125" s="229">
        <v>0</v>
      </c>
      <c r="H125" s="229">
        <v>6</v>
      </c>
      <c r="I125" s="192">
        <f t="shared" si="309"/>
        <v>6</v>
      </c>
      <c r="J125" s="191">
        <v>0</v>
      </c>
      <c r="K125" s="191">
        <v>0</v>
      </c>
      <c r="L125" s="191">
        <v>0</v>
      </c>
      <c r="M125" s="191">
        <f>'Таблица 1'!M1065</f>
        <v>14428675.029999999</v>
      </c>
      <c r="N125" s="191">
        <f t="shared" si="310"/>
        <v>14428675.029999999</v>
      </c>
      <c r="O125" s="51"/>
    </row>
    <row r="126" s="227" customFormat="1" ht="18.75" customHeight="1">
      <c r="A126" s="227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</row>
    <row r="127" s="233" customFormat="1" ht="26.25" customHeight="1">
      <c r="A127" s="234" t="s">
        <v>954</v>
      </c>
      <c r="B127" s="234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6"/>
    </row>
    <row r="128" s="237" customFormat="1" ht="33.75" customHeight="1">
      <c r="A128" s="238" t="s">
        <v>955</v>
      </c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150"/>
    </row>
    <row r="129" s="228" customFormat="1" ht="26.25" customHeight="1">
      <c r="A129" s="239"/>
      <c r="B129" s="44" t="s">
        <v>38</v>
      </c>
      <c r="C129" s="182">
        <f>SUM(C130:C143)</f>
        <v>723672.99000000011</v>
      </c>
      <c r="D129" s="183">
        <f>SUM(D130:D143)</f>
        <v>21762</v>
      </c>
      <c r="E129" s="183">
        <f>SUM(E130:E143)</f>
        <v>0</v>
      </c>
      <c r="F129" s="183">
        <f>SUM(F130:F143)</f>
        <v>0</v>
      </c>
      <c r="G129" s="183">
        <f>SUM(G130:G143)</f>
        <v>0</v>
      </c>
      <c r="H129" s="183">
        <f>SUM(H130:H143)</f>
        <v>144</v>
      </c>
      <c r="I129" s="183">
        <f>SUM(I130:I143)</f>
        <v>144</v>
      </c>
      <c r="J129" s="182">
        <f>SUM(J130:J143)</f>
        <v>0</v>
      </c>
      <c r="K129" s="182">
        <f>SUM(K130:K143)</f>
        <v>0</v>
      </c>
      <c r="L129" s="182">
        <f>SUM(L130:L143)</f>
        <v>0</v>
      </c>
      <c r="M129" s="182">
        <f>SUM(M130:M143)</f>
        <v>159241178.03999999</v>
      </c>
      <c r="N129" s="182">
        <f>SUM(N130:N143)</f>
        <v>159241178.03999999</v>
      </c>
      <c r="O129" s="43"/>
    </row>
    <row r="130" s="227" customFormat="1" ht="22.5" customHeight="1">
      <c r="A130" s="54">
        <v>1</v>
      </c>
      <c r="B130" s="53" t="s">
        <v>1106</v>
      </c>
      <c r="C130" s="191">
        <f>'Таблица 1'!I1076</f>
        <v>546577.62000000011</v>
      </c>
      <c r="D130" s="192">
        <f>'Таблица 1'!L1076</f>
        <v>16285</v>
      </c>
      <c r="E130" s="192">
        <v>0</v>
      </c>
      <c r="F130" s="192">
        <v>0</v>
      </c>
      <c r="G130" s="192">
        <v>0</v>
      </c>
      <c r="H130" s="192">
        <v>89</v>
      </c>
      <c r="I130" s="192">
        <f t="shared" ref="I130:I143" si="311">H130</f>
        <v>89</v>
      </c>
      <c r="J130" s="191">
        <v>0</v>
      </c>
      <c r="K130" s="191">
        <v>0</v>
      </c>
      <c r="L130" s="191">
        <v>0</v>
      </c>
      <c r="M130" s="191">
        <f>'Таблица 1'!M1076</f>
        <v>127568450.81999999</v>
      </c>
      <c r="N130" s="191">
        <f t="shared" ref="N130:N143" si="312">M130</f>
        <v>127568450.81999999</v>
      </c>
      <c r="O130" s="51"/>
    </row>
    <row r="131" s="145" customFormat="1" ht="22.5" customHeight="1">
      <c r="A131" s="54">
        <v>2</v>
      </c>
      <c r="B131" s="53" t="s">
        <v>1159</v>
      </c>
      <c r="C131" s="191">
        <f>'Таблица 1'!I1168</f>
        <v>10960.299999999999</v>
      </c>
      <c r="D131" s="192">
        <f>'Таблица 1'!L1168</f>
        <v>383</v>
      </c>
      <c r="E131" s="192">
        <v>0</v>
      </c>
      <c r="F131" s="192">
        <v>0</v>
      </c>
      <c r="G131" s="192">
        <v>0</v>
      </c>
      <c r="H131" s="192">
        <v>3</v>
      </c>
      <c r="I131" s="192">
        <f t="shared" si="311"/>
        <v>3</v>
      </c>
      <c r="J131" s="191">
        <v>0</v>
      </c>
      <c r="K131" s="191">
        <v>0</v>
      </c>
      <c r="L131" s="191">
        <v>0</v>
      </c>
      <c r="M131" s="191">
        <f>'Таблица 1'!M1168</f>
        <v>481788.5</v>
      </c>
      <c r="N131" s="191">
        <f t="shared" si="312"/>
        <v>481788.5</v>
      </c>
      <c r="O131" s="51"/>
    </row>
    <row r="132" s="227" customFormat="1" ht="22.5" customHeight="1">
      <c r="A132" s="54">
        <v>3</v>
      </c>
      <c r="B132" s="53" t="s">
        <v>1108</v>
      </c>
      <c r="C132" s="191">
        <f>'Таблица 1'!I1172</f>
        <v>3007.7800000000002</v>
      </c>
      <c r="D132" s="192">
        <f>'Таблица 1'!L1172</f>
        <v>53</v>
      </c>
      <c r="E132" s="192">
        <v>0</v>
      </c>
      <c r="F132" s="192">
        <v>0</v>
      </c>
      <c r="G132" s="192">
        <v>0</v>
      </c>
      <c r="H132" s="192">
        <v>1</v>
      </c>
      <c r="I132" s="192">
        <f t="shared" si="311"/>
        <v>1</v>
      </c>
      <c r="J132" s="191">
        <v>0</v>
      </c>
      <c r="K132" s="191">
        <v>0</v>
      </c>
      <c r="L132" s="191">
        <v>0</v>
      </c>
      <c r="M132" s="191">
        <f>'Таблица 1'!M1172</f>
        <v>356232</v>
      </c>
      <c r="N132" s="191">
        <f t="shared" si="312"/>
        <v>356232</v>
      </c>
      <c r="O132" s="51"/>
    </row>
    <row r="133" s="227" customFormat="1" ht="22.5" customHeight="1">
      <c r="A133" s="54">
        <v>4</v>
      </c>
      <c r="B133" s="53" t="s">
        <v>1170</v>
      </c>
      <c r="C133" s="191">
        <f>'Таблица 1'!I1174</f>
        <v>3052.4000000000001</v>
      </c>
      <c r="D133" s="192">
        <f>'Таблица 1'!L1174</f>
        <v>128</v>
      </c>
      <c r="E133" s="192">
        <v>0</v>
      </c>
      <c r="F133" s="192">
        <v>0</v>
      </c>
      <c r="G133" s="192">
        <v>0</v>
      </c>
      <c r="H133" s="192">
        <v>2</v>
      </c>
      <c r="I133" s="192">
        <f t="shared" si="311"/>
        <v>2</v>
      </c>
      <c r="J133" s="191">
        <v>0</v>
      </c>
      <c r="K133" s="191">
        <v>0</v>
      </c>
      <c r="L133" s="191">
        <v>0</v>
      </c>
      <c r="M133" s="191">
        <f>'Таблица 1'!M1174</f>
        <v>99597.040000000037</v>
      </c>
      <c r="N133" s="191">
        <f t="shared" si="312"/>
        <v>99597.040000000037</v>
      </c>
      <c r="O133" s="51"/>
    </row>
    <row r="134" ht="22.5" customHeight="1">
      <c r="A134" s="54">
        <v>5</v>
      </c>
      <c r="B134" s="53" t="s">
        <v>1110</v>
      </c>
      <c r="C134" s="191">
        <f>'Таблица 1'!I1178</f>
        <v>4431.6999999999998</v>
      </c>
      <c r="D134" s="192">
        <f>'Таблица 1'!L1178</f>
        <v>195</v>
      </c>
      <c r="E134" s="192">
        <v>0</v>
      </c>
      <c r="F134" s="192">
        <v>0</v>
      </c>
      <c r="G134" s="192">
        <v>0</v>
      </c>
      <c r="H134" s="192">
        <v>1</v>
      </c>
      <c r="I134" s="192">
        <f t="shared" si="311"/>
        <v>1</v>
      </c>
      <c r="J134" s="191">
        <v>0</v>
      </c>
      <c r="K134" s="191">
        <v>0</v>
      </c>
      <c r="L134" s="191">
        <v>0</v>
      </c>
      <c r="M134" s="191">
        <f>'Таблица 1'!M1179</f>
        <v>215704.79999999999</v>
      </c>
      <c r="N134" s="191">
        <f t="shared" si="312"/>
        <v>215704.79999999999</v>
      </c>
      <c r="O134" s="51"/>
    </row>
    <row r="135" s="227" customFormat="1" ht="22.5" customHeight="1">
      <c r="A135" s="54">
        <v>6</v>
      </c>
      <c r="B135" s="53" t="s">
        <v>1172</v>
      </c>
      <c r="C135" s="191">
        <f>'Таблица 1'!I1180</f>
        <v>1147</v>
      </c>
      <c r="D135" s="192">
        <f>'Таблица 1'!L1180</f>
        <v>38</v>
      </c>
      <c r="E135" s="192">
        <v>0</v>
      </c>
      <c r="F135" s="192">
        <v>0</v>
      </c>
      <c r="G135" s="192">
        <v>0</v>
      </c>
      <c r="H135" s="192">
        <v>2</v>
      </c>
      <c r="I135" s="192">
        <f t="shared" si="311"/>
        <v>2</v>
      </c>
      <c r="J135" s="191">
        <v>0</v>
      </c>
      <c r="K135" s="191">
        <v>0</v>
      </c>
      <c r="L135" s="191">
        <v>0</v>
      </c>
      <c r="M135" s="191">
        <f>'Таблица 1'!M1180</f>
        <v>-60274.400000000001</v>
      </c>
      <c r="N135" s="191">
        <f t="shared" si="312"/>
        <v>-60274.400000000001</v>
      </c>
      <c r="O135" s="51"/>
    </row>
    <row r="136" s="227" customFormat="1" ht="22.5" customHeight="1">
      <c r="A136" s="54">
        <v>7</v>
      </c>
      <c r="B136" s="53" t="s">
        <v>1112</v>
      </c>
      <c r="C136" s="191">
        <f>'Таблица 1'!I1183</f>
        <v>2354.6000000000004</v>
      </c>
      <c r="D136" s="192">
        <f>'Таблица 1'!L1183</f>
        <v>77</v>
      </c>
      <c r="E136" s="192">
        <v>0</v>
      </c>
      <c r="F136" s="192">
        <v>0</v>
      </c>
      <c r="G136" s="192">
        <v>0</v>
      </c>
      <c r="H136" s="192">
        <v>2</v>
      </c>
      <c r="I136" s="192">
        <f t="shared" si="311"/>
        <v>2</v>
      </c>
      <c r="J136" s="191">
        <v>0</v>
      </c>
      <c r="K136" s="191">
        <v>0</v>
      </c>
      <c r="L136" s="191">
        <v>0</v>
      </c>
      <c r="M136" s="191">
        <f>'Таблица 1'!M1183</f>
        <v>-488617.50999999995</v>
      </c>
      <c r="N136" s="191">
        <f t="shared" si="312"/>
        <v>-488617.50999999995</v>
      </c>
      <c r="O136" s="51"/>
    </row>
    <row r="137" s="227" customFormat="1" ht="22.5" customHeight="1">
      <c r="A137" s="54">
        <v>8</v>
      </c>
      <c r="B137" s="53" t="s">
        <v>1174</v>
      </c>
      <c r="C137" s="191">
        <f>'Таблица 1'!I1186</f>
        <v>43110</v>
      </c>
      <c r="D137" s="192">
        <f>'Таблица 1'!L1186</f>
        <v>1314</v>
      </c>
      <c r="E137" s="192">
        <v>0</v>
      </c>
      <c r="F137" s="192">
        <v>0</v>
      </c>
      <c r="G137" s="192">
        <v>0</v>
      </c>
      <c r="H137" s="192">
        <v>8</v>
      </c>
      <c r="I137" s="192">
        <f t="shared" si="311"/>
        <v>8</v>
      </c>
      <c r="J137" s="191">
        <v>0</v>
      </c>
      <c r="K137" s="191">
        <v>0</v>
      </c>
      <c r="L137" s="191">
        <v>0</v>
      </c>
      <c r="M137" s="191">
        <f>'Таблица 1'!M1186</f>
        <v>7712675.75</v>
      </c>
      <c r="N137" s="191">
        <f t="shared" si="312"/>
        <v>7712675.75</v>
      </c>
      <c r="O137" s="51"/>
    </row>
    <row r="138" s="227" customFormat="1" ht="22.5" customHeight="1">
      <c r="A138" s="54">
        <v>9</v>
      </c>
      <c r="B138" s="53" t="s">
        <v>1176</v>
      </c>
      <c r="C138" s="191">
        <f>'Таблица 1'!I1195</f>
        <v>39783.459999999999</v>
      </c>
      <c r="D138" s="192">
        <f>'Таблица 1'!L1195</f>
        <v>1178</v>
      </c>
      <c r="E138" s="192">
        <v>0</v>
      </c>
      <c r="F138" s="192">
        <v>0</v>
      </c>
      <c r="G138" s="192">
        <v>0</v>
      </c>
      <c r="H138" s="192">
        <v>10</v>
      </c>
      <c r="I138" s="192">
        <f t="shared" si="311"/>
        <v>10</v>
      </c>
      <c r="J138" s="191">
        <v>0</v>
      </c>
      <c r="K138" s="191">
        <v>0</v>
      </c>
      <c r="L138" s="191">
        <v>0</v>
      </c>
      <c r="M138" s="191">
        <f>'Таблица 1'!M1195</f>
        <v>9240875.4500000011</v>
      </c>
      <c r="N138" s="191">
        <f t="shared" si="312"/>
        <v>9240875.4500000011</v>
      </c>
      <c r="O138" s="51"/>
    </row>
    <row r="139" s="227" customFormat="1" ht="23.25" customHeight="1">
      <c r="A139" s="54">
        <v>10</v>
      </c>
      <c r="B139" s="53" t="s">
        <v>1165</v>
      </c>
      <c r="C139" s="191">
        <f>'Таблица 1'!I1206</f>
        <v>6274</v>
      </c>
      <c r="D139" s="192">
        <f>'Таблица 1'!L1206</f>
        <v>84</v>
      </c>
      <c r="E139" s="192">
        <v>0</v>
      </c>
      <c r="F139" s="192">
        <v>0</v>
      </c>
      <c r="G139" s="192">
        <v>0</v>
      </c>
      <c r="H139" s="229">
        <v>2</v>
      </c>
      <c r="I139" s="192">
        <f t="shared" si="311"/>
        <v>2</v>
      </c>
      <c r="J139" s="191">
        <v>0</v>
      </c>
      <c r="K139" s="191">
        <v>0</v>
      </c>
      <c r="L139" s="191">
        <v>0</v>
      </c>
      <c r="M139" s="191">
        <f>'Таблица 1'!M1206</f>
        <v>1514400</v>
      </c>
      <c r="N139" s="191">
        <f t="shared" si="312"/>
        <v>1514400</v>
      </c>
    </row>
    <row r="140" s="227" customFormat="1" ht="22.5" customHeight="1">
      <c r="A140" s="54">
        <v>11</v>
      </c>
      <c r="B140" s="118" t="s">
        <v>1166</v>
      </c>
      <c r="C140" s="190">
        <f>'Таблица 1'!I1209</f>
        <v>14550</v>
      </c>
      <c r="D140" s="240">
        <f>'Таблица 1'!L1209</f>
        <v>462</v>
      </c>
      <c r="E140" s="230">
        <v>0</v>
      </c>
      <c r="F140" s="240">
        <v>0</v>
      </c>
      <c r="G140" s="230">
        <v>0</v>
      </c>
      <c r="H140" s="240">
        <v>6</v>
      </c>
      <c r="I140" s="230">
        <f t="shared" si="311"/>
        <v>6</v>
      </c>
      <c r="J140" s="241">
        <v>0</v>
      </c>
      <c r="K140" s="190">
        <v>0</v>
      </c>
      <c r="L140" s="241">
        <v>0</v>
      </c>
      <c r="M140" s="190">
        <f>'Таблица 1'!M1209</f>
        <v>2980781</v>
      </c>
      <c r="N140" s="241">
        <f t="shared" si="312"/>
        <v>2980781</v>
      </c>
    </row>
    <row r="141" s="227" customFormat="1" ht="22.5" customHeight="1">
      <c r="A141" s="54">
        <v>12</v>
      </c>
      <c r="B141" s="132" t="s">
        <v>1177</v>
      </c>
      <c r="C141" s="216">
        <f>'Таблица 1'!I1217</f>
        <v>5669.1300000000001</v>
      </c>
      <c r="D141" s="217">
        <f>'Таблица 1'!L1217</f>
        <v>180</v>
      </c>
      <c r="E141" s="217">
        <v>0</v>
      </c>
      <c r="F141" s="217">
        <v>0</v>
      </c>
      <c r="G141" s="217">
        <v>0</v>
      </c>
      <c r="H141" s="217">
        <v>2</v>
      </c>
      <c r="I141" s="217">
        <f t="shared" si="311"/>
        <v>2</v>
      </c>
      <c r="J141" s="216">
        <v>0</v>
      </c>
      <c r="K141" s="216">
        <v>0</v>
      </c>
      <c r="L141" s="216">
        <v>0</v>
      </c>
      <c r="M141" s="216">
        <f>'Таблица 1'!M1217</f>
        <v>2375483.3999999999</v>
      </c>
      <c r="N141" s="216">
        <f t="shared" si="312"/>
        <v>2375483.3999999999</v>
      </c>
    </row>
    <row r="142" s="227" customFormat="1" ht="22.5" customHeight="1">
      <c r="A142" s="54">
        <v>13</v>
      </c>
      <c r="B142" s="121" t="s">
        <v>1167</v>
      </c>
      <c r="C142" s="242">
        <f>'Таблица 1'!I1220</f>
        <v>32335.399999999998</v>
      </c>
      <c r="D142" s="230">
        <f>'Таблица 1'!L1220</f>
        <v>1100</v>
      </c>
      <c r="E142" s="243">
        <v>0</v>
      </c>
      <c r="F142" s="230">
        <v>0</v>
      </c>
      <c r="G142" s="243">
        <v>0</v>
      </c>
      <c r="H142" s="230">
        <v>11</v>
      </c>
      <c r="I142" s="243">
        <f t="shared" si="311"/>
        <v>11</v>
      </c>
      <c r="J142" s="190">
        <v>0</v>
      </c>
      <c r="K142" s="242">
        <v>0</v>
      </c>
      <c r="L142" s="190">
        <v>0</v>
      </c>
      <c r="M142" s="242">
        <f>'Таблица 1'!M1220</f>
        <v>6261554.2299999995</v>
      </c>
      <c r="N142" s="242">
        <f t="shared" si="312"/>
        <v>6261554.2299999995</v>
      </c>
    </row>
    <row r="143" s="227" customFormat="1" ht="20.25" customHeight="1">
      <c r="A143" s="54">
        <v>14</v>
      </c>
      <c r="B143" s="53" t="s">
        <v>1178</v>
      </c>
      <c r="C143" s="191">
        <f>'Таблица 1'!I1232</f>
        <v>10419.6</v>
      </c>
      <c r="D143" s="192">
        <f>'Таблица 1'!L1232</f>
        <v>285</v>
      </c>
      <c r="E143" s="192">
        <v>0</v>
      </c>
      <c r="F143" s="192">
        <v>0</v>
      </c>
      <c r="G143" s="192">
        <v>0</v>
      </c>
      <c r="H143" s="192">
        <v>5</v>
      </c>
      <c r="I143" s="192">
        <f t="shared" si="311"/>
        <v>5</v>
      </c>
      <c r="J143" s="191">
        <v>0</v>
      </c>
      <c r="K143" s="191">
        <v>0</v>
      </c>
      <c r="L143" s="191">
        <v>0</v>
      </c>
      <c r="M143" s="191">
        <f>'Таблица 1'!M1232</f>
        <v>982526.95999999996</v>
      </c>
      <c r="N143" s="191">
        <f t="shared" si="312"/>
        <v>982526.95999999996</v>
      </c>
    </row>
    <row r="144" s="227" customFormat="1">
      <c r="A144" s="227"/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</row>
    <row r="145" ht="14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ht="14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ht="14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ht="14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ht="14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ht="14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ht="14.25">
      <c r="C151" s="1"/>
      <c r="D151" s="1"/>
      <c r="M151" s="1"/>
    </row>
    <row r="152" ht="14.25">
      <c r="C152" s="1"/>
      <c r="D152" s="1"/>
      <c r="M152" s="1"/>
    </row>
  </sheetData>
  <mergeCells count="10">
    <mergeCell ref="K1:N1"/>
    <mergeCell ref="A2:N2"/>
    <mergeCell ref="A4:A6"/>
    <mergeCell ref="B4:B6"/>
    <mergeCell ref="C4:C5"/>
    <mergeCell ref="D4:D5"/>
    <mergeCell ref="E4:I4"/>
    <mergeCell ref="J4:N4"/>
    <mergeCell ref="A127:B127"/>
    <mergeCell ref="A128:N128"/>
  </mergeCells>
  <printOptions headings="0" gridLines="0"/>
  <pageMargins left="0.59055118110236249" right="0.19685039370078738" top="0.6692913385826772" bottom="0.31496062992125984" header="0.31496062992125984" footer="0.31496062992125984"/>
  <pageSetup paperSize="9" scale="65" firstPageNumber="46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016" zoomScale="70" workbookViewId="0">
      <selection activeCell="A1006" activeCellId="0" sqref="A1006:B1006"/>
    </sheetView>
  </sheetViews>
  <sheetFormatPr defaultRowHeight="14.25"/>
  <cols>
    <col customWidth="1" min="1" max="1" style="244" width="6.85546875"/>
    <col customWidth="1" min="2" max="2" style="244" width="46.28515625"/>
    <col customWidth="1" min="3" max="3" style="244" width="17.140625"/>
    <col customWidth="1" min="4" max="4" style="244" width="17.7109375"/>
    <col bestFit="1" customWidth="1" min="5" max="5" style="244" width="17.7109375"/>
    <col bestFit="1" customWidth="1" min="6" max="6" style="244" width="16.28515625"/>
    <col customWidth="1" min="7" max="7" style="244" width="14.7109375"/>
    <col bestFit="1" customWidth="1" min="8" max="8" style="244" width="15"/>
    <col bestFit="1" customWidth="1" min="9" max="9" style="244" width="14.140625"/>
    <col customWidth="1" min="10" max="10" style="244" width="8"/>
    <col bestFit="1" customWidth="1" min="11" max="11" style="244" width="13.5703125"/>
    <col bestFit="1" customWidth="1" min="12" max="12" style="244" width="14.85546875"/>
    <col customWidth="1" min="13" max="13" style="244" width="13.28515625"/>
    <col bestFit="1" customWidth="1" min="14" max="14" style="244" width="14.85546875"/>
    <col customWidth="1" min="15" max="15" style="244" width="13.85546875"/>
    <col customWidth="1" min="16" max="16" style="244" width="16.85546875"/>
    <col customWidth="1" min="17" max="17" style="244" width="17"/>
    <col customWidth="1" min="18" max="18" style="244" width="12.28515625"/>
    <col customWidth="1" min="19" max="19" style="244" width="15.42578125"/>
    <col customWidth="1" min="20" max="20" style="244" width="11.140625"/>
    <col min="21" max="27" style="245" width="9.140625"/>
    <col min="28" max="41" style="246" width="9.140625"/>
  </cols>
  <sheetData>
    <row r="2" s="247" customFormat="1" ht="57" customHeight="1">
      <c r="A2" s="248" t="s">
        <v>1179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9"/>
      <c r="U2" s="250"/>
      <c r="V2" s="250"/>
      <c r="W2" s="250"/>
      <c r="X2" s="250"/>
      <c r="Y2" s="250"/>
      <c r="Z2" s="250"/>
      <c r="AA2" s="250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</row>
    <row r="3" ht="28.5" customHeight="1"/>
    <row r="4" ht="33.75" customHeight="1">
      <c r="A4" s="252" t="s">
        <v>8</v>
      </c>
      <c r="B4" s="252" t="s">
        <v>9</v>
      </c>
      <c r="C4" s="252" t="s">
        <v>1180</v>
      </c>
      <c r="D4" s="252" t="s">
        <v>1181</v>
      </c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 t="s">
        <v>1182</v>
      </c>
      <c r="Q4" s="252"/>
      <c r="R4" s="252"/>
      <c r="S4" s="252"/>
      <c r="T4" s="252" t="s">
        <v>1183</v>
      </c>
    </row>
    <row r="5" ht="29.449999999999999" customHeight="1">
      <c r="A5" s="252"/>
      <c r="B5" s="252"/>
      <c r="C5" s="252"/>
      <c r="D5" s="252" t="s">
        <v>1184</v>
      </c>
      <c r="E5" s="252" t="s">
        <v>26</v>
      </c>
      <c r="F5" s="252"/>
      <c r="G5" s="252"/>
      <c r="H5" s="252"/>
      <c r="I5" s="252"/>
      <c r="J5" s="252" t="s">
        <v>1185</v>
      </c>
      <c r="K5" s="252"/>
      <c r="L5" s="252" t="s">
        <v>1186</v>
      </c>
      <c r="M5" s="252" t="s">
        <v>1187</v>
      </c>
      <c r="N5" s="252" t="s">
        <v>1188</v>
      </c>
      <c r="O5" s="252" t="s">
        <v>1189</v>
      </c>
      <c r="P5" s="252" t="s">
        <v>1190</v>
      </c>
      <c r="Q5" s="252" t="s">
        <v>1191</v>
      </c>
      <c r="R5" s="252" t="s">
        <v>1192</v>
      </c>
      <c r="S5" s="252" t="s">
        <v>1193</v>
      </c>
      <c r="T5" s="252"/>
    </row>
    <row r="6" ht="274.5" customHeight="1">
      <c r="A6" s="252"/>
      <c r="B6" s="252"/>
      <c r="C6" s="252"/>
      <c r="D6" s="252"/>
      <c r="E6" s="252" t="s">
        <v>1194</v>
      </c>
      <c r="F6" s="252" t="s">
        <v>1195</v>
      </c>
      <c r="G6" s="252" t="s">
        <v>1196</v>
      </c>
      <c r="H6" s="252" t="s">
        <v>1197</v>
      </c>
      <c r="I6" s="252" t="s">
        <v>1198</v>
      </c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</row>
    <row r="7" ht="19.5" customHeight="1">
      <c r="A7" s="252"/>
      <c r="B7" s="252"/>
      <c r="C7" s="252" t="s">
        <v>35</v>
      </c>
      <c r="D7" s="252" t="s">
        <v>35</v>
      </c>
      <c r="E7" s="252" t="s">
        <v>35</v>
      </c>
      <c r="F7" s="252" t="s">
        <v>35</v>
      </c>
      <c r="G7" s="252" t="s">
        <v>35</v>
      </c>
      <c r="H7" s="252" t="s">
        <v>35</v>
      </c>
      <c r="I7" s="252" t="s">
        <v>35</v>
      </c>
      <c r="J7" s="252" t="s">
        <v>1105</v>
      </c>
      <c r="K7" s="252" t="s">
        <v>35</v>
      </c>
      <c r="L7" s="252" t="s">
        <v>35</v>
      </c>
      <c r="M7" s="252" t="s">
        <v>35</v>
      </c>
      <c r="N7" s="252" t="s">
        <v>35</v>
      </c>
      <c r="O7" s="252" t="s">
        <v>35</v>
      </c>
      <c r="P7" s="252" t="s">
        <v>35</v>
      </c>
      <c r="Q7" s="252" t="s">
        <v>35</v>
      </c>
      <c r="R7" s="252" t="s">
        <v>35</v>
      </c>
      <c r="S7" s="252" t="s">
        <v>35</v>
      </c>
      <c r="T7" s="252" t="s">
        <v>35</v>
      </c>
    </row>
    <row r="8" ht="18" customHeight="1">
      <c r="A8" s="252">
        <v>1</v>
      </c>
      <c r="B8" s="252">
        <v>2</v>
      </c>
      <c r="C8" s="252">
        <v>3</v>
      </c>
      <c r="D8" s="252">
        <v>4</v>
      </c>
      <c r="E8" s="252">
        <v>5</v>
      </c>
      <c r="F8" s="252">
        <v>6</v>
      </c>
      <c r="G8" s="252">
        <v>7</v>
      </c>
      <c r="H8" s="252">
        <v>8</v>
      </c>
      <c r="I8" s="252">
        <v>9</v>
      </c>
      <c r="J8" s="252">
        <v>10</v>
      </c>
      <c r="K8" s="252">
        <v>11</v>
      </c>
      <c r="L8" s="252">
        <v>12</v>
      </c>
      <c r="M8" s="252">
        <v>13</v>
      </c>
      <c r="N8" s="252">
        <v>14</v>
      </c>
      <c r="O8" s="252">
        <v>15</v>
      </c>
      <c r="P8" s="252">
        <v>16</v>
      </c>
      <c r="Q8" s="252">
        <v>17</v>
      </c>
      <c r="R8" s="252">
        <v>18</v>
      </c>
      <c r="S8" s="252">
        <v>19</v>
      </c>
      <c r="T8" s="252">
        <v>20</v>
      </c>
    </row>
    <row r="9" s="253" customFormat="1" ht="26.25" customHeight="1">
      <c r="A9" s="254" t="s">
        <v>37</v>
      </c>
      <c r="B9" s="254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6"/>
      <c r="V9" s="256"/>
      <c r="W9" s="256"/>
      <c r="X9" s="256"/>
      <c r="Y9" s="256"/>
      <c r="Z9" s="256"/>
      <c r="AA9" s="256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</row>
    <row r="10" s="18" customFormat="1" ht="27.75" customHeight="1">
      <c r="A10" s="258" t="s">
        <v>494</v>
      </c>
      <c r="B10" s="258"/>
      <c r="C10" s="259">
        <f t="shared" ref="C10:T10" si="313">C11+C168+C170+C172+C174+C182+C228+C233+C242+C244+C247+C249+C253+C282+C285+C298+C301+C305+C308+C314+C324+C339+C351+C355+C369</f>
        <v>945442250.80000019</v>
      </c>
      <c r="D10" s="259">
        <f t="shared" si="313"/>
        <v>333341665.75000006</v>
      </c>
      <c r="E10" s="259">
        <f t="shared" si="313"/>
        <v>62388396.640000001</v>
      </c>
      <c r="F10" s="259">
        <f t="shared" si="313"/>
        <v>165047974.58999997</v>
      </c>
      <c r="G10" s="259">
        <f t="shared" si="313"/>
        <v>51967559.700000003</v>
      </c>
      <c r="H10" s="259">
        <f t="shared" si="313"/>
        <v>26923965.43</v>
      </c>
      <c r="I10" s="259">
        <f t="shared" si="313"/>
        <v>27013769.390000001</v>
      </c>
      <c r="J10" s="260">
        <f t="shared" si="313"/>
        <v>17</v>
      </c>
      <c r="K10" s="259">
        <f t="shared" si="313"/>
        <v>42671008.359999999</v>
      </c>
      <c r="L10" s="259">
        <f t="shared" si="313"/>
        <v>300446889.23000008</v>
      </c>
      <c r="M10" s="259">
        <f t="shared" si="313"/>
        <v>0</v>
      </c>
      <c r="N10" s="259">
        <f t="shared" si="313"/>
        <v>177594030.63</v>
      </c>
      <c r="O10" s="259">
        <f t="shared" si="313"/>
        <v>4520378.7999999998</v>
      </c>
      <c r="P10" s="259">
        <f t="shared" si="313"/>
        <v>26212924.250000004</v>
      </c>
      <c r="Q10" s="259">
        <f t="shared" si="313"/>
        <v>0</v>
      </c>
      <c r="R10" s="259">
        <f t="shared" si="313"/>
        <v>0</v>
      </c>
      <c r="S10" s="259">
        <f t="shared" si="313"/>
        <v>60655353.780000001</v>
      </c>
      <c r="T10" s="259">
        <f t="shared" si="313"/>
        <v>0</v>
      </c>
      <c r="U10" s="261"/>
      <c r="V10" s="261"/>
      <c r="W10" s="261"/>
      <c r="X10" s="261"/>
      <c r="Y10" s="261"/>
      <c r="Z10" s="261"/>
      <c r="AA10" s="261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</row>
    <row r="11" s="18" customFormat="1" ht="24" customHeight="1">
      <c r="A11" s="258" t="s">
        <v>495</v>
      </c>
      <c r="B11" s="258"/>
      <c r="C11" s="259">
        <f>SUM(C12:C167)</f>
        <v>515938613.40000015</v>
      </c>
      <c r="D11" s="259">
        <f t="shared" ref="D11:T11" si="314">SUM(D12:D167)</f>
        <v>238745147.44999999</v>
      </c>
      <c r="E11" s="259">
        <f t="shared" si="314"/>
        <v>43345373.710000001</v>
      </c>
      <c r="F11" s="259">
        <f t="shared" si="314"/>
        <v>117153892.02999999</v>
      </c>
      <c r="G11" s="259">
        <f t="shared" si="314"/>
        <v>42981728.440000005</v>
      </c>
      <c r="H11" s="259">
        <f t="shared" si="314"/>
        <v>19928764.239999998</v>
      </c>
      <c r="I11" s="259">
        <f t="shared" si="314"/>
        <v>15335389.029999999</v>
      </c>
      <c r="J11" s="260">
        <f t="shared" si="314"/>
        <v>17</v>
      </c>
      <c r="K11" s="259">
        <f t="shared" si="314"/>
        <v>42671008.359999999</v>
      </c>
      <c r="L11" s="259">
        <f t="shared" si="314"/>
        <v>153522253.29999998</v>
      </c>
      <c r="M11" s="259">
        <f t="shared" si="314"/>
        <v>0</v>
      </c>
      <c r="N11" s="259">
        <f t="shared" si="314"/>
        <v>38841210.049999997</v>
      </c>
      <c r="O11" s="259">
        <f t="shared" si="314"/>
        <v>625666</v>
      </c>
      <c r="P11" s="259">
        <f t="shared" si="314"/>
        <v>12710435.969999999</v>
      </c>
      <c r="Q11" s="259">
        <f t="shared" si="314"/>
        <v>0</v>
      </c>
      <c r="R11" s="259">
        <f t="shared" si="314"/>
        <v>0</v>
      </c>
      <c r="S11" s="259">
        <f t="shared" si="314"/>
        <v>28822892.270000003</v>
      </c>
      <c r="T11" s="259">
        <f t="shared" si="314"/>
        <v>0</v>
      </c>
      <c r="U11" s="261"/>
      <c r="V11" s="261"/>
      <c r="W11" s="261"/>
      <c r="X11" s="261"/>
      <c r="Y11" s="261"/>
      <c r="Z11" s="261"/>
      <c r="AA11" s="261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</row>
    <row r="12" ht="22.5" customHeight="1">
      <c r="A12" s="263">
        <v>1</v>
      </c>
      <c r="B12" s="264" t="s">
        <v>42</v>
      </c>
      <c r="C12" s="265">
        <f t="shared" ref="C12:C75" si="315">D12+K12+L12+M12+N12+O12+P12+Q12+R12+S12+T12</f>
        <v>3343362</v>
      </c>
      <c r="D12" s="265">
        <f t="shared" ref="D12:D75" si="316">SUM(E12:I12)</f>
        <v>3343362</v>
      </c>
      <c r="E12" s="265">
        <v>0</v>
      </c>
      <c r="F12" s="265">
        <v>1662260.3999999999</v>
      </c>
      <c r="G12" s="265">
        <v>1681101.6000000001</v>
      </c>
      <c r="H12" s="265">
        <v>0</v>
      </c>
      <c r="I12" s="265">
        <v>0</v>
      </c>
      <c r="J12" s="266">
        <v>0</v>
      </c>
      <c r="K12" s="265">
        <v>0</v>
      </c>
      <c r="L12" s="265">
        <v>0</v>
      </c>
      <c r="M12" s="265">
        <v>0</v>
      </c>
      <c r="N12" s="265">
        <v>0</v>
      </c>
      <c r="O12" s="265">
        <v>0</v>
      </c>
      <c r="P12" s="265">
        <v>0</v>
      </c>
      <c r="Q12" s="265">
        <v>0</v>
      </c>
      <c r="R12" s="265">
        <v>0</v>
      </c>
      <c r="S12" s="265">
        <v>0</v>
      </c>
      <c r="T12" s="265">
        <v>0</v>
      </c>
    </row>
    <row r="13" ht="22.5" customHeight="1">
      <c r="A13" s="263">
        <v>2</v>
      </c>
      <c r="B13" s="264" t="s">
        <v>46</v>
      </c>
      <c r="C13" s="265">
        <f t="shared" si="315"/>
        <v>895117.25</v>
      </c>
      <c r="D13" s="265">
        <f t="shared" si="316"/>
        <v>0</v>
      </c>
      <c r="E13" s="265">
        <v>0</v>
      </c>
      <c r="F13" s="265">
        <v>0</v>
      </c>
      <c r="G13" s="265">
        <v>0</v>
      </c>
      <c r="H13" s="265">
        <v>0</v>
      </c>
      <c r="I13" s="265">
        <v>0</v>
      </c>
      <c r="J13" s="266">
        <v>0</v>
      </c>
      <c r="K13" s="265">
        <v>0</v>
      </c>
      <c r="L13" s="265">
        <v>0</v>
      </c>
      <c r="M13" s="265">
        <v>0</v>
      </c>
      <c r="N13" s="265">
        <v>895117.25</v>
      </c>
      <c r="O13" s="265">
        <v>0</v>
      </c>
      <c r="P13" s="265">
        <v>0</v>
      </c>
      <c r="Q13" s="265">
        <v>0</v>
      </c>
      <c r="R13" s="265">
        <v>0</v>
      </c>
      <c r="S13" s="265">
        <v>0</v>
      </c>
      <c r="T13" s="265">
        <v>0</v>
      </c>
    </row>
    <row r="14" ht="22.5" customHeight="1">
      <c r="A14" s="263">
        <v>3</v>
      </c>
      <c r="B14" s="264" t="s">
        <v>47</v>
      </c>
      <c r="C14" s="265">
        <f t="shared" si="315"/>
        <v>5450061.5999999996</v>
      </c>
      <c r="D14" s="265">
        <f t="shared" si="316"/>
        <v>0</v>
      </c>
      <c r="E14" s="265">
        <v>0</v>
      </c>
      <c r="F14" s="265">
        <v>0</v>
      </c>
      <c r="G14" s="265">
        <v>0</v>
      </c>
      <c r="H14" s="265">
        <v>0</v>
      </c>
      <c r="I14" s="265">
        <v>0</v>
      </c>
      <c r="J14" s="266">
        <v>0</v>
      </c>
      <c r="K14" s="265">
        <v>0</v>
      </c>
      <c r="L14" s="265">
        <v>5450061.5999999996</v>
      </c>
      <c r="M14" s="265">
        <v>0</v>
      </c>
      <c r="N14" s="265">
        <v>0</v>
      </c>
      <c r="O14" s="265">
        <v>0</v>
      </c>
      <c r="P14" s="265">
        <v>0</v>
      </c>
      <c r="Q14" s="265">
        <v>0</v>
      </c>
      <c r="R14" s="265">
        <v>0</v>
      </c>
      <c r="S14" s="265">
        <v>0</v>
      </c>
      <c r="T14" s="265">
        <v>0</v>
      </c>
    </row>
    <row r="15" ht="22.5" customHeight="1">
      <c r="A15" s="263">
        <v>4</v>
      </c>
      <c r="B15" s="264" t="s">
        <v>1199</v>
      </c>
      <c r="C15" s="265">
        <f t="shared" si="315"/>
        <v>4340240.25</v>
      </c>
      <c r="D15" s="265">
        <f t="shared" si="316"/>
        <v>1961231.98</v>
      </c>
      <c r="E15" s="265">
        <v>1440862.78</v>
      </c>
      <c r="F15" s="265">
        <v>0</v>
      </c>
      <c r="G15" s="265">
        <v>0</v>
      </c>
      <c r="H15" s="265">
        <v>520369.20000000001</v>
      </c>
      <c r="I15" s="265">
        <v>0</v>
      </c>
      <c r="J15" s="266">
        <v>0</v>
      </c>
      <c r="K15" s="265">
        <v>0</v>
      </c>
      <c r="L15" s="265">
        <v>0</v>
      </c>
      <c r="M15" s="265">
        <v>0</v>
      </c>
      <c r="N15" s="265">
        <v>2253697.2000000002</v>
      </c>
      <c r="O15" s="265">
        <v>0</v>
      </c>
      <c r="P15" s="265">
        <v>125311.07000000001</v>
      </c>
      <c r="Q15" s="265">
        <v>0</v>
      </c>
      <c r="R15" s="265">
        <v>0</v>
      </c>
      <c r="S15" s="265">
        <v>0</v>
      </c>
      <c r="T15" s="265">
        <v>0</v>
      </c>
    </row>
    <row r="16" ht="22.5" customHeight="1">
      <c r="A16" s="263">
        <v>5</v>
      </c>
      <c r="B16" s="264" t="s">
        <v>51</v>
      </c>
      <c r="C16" s="265">
        <f t="shared" si="315"/>
        <v>1710215.1200000001</v>
      </c>
      <c r="D16" s="265">
        <f t="shared" si="316"/>
        <v>1710215.1200000001</v>
      </c>
      <c r="E16" s="265">
        <v>1710215.1200000001</v>
      </c>
      <c r="F16" s="265">
        <v>0</v>
      </c>
      <c r="G16" s="265">
        <v>0</v>
      </c>
      <c r="H16" s="265">
        <v>0</v>
      </c>
      <c r="I16" s="265">
        <v>0</v>
      </c>
      <c r="J16" s="266">
        <v>0</v>
      </c>
      <c r="K16" s="265">
        <v>0</v>
      </c>
      <c r="L16" s="265">
        <v>0</v>
      </c>
      <c r="M16" s="265">
        <v>0</v>
      </c>
      <c r="N16" s="265">
        <v>0</v>
      </c>
      <c r="O16" s="265">
        <v>0</v>
      </c>
      <c r="P16" s="265">
        <v>0</v>
      </c>
      <c r="Q16" s="265">
        <v>0</v>
      </c>
      <c r="R16" s="265">
        <v>0</v>
      </c>
      <c r="S16" s="265">
        <v>0</v>
      </c>
      <c r="T16" s="265">
        <v>0</v>
      </c>
    </row>
    <row r="17" ht="22.5" customHeight="1">
      <c r="A17" s="263">
        <v>6</v>
      </c>
      <c r="B17" s="264" t="s">
        <v>53</v>
      </c>
      <c r="C17" s="265">
        <f t="shared" si="315"/>
        <v>1763458.8</v>
      </c>
      <c r="D17" s="265">
        <f t="shared" si="316"/>
        <v>1763458.8</v>
      </c>
      <c r="E17" s="265">
        <v>0</v>
      </c>
      <c r="F17" s="265">
        <v>0</v>
      </c>
      <c r="G17" s="265">
        <v>1763458.8</v>
      </c>
      <c r="H17" s="265">
        <v>0</v>
      </c>
      <c r="I17" s="265">
        <v>0</v>
      </c>
      <c r="J17" s="266">
        <v>0</v>
      </c>
      <c r="K17" s="265">
        <v>0</v>
      </c>
      <c r="L17" s="265">
        <v>0</v>
      </c>
      <c r="M17" s="265">
        <v>0</v>
      </c>
      <c r="N17" s="265">
        <v>0</v>
      </c>
      <c r="O17" s="265">
        <v>0</v>
      </c>
      <c r="P17" s="265">
        <v>0</v>
      </c>
      <c r="Q17" s="265">
        <v>0</v>
      </c>
      <c r="R17" s="265">
        <v>0</v>
      </c>
      <c r="S17" s="265">
        <v>0</v>
      </c>
      <c r="T17" s="265">
        <v>0</v>
      </c>
    </row>
    <row r="18" ht="22.5" customHeight="1">
      <c r="A18" s="263">
        <v>7</v>
      </c>
      <c r="B18" s="264" t="s">
        <v>1200</v>
      </c>
      <c r="C18" s="265">
        <f t="shared" si="315"/>
        <v>8127420.0199999996</v>
      </c>
      <c r="D18" s="265">
        <f t="shared" si="316"/>
        <v>0</v>
      </c>
      <c r="E18" s="265">
        <v>0</v>
      </c>
      <c r="F18" s="265">
        <v>0</v>
      </c>
      <c r="G18" s="265">
        <v>0</v>
      </c>
      <c r="H18" s="265">
        <v>0</v>
      </c>
      <c r="I18" s="265">
        <v>0</v>
      </c>
      <c r="J18" s="266">
        <v>0</v>
      </c>
      <c r="K18" s="265">
        <v>0</v>
      </c>
      <c r="L18" s="265">
        <v>7894727.1799999997</v>
      </c>
      <c r="M18" s="265">
        <v>0</v>
      </c>
      <c r="N18" s="265">
        <v>0</v>
      </c>
      <c r="O18" s="265">
        <v>0</v>
      </c>
      <c r="P18" s="265">
        <v>232692.84</v>
      </c>
      <c r="Q18" s="265">
        <v>0</v>
      </c>
      <c r="R18" s="265">
        <v>0</v>
      </c>
      <c r="S18" s="265">
        <v>0</v>
      </c>
      <c r="T18" s="265">
        <v>0</v>
      </c>
    </row>
    <row r="19" ht="22.5" customHeight="1">
      <c r="A19" s="263">
        <v>8</v>
      </c>
      <c r="B19" s="264" t="s">
        <v>1201</v>
      </c>
      <c r="C19" s="265">
        <f t="shared" si="315"/>
        <v>8560079.0700000003</v>
      </c>
      <c r="D19" s="265">
        <f t="shared" si="316"/>
        <v>8190771.6000000006</v>
      </c>
      <c r="E19" s="265">
        <v>2188219.2000000002</v>
      </c>
      <c r="F19" s="265">
        <v>4528278</v>
      </c>
      <c r="G19" s="265">
        <v>766435.19999999995</v>
      </c>
      <c r="H19" s="265">
        <v>707839.19999999995</v>
      </c>
      <c r="I19" s="265">
        <v>0</v>
      </c>
      <c r="J19" s="266">
        <v>0</v>
      </c>
      <c r="K19" s="265">
        <v>0</v>
      </c>
      <c r="L19" s="265">
        <v>0</v>
      </c>
      <c r="M19" s="265">
        <v>0</v>
      </c>
      <c r="N19" s="265">
        <v>0</v>
      </c>
      <c r="O19" s="265">
        <v>0</v>
      </c>
      <c r="P19" s="265">
        <v>369307.46999999997</v>
      </c>
      <c r="Q19" s="265">
        <v>0</v>
      </c>
      <c r="R19" s="265">
        <v>0</v>
      </c>
      <c r="S19" s="265">
        <v>0</v>
      </c>
      <c r="T19" s="265">
        <v>0</v>
      </c>
    </row>
    <row r="20" ht="22.5" customHeight="1">
      <c r="A20" s="263">
        <v>9</v>
      </c>
      <c r="B20" s="264" t="s">
        <v>58</v>
      </c>
      <c r="C20" s="265">
        <f t="shared" si="315"/>
        <v>291190.34999999998</v>
      </c>
      <c r="D20" s="265">
        <f t="shared" si="316"/>
        <v>291190.34999999998</v>
      </c>
      <c r="E20" s="265">
        <v>0</v>
      </c>
      <c r="F20" s="265">
        <v>0</v>
      </c>
      <c r="G20" s="265">
        <v>0</v>
      </c>
      <c r="H20" s="265">
        <v>0</v>
      </c>
      <c r="I20" s="265">
        <v>291190.34999999998</v>
      </c>
      <c r="J20" s="266">
        <v>0</v>
      </c>
      <c r="K20" s="265">
        <v>0</v>
      </c>
      <c r="L20" s="265">
        <v>0</v>
      </c>
      <c r="M20" s="265">
        <v>0</v>
      </c>
      <c r="N20" s="265">
        <v>0</v>
      </c>
      <c r="O20" s="265">
        <v>0</v>
      </c>
      <c r="P20" s="265">
        <v>0</v>
      </c>
      <c r="Q20" s="265">
        <v>0</v>
      </c>
      <c r="R20" s="265">
        <v>0</v>
      </c>
      <c r="S20" s="265">
        <v>0</v>
      </c>
      <c r="T20" s="265">
        <v>0</v>
      </c>
    </row>
    <row r="21" ht="22.5" customHeight="1">
      <c r="A21" s="263">
        <v>10</v>
      </c>
      <c r="B21" s="264" t="s">
        <v>59</v>
      </c>
      <c r="C21" s="265">
        <f t="shared" si="315"/>
        <v>1943354.9299999999</v>
      </c>
      <c r="D21" s="265">
        <f t="shared" si="316"/>
        <v>0</v>
      </c>
      <c r="E21" s="265">
        <v>0</v>
      </c>
      <c r="F21" s="265">
        <v>0</v>
      </c>
      <c r="G21" s="265">
        <v>0</v>
      </c>
      <c r="H21" s="265">
        <v>0</v>
      </c>
      <c r="I21" s="265">
        <v>0</v>
      </c>
      <c r="J21" s="266">
        <v>0</v>
      </c>
      <c r="K21" s="265">
        <v>0</v>
      </c>
      <c r="L21" s="265">
        <v>0</v>
      </c>
      <c r="M21" s="265">
        <v>0</v>
      </c>
      <c r="N21" s="265">
        <v>1943354.9299999999</v>
      </c>
      <c r="O21" s="265">
        <v>0</v>
      </c>
      <c r="P21" s="265">
        <v>0</v>
      </c>
      <c r="Q21" s="265">
        <v>0</v>
      </c>
      <c r="R21" s="265">
        <v>0</v>
      </c>
      <c r="S21" s="265">
        <v>0</v>
      </c>
      <c r="T21" s="265">
        <v>0</v>
      </c>
    </row>
    <row r="22" ht="22.5" customHeight="1">
      <c r="A22" s="263">
        <v>11</v>
      </c>
      <c r="B22" s="264" t="s">
        <v>1202</v>
      </c>
      <c r="C22" s="265">
        <f t="shared" si="315"/>
        <v>8453282.9299999997</v>
      </c>
      <c r="D22" s="265">
        <f t="shared" si="316"/>
        <v>3351516</v>
      </c>
      <c r="E22" s="265">
        <v>0</v>
      </c>
      <c r="F22" s="265">
        <v>3351516</v>
      </c>
      <c r="G22" s="265">
        <v>0</v>
      </c>
      <c r="H22" s="265">
        <v>0</v>
      </c>
      <c r="I22" s="265">
        <v>0</v>
      </c>
      <c r="J22" s="266">
        <v>0</v>
      </c>
      <c r="K22" s="265">
        <v>0</v>
      </c>
      <c r="L22" s="265">
        <v>4878402</v>
      </c>
      <c r="M22" s="265">
        <v>0</v>
      </c>
      <c r="N22" s="265">
        <v>0</v>
      </c>
      <c r="O22" s="265">
        <v>0</v>
      </c>
      <c r="P22" s="265">
        <v>223364.92999999999</v>
      </c>
      <c r="Q22" s="265">
        <v>0</v>
      </c>
      <c r="R22" s="265">
        <v>0</v>
      </c>
      <c r="S22" s="265">
        <v>0</v>
      </c>
      <c r="T22" s="265">
        <v>0</v>
      </c>
    </row>
    <row r="23" ht="24.75" customHeight="1">
      <c r="A23" s="263">
        <v>12</v>
      </c>
      <c r="B23" s="264" t="s">
        <v>62</v>
      </c>
      <c r="C23" s="265">
        <f t="shared" si="315"/>
        <v>1505187.6899999999</v>
      </c>
      <c r="D23" s="265">
        <f t="shared" si="316"/>
        <v>0</v>
      </c>
      <c r="E23" s="265">
        <v>0</v>
      </c>
      <c r="F23" s="265">
        <v>0</v>
      </c>
      <c r="G23" s="265">
        <v>0</v>
      </c>
      <c r="H23" s="265">
        <v>0</v>
      </c>
      <c r="I23" s="265">
        <v>0</v>
      </c>
      <c r="J23" s="266">
        <v>0</v>
      </c>
      <c r="K23" s="265">
        <v>0</v>
      </c>
      <c r="L23" s="265">
        <v>1505187.6899999999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5">
        <v>0</v>
      </c>
    </row>
    <row r="24" ht="22.5" customHeight="1">
      <c r="A24" s="263">
        <v>13</v>
      </c>
      <c r="B24" s="264" t="s">
        <v>1203</v>
      </c>
      <c r="C24" s="265">
        <f t="shared" si="315"/>
        <v>2406698.4900000002</v>
      </c>
      <c r="D24" s="265">
        <f t="shared" si="316"/>
        <v>0</v>
      </c>
      <c r="E24" s="265">
        <v>0</v>
      </c>
      <c r="F24" s="265">
        <v>0</v>
      </c>
      <c r="G24" s="265">
        <v>0</v>
      </c>
      <c r="H24" s="265">
        <v>0</v>
      </c>
      <c r="I24" s="265">
        <v>0</v>
      </c>
      <c r="J24" s="266">
        <v>0</v>
      </c>
      <c r="K24" s="265">
        <v>0</v>
      </c>
      <c r="L24" s="265">
        <v>2230002</v>
      </c>
      <c r="M24" s="265">
        <v>0</v>
      </c>
      <c r="N24" s="265">
        <v>0</v>
      </c>
      <c r="O24" s="265">
        <v>0</v>
      </c>
      <c r="P24" s="265">
        <v>176696.48999999999</v>
      </c>
      <c r="Q24" s="265">
        <v>0</v>
      </c>
      <c r="R24" s="265">
        <v>0</v>
      </c>
      <c r="S24" s="265">
        <v>0</v>
      </c>
      <c r="T24" s="265">
        <v>0</v>
      </c>
    </row>
    <row r="25" ht="24.75" customHeight="1">
      <c r="A25" s="263">
        <v>14</v>
      </c>
      <c r="B25" s="264" t="s">
        <v>66</v>
      </c>
      <c r="C25" s="265">
        <f t="shared" si="315"/>
        <v>2225010.6000000001</v>
      </c>
      <c r="D25" s="265">
        <f t="shared" si="316"/>
        <v>0</v>
      </c>
      <c r="E25" s="265">
        <v>0</v>
      </c>
      <c r="F25" s="265">
        <v>0</v>
      </c>
      <c r="G25" s="265">
        <v>0</v>
      </c>
      <c r="H25" s="265">
        <v>0</v>
      </c>
      <c r="I25" s="265">
        <v>0</v>
      </c>
      <c r="J25" s="266">
        <v>0</v>
      </c>
      <c r="K25" s="265">
        <v>0</v>
      </c>
      <c r="L25" s="265">
        <v>2225010.6000000001</v>
      </c>
      <c r="M25" s="265">
        <v>0</v>
      </c>
      <c r="N25" s="265">
        <v>0</v>
      </c>
      <c r="O25" s="265">
        <v>0</v>
      </c>
      <c r="P25" s="265">
        <v>0</v>
      </c>
      <c r="Q25" s="265">
        <v>0</v>
      </c>
      <c r="R25" s="265">
        <v>0</v>
      </c>
      <c r="S25" s="265">
        <v>0</v>
      </c>
      <c r="T25" s="265">
        <v>0</v>
      </c>
    </row>
    <row r="26" ht="22.5" customHeight="1">
      <c r="A26" s="263">
        <v>15</v>
      </c>
      <c r="B26" s="264" t="s">
        <v>67</v>
      </c>
      <c r="C26" s="265">
        <f t="shared" si="315"/>
        <v>3513649.8300000001</v>
      </c>
      <c r="D26" s="265">
        <f t="shared" si="316"/>
        <v>910668.82999999996</v>
      </c>
      <c r="E26" s="265">
        <v>0</v>
      </c>
      <c r="F26" s="265">
        <v>0</v>
      </c>
      <c r="G26" s="265">
        <v>0</v>
      </c>
      <c r="H26" s="265">
        <v>910668.82999999996</v>
      </c>
      <c r="I26" s="265">
        <v>0</v>
      </c>
      <c r="J26" s="266">
        <v>0</v>
      </c>
      <c r="K26" s="265">
        <v>0</v>
      </c>
      <c r="L26" s="265">
        <v>2602981</v>
      </c>
      <c r="M26" s="265">
        <v>0</v>
      </c>
      <c r="N26" s="265">
        <v>0</v>
      </c>
      <c r="O26" s="265">
        <v>0</v>
      </c>
      <c r="P26" s="265">
        <v>0</v>
      </c>
      <c r="Q26" s="265">
        <v>0</v>
      </c>
      <c r="R26" s="265">
        <v>0</v>
      </c>
      <c r="S26" s="265">
        <v>0</v>
      </c>
      <c r="T26" s="265">
        <v>0</v>
      </c>
    </row>
    <row r="27" ht="22.5" customHeight="1">
      <c r="A27" s="263">
        <v>16</v>
      </c>
      <c r="B27" s="264" t="s">
        <v>1204</v>
      </c>
      <c r="C27" s="265">
        <f t="shared" si="315"/>
        <v>5335695.7700000005</v>
      </c>
      <c r="D27" s="265">
        <f t="shared" si="316"/>
        <v>0</v>
      </c>
      <c r="E27" s="265">
        <v>0</v>
      </c>
      <c r="F27" s="265">
        <v>0</v>
      </c>
      <c r="G27" s="265">
        <v>0</v>
      </c>
      <c r="H27" s="265">
        <v>0</v>
      </c>
      <c r="I27" s="265">
        <v>0</v>
      </c>
      <c r="J27" s="266">
        <v>0</v>
      </c>
      <c r="K27" s="265">
        <v>0</v>
      </c>
      <c r="L27" s="265">
        <v>5149178.9500000002</v>
      </c>
      <c r="M27" s="265">
        <v>0</v>
      </c>
      <c r="N27" s="265">
        <v>0</v>
      </c>
      <c r="O27" s="265">
        <v>0</v>
      </c>
      <c r="P27" s="265">
        <v>186516.82000000001</v>
      </c>
      <c r="Q27" s="265">
        <v>0</v>
      </c>
      <c r="R27" s="265">
        <v>0</v>
      </c>
      <c r="S27" s="265">
        <v>0</v>
      </c>
      <c r="T27" s="265">
        <v>0</v>
      </c>
    </row>
    <row r="28" ht="22.5" customHeight="1">
      <c r="A28" s="263">
        <v>17</v>
      </c>
      <c r="B28" s="264" t="s">
        <v>70</v>
      </c>
      <c r="C28" s="265">
        <f t="shared" si="315"/>
        <v>399080.52000000002</v>
      </c>
      <c r="D28" s="265">
        <f t="shared" si="316"/>
        <v>0</v>
      </c>
      <c r="E28" s="265">
        <v>0</v>
      </c>
      <c r="F28" s="265">
        <v>0</v>
      </c>
      <c r="G28" s="265">
        <v>0</v>
      </c>
      <c r="H28" s="265">
        <v>0</v>
      </c>
      <c r="I28" s="265">
        <v>0</v>
      </c>
      <c r="J28" s="266">
        <v>0</v>
      </c>
      <c r="K28" s="265">
        <v>0</v>
      </c>
      <c r="L28" s="265">
        <v>0</v>
      </c>
      <c r="M28" s="265">
        <v>0</v>
      </c>
      <c r="N28" s="265">
        <v>399080.52000000002</v>
      </c>
      <c r="O28" s="265">
        <v>0</v>
      </c>
      <c r="P28" s="265">
        <v>0</v>
      </c>
      <c r="Q28" s="265">
        <v>0</v>
      </c>
      <c r="R28" s="265">
        <v>0</v>
      </c>
      <c r="S28" s="265">
        <v>0</v>
      </c>
      <c r="T28" s="265">
        <v>0</v>
      </c>
    </row>
    <row r="29" ht="22.5" customHeight="1">
      <c r="A29" s="263">
        <v>18</v>
      </c>
      <c r="B29" s="264" t="s">
        <v>72</v>
      </c>
      <c r="C29" s="265">
        <f t="shared" si="315"/>
        <v>5540872.7999999998</v>
      </c>
      <c r="D29" s="265">
        <f t="shared" si="316"/>
        <v>0</v>
      </c>
      <c r="E29" s="265">
        <v>0</v>
      </c>
      <c r="F29" s="265">
        <v>0</v>
      </c>
      <c r="G29" s="265">
        <v>0</v>
      </c>
      <c r="H29" s="265">
        <v>0</v>
      </c>
      <c r="I29" s="265">
        <v>0</v>
      </c>
      <c r="J29" s="266">
        <v>0</v>
      </c>
      <c r="K29" s="265">
        <v>0</v>
      </c>
      <c r="L29" s="265">
        <v>0</v>
      </c>
      <c r="M29" s="265">
        <v>0</v>
      </c>
      <c r="N29" s="265">
        <v>5540872.7999999998</v>
      </c>
      <c r="O29" s="265">
        <v>0</v>
      </c>
      <c r="P29" s="265">
        <v>0</v>
      </c>
      <c r="Q29" s="265">
        <v>0</v>
      </c>
      <c r="R29" s="265">
        <v>0</v>
      </c>
      <c r="S29" s="265">
        <v>0</v>
      </c>
      <c r="T29" s="265">
        <v>0</v>
      </c>
    </row>
    <row r="30" ht="22.5" customHeight="1">
      <c r="A30" s="263">
        <v>19</v>
      </c>
      <c r="B30" s="264" t="s">
        <v>74</v>
      </c>
      <c r="C30" s="265">
        <f t="shared" si="315"/>
        <v>481510.08000000002</v>
      </c>
      <c r="D30" s="265">
        <f t="shared" si="316"/>
        <v>0</v>
      </c>
      <c r="E30" s="265">
        <v>0</v>
      </c>
      <c r="F30" s="265">
        <v>0</v>
      </c>
      <c r="G30" s="265">
        <v>0</v>
      </c>
      <c r="H30" s="265">
        <v>0</v>
      </c>
      <c r="I30" s="265">
        <v>0</v>
      </c>
      <c r="J30" s="266">
        <v>0</v>
      </c>
      <c r="K30" s="265">
        <v>0</v>
      </c>
      <c r="L30" s="265">
        <v>0</v>
      </c>
      <c r="M30" s="265">
        <v>0</v>
      </c>
      <c r="N30" s="265">
        <v>481510.08000000002</v>
      </c>
      <c r="O30" s="265">
        <v>0</v>
      </c>
      <c r="P30" s="265">
        <v>0</v>
      </c>
      <c r="Q30" s="265">
        <v>0</v>
      </c>
      <c r="R30" s="265">
        <v>0</v>
      </c>
      <c r="S30" s="265">
        <v>0</v>
      </c>
      <c r="T30" s="265">
        <v>0</v>
      </c>
    </row>
    <row r="31" ht="22.5" customHeight="1">
      <c r="A31" s="263">
        <v>20</v>
      </c>
      <c r="B31" s="264" t="s">
        <v>75</v>
      </c>
      <c r="C31" s="265">
        <f t="shared" si="315"/>
        <v>489640.28000000003</v>
      </c>
      <c r="D31" s="265">
        <f t="shared" si="316"/>
        <v>0</v>
      </c>
      <c r="E31" s="265">
        <v>0</v>
      </c>
      <c r="F31" s="265">
        <v>0</v>
      </c>
      <c r="G31" s="265">
        <v>0</v>
      </c>
      <c r="H31" s="265">
        <v>0</v>
      </c>
      <c r="I31" s="265">
        <v>0</v>
      </c>
      <c r="J31" s="266">
        <v>0</v>
      </c>
      <c r="K31" s="265">
        <v>0</v>
      </c>
      <c r="L31" s="265">
        <v>0</v>
      </c>
      <c r="M31" s="265">
        <v>0</v>
      </c>
      <c r="N31" s="265">
        <v>489640.28000000003</v>
      </c>
      <c r="O31" s="265">
        <v>0</v>
      </c>
      <c r="P31" s="265">
        <v>0</v>
      </c>
      <c r="Q31" s="265">
        <v>0</v>
      </c>
      <c r="R31" s="265">
        <v>0</v>
      </c>
      <c r="S31" s="265">
        <v>0</v>
      </c>
      <c r="T31" s="265">
        <v>0</v>
      </c>
    </row>
    <row r="32" ht="22.5" customHeight="1">
      <c r="A32" s="263">
        <v>21</v>
      </c>
      <c r="B32" s="264" t="s">
        <v>77</v>
      </c>
      <c r="C32" s="265">
        <f t="shared" si="315"/>
        <v>1437993.73</v>
      </c>
      <c r="D32" s="265">
        <f t="shared" si="316"/>
        <v>1437993.73</v>
      </c>
      <c r="E32" s="265">
        <v>0</v>
      </c>
      <c r="F32" s="265">
        <v>0</v>
      </c>
      <c r="G32" s="265">
        <v>672326.96999999997</v>
      </c>
      <c r="H32" s="265">
        <v>324570.83000000002</v>
      </c>
      <c r="I32" s="265">
        <v>441095.92999999999</v>
      </c>
      <c r="J32" s="266">
        <v>0</v>
      </c>
      <c r="K32" s="265">
        <v>0</v>
      </c>
      <c r="L32" s="265">
        <v>0</v>
      </c>
      <c r="M32" s="265">
        <v>0</v>
      </c>
      <c r="N32" s="265">
        <v>0</v>
      </c>
      <c r="O32" s="265">
        <v>0</v>
      </c>
      <c r="P32" s="265">
        <v>0</v>
      </c>
      <c r="Q32" s="265">
        <v>0</v>
      </c>
      <c r="R32" s="265">
        <v>0</v>
      </c>
      <c r="S32" s="265">
        <v>0</v>
      </c>
      <c r="T32" s="265">
        <v>0</v>
      </c>
    </row>
    <row r="33" ht="22.5" customHeight="1">
      <c r="A33" s="263">
        <v>22</v>
      </c>
      <c r="B33" s="264" t="s">
        <v>78</v>
      </c>
      <c r="C33" s="265">
        <f t="shared" si="315"/>
        <v>1090157.1799999999</v>
      </c>
      <c r="D33" s="265">
        <f t="shared" si="316"/>
        <v>0</v>
      </c>
      <c r="E33" s="265">
        <v>0</v>
      </c>
      <c r="F33" s="265">
        <v>0</v>
      </c>
      <c r="G33" s="265">
        <v>0</v>
      </c>
      <c r="H33" s="265">
        <v>0</v>
      </c>
      <c r="I33" s="265">
        <v>0</v>
      </c>
      <c r="J33" s="266">
        <v>0</v>
      </c>
      <c r="K33" s="265">
        <v>0</v>
      </c>
      <c r="L33" s="265">
        <v>0</v>
      </c>
      <c r="M33" s="265">
        <v>0</v>
      </c>
      <c r="N33" s="265">
        <v>1090157.1799999999</v>
      </c>
      <c r="O33" s="265">
        <v>0</v>
      </c>
      <c r="P33" s="265">
        <v>0</v>
      </c>
      <c r="Q33" s="265">
        <v>0</v>
      </c>
      <c r="R33" s="265">
        <v>0</v>
      </c>
      <c r="S33" s="265">
        <v>0</v>
      </c>
      <c r="T33" s="265">
        <v>0</v>
      </c>
    </row>
    <row r="34" ht="22.5" customHeight="1">
      <c r="A34" s="263">
        <v>23</v>
      </c>
      <c r="B34" s="264" t="s">
        <v>1205</v>
      </c>
      <c r="C34" s="265">
        <f t="shared" si="315"/>
        <v>6048601.8400000008</v>
      </c>
      <c r="D34" s="265">
        <f t="shared" si="316"/>
        <v>0</v>
      </c>
      <c r="E34" s="265">
        <v>0</v>
      </c>
      <c r="F34" s="265">
        <v>0</v>
      </c>
      <c r="G34" s="265">
        <v>0</v>
      </c>
      <c r="H34" s="265">
        <v>0</v>
      </c>
      <c r="I34" s="265">
        <v>0</v>
      </c>
      <c r="J34" s="266">
        <v>2</v>
      </c>
      <c r="K34" s="265">
        <v>5936325.9000000004</v>
      </c>
      <c r="L34" s="265">
        <v>0</v>
      </c>
      <c r="M34" s="265">
        <v>0</v>
      </c>
      <c r="N34" s="265">
        <v>0</v>
      </c>
      <c r="O34" s="265">
        <v>0</v>
      </c>
      <c r="P34" s="265">
        <v>112275.94</v>
      </c>
      <c r="Q34" s="265">
        <v>0</v>
      </c>
      <c r="R34" s="265">
        <v>0</v>
      </c>
      <c r="S34" s="265">
        <v>0</v>
      </c>
      <c r="T34" s="265">
        <v>0</v>
      </c>
    </row>
    <row r="35" ht="22.5" customHeight="1">
      <c r="A35" s="263">
        <v>24</v>
      </c>
      <c r="B35" s="264" t="s">
        <v>1206</v>
      </c>
      <c r="C35" s="265">
        <f t="shared" si="315"/>
        <v>1164526.8300000001</v>
      </c>
      <c r="D35" s="265">
        <f t="shared" si="316"/>
        <v>1043743.6</v>
      </c>
      <c r="E35" s="265">
        <v>0</v>
      </c>
      <c r="F35" s="265">
        <v>890524</v>
      </c>
      <c r="G35" s="265">
        <v>0</v>
      </c>
      <c r="H35" s="265">
        <v>0</v>
      </c>
      <c r="I35" s="265">
        <v>153219.60000000001</v>
      </c>
      <c r="J35" s="266">
        <v>0</v>
      </c>
      <c r="K35" s="265">
        <v>0</v>
      </c>
      <c r="L35" s="265">
        <v>0</v>
      </c>
      <c r="M35" s="265">
        <v>0</v>
      </c>
      <c r="N35" s="265">
        <v>0</v>
      </c>
      <c r="O35" s="265">
        <v>0</v>
      </c>
      <c r="P35" s="265">
        <v>120783.23</v>
      </c>
      <c r="Q35" s="265">
        <v>0</v>
      </c>
      <c r="R35" s="265">
        <v>0</v>
      </c>
      <c r="S35" s="265">
        <v>0</v>
      </c>
      <c r="T35" s="265">
        <v>0</v>
      </c>
    </row>
    <row r="36" ht="22.5" customHeight="1">
      <c r="A36" s="263">
        <v>25</v>
      </c>
      <c r="B36" s="264" t="s">
        <v>81</v>
      </c>
      <c r="C36" s="265">
        <f t="shared" si="315"/>
        <v>910520.40000000002</v>
      </c>
      <c r="D36" s="265">
        <f t="shared" si="316"/>
        <v>910520.40000000002</v>
      </c>
      <c r="E36" s="265">
        <v>462402</v>
      </c>
      <c r="F36" s="265">
        <v>0</v>
      </c>
      <c r="G36" s="265">
        <v>0</v>
      </c>
      <c r="H36" s="265">
        <v>150920.39999999999</v>
      </c>
      <c r="I36" s="265">
        <v>297198</v>
      </c>
      <c r="J36" s="266">
        <v>0</v>
      </c>
      <c r="K36" s="265">
        <v>0</v>
      </c>
      <c r="L36" s="265">
        <v>0</v>
      </c>
      <c r="M36" s="265">
        <v>0</v>
      </c>
      <c r="N36" s="265">
        <v>0</v>
      </c>
      <c r="O36" s="265">
        <v>0</v>
      </c>
      <c r="P36" s="265">
        <v>0</v>
      </c>
      <c r="Q36" s="265">
        <v>0</v>
      </c>
      <c r="R36" s="265">
        <v>0</v>
      </c>
      <c r="S36" s="265">
        <v>0</v>
      </c>
      <c r="T36" s="265">
        <v>0</v>
      </c>
    </row>
    <row r="37" ht="22.5" customHeight="1">
      <c r="A37" s="263">
        <v>26</v>
      </c>
      <c r="B37" s="264" t="s">
        <v>1207</v>
      </c>
      <c r="C37" s="265">
        <f t="shared" si="315"/>
        <v>523116.39000000001</v>
      </c>
      <c r="D37" s="265">
        <f t="shared" si="316"/>
        <v>407372.40000000002</v>
      </c>
      <c r="E37" s="265">
        <v>0</v>
      </c>
      <c r="F37" s="265">
        <v>0</v>
      </c>
      <c r="G37" s="265">
        <v>251361.60000000001</v>
      </c>
      <c r="H37" s="265">
        <v>156010.79999999999</v>
      </c>
      <c r="I37" s="265">
        <v>0</v>
      </c>
      <c r="J37" s="266">
        <v>0</v>
      </c>
      <c r="K37" s="265">
        <v>0</v>
      </c>
      <c r="L37" s="265">
        <v>0</v>
      </c>
      <c r="M37" s="265">
        <v>0</v>
      </c>
      <c r="N37" s="265">
        <v>0</v>
      </c>
      <c r="O37" s="265">
        <v>0</v>
      </c>
      <c r="P37" s="265">
        <v>115743.99000000001</v>
      </c>
      <c r="Q37" s="265">
        <v>0</v>
      </c>
      <c r="R37" s="265">
        <v>0</v>
      </c>
      <c r="S37" s="265">
        <v>0</v>
      </c>
      <c r="T37" s="265">
        <v>0</v>
      </c>
    </row>
    <row r="38" ht="22.5" customHeight="1">
      <c r="A38" s="263">
        <v>27</v>
      </c>
      <c r="B38" s="264" t="s">
        <v>84</v>
      </c>
      <c r="C38" s="265">
        <f t="shared" si="315"/>
        <v>498200</v>
      </c>
      <c r="D38" s="265">
        <f t="shared" si="316"/>
        <v>0</v>
      </c>
      <c r="E38" s="265">
        <v>0</v>
      </c>
      <c r="F38" s="265">
        <v>0</v>
      </c>
      <c r="G38" s="265">
        <v>0</v>
      </c>
      <c r="H38" s="265">
        <v>0</v>
      </c>
      <c r="I38" s="265">
        <v>0</v>
      </c>
      <c r="J38" s="266">
        <v>0</v>
      </c>
      <c r="K38" s="265">
        <v>0</v>
      </c>
      <c r="L38" s="265">
        <v>0</v>
      </c>
      <c r="M38" s="265">
        <v>0</v>
      </c>
      <c r="N38" s="265">
        <v>498200</v>
      </c>
      <c r="O38" s="265">
        <v>0</v>
      </c>
      <c r="P38" s="265">
        <v>0</v>
      </c>
      <c r="Q38" s="265">
        <v>0</v>
      </c>
      <c r="R38" s="265">
        <v>0</v>
      </c>
      <c r="S38" s="265">
        <v>0</v>
      </c>
      <c r="T38" s="265">
        <v>0</v>
      </c>
    </row>
    <row r="39" ht="22.5" customHeight="1">
      <c r="A39" s="263">
        <v>28</v>
      </c>
      <c r="B39" s="264" t="s">
        <v>85</v>
      </c>
      <c r="C39" s="265">
        <f t="shared" si="315"/>
        <v>950265.92000000004</v>
      </c>
      <c r="D39" s="265">
        <f t="shared" si="316"/>
        <v>950265.92000000004</v>
      </c>
      <c r="E39" s="265">
        <v>950265.92000000004</v>
      </c>
      <c r="F39" s="265">
        <v>0</v>
      </c>
      <c r="G39" s="265">
        <v>0</v>
      </c>
      <c r="H39" s="265">
        <v>0</v>
      </c>
      <c r="I39" s="265">
        <v>0</v>
      </c>
      <c r="J39" s="266">
        <v>0</v>
      </c>
      <c r="K39" s="265">
        <v>0</v>
      </c>
      <c r="L39" s="265">
        <v>0</v>
      </c>
      <c r="M39" s="265">
        <v>0</v>
      </c>
      <c r="N39" s="265">
        <v>0</v>
      </c>
      <c r="O39" s="265">
        <v>0</v>
      </c>
      <c r="P39" s="265">
        <v>0</v>
      </c>
      <c r="Q39" s="265">
        <v>0</v>
      </c>
      <c r="R39" s="265">
        <v>0</v>
      </c>
      <c r="S39" s="265">
        <v>0</v>
      </c>
      <c r="T39" s="265">
        <v>0</v>
      </c>
    </row>
    <row r="40" ht="22.5" customHeight="1">
      <c r="A40" s="263">
        <v>29</v>
      </c>
      <c r="B40" s="264" t="s">
        <v>1208</v>
      </c>
      <c r="C40" s="265">
        <f t="shared" si="315"/>
        <v>104605.03999999999</v>
      </c>
      <c r="D40" s="265">
        <f t="shared" si="316"/>
        <v>0</v>
      </c>
      <c r="E40" s="265">
        <v>0</v>
      </c>
      <c r="F40" s="265">
        <v>0</v>
      </c>
      <c r="G40" s="265">
        <v>0</v>
      </c>
      <c r="H40" s="265">
        <v>0</v>
      </c>
      <c r="I40" s="265">
        <v>0</v>
      </c>
      <c r="J40" s="266">
        <v>0</v>
      </c>
      <c r="K40" s="265">
        <v>0</v>
      </c>
      <c r="L40" s="265">
        <v>0</v>
      </c>
      <c r="M40" s="265">
        <v>0</v>
      </c>
      <c r="N40" s="265">
        <v>0</v>
      </c>
      <c r="O40" s="265">
        <v>0</v>
      </c>
      <c r="P40" s="265">
        <v>104605.03999999999</v>
      </c>
      <c r="Q40" s="265">
        <v>0</v>
      </c>
      <c r="R40" s="265">
        <v>0</v>
      </c>
      <c r="S40" s="265">
        <v>0</v>
      </c>
      <c r="T40" s="265">
        <v>0</v>
      </c>
    </row>
    <row r="41" ht="22.5" customHeight="1">
      <c r="A41" s="263">
        <v>30</v>
      </c>
      <c r="B41" s="264" t="s">
        <v>87</v>
      </c>
      <c r="C41" s="265">
        <f t="shared" si="315"/>
        <v>5258368.2800000003</v>
      </c>
      <c r="D41" s="265">
        <f t="shared" si="316"/>
        <v>5258368.2800000003</v>
      </c>
      <c r="E41" s="265">
        <v>1342059.6000000001</v>
      </c>
      <c r="F41" s="265">
        <v>2155775.8300000001</v>
      </c>
      <c r="G41" s="265">
        <v>1564884.8500000001</v>
      </c>
      <c r="H41" s="265">
        <v>195648</v>
      </c>
      <c r="I41" s="265">
        <v>0</v>
      </c>
      <c r="J41" s="266">
        <v>0</v>
      </c>
      <c r="K41" s="265">
        <v>0</v>
      </c>
      <c r="L41" s="265">
        <v>0</v>
      </c>
      <c r="M41" s="265">
        <v>0</v>
      </c>
      <c r="N41" s="265">
        <v>0</v>
      </c>
      <c r="O41" s="265">
        <v>0</v>
      </c>
      <c r="P41" s="265">
        <v>0</v>
      </c>
      <c r="Q41" s="265">
        <v>0</v>
      </c>
      <c r="R41" s="265">
        <v>0</v>
      </c>
      <c r="S41" s="265">
        <v>0</v>
      </c>
      <c r="T41" s="265">
        <v>0</v>
      </c>
    </row>
    <row r="42" ht="22.5" customHeight="1">
      <c r="A42" s="263">
        <v>31</v>
      </c>
      <c r="B42" s="264" t="s">
        <v>1209</v>
      </c>
      <c r="C42" s="265">
        <f t="shared" si="315"/>
        <v>63048.610000000001</v>
      </c>
      <c r="D42" s="265">
        <f t="shared" si="316"/>
        <v>0</v>
      </c>
      <c r="E42" s="265">
        <v>0</v>
      </c>
      <c r="F42" s="265">
        <v>0</v>
      </c>
      <c r="G42" s="265">
        <v>0</v>
      </c>
      <c r="H42" s="265">
        <v>0</v>
      </c>
      <c r="I42" s="265">
        <v>0</v>
      </c>
      <c r="J42" s="266">
        <v>0</v>
      </c>
      <c r="K42" s="265">
        <v>0</v>
      </c>
      <c r="L42" s="265">
        <v>0</v>
      </c>
      <c r="M42" s="265">
        <v>0</v>
      </c>
      <c r="N42" s="265">
        <v>0</v>
      </c>
      <c r="O42" s="265">
        <v>0</v>
      </c>
      <c r="P42" s="265">
        <v>63048.610000000001</v>
      </c>
      <c r="Q42" s="265">
        <v>0</v>
      </c>
      <c r="R42" s="265">
        <v>0</v>
      </c>
      <c r="S42" s="265">
        <v>0</v>
      </c>
      <c r="T42" s="265">
        <v>0</v>
      </c>
    </row>
    <row r="43" ht="22.5" customHeight="1">
      <c r="A43" s="263">
        <v>32</v>
      </c>
      <c r="B43" s="264" t="s">
        <v>91</v>
      </c>
      <c r="C43" s="265">
        <f t="shared" si="315"/>
        <v>1465343.8899999999</v>
      </c>
      <c r="D43" s="265">
        <f t="shared" si="316"/>
        <v>1465343.8899999999</v>
      </c>
      <c r="E43" s="265">
        <v>0</v>
      </c>
      <c r="F43" s="265">
        <v>1465343.8899999999</v>
      </c>
      <c r="G43" s="265">
        <v>0</v>
      </c>
      <c r="H43" s="265">
        <v>0</v>
      </c>
      <c r="I43" s="265">
        <v>0</v>
      </c>
      <c r="J43" s="266">
        <v>0</v>
      </c>
      <c r="K43" s="265">
        <v>0</v>
      </c>
      <c r="L43" s="265">
        <v>0</v>
      </c>
      <c r="M43" s="265">
        <v>0</v>
      </c>
      <c r="N43" s="265">
        <v>0</v>
      </c>
      <c r="O43" s="265">
        <v>0</v>
      </c>
      <c r="P43" s="265">
        <v>0</v>
      </c>
      <c r="Q43" s="265">
        <v>0</v>
      </c>
      <c r="R43" s="265">
        <v>0</v>
      </c>
      <c r="S43" s="265">
        <v>0</v>
      </c>
      <c r="T43" s="265">
        <v>0</v>
      </c>
    </row>
    <row r="44" ht="22.5" customHeight="1">
      <c r="A44" s="263">
        <v>33</v>
      </c>
      <c r="B44" s="264" t="s">
        <v>92</v>
      </c>
      <c r="C44" s="265">
        <f t="shared" si="315"/>
        <v>3987833.1699999999</v>
      </c>
      <c r="D44" s="265">
        <f t="shared" si="316"/>
        <v>0</v>
      </c>
      <c r="E44" s="265">
        <v>0</v>
      </c>
      <c r="F44" s="265">
        <v>0</v>
      </c>
      <c r="G44" s="265">
        <v>0</v>
      </c>
      <c r="H44" s="265">
        <v>0</v>
      </c>
      <c r="I44" s="265">
        <v>0</v>
      </c>
      <c r="J44" s="266">
        <v>0</v>
      </c>
      <c r="K44" s="265">
        <v>0</v>
      </c>
      <c r="L44" s="265">
        <v>3987833.1699999999</v>
      </c>
      <c r="M44" s="265">
        <v>0</v>
      </c>
      <c r="N44" s="265">
        <v>0</v>
      </c>
      <c r="O44" s="265">
        <v>0</v>
      </c>
      <c r="P44" s="265">
        <v>0</v>
      </c>
      <c r="Q44" s="265">
        <v>0</v>
      </c>
      <c r="R44" s="265">
        <v>0</v>
      </c>
      <c r="S44" s="265">
        <v>0</v>
      </c>
      <c r="T44" s="265">
        <v>0</v>
      </c>
    </row>
    <row r="45" ht="22.5" customHeight="1">
      <c r="A45" s="263">
        <v>34</v>
      </c>
      <c r="B45" s="264" t="s">
        <v>1210</v>
      </c>
      <c r="C45" s="265">
        <f t="shared" si="315"/>
        <v>5437179</v>
      </c>
      <c r="D45" s="265">
        <f t="shared" si="316"/>
        <v>0</v>
      </c>
      <c r="E45" s="265">
        <v>0</v>
      </c>
      <c r="F45" s="265">
        <v>0</v>
      </c>
      <c r="G45" s="265">
        <v>0</v>
      </c>
      <c r="H45" s="265">
        <v>0</v>
      </c>
      <c r="I45" s="265">
        <v>0</v>
      </c>
      <c r="J45" s="266">
        <v>0</v>
      </c>
      <c r="K45" s="265">
        <v>0</v>
      </c>
      <c r="L45" s="265">
        <v>5186660.4000000004</v>
      </c>
      <c r="M45" s="265">
        <v>0</v>
      </c>
      <c r="N45" s="265">
        <v>0</v>
      </c>
      <c r="O45" s="265">
        <v>0</v>
      </c>
      <c r="P45" s="265">
        <v>250518.60000000001</v>
      </c>
      <c r="Q45" s="265">
        <v>0</v>
      </c>
      <c r="R45" s="265">
        <v>0</v>
      </c>
      <c r="S45" s="265">
        <v>0</v>
      </c>
      <c r="T45" s="265">
        <v>0</v>
      </c>
    </row>
    <row r="46" ht="22.5" customHeight="1">
      <c r="A46" s="263">
        <v>35</v>
      </c>
      <c r="B46" s="264" t="s">
        <v>94</v>
      </c>
      <c r="C46" s="265">
        <f t="shared" si="315"/>
        <v>5190075.1100000003</v>
      </c>
      <c r="D46" s="265">
        <f t="shared" si="316"/>
        <v>0</v>
      </c>
      <c r="E46" s="265">
        <v>0</v>
      </c>
      <c r="F46" s="265">
        <v>0</v>
      </c>
      <c r="G46" s="265">
        <v>0</v>
      </c>
      <c r="H46" s="265">
        <v>0</v>
      </c>
      <c r="I46" s="265">
        <v>0</v>
      </c>
      <c r="J46" s="266">
        <v>0</v>
      </c>
      <c r="K46" s="265">
        <v>0</v>
      </c>
      <c r="L46" s="265">
        <v>5190075.1100000003</v>
      </c>
      <c r="M46" s="265">
        <v>0</v>
      </c>
      <c r="N46" s="265">
        <v>0</v>
      </c>
      <c r="O46" s="265">
        <v>0</v>
      </c>
      <c r="P46" s="265">
        <v>0</v>
      </c>
      <c r="Q46" s="265">
        <v>0</v>
      </c>
      <c r="R46" s="265">
        <v>0</v>
      </c>
      <c r="S46" s="265">
        <v>0</v>
      </c>
      <c r="T46" s="265">
        <v>0</v>
      </c>
    </row>
    <row r="47" ht="22.5" customHeight="1">
      <c r="A47" s="263">
        <v>36</v>
      </c>
      <c r="B47" s="264" t="s">
        <v>1211</v>
      </c>
      <c r="C47" s="265">
        <f t="shared" si="315"/>
        <v>2893035.2999999998</v>
      </c>
      <c r="D47" s="265">
        <f t="shared" si="316"/>
        <v>2742737.21</v>
      </c>
      <c r="E47" s="265">
        <v>1579942.8</v>
      </c>
      <c r="F47" s="265">
        <v>0</v>
      </c>
      <c r="G47" s="265">
        <v>0</v>
      </c>
      <c r="H47" s="265">
        <v>0</v>
      </c>
      <c r="I47" s="265">
        <v>1162794.4099999999</v>
      </c>
      <c r="J47" s="266">
        <v>0</v>
      </c>
      <c r="K47" s="265">
        <v>0</v>
      </c>
      <c r="L47" s="265">
        <v>0</v>
      </c>
      <c r="M47" s="265">
        <v>0</v>
      </c>
      <c r="N47" s="265">
        <v>0</v>
      </c>
      <c r="O47" s="265">
        <v>0</v>
      </c>
      <c r="P47" s="265">
        <v>150298.09</v>
      </c>
      <c r="Q47" s="265">
        <v>0</v>
      </c>
      <c r="R47" s="265">
        <v>0</v>
      </c>
      <c r="S47" s="265">
        <v>0</v>
      </c>
      <c r="T47" s="265">
        <v>0</v>
      </c>
    </row>
    <row r="48" ht="22.5" customHeight="1">
      <c r="A48" s="263">
        <v>37</v>
      </c>
      <c r="B48" s="264" t="s">
        <v>97</v>
      </c>
      <c r="C48" s="265">
        <f t="shared" si="315"/>
        <v>2970008.04</v>
      </c>
      <c r="D48" s="265">
        <f t="shared" si="316"/>
        <v>2970008.04</v>
      </c>
      <c r="E48" s="265">
        <v>2970008.04</v>
      </c>
      <c r="F48" s="265">
        <v>0</v>
      </c>
      <c r="G48" s="265">
        <v>0</v>
      </c>
      <c r="H48" s="265">
        <v>0</v>
      </c>
      <c r="I48" s="265">
        <v>0</v>
      </c>
      <c r="J48" s="266">
        <v>0</v>
      </c>
      <c r="K48" s="265">
        <v>0</v>
      </c>
      <c r="L48" s="265">
        <v>0</v>
      </c>
      <c r="M48" s="265">
        <v>0</v>
      </c>
      <c r="N48" s="265">
        <v>0</v>
      </c>
      <c r="O48" s="265">
        <v>0</v>
      </c>
      <c r="P48" s="265">
        <v>0</v>
      </c>
      <c r="Q48" s="265">
        <v>0</v>
      </c>
      <c r="R48" s="265">
        <v>0</v>
      </c>
      <c r="S48" s="265">
        <v>0</v>
      </c>
      <c r="T48" s="265">
        <v>0</v>
      </c>
    </row>
    <row r="49" ht="22.5" customHeight="1">
      <c r="A49" s="263">
        <v>38</v>
      </c>
      <c r="B49" s="264" t="s">
        <v>1212</v>
      </c>
      <c r="C49" s="265">
        <f t="shared" si="315"/>
        <v>6150096.3900000006</v>
      </c>
      <c r="D49" s="265">
        <f t="shared" si="316"/>
        <v>0</v>
      </c>
      <c r="E49" s="265">
        <v>0</v>
      </c>
      <c r="F49" s="265">
        <v>0</v>
      </c>
      <c r="G49" s="265">
        <v>0</v>
      </c>
      <c r="H49" s="265">
        <v>0</v>
      </c>
      <c r="I49" s="265">
        <v>0</v>
      </c>
      <c r="J49" s="266">
        <v>0</v>
      </c>
      <c r="K49" s="265">
        <v>0</v>
      </c>
      <c r="L49" s="265">
        <v>0</v>
      </c>
      <c r="M49" s="265">
        <v>0</v>
      </c>
      <c r="N49" s="265">
        <v>0</v>
      </c>
      <c r="O49" s="265">
        <v>0</v>
      </c>
      <c r="P49" s="265">
        <v>129129.11</v>
      </c>
      <c r="Q49" s="265">
        <v>0</v>
      </c>
      <c r="R49" s="265">
        <v>0</v>
      </c>
      <c r="S49" s="265">
        <v>6020967.2800000003</v>
      </c>
      <c r="T49" s="265">
        <v>0</v>
      </c>
    </row>
    <row r="50" ht="22.5" customHeight="1">
      <c r="A50" s="263">
        <v>39</v>
      </c>
      <c r="B50" s="264" t="s">
        <v>1213</v>
      </c>
      <c r="C50" s="265">
        <f t="shared" si="315"/>
        <v>251803.16</v>
      </c>
      <c r="D50" s="265">
        <f t="shared" si="316"/>
        <v>0</v>
      </c>
      <c r="E50" s="265">
        <v>0</v>
      </c>
      <c r="F50" s="265">
        <v>0</v>
      </c>
      <c r="G50" s="265">
        <v>0</v>
      </c>
      <c r="H50" s="265">
        <v>0</v>
      </c>
      <c r="I50" s="265">
        <v>0</v>
      </c>
      <c r="J50" s="266">
        <v>0</v>
      </c>
      <c r="K50" s="265">
        <v>0</v>
      </c>
      <c r="L50" s="265">
        <v>0</v>
      </c>
      <c r="M50" s="265">
        <v>0</v>
      </c>
      <c r="N50" s="265">
        <v>0</v>
      </c>
      <c r="O50" s="265">
        <v>0</v>
      </c>
      <c r="P50" s="265">
        <v>251803.16</v>
      </c>
      <c r="Q50" s="265">
        <v>0</v>
      </c>
      <c r="R50" s="265">
        <v>0</v>
      </c>
      <c r="S50" s="265">
        <v>0</v>
      </c>
      <c r="T50" s="265">
        <v>0</v>
      </c>
    </row>
    <row r="51" ht="22.5" customHeight="1">
      <c r="A51" s="263">
        <v>40</v>
      </c>
      <c r="B51" s="264" t="s">
        <v>101</v>
      </c>
      <c r="C51" s="265">
        <f t="shared" si="315"/>
        <v>1972515.6100000001</v>
      </c>
      <c r="D51" s="265">
        <f t="shared" si="316"/>
        <v>0</v>
      </c>
      <c r="E51" s="265">
        <v>0</v>
      </c>
      <c r="F51" s="265">
        <v>0</v>
      </c>
      <c r="G51" s="265">
        <v>0</v>
      </c>
      <c r="H51" s="265">
        <v>0</v>
      </c>
      <c r="I51" s="265">
        <v>0</v>
      </c>
      <c r="J51" s="266">
        <v>0</v>
      </c>
      <c r="K51" s="265">
        <v>0</v>
      </c>
      <c r="L51" s="265">
        <v>1972515.6100000001</v>
      </c>
      <c r="M51" s="265">
        <v>0</v>
      </c>
      <c r="N51" s="265">
        <v>0</v>
      </c>
      <c r="O51" s="265">
        <v>0</v>
      </c>
      <c r="P51" s="265">
        <v>0</v>
      </c>
      <c r="Q51" s="265">
        <v>0</v>
      </c>
      <c r="R51" s="265">
        <v>0</v>
      </c>
      <c r="S51" s="265">
        <v>0</v>
      </c>
      <c r="T51" s="265">
        <v>0</v>
      </c>
    </row>
    <row r="52" ht="22.5" customHeight="1">
      <c r="A52" s="263">
        <v>41</v>
      </c>
      <c r="B52" s="264" t="s">
        <v>102</v>
      </c>
      <c r="C52" s="265">
        <f t="shared" si="315"/>
        <v>1928143.7499999998</v>
      </c>
      <c r="D52" s="265">
        <f t="shared" si="316"/>
        <v>1136045.0299999998</v>
      </c>
      <c r="E52" s="265">
        <v>0</v>
      </c>
      <c r="F52" s="265">
        <v>0</v>
      </c>
      <c r="G52" s="265">
        <v>532438.68999999994</v>
      </c>
      <c r="H52" s="265">
        <v>603606.33999999997</v>
      </c>
      <c r="I52" s="265">
        <v>0</v>
      </c>
      <c r="J52" s="266">
        <v>0</v>
      </c>
      <c r="K52" s="265">
        <v>0</v>
      </c>
      <c r="L52" s="265">
        <v>0</v>
      </c>
      <c r="M52" s="265">
        <v>0</v>
      </c>
      <c r="N52" s="265">
        <v>792098.71999999997</v>
      </c>
      <c r="O52" s="265">
        <v>0</v>
      </c>
      <c r="P52" s="265">
        <v>0</v>
      </c>
      <c r="Q52" s="265">
        <v>0</v>
      </c>
      <c r="R52" s="265">
        <v>0</v>
      </c>
      <c r="S52" s="265">
        <v>0</v>
      </c>
      <c r="T52" s="265">
        <v>0</v>
      </c>
    </row>
    <row r="53" ht="22.5" customHeight="1">
      <c r="A53" s="263">
        <v>42</v>
      </c>
      <c r="B53" s="264" t="s">
        <v>1214</v>
      </c>
      <c r="C53" s="265">
        <f t="shared" si="315"/>
        <v>4075378.1400000001</v>
      </c>
      <c r="D53" s="265">
        <f t="shared" si="316"/>
        <v>0</v>
      </c>
      <c r="E53" s="265">
        <v>0</v>
      </c>
      <c r="F53" s="265">
        <v>0</v>
      </c>
      <c r="G53" s="265">
        <v>0</v>
      </c>
      <c r="H53" s="265">
        <v>0</v>
      </c>
      <c r="I53" s="265">
        <v>0</v>
      </c>
      <c r="J53" s="266">
        <v>0</v>
      </c>
      <c r="K53" s="265">
        <v>0</v>
      </c>
      <c r="L53" s="265">
        <v>3869271.6000000001</v>
      </c>
      <c r="M53" s="265">
        <v>0</v>
      </c>
      <c r="N53" s="265">
        <v>0</v>
      </c>
      <c r="O53" s="265">
        <v>0</v>
      </c>
      <c r="P53" s="265">
        <v>206106.54000000001</v>
      </c>
      <c r="Q53" s="265">
        <v>0</v>
      </c>
      <c r="R53" s="265">
        <v>0</v>
      </c>
      <c r="S53" s="265">
        <v>0</v>
      </c>
      <c r="T53" s="265">
        <v>0</v>
      </c>
    </row>
    <row r="54" ht="22.5" customHeight="1">
      <c r="A54" s="263">
        <v>43</v>
      </c>
      <c r="B54" s="264" t="s">
        <v>105</v>
      </c>
      <c r="C54" s="265">
        <f t="shared" si="315"/>
        <v>650000</v>
      </c>
      <c r="D54" s="265">
        <f t="shared" si="316"/>
        <v>650000</v>
      </c>
      <c r="E54" s="265">
        <v>0</v>
      </c>
      <c r="F54" s="265">
        <v>0</v>
      </c>
      <c r="G54" s="265">
        <v>0</v>
      </c>
      <c r="H54" s="265">
        <v>650000</v>
      </c>
      <c r="I54" s="265">
        <v>0</v>
      </c>
      <c r="J54" s="266">
        <v>0</v>
      </c>
      <c r="K54" s="265">
        <v>0</v>
      </c>
      <c r="L54" s="265">
        <v>0</v>
      </c>
      <c r="M54" s="265">
        <v>0</v>
      </c>
      <c r="N54" s="265">
        <v>0</v>
      </c>
      <c r="O54" s="265">
        <v>0</v>
      </c>
      <c r="P54" s="265">
        <v>0</v>
      </c>
      <c r="Q54" s="265">
        <v>0</v>
      </c>
      <c r="R54" s="265">
        <v>0</v>
      </c>
      <c r="S54" s="265">
        <v>0</v>
      </c>
      <c r="T54" s="265">
        <v>0</v>
      </c>
    </row>
    <row r="55" ht="22.5" customHeight="1">
      <c r="A55" s="263">
        <v>44</v>
      </c>
      <c r="B55" s="264" t="s">
        <v>1215</v>
      </c>
      <c r="C55" s="265">
        <f t="shared" si="315"/>
        <v>8705682.040000001</v>
      </c>
      <c r="D55" s="265">
        <f t="shared" si="316"/>
        <v>1230810</v>
      </c>
      <c r="E55" s="265">
        <v>1230810</v>
      </c>
      <c r="F55" s="265">
        <v>0</v>
      </c>
      <c r="G55" s="265">
        <v>0</v>
      </c>
      <c r="H55" s="265">
        <v>0</v>
      </c>
      <c r="I55" s="265">
        <v>0</v>
      </c>
      <c r="J55" s="266">
        <v>0</v>
      </c>
      <c r="K55" s="265">
        <v>0</v>
      </c>
      <c r="L55" s="265">
        <v>5459606.4000000004</v>
      </c>
      <c r="M55" s="265">
        <v>0</v>
      </c>
      <c r="N55" s="265">
        <v>1793017.8400000001</v>
      </c>
      <c r="O55" s="265">
        <v>0</v>
      </c>
      <c r="P55" s="265">
        <v>222247.79999999999</v>
      </c>
      <c r="Q55" s="265">
        <v>0</v>
      </c>
      <c r="R55" s="265">
        <v>0</v>
      </c>
      <c r="S55" s="265">
        <v>0</v>
      </c>
      <c r="T55" s="265">
        <v>0</v>
      </c>
    </row>
    <row r="56" ht="22.5" customHeight="1">
      <c r="A56" s="263">
        <v>45</v>
      </c>
      <c r="B56" s="264" t="s">
        <v>1216</v>
      </c>
      <c r="C56" s="265">
        <f t="shared" si="315"/>
        <v>2747023.3500000001</v>
      </c>
      <c r="D56" s="265">
        <f t="shared" si="316"/>
        <v>2499738</v>
      </c>
      <c r="E56" s="265">
        <v>0</v>
      </c>
      <c r="F56" s="265">
        <v>2499738</v>
      </c>
      <c r="G56" s="265">
        <v>0</v>
      </c>
      <c r="H56" s="265">
        <v>0</v>
      </c>
      <c r="I56" s="265">
        <v>0</v>
      </c>
      <c r="J56" s="266">
        <v>0</v>
      </c>
      <c r="K56" s="265">
        <v>0</v>
      </c>
      <c r="L56" s="265">
        <v>0</v>
      </c>
      <c r="M56" s="265">
        <v>0</v>
      </c>
      <c r="N56" s="265">
        <v>0</v>
      </c>
      <c r="O56" s="265">
        <v>0</v>
      </c>
      <c r="P56" s="265">
        <v>247285.35000000001</v>
      </c>
      <c r="Q56" s="265">
        <v>0</v>
      </c>
      <c r="R56" s="265">
        <v>0</v>
      </c>
      <c r="S56" s="265">
        <v>0</v>
      </c>
      <c r="T56" s="265">
        <v>0</v>
      </c>
    </row>
    <row r="57" ht="22.5" customHeight="1">
      <c r="A57" s="263">
        <v>46</v>
      </c>
      <c r="B57" s="264" t="s">
        <v>108</v>
      </c>
      <c r="C57" s="265">
        <f t="shared" si="315"/>
        <v>1260481.46</v>
      </c>
      <c r="D57" s="265">
        <f t="shared" si="316"/>
        <v>1260481.46</v>
      </c>
      <c r="E57" s="265">
        <v>1260481.46</v>
      </c>
      <c r="F57" s="265">
        <v>0</v>
      </c>
      <c r="G57" s="265">
        <v>0</v>
      </c>
      <c r="H57" s="265">
        <v>0</v>
      </c>
      <c r="I57" s="265">
        <v>0</v>
      </c>
      <c r="J57" s="266">
        <v>0</v>
      </c>
      <c r="K57" s="265">
        <v>0</v>
      </c>
      <c r="L57" s="265">
        <v>0</v>
      </c>
      <c r="M57" s="265">
        <v>0</v>
      </c>
      <c r="N57" s="265">
        <v>0</v>
      </c>
      <c r="O57" s="265">
        <v>0</v>
      </c>
      <c r="P57" s="265">
        <v>0</v>
      </c>
      <c r="Q57" s="265">
        <v>0</v>
      </c>
      <c r="R57" s="265">
        <v>0</v>
      </c>
      <c r="S57" s="265">
        <v>0</v>
      </c>
      <c r="T57" s="265">
        <v>0</v>
      </c>
    </row>
    <row r="58" ht="22.5" customHeight="1">
      <c r="A58" s="263">
        <v>47</v>
      </c>
      <c r="B58" s="264" t="s">
        <v>109</v>
      </c>
      <c r="C58" s="265">
        <f t="shared" si="315"/>
        <v>6317203.2000000002</v>
      </c>
      <c r="D58" s="265">
        <f t="shared" si="316"/>
        <v>6317203.2000000002</v>
      </c>
      <c r="E58" s="265">
        <v>0</v>
      </c>
      <c r="F58" s="265">
        <v>6317203.2000000002</v>
      </c>
      <c r="G58" s="265">
        <v>0</v>
      </c>
      <c r="H58" s="265">
        <v>0</v>
      </c>
      <c r="I58" s="265">
        <v>0</v>
      </c>
      <c r="J58" s="266">
        <v>0</v>
      </c>
      <c r="K58" s="265">
        <v>0</v>
      </c>
      <c r="L58" s="265">
        <v>0</v>
      </c>
      <c r="M58" s="265">
        <v>0</v>
      </c>
      <c r="N58" s="265">
        <v>0</v>
      </c>
      <c r="O58" s="265">
        <v>0</v>
      </c>
      <c r="P58" s="265">
        <v>0</v>
      </c>
      <c r="Q58" s="265">
        <v>0</v>
      </c>
      <c r="R58" s="265">
        <v>0</v>
      </c>
      <c r="S58" s="265">
        <v>0</v>
      </c>
      <c r="T58" s="265">
        <v>0</v>
      </c>
    </row>
    <row r="59" ht="22.5" customHeight="1">
      <c r="A59" s="263">
        <v>48</v>
      </c>
      <c r="B59" s="264" t="s">
        <v>110</v>
      </c>
      <c r="C59" s="265">
        <f t="shared" si="315"/>
        <v>2279826.6499999999</v>
      </c>
      <c r="D59" s="265">
        <f t="shared" si="316"/>
        <v>2279826.6499999999</v>
      </c>
      <c r="E59" s="265">
        <v>2279826.6499999999</v>
      </c>
      <c r="F59" s="265">
        <v>0</v>
      </c>
      <c r="G59" s="265">
        <v>0</v>
      </c>
      <c r="H59" s="265">
        <v>0</v>
      </c>
      <c r="I59" s="265">
        <v>0</v>
      </c>
      <c r="J59" s="266">
        <v>0</v>
      </c>
      <c r="K59" s="265">
        <v>0</v>
      </c>
      <c r="L59" s="265">
        <v>0</v>
      </c>
      <c r="M59" s="265">
        <v>0</v>
      </c>
      <c r="N59" s="265">
        <v>0</v>
      </c>
      <c r="O59" s="265">
        <v>0</v>
      </c>
      <c r="P59" s="265">
        <v>0</v>
      </c>
      <c r="Q59" s="265">
        <v>0</v>
      </c>
      <c r="R59" s="265">
        <v>0</v>
      </c>
      <c r="S59" s="265">
        <v>0</v>
      </c>
      <c r="T59" s="265">
        <v>0</v>
      </c>
    </row>
    <row r="60" ht="22.5" customHeight="1">
      <c r="A60" s="263">
        <v>49</v>
      </c>
      <c r="B60" s="264" t="s">
        <v>111</v>
      </c>
      <c r="C60" s="265">
        <f t="shared" si="315"/>
        <v>2506024.7999999998</v>
      </c>
      <c r="D60" s="265">
        <f t="shared" si="316"/>
        <v>0</v>
      </c>
      <c r="E60" s="265">
        <v>0</v>
      </c>
      <c r="F60" s="265">
        <v>0</v>
      </c>
      <c r="G60" s="265">
        <v>0</v>
      </c>
      <c r="H60" s="265">
        <v>0</v>
      </c>
      <c r="I60" s="265">
        <v>0</v>
      </c>
      <c r="J60" s="266">
        <v>0</v>
      </c>
      <c r="K60" s="265">
        <v>0</v>
      </c>
      <c r="L60" s="265">
        <v>0</v>
      </c>
      <c r="M60" s="265">
        <v>0</v>
      </c>
      <c r="N60" s="265">
        <v>2506024.7999999998</v>
      </c>
      <c r="O60" s="265">
        <v>0</v>
      </c>
      <c r="P60" s="265">
        <v>0</v>
      </c>
      <c r="Q60" s="265">
        <v>0</v>
      </c>
      <c r="R60" s="265">
        <v>0</v>
      </c>
      <c r="S60" s="265">
        <v>0</v>
      </c>
      <c r="T60" s="265">
        <v>0</v>
      </c>
    </row>
    <row r="61" ht="22.5" customHeight="1">
      <c r="A61" s="263">
        <v>50</v>
      </c>
      <c r="B61" s="264" t="s">
        <v>112</v>
      </c>
      <c r="C61" s="265">
        <f t="shared" si="315"/>
        <v>906148</v>
      </c>
      <c r="D61" s="265">
        <f t="shared" si="316"/>
        <v>906148</v>
      </c>
      <c r="E61" s="265">
        <v>0</v>
      </c>
      <c r="F61" s="265">
        <v>906148</v>
      </c>
      <c r="G61" s="265">
        <v>0</v>
      </c>
      <c r="H61" s="265">
        <v>0</v>
      </c>
      <c r="I61" s="265">
        <v>0</v>
      </c>
      <c r="J61" s="266">
        <v>0</v>
      </c>
      <c r="K61" s="265">
        <v>0</v>
      </c>
      <c r="L61" s="265">
        <v>0</v>
      </c>
      <c r="M61" s="265">
        <v>0</v>
      </c>
      <c r="N61" s="265">
        <v>0</v>
      </c>
      <c r="O61" s="265">
        <v>0</v>
      </c>
      <c r="P61" s="265">
        <v>0</v>
      </c>
      <c r="Q61" s="265">
        <v>0</v>
      </c>
      <c r="R61" s="265">
        <v>0</v>
      </c>
      <c r="S61" s="265">
        <v>0</v>
      </c>
      <c r="T61" s="265">
        <v>0</v>
      </c>
    </row>
    <row r="62" ht="22.5" customHeight="1">
      <c r="A62" s="263">
        <v>51</v>
      </c>
      <c r="B62" s="264" t="s">
        <v>1217</v>
      </c>
      <c r="C62" s="265">
        <f t="shared" si="315"/>
        <v>126683.84</v>
      </c>
      <c r="D62" s="265">
        <f t="shared" si="316"/>
        <v>0</v>
      </c>
      <c r="E62" s="265">
        <v>0</v>
      </c>
      <c r="F62" s="265">
        <v>0</v>
      </c>
      <c r="G62" s="265">
        <v>0</v>
      </c>
      <c r="H62" s="265">
        <v>0</v>
      </c>
      <c r="I62" s="265">
        <v>0</v>
      </c>
      <c r="J62" s="266">
        <v>0</v>
      </c>
      <c r="K62" s="265">
        <v>0</v>
      </c>
      <c r="L62" s="265">
        <v>0</v>
      </c>
      <c r="M62" s="265">
        <v>0</v>
      </c>
      <c r="N62" s="265">
        <v>0</v>
      </c>
      <c r="O62" s="265">
        <v>0</v>
      </c>
      <c r="P62" s="265">
        <v>126683.84</v>
      </c>
      <c r="Q62" s="265">
        <v>0</v>
      </c>
      <c r="R62" s="265">
        <v>0</v>
      </c>
      <c r="S62" s="265">
        <v>0</v>
      </c>
      <c r="T62" s="265">
        <v>0</v>
      </c>
    </row>
    <row r="63" ht="22.5" customHeight="1">
      <c r="A63" s="263">
        <v>52</v>
      </c>
      <c r="B63" s="264" t="s">
        <v>116</v>
      </c>
      <c r="C63" s="265">
        <f t="shared" si="315"/>
        <v>4138117.1499999999</v>
      </c>
      <c r="D63" s="265">
        <f t="shared" si="316"/>
        <v>0</v>
      </c>
      <c r="E63" s="265">
        <v>0</v>
      </c>
      <c r="F63" s="265">
        <v>0</v>
      </c>
      <c r="G63" s="265">
        <v>0</v>
      </c>
      <c r="H63" s="265">
        <v>0</v>
      </c>
      <c r="I63" s="265">
        <v>0</v>
      </c>
      <c r="J63" s="266">
        <v>0</v>
      </c>
      <c r="K63" s="265">
        <v>0</v>
      </c>
      <c r="L63" s="265">
        <v>4138117.1499999999</v>
      </c>
      <c r="M63" s="265">
        <v>0</v>
      </c>
      <c r="N63" s="265">
        <v>0</v>
      </c>
      <c r="O63" s="265">
        <v>0</v>
      </c>
      <c r="P63" s="265">
        <v>0</v>
      </c>
      <c r="Q63" s="265">
        <v>0</v>
      </c>
      <c r="R63" s="265">
        <v>0</v>
      </c>
      <c r="S63" s="265">
        <v>0</v>
      </c>
      <c r="T63" s="265">
        <v>0</v>
      </c>
    </row>
    <row r="64" ht="22.5" customHeight="1">
      <c r="A64" s="263">
        <v>53</v>
      </c>
      <c r="B64" s="264" t="s">
        <v>1218</v>
      </c>
      <c r="C64" s="265">
        <f t="shared" si="315"/>
        <v>10845795.110000001</v>
      </c>
      <c r="D64" s="265">
        <f t="shared" si="316"/>
        <v>0</v>
      </c>
      <c r="E64" s="265">
        <v>0</v>
      </c>
      <c r="F64" s="265">
        <v>0</v>
      </c>
      <c r="G64" s="265">
        <v>0</v>
      </c>
      <c r="H64" s="265">
        <v>0</v>
      </c>
      <c r="I64" s="265">
        <v>0</v>
      </c>
      <c r="J64" s="266">
        <v>4</v>
      </c>
      <c r="K64" s="265">
        <v>10573127.98</v>
      </c>
      <c r="L64" s="265">
        <v>0</v>
      </c>
      <c r="M64" s="265">
        <v>0</v>
      </c>
      <c r="N64" s="265">
        <v>0</v>
      </c>
      <c r="O64" s="265">
        <v>0</v>
      </c>
      <c r="P64" s="265">
        <v>272667.13</v>
      </c>
      <c r="Q64" s="265">
        <v>0</v>
      </c>
      <c r="R64" s="265">
        <v>0</v>
      </c>
      <c r="S64" s="265">
        <v>0</v>
      </c>
      <c r="T64" s="265">
        <v>0</v>
      </c>
    </row>
    <row r="65" ht="22.5" customHeight="1">
      <c r="A65" s="263">
        <v>54</v>
      </c>
      <c r="B65" s="264" t="s">
        <v>117</v>
      </c>
      <c r="C65" s="265">
        <f t="shared" si="315"/>
        <v>8182817</v>
      </c>
      <c r="D65" s="265">
        <f t="shared" si="316"/>
        <v>8182817</v>
      </c>
      <c r="E65" s="265">
        <v>0</v>
      </c>
      <c r="F65" s="265">
        <v>6441365</v>
      </c>
      <c r="G65" s="265">
        <v>1741452</v>
      </c>
      <c r="H65" s="265">
        <v>0</v>
      </c>
      <c r="I65" s="265">
        <v>0</v>
      </c>
      <c r="J65" s="266">
        <v>0</v>
      </c>
      <c r="K65" s="265">
        <v>0</v>
      </c>
      <c r="L65" s="265">
        <v>0</v>
      </c>
      <c r="M65" s="265">
        <v>0</v>
      </c>
      <c r="N65" s="265">
        <v>0</v>
      </c>
      <c r="O65" s="265">
        <v>0</v>
      </c>
      <c r="P65" s="265">
        <v>0</v>
      </c>
      <c r="Q65" s="265">
        <v>0</v>
      </c>
      <c r="R65" s="265">
        <v>0</v>
      </c>
      <c r="S65" s="265">
        <v>0</v>
      </c>
      <c r="T65" s="265">
        <v>0</v>
      </c>
    </row>
    <row r="66" ht="22.5" customHeight="1">
      <c r="A66" s="263">
        <v>55</v>
      </c>
      <c r="B66" s="264" t="s">
        <v>120</v>
      </c>
      <c r="C66" s="265">
        <f t="shared" si="315"/>
        <v>4291105.75</v>
      </c>
      <c r="D66" s="265">
        <f t="shared" si="316"/>
        <v>3365142</v>
      </c>
      <c r="E66" s="265">
        <v>2275928.3999999999</v>
      </c>
      <c r="F66" s="265">
        <v>0</v>
      </c>
      <c r="G66" s="265">
        <v>303164.40000000002</v>
      </c>
      <c r="H66" s="265">
        <v>302931.59999999998</v>
      </c>
      <c r="I66" s="265">
        <v>483117.59999999998</v>
      </c>
      <c r="J66" s="266">
        <v>0</v>
      </c>
      <c r="K66" s="265">
        <v>0</v>
      </c>
      <c r="L66" s="265">
        <v>0</v>
      </c>
      <c r="M66" s="265">
        <v>0</v>
      </c>
      <c r="N66" s="265">
        <v>925963.75</v>
      </c>
      <c r="O66" s="265">
        <v>0</v>
      </c>
      <c r="P66" s="265">
        <v>0</v>
      </c>
      <c r="Q66" s="265">
        <v>0</v>
      </c>
      <c r="R66" s="265">
        <v>0</v>
      </c>
      <c r="S66" s="265">
        <v>0</v>
      </c>
      <c r="T66" s="265">
        <v>0</v>
      </c>
    </row>
    <row r="67" ht="22.5" customHeight="1">
      <c r="A67" s="263">
        <v>56</v>
      </c>
      <c r="B67" s="264" t="s">
        <v>1219</v>
      </c>
      <c r="C67" s="265">
        <f t="shared" si="315"/>
        <v>7348472.1699999999</v>
      </c>
      <c r="D67" s="265">
        <f t="shared" si="316"/>
        <v>0</v>
      </c>
      <c r="E67" s="265">
        <v>0</v>
      </c>
      <c r="F67" s="265">
        <v>0</v>
      </c>
      <c r="G67" s="265">
        <v>0</v>
      </c>
      <c r="H67" s="265">
        <v>0</v>
      </c>
      <c r="I67" s="265">
        <v>0</v>
      </c>
      <c r="J67" s="266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271229.58000000002</v>
      </c>
      <c r="Q67" s="265">
        <v>0</v>
      </c>
      <c r="R67" s="265">
        <v>0</v>
      </c>
      <c r="S67" s="265">
        <v>7077242.5899999999</v>
      </c>
      <c r="T67" s="265">
        <v>0</v>
      </c>
    </row>
    <row r="68" ht="22.5" customHeight="1">
      <c r="A68" s="263">
        <v>57</v>
      </c>
      <c r="B68" s="264" t="s">
        <v>1220</v>
      </c>
      <c r="C68" s="265">
        <f t="shared" si="315"/>
        <v>58137.910000000003</v>
      </c>
      <c r="D68" s="265">
        <f t="shared" si="316"/>
        <v>0</v>
      </c>
      <c r="E68" s="265">
        <v>0</v>
      </c>
      <c r="F68" s="265">
        <v>0</v>
      </c>
      <c r="G68" s="265">
        <v>0</v>
      </c>
      <c r="H68" s="265">
        <v>0</v>
      </c>
      <c r="I68" s="265">
        <v>0</v>
      </c>
      <c r="J68" s="26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58137.910000000003</v>
      </c>
      <c r="Q68" s="265">
        <v>0</v>
      </c>
      <c r="R68" s="265">
        <v>0</v>
      </c>
      <c r="S68" s="265">
        <v>0</v>
      </c>
      <c r="T68" s="265">
        <v>0</v>
      </c>
    </row>
    <row r="69" ht="22.5" customHeight="1">
      <c r="A69" s="263">
        <v>58</v>
      </c>
      <c r="B69" s="264" t="s">
        <v>125</v>
      </c>
      <c r="C69" s="265">
        <f t="shared" si="315"/>
        <v>1949598.78</v>
      </c>
      <c r="D69" s="265">
        <f t="shared" si="316"/>
        <v>1949598.78</v>
      </c>
      <c r="E69" s="265">
        <v>1949598.78</v>
      </c>
      <c r="F69" s="265">
        <v>0</v>
      </c>
      <c r="G69" s="265">
        <v>0</v>
      </c>
      <c r="H69" s="265">
        <v>0</v>
      </c>
      <c r="I69" s="265">
        <v>0</v>
      </c>
      <c r="J69" s="26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265">
        <v>0</v>
      </c>
    </row>
    <row r="70" ht="22.5" customHeight="1">
      <c r="A70" s="263">
        <v>59</v>
      </c>
      <c r="B70" s="264" t="s">
        <v>126</v>
      </c>
      <c r="C70" s="265">
        <f t="shared" si="315"/>
        <v>1843159.2</v>
      </c>
      <c r="D70" s="265">
        <f t="shared" si="316"/>
        <v>1843159.2</v>
      </c>
      <c r="E70" s="265">
        <v>0</v>
      </c>
      <c r="F70" s="265">
        <v>1843159.2</v>
      </c>
      <c r="G70" s="265">
        <v>0</v>
      </c>
      <c r="H70" s="265">
        <v>0</v>
      </c>
      <c r="I70" s="265">
        <v>0</v>
      </c>
      <c r="J70" s="266">
        <v>0</v>
      </c>
      <c r="K70" s="265">
        <v>0</v>
      </c>
      <c r="L70" s="265">
        <v>0</v>
      </c>
      <c r="M70" s="265">
        <v>0</v>
      </c>
      <c r="N70" s="265">
        <v>0</v>
      </c>
      <c r="O70" s="265">
        <v>0</v>
      </c>
      <c r="P70" s="265">
        <v>0</v>
      </c>
      <c r="Q70" s="265">
        <v>0</v>
      </c>
      <c r="R70" s="265">
        <v>0</v>
      </c>
      <c r="S70" s="265">
        <v>0</v>
      </c>
      <c r="T70" s="265">
        <v>0</v>
      </c>
    </row>
    <row r="71" ht="22.5" customHeight="1">
      <c r="A71" s="263">
        <v>60</v>
      </c>
      <c r="B71" s="264" t="s">
        <v>1221</v>
      </c>
      <c r="C71" s="265">
        <f t="shared" si="315"/>
        <v>1543732.4400000002</v>
      </c>
      <c r="D71" s="265">
        <f t="shared" si="316"/>
        <v>1307271.6000000001</v>
      </c>
      <c r="E71" s="265">
        <v>0</v>
      </c>
      <c r="F71" s="265">
        <v>1307271.6000000001</v>
      </c>
      <c r="G71" s="265">
        <v>0</v>
      </c>
      <c r="H71" s="265">
        <v>0</v>
      </c>
      <c r="I71" s="265">
        <v>0</v>
      </c>
      <c r="J71" s="266">
        <v>0</v>
      </c>
      <c r="K71" s="265">
        <v>0</v>
      </c>
      <c r="L71" s="265">
        <v>0</v>
      </c>
      <c r="M71" s="265">
        <v>0</v>
      </c>
      <c r="N71" s="265">
        <v>0</v>
      </c>
      <c r="O71" s="265">
        <v>0</v>
      </c>
      <c r="P71" s="265">
        <v>236460.84</v>
      </c>
      <c r="Q71" s="265">
        <v>0</v>
      </c>
      <c r="R71" s="265">
        <v>0</v>
      </c>
      <c r="S71" s="265">
        <v>0</v>
      </c>
      <c r="T71" s="265">
        <v>0</v>
      </c>
    </row>
    <row r="72" ht="22.5" customHeight="1">
      <c r="A72" s="263">
        <v>61</v>
      </c>
      <c r="B72" s="264" t="s">
        <v>1222</v>
      </c>
      <c r="C72" s="265">
        <f t="shared" si="315"/>
        <v>1947291.79</v>
      </c>
      <c r="D72" s="265">
        <f t="shared" si="316"/>
        <v>1947291.79</v>
      </c>
      <c r="E72" s="265">
        <v>0</v>
      </c>
      <c r="F72" s="265">
        <v>0</v>
      </c>
      <c r="G72" s="265">
        <v>1947291.79</v>
      </c>
      <c r="H72" s="265">
        <v>0</v>
      </c>
      <c r="I72" s="265">
        <v>0</v>
      </c>
      <c r="J72" s="266">
        <v>0</v>
      </c>
      <c r="K72" s="265">
        <v>0</v>
      </c>
      <c r="L72" s="265">
        <v>0</v>
      </c>
      <c r="M72" s="265">
        <v>0</v>
      </c>
      <c r="N72" s="265">
        <v>0</v>
      </c>
      <c r="O72" s="265">
        <v>0</v>
      </c>
      <c r="P72" s="265">
        <v>0</v>
      </c>
      <c r="Q72" s="265">
        <v>0</v>
      </c>
      <c r="R72" s="265">
        <v>0</v>
      </c>
      <c r="S72" s="265">
        <v>0</v>
      </c>
      <c r="T72" s="265">
        <v>0</v>
      </c>
    </row>
    <row r="73" ht="22.5" customHeight="1">
      <c r="A73" s="263">
        <v>62</v>
      </c>
      <c r="B73" s="264" t="s">
        <v>1223</v>
      </c>
      <c r="C73" s="265">
        <f t="shared" si="315"/>
        <v>4362697.2599999998</v>
      </c>
      <c r="D73" s="265">
        <f t="shared" si="316"/>
        <v>0</v>
      </c>
      <c r="E73" s="265">
        <v>0</v>
      </c>
      <c r="F73" s="265">
        <v>0</v>
      </c>
      <c r="G73" s="265">
        <v>0</v>
      </c>
      <c r="H73" s="265">
        <v>0</v>
      </c>
      <c r="I73" s="265">
        <v>0</v>
      </c>
      <c r="J73" s="266">
        <v>0</v>
      </c>
      <c r="K73" s="265">
        <v>0</v>
      </c>
      <c r="L73" s="265">
        <v>4178817.6000000001</v>
      </c>
      <c r="M73" s="265">
        <v>0</v>
      </c>
      <c r="N73" s="265">
        <v>0</v>
      </c>
      <c r="O73" s="265">
        <v>0</v>
      </c>
      <c r="P73" s="265">
        <v>183879.66</v>
      </c>
      <c r="Q73" s="265">
        <v>0</v>
      </c>
      <c r="R73" s="265">
        <v>0</v>
      </c>
      <c r="S73" s="265">
        <v>0</v>
      </c>
      <c r="T73" s="265">
        <v>0</v>
      </c>
    </row>
    <row r="74" ht="22.5" customHeight="1">
      <c r="A74" s="263">
        <v>63</v>
      </c>
      <c r="B74" s="264" t="s">
        <v>131</v>
      </c>
      <c r="C74" s="265">
        <f t="shared" si="315"/>
        <v>2751196.7999999998</v>
      </c>
      <c r="D74" s="265">
        <f t="shared" si="316"/>
        <v>2751196.7999999998</v>
      </c>
      <c r="E74" s="265">
        <v>0</v>
      </c>
      <c r="F74" s="265">
        <v>2751196.7999999998</v>
      </c>
      <c r="G74" s="265">
        <v>0</v>
      </c>
      <c r="H74" s="265">
        <v>0</v>
      </c>
      <c r="I74" s="265">
        <v>0</v>
      </c>
      <c r="J74" s="266">
        <v>0</v>
      </c>
      <c r="K74" s="265">
        <v>0</v>
      </c>
      <c r="L74" s="265">
        <v>0</v>
      </c>
      <c r="M74" s="265">
        <v>0</v>
      </c>
      <c r="N74" s="265">
        <v>0</v>
      </c>
      <c r="O74" s="265">
        <v>0</v>
      </c>
      <c r="P74" s="265">
        <v>0</v>
      </c>
      <c r="Q74" s="265">
        <v>0</v>
      </c>
      <c r="R74" s="265">
        <v>0</v>
      </c>
      <c r="S74" s="265">
        <v>0</v>
      </c>
      <c r="T74" s="265">
        <v>0</v>
      </c>
    </row>
    <row r="75" s="4" customFormat="1" ht="22.5" customHeight="1">
      <c r="A75" s="263">
        <v>64</v>
      </c>
      <c r="B75" s="264" t="s">
        <v>132</v>
      </c>
      <c r="C75" s="265">
        <f t="shared" si="315"/>
        <v>3890400</v>
      </c>
      <c r="D75" s="265">
        <f t="shared" si="316"/>
        <v>0</v>
      </c>
      <c r="E75" s="265">
        <v>0</v>
      </c>
      <c r="F75" s="265">
        <v>0</v>
      </c>
      <c r="G75" s="265">
        <v>0</v>
      </c>
      <c r="H75" s="265">
        <v>0</v>
      </c>
      <c r="I75" s="265">
        <v>0</v>
      </c>
      <c r="J75" s="266">
        <v>2</v>
      </c>
      <c r="K75" s="265">
        <v>3890400</v>
      </c>
      <c r="L75" s="265">
        <v>0</v>
      </c>
      <c r="M75" s="265">
        <v>0</v>
      </c>
      <c r="N75" s="265">
        <v>0</v>
      </c>
      <c r="O75" s="265">
        <v>0</v>
      </c>
      <c r="P75" s="265">
        <v>0</v>
      </c>
      <c r="Q75" s="265">
        <v>0</v>
      </c>
      <c r="R75" s="265">
        <v>0</v>
      </c>
      <c r="S75" s="265">
        <v>0</v>
      </c>
      <c r="T75" s="265">
        <v>0</v>
      </c>
      <c r="U75" s="245"/>
      <c r="V75" s="245"/>
      <c r="W75" s="245"/>
      <c r="X75" s="245"/>
      <c r="Y75" s="245"/>
      <c r="Z75" s="245"/>
      <c r="AA75" s="245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</row>
    <row r="76" ht="22.5" customHeight="1">
      <c r="A76" s="263">
        <v>65</v>
      </c>
      <c r="B76" s="264" t="s">
        <v>134</v>
      </c>
      <c r="C76" s="265">
        <f t="shared" ref="C76:C139" si="317">D76+K76+L76+M76+N76+O76+P76+Q76+R76+S76+T76</f>
        <v>4969404.1200000001</v>
      </c>
      <c r="D76" s="265">
        <f t="shared" ref="D76:D139" si="318">SUM(E76:I76)</f>
        <v>4969404.1200000001</v>
      </c>
      <c r="E76" s="265">
        <v>0</v>
      </c>
      <c r="F76" s="265">
        <v>3705932.4300000002</v>
      </c>
      <c r="G76" s="265">
        <v>695557.53000000003</v>
      </c>
      <c r="H76" s="265">
        <v>567914.16000000003</v>
      </c>
      <c r="I76" s="265">
        <v>0</v>
      </c>
      <c r="J76" s="266">
        <v>0</v>
      </c>
      <c r="K76" s="265">
        <v>0</v>
      </c>
      <c r="L76" s="265">
        <v>0</v>
      </c>
      <c r="M76" s="265">
        <v>0</v>
      </c>
      <c r="N76" s="265">
        <v>0</v>
      </c>
      <c r="O76" s="265">
        <v>0</v>
      </c>
      <c r="P76" s="265">
        <v>0</v>
      </c>
      <c r="Q76" s="265">
        <v>0</v>
      </c>
      <c r="R76" s="265">
        <v>0</v>
      </c>
      <c r="S76" s="265">
        <v>0</v>
      </c>
      <c r="T76" s="265">
        <v>0</v>
      </c>
    </row>
    <row r="77" ht="22.5" customHeight="1">
      <c r="A77" s="263">
        <v>66</v>
      </c>
      <c r="B77" s="264" t="s">
        <v>1224</v>
      </c>
      <c r="C77" s="265">
        <f t="shared" si="317"/>
        <v>3581463.8100000001</v>
      </c>
      <c r="D77" s="265">
        <f t="shared" si="318"/>
        <v>3133092</v>
      </c>
      <c r="E77" s="265">
        <v>0</v>
      </c>
      <c r="F77" s="265">
        <v>3133092</v>
      </c>
      <c r="G77" s="265">
        <v>0</v>
      </c>
      <c r="H77" s="265">
        <v>0</v>
      </c>
      <c r="I77" s="265">
        <v>0</v>
      </c>
      <c r="J77" s="266">
        <v>0</v>
      </c>
      <c r="K77" s="265">
        <v>0</v>
      </c>
      <c r="L77" s="265">
        <v>0</v>
      </c>
      <c r="M77" s="265">
        <v>0</v>
      </c>
      <c r="N77" s="265">
        <v>0</v>
      </c>
      <c r="O77" s="265">
        <v>0</v>
      </c>
      <c r="P77" s="265">
        <v>448371.81</v>
      </c>
      <c r="Q77" s="265">
        <v>0</v>
      </c>
      <c r="R77" s="265">
        <v>0</v>
      </c>
      <c r="S77" s="265">
        <v>0</v>
      </c>
      <c r="T77" s="265">
        <v>0</v>
      </c>
    </row>
    <row r="78" ht="22.5" customHeight="1">
      <c r="A78" s="263">
        <v>67</v>
      </c>
      <c r="B78" s="264" t="s">
        <v>1225</v>
      </c>
      <c r="C78" s="265">
        <f t="shared" si="317"/>
        <v>1903847.02</v>
      </c>
      <c r="D78" s="265">
        <f t="shared" si="318"/>
        <v>1466907.6000000001</v>
      </c>
      <c r="E78" s="265">
        <v>0</v>
      </c>
      <c r="F78" s="265">
        <v>1466907.6000000001</v>
      </c>
      <c r="G78" s="265">
        <v>0</v>
      </c>
      <c r="H78" s="265">
        <v>0</v>
      </c>
      <c r="I78" s="265">
        <v>0</v>
      </c>
      <c r="J78" s="266">
        <v>0</v>
      </c>
      <c r="K78" s="265">
        <v>0</v>
      </c>
      <c r="L78" s="265">
        <v>0</v>
      </c>
      <c r="M78" s="265">
        <v>0</v>
      </c>
      <c r="N78" s="265">
        <v>0</v>
      </c>
      <c r="O78" s="265">
        <v>0</v>
      </c>
      <c r="P78" s="265">
        <v>436939.41999999998</v>
      </c>
      <c r="Q78" s="265">
        <v>0</v>
      </c>
      <c r="R78" s="265">
        <v>0</v>
      </c>
      <c r="S78" s="265">
        <v>0</v>
      </c>
      <c r="T78" s="265">
        <v>0</v>
      </c>
    </row>
    <row r="79" ht="22.5" customHeight="1">
      <c r="A79" s="263">
        <v>68</v>
      </c>
      <c r="B79" s="264" t="s">
        <v>137</v>
      </c>
      <c r="C79" s="265">
        <f t="shared" si="317"/>
        <v>4168381.2000000002</v>
      </c>
      <c r="D79" s="265">
        <f t="shared" si="318"/>
        <v>4168381.2000000002</v>
      </c>
      <c r="E79" s="265">
        <v>0</v>
      </c>
      <c r="F79" s="265">
        <v>3350328</v>
      </c>
      <c r="G79" s="265">
        <v>818053.19999999995</v>
      </c>
      <c r="H79" s="265">
        <v>0</v>
      </c>
      <c r="I79" s="265">
        <v>0</v>
      </c>
      <c r="J79" s="266">
        <v>0</v>
      </c>
      <c r="K79" s="265">
        <v>0</v>
      </c>
      <c r="L79" s="265">
        <v>0</v>
      </c>
      <c r="M79" s="265">
        <v>0</v>
      </c>
      <c r="N79" s="265">
        <v>0</v>
      </c>
      <c r="O79" s="265">
        <v>0</v>
      </c>
      <c r="P79" s="265">
        <v>0</v>
      </c>
      <c r="Q79" s="265">
        <v>0</v>
      </c>
      <c r="R79" s="265">
        <v>0</v>
      </c>
      <c r="S79" s="265">
        <v>0</v>
      </c>
      <c r="T79" s="265">
        <v>0</v>
      </c>
    </row>
    <row r="80" ht="22.5" customHeight="1">
      <c r="A80" s="263">
        <v>69</v>
      </c>
      <c r="B80" s="264" t="s">
        <v>138</v>
      </c>
      <c r="C80" s="265">
        <f t="shared" si="317"/>
        <v>2929460</v>
      </c>
      <c r="D80" s="265">
        <f t="shared" si="318"/>
        <v>2929460</v>
      </c>
      <c r="E80" s="265">
        <v>0</v>
      </c>
      <c r="F80" s="265">
        <v>1489701.3600000001</v>
      </c>
      <c r="G80" s="265">
        <v>427850.03999999998</v>
      </c>
      <c r="H80" s="265">
        <v>463787.20000000001</v>
      </c>
      <c r="I80" s="265">
        <v>548121.40000000002</v>
      </c>
      <c r="J80" s="266">
        <v>0</v>
      </c>
      <c r="K80" s="265">
        <v>0</v>
      </c>
      <c r="L80" s="265">
        <v>0</v>
      </c>
      <c r="M80" s="265">
        <v>0</v>
      </c>
      <c r="N80" s="265">
        <v>0</v>
      </c>
      <c r="O80" s="265">
        <v>0</v>
      </c>
      <c r="P80" s="265">
        <v>0</v>
      </c>
      <c r="Q80" s="265">
        <v>0</v>
      </c>
      <c r="R80" s="265">
        <v>0</v>
      </c>
      <c r="S80" s="265">
        <v>0</v>
      </c>
      <c r="T80" s="265">
        <v>0</v>
      </c>
    </row>
    <row r="81" ht="22.5" customHeight="1">
      <c r="A81" s="263">
        <v>70</v>
      </c>
      <c r="B81" s="264" t="s">
        <v>1226</v>
      </c>
      <c r="C81" s="265">
        <f t="shared" si="317"/>
        <v>2502535.0800000001</v>
      </c>
      <c r="D81" s="265">
        <f t="shared" si="318"/>
        <v>2236760.3999999999</v>
      </c>
      <c r="E81" s="265">
        <v>0</v>
      </c>
      <c r="F81" s="265">
        <v>2236760.3999999999</v>
      </c>
      <c r="G81" s="265">
        <v>0</v>
      </c>
      <c r="H81" s="265">
        <v>0</v>
      </c>
      <c r="I81" s="265">
        <v>0</v>
      </c>
      <c r="J81" s="266">
        <v>0</v>
      </c>
      <c r="K81" s="265">
        <v>0</v>
      </c>
      <c r="L81" s="265">
        <v>0</v>
      </c>
      <c r="M81" s="265">
        <v>0</v>
      </c>
      <c r="N81" s="265">
        <v>0</v>
      </c>
      <c r="O81" s="265">
        <v>0</v>
      </c>
      <c r="P81" s="265">
        <v>265774.67999999999</v>
      </c>
      <c r="Q81" s="265">
        <v>0</v>
      </c>
      <c r="R81" s="265">
        <v>0</v>
      </c>
      <c r="S81" s="265">
        <v>0</v>
      </c>
      <c r="T81" s="265">
        <v>0</v>
      </c>
    </row>
    <row r="82" ht="22.5" customHeight="1">
      <c r="A82" s="263">
        <v>71</v>
      </c>
      <c r="B82" s="264" t="s">
        <v>140</v>
      </c>
      <c r="C82" s="265">
        <f t="shared" si="317"/>
        <v>1940858.6800000002</v>
      </c>
      <c r="D82" s="265">
        <f t="shared" si="318"/>
        <v>1940858.6800000002</v>
      </c>
      <c r="E82" s="265">
        <v>0</v>
      </c>
      <c r="F82" s="265">
        <v>0</v>
      </c>
      <c r="G82" s="265">
        <v>989690.12</v>
      </c>
      <c r="H82" s="265">
        <v>951168.56000000006</v>
      </c>
      <c r="I82" s="265">
        <v>0</v>
      </c>
      <c r="J82" s="266">
        <v>0</v>
      </c>
      <c r="K82" s="265">
        <v>0</v>
      </c>
      <c r="L82" s="265">
        <v>0</v>
      </c>
      <c r="M82" s="265">
        <v>0</v>
      </c>
      <c r="N82" s="265">
        <v>0</v>
      </c>
      <c r="O82" s="265">
        <v>0</v>
      </c>
      <c r="P82" s="265">
        <v>0</v>
      </c>
      <c r="Q82" s="265">
        <v>0</v>
      </c>
      <c r="R82" s="265">
        <v>0</v>
      </c>
      <c r="S82" s="265">
        <v>0</v>
      </c>
      <c r="T82" s="265">
        <v>0</v>
      </c>
    </row>
    <row r="83" ht="22.5" customHeight="1">
      <c r="A83" s="263">
        <v>72</v>
      </c>
      <c r="B83" s="264" t="s">
        <v>141</v>
      </c>
      <c r="C83" s="265">
        <f t="shared" si="317"/>
        <v>9795746.4000000004</v>
      </c>
      <c r="D83" s="265">
        <f t="shared" si="318"/>
        <v>0</v>
      </c>
      <c r="E83" s="265">
        <v>0</v>
      </c>
      <c r="F83" s="265">
        <v>0</v>
      </c>
      <c r="G83" s="265">
        <v>0</v>
      </c>
      <c r="H83" s="265">
        <v>0</v>
      </c>
      <c r="I83" s="265">
        <v>0</v>
      </c>
      <c r="J83" s="266">
        <v>0</v>
      </c>
      <c r="K83" s="265">
        <v>0</v>
      </c>
      <c r="L83" s="265">
        <v>9795746.4000000004</v>
      </c>
      <c r="M83" s="265">
        <v>0</v>
      </c>
      <c r="N83" s="265">
        <v>0</v>
      </c>
      <c r="O83" s="265">
        <v>0</v>
      </c>
      <c r="P83" s="265">
        <v>0</v>
      </c>
      <c r="Q83" s="265">
        <v>0</v>
      </c>
      <c r="R83" s="265">
        <v>0</v>
      </c>
      <c r="S83" s="265">
        <v>0</v>
      </c>
      <c r="T83" s="265">
        <v>0</v>
      </c>
    </row>
    <row r="84" ht="22.5" customHeight="1">
      <c r="A84" s="263">
        <v>73</v>
      </c>
      <c r="B84" s="264" t="s">
        <v>143</v>
      </c>
      <c r="C84" s="265">
        <f t="shared" si="317"/>
        <v>1751259</v>
      </c>
      <c r="D84" s="265">
        <f t="shared" si="318"/>
        <v>1751259</v>
      </c>
      <c r="E84" s="265">
        <v>1751259</v>
      </c>
      <c r="F84" s="265">
        <v>0</v>
      </c>
      <c r="G84" s="265">
        <v>0</v>
      </c>
      <c r="H84" s="265">
        <v>0</v>
      </c>
      <c r="I84" s="265">
        <v>0</v>
      </c>
      <c r="J84" s="266">
        <v>0</v>
      </c>
      <c r="K84" s="265">
        <v>0</v>
      </c>
      <c r="L84" s="265">
        <v>0</v>
      </c>
      <c r="M84" s="265">
        <v>0</v>
      </c>
      <c r="N84" s="265">
        <v>0</v>
      </c>
      <c r="O84" s="265">
        <v>0</v>
      </c>
      <c r="P84" s="265">
        <v>0</v>
      </c>
      <c r="Q84" s="265">
        <v>0</v>
      </c>
      <c r="R84" s="265">
        <v>0</v>
      </c>
      <c r="S84" s="265">
        <v>0</v>
      </c>
      <c r="T84" s="265">
        <v>0</v>
      </c>
    </row>
    <row r="85" ht="22.5" customHeight="1">
      <c r="A85" s="263">
        <v>74</v>
      </c>
      <c r="B85" s="264" t="s">
        <v>142</v>
      </c>
      <c r="C85" s="265">
        <f t="shared" si="317"/>
        <v>1750610.26</v>
      </c>
      <c r="D85" s="265">
        <f t="shared" si="318"/>
        <v>1750610.26</v>
      </c>
      <c r="E85" s="265">
        <v>0</v>
      </c>
      <c r="F85" s="265">
        <v>1750610.26</v>
      </c>
      <c r="G85" s="265">
        <v>0</v>
      </c>
      <c r="H85" s="265">
        <v>0</v>
      </c>
      <c r="I85" s="265">
        <v>0</v>
      </c>
      <c r="J85" s="266">
        <v>0</v>
      </c>
      <c r="K85" s="265">
        <v>0</v>
      </c>
      <c r="L85" s="265">
        <v>0</v>
      </c>
      <c r="M85" s="265">
        <v>0</v>
      </c>
      <c r="N85" s="265">
        <v>0</v>
      </c>
      <c r="O85" s="265">
        <v>0</v>
      </c>
      <c r="P85" s="265">
        <v>0</v>
      </c>
      <c r="Q85" s="265">
        <v>0</v>
      </c>
      <c r="R85" s="265">
        <v>0</v>
      </c>
      <c r="S85" s="265">
        <v>0</v>
      </c>
      <c r="T85" s="265">
        <v>0</v>
      </c>
    </row>
    <row r="86" ht="22.5" customHeight="1">
      <c r="A86" s="263">
        <v>75</v>
      </c>
      <c r="B86" s="264" t="s">
        <v>1227</v>
      </c>
      <c r="C86" s="265">
        <f t="shared" si="317"/>
        <v>6334670.9800000004</v>
      </c>
      <c r="D86" s="265">
        <f t="shared" si="318"/>
        <v>5789021.8300000001</v>
      </c>
      <c r="E86" s="265">
        <v>0</v>
      </c>
      <c r="F86" s="265">
        <v>0</v>
      </c>
      <c r="G86" s="265">
        <v>1776121.8</v>
      </c>
      <c r="H86" s="265">
        <v>561917.03000000003</v>
      </c>
      <c r="I86" s="265">
        <v>3450983</v>
      </c>
      <c r="J86" s="266">
        <v>0</v>
      </c>
      <c r="K86" s="265">
        <v>0</v>
      </c>
      <c r="L86" s="265">
        <v>0</v>
      </c>
      <c r="M86" s="265">
        <v>0</v>
      </c>
      <c r="N86" s="265">
        <v>0</v>
      </c>
      <c r="O86" s="265">
        <v>0</v>
      </c>
      <c r="P86" s="265">
        <v>545649.15000000002</v>
      </c>
      <c r="Q86" s="265">
        <v>0</v>
      </c>
      <c r="R86" s="265">
        <v>0</v>
      </c>
      <c r="S86" s="265">
        <v>0</v>
      </c>
      <c r="T86" s="265">
        <v>0</v>
      </c>
    </row>
    <row r="87" ht="22.5" customHeight="1">
      <c r="A87" s="263">
        <v>76</v>
      </c>
      <c r="B87" s="264" t="s">
        <v>145</v>
      </c>
      <c r="C87" s="265">
        <f t="shared" si="317"/>
        <v>5413586.5099999998</v>
      </c>
      <c r="D87" s="265">
        <f t="shared" si="318"/>
        <v>2623546.7999999998</v>
      </c>
      <c r="E87" s="265">
        <v>0</v>
      </c>
      <c r="F87" s="265">
        <v>0</v>
      </c>
      <c r="G87" s="265">
        <v>1311773.3999999999</v>
      </c>
      <c r="H87" s="265">
        <v>1311773.3999999999</v>
      </c>
      <c r="I87" s="265">
        <v>0</v>
      </c>
      <c r="J87" s="266">
        <v>0</v>
      </c>
      <c r="K87" s="265">
        <v>0</v>
      </c>
      <c r="L87" s="265">
        <v>540057.70999999996</v>
      </c>
      <c r="M87" s="265">
        <v>0</v>
      </c>
      <c r="N87" s="265">
        <v>2249982</v>
      </c>
      <c r="O87" s="265">
        <v>0</v>
      </c>
      <c r="P87" s="265">
        <v>0</v>
      </c>
      <c r="Q87" s="265">
        <v>0</v>
      </c>
      <c r="R87" s="265">
        <v>0</v>
      </c>
      <c r="S87" s="265">
        <v>0</v>
      </c>
      <c r="T87" s="265">
        <v>0</v>
      </c>
    </row>
    <row r="88" ht="22.5" customHeight="1">
      <c r="A88" s="263">
        <v>77</v>
      </c>
      <c r="B88" s="264" t="s">
        <v>146</v>
      </c>
      <c r="C88" s="265">
        <f t="shared" si="317"/>
        <v>824387.70999999996</v>
      </c>
      <c r="D88" s="265">
        <f t="shared" si="318"/>
        <v>0</v>
      </c>
      <c r="E88" s="265">
        <v>0</v>
      </c>
      <c r="F88" s="265">
        <v>0</v>
      </c>
      <c r="G88" s="265">
        <v>0</v>
      </c>
      <c r="H88" s="265">
        <v>0</v>
      </c>
      <c r="I88" s="265">
        <v>0</v>
      </c>
      <c r="J88" s="266">
        <v>0</v>
      </c>
      <c r="K88" s="265">
        <v>0</v>
      </c>
      <c r="L88" s="265">
        <v>0</v>
      </c>
      <c r="M88" s="265">
        <v>0</v>
      </c>
      <c r="N88" s="265">
        <v>824387.70999999996</v>
      </c>
      <c r="O88" s="265">
        <v>0</v>
      </c>
      <c r="P88" s="265">
        <v>0</v>
      </c>
      <c r="Q88" s="265">
        <v>0</v>
      </c>
      <c r="R88" s="265">
        <v>0</v>
      </c>
      <c r="S88" s="265">
        <v>0</v>
      </c>
      <c r="T88" s="265">
        <v>0</v>
      </c>
    </row>
    <row r="89" ht="22.5" customHeight="1">
      <c r="A89" s="263">
        <v>78</v>
      </c>
      <c r="B89" s="264" t="s">
        <v>147</v>
      </c>
      <c r="C89" s="265">
        <f t="shared" si="317"/>
        <v>2377661.3200000003</v>
      </c>
      <c r="D89" s="265">
        <f t="shared" si="318"/>
        <v>2017661.3200000001</v>
      </c>
      <c r="E89" s="265">
        <v>2017661.3200000001</v>
      </c>
      <c r="F89" s="265">
        <v>0</v>
      </c>
      <c r="G89" s="265">
        <v>0</v>
      </c>
      <c r="H89" s="265">
        <v>0</v>
      </c>
      <c r="I89" s="265">
        <v>0</v>
      </c>
      <c r="J89" s="266">
        <v>0</v>
      </c>
      <c r="K89" s="265">
        <v>0</v>
      </c>
      <c r="L89" s="265">
        <v>0</v>
      </c>
      <c r="M89" s="265">
        <v>0</v>
      </c>
      <c r="N89" s="265">
        <v>360000</v>
      </c>
      <c r="O89" s="265">
        <v>0</v>
      </c>
      <c r="P89" s="265">
        <v>0</v>
      </c>
      <c r="Q89" s="265">
        <v>0</v>
      </c>
      <c r="R89" s="265">
        <v>0</v>
      </c>
      <c r="S89" s="265">
        <v>0</v>
      </c>
      <c r="T89" s="265">
        <v>0</v>
      </c>
    </row>
    <row r="90" ht="22.5" customHeight="1">
      <c r="A90" s="263">
        <v>79</v>
      </c>
      <c r="B90" s="264" t="s">
        <v>148</v>
      </c>
      <c r="C90" s="265">
        <f t="shared" si="317"/>
        <v>2956534.8600000003</v>
      </c>
      <c r="D90" s="265">
        <f t="shared" si="318"/>
        <v>2956534.8600000003</v>
      </c>
      <c r="E90" s="265">
        <v>1698629.26</v>
      </c>
      <c r="F90" s="265">
        <v>0</v>
      </c>
      <c r="G90" s="265">
        <v>612120.40000000002</v>
      </c>
      <c r="H90" s="265">
        <v>645785.19999999995</v>
      </c>
      <c r="I90" s="265">
        <v>0</v>
      </c>
      <c r="J90" s="266">
        <v>0</v>
      </c>
      <c r="K90" s="265">
        <v>0</v>
      </c>
      <c r="L90" s="265">
        <v>0</v>
      </c>
      <c r="M90" s="265">
        <v>0</v>
      </c>
      <c r="N90" s="265">
        <v>0</v>
      </c>
      <c r="O90" s="265">
        <v>0</v>
      </c>
      <c r="P90" s="265">
        <v>0</v>
      </c>
      <c r="Q90" s="265">
        <v>0</v>
      </c>
      <c r="R90" s="265">
        <v>0</v>
      </c>
      <c r="S90" s="265">
        <v>0</v>
      </c>
      <c r="T90" s="265">
        <v>0</v>
      </c>
    </row>
    <row r="91" ht="22.5" customHeight="1">
      <c r="A91" s="263">
        <v>80</v>
      </c>
      <c r="B91" s="264" t="s">
        <v>1228</v>
      </c>
      <c r="C91" s="265">
        <f t="shared" si="317"/>
        <v>2787387.3300000001</v>
      </c>
      <c r="D91" s="265">
        <f t="shared" si="318"/>
        <v>0</v>
      </c>
      <c r="E91" s="265">
        <v>0</v>
      </c>
      <c r="F91" s="265">
        <v>0</v>
      </c>
      <c r="G91" s="265">
        <v>0</v>
      </c>
      <c r="H91" s="265">
        <v>0</v>
      </c>
      <c r="I91" s="265">
        <v>0</v>
      </c>
      <c r="J91" s="266">
        <v>1</v>
      </c>
      <c r="K91" s="265">
        <v>2722893.1800000002</v>
      </c>
      <c r="L91" s="265">
        <v>0</v>
      </c>
      <c r="M91" s="265">
        <v>0</v>
      </c>
      <c r="N91" s="265">
        <v>0</v>
      </c>
      <c r="O91" s="265">
        <v>0</v>
      </c>
      <c r="P91" s="265">
        <v>64494.150000000001</v>
      </c>
      <c r="Q91" s="265">
        <v>0</v>
      </c>
      <c r="R91" s="265">
        <v>0</v>
      </c>
      <c r="S91" s="265">
        <v>0</v>
      </c>
      <c r="T91" s="265">
        <v>0</v>
      </c>
    </row>
    <row r="92" ht="22.5" customHeight="1">
      <c r="A92" s="263">
        <v>81</v>
      </c>
      <c r="B92" s="264" t="s">
        <v>1229</v>
      </c>
      <c r="C92" s="265">
        <f t="shared" si="317"/>
        <v>199585.87</v>
      </c>
      <c r="D92" s="265">
        <f t="shared" si="318"/>
        <v>0</v>
      </c>
      <c r="E92" s="265">
        <v>0</v>
      </c>
      <c r="F92" s="265">
        <v>0</v>
      </c>
      <c r="G92" s="265">
        <v>0</v>
      </c>
      <c r="H92" s="265">
        <v>0</v>
      </c>
      <c r="I92" s="265">
        <v>0</v>
      </c>
      <c r="J92" s="266">
        <v>0</v>
      </c>
      <c r="K92" s="265">
        <v>0</v>
      </c>
      <c r="L92" s="265">
        <v>0</v>
      </c>
      <c r="M92" s="265">
        <v>0</v>
      </c>
      <c r="N92" s="265">
        <v>0</v>
      </c>
      <c r="O92" s="265">
        <v>0</v>
      </c>
      <c r="P92" s="265">
        <v>199585.87</v>
      </c>
      <c r="Q92" s="265">
        <v>0</v>
      </c>
      <c r="R92" s="265">
        <v>0</v>
      </c>
      <c r="S92" s="265">
        <v>0</v>
      </c>
      <c r="T92" s="265">
        <v>0</v>
      </c>
    </row>
    <row r="93" ht="22.5" customHeight="1">
      <c r="A93" s="263">
        <v>82</v>
      </c>
      <c r="B93" s="264" t="s">
        <v>151</v>
      </c>
      <c r="C93" s="265">
        <f t="shared" si="317"/>
        <v>2848299.7799999998</v>
      </c>
      <c r="D93" s="265">
        <f t="shared" si="318"/>
        <v>2848299.7799999998</v>
      </c>
      <c r="E93" s="265">
        <v>0</v>
      </c>
      <c r="F93" s="265">
        <v>0</v>
      </c>
      <c r="G93" s="265">
        <v>1802357.96</v>
      </c>
      <c r="H93" s="265">
        <v>1045941.8199999999</v>
      </c>
      <c r="I93" s="265">
        <v>0</v>
      </c>
      <c r="J93" s="266">
        <v>0</v>
      </c>
      <c r="K93" s="265">
        <v>0</v>
      </c>
      <c r="L93" s="265">
        <v>0</v>
      </c>
      <c r="M93" s="265">
        <v>0</v>
      </c>
      <c r="N93" s="265">
        <v>0</v>
      </c>
      <c r="O93" s="265">
        <v>0</v>
      </c>
      <c r="P93" s="265">
        <v>0</v>
      </c>
      <c r="Q93" s="265">
        <v>0</v>
      </c>
      <c r="R93" s="265">
        <v>0</v>
      </c>
      <c r="S93" s="265">
        <v>0</v>
      </c>
      <c r="T93" s="265">
        <v>0</v>
      </c>
    </row>
    <row r="94" ht="22.5" customHeight="1">
      <c r="A94" s="263">
        <v>83</v>
      </c>
      <c r="B94" s="264" t="s">
        <v>1230</v>
      </c>
      <c r="C94" s="265">
        <f t="shared" si="317"/>
        <v>236824.57000000001</v>
      </c>
      <c r="D94" s="265">
        <f t="shared" si="318"/>
        <v>0</v>
      </c>
      <c r="E94" s="265">
        <v>0</v>
      </c>
      <c r="F94" s="265">
        <v>0</v>
      </c>
      <c r="G94" s="265">
        <v>0</v>
      </c>
      <c r="H94" s="265">
        <v>0</v>
      </c>
      <c r="I94" s="265">
        <v>0</v>
      </c>
      <c r="J94" s="266">
        <v>0</v>
      </c>
      <c r="K94" s="265">
        <v>0</v>
      </c>
      <c r="L94" s="265">
        <v>0</v>
      </c>
      <c r="M94" s="265">
        <v>0</v>
      </c>
      <c r="N94" s="265">
        <v>0</v>
      </c>
      <c r="O94" s="265">
        <v>0</v>
      </c>
      <c r="P94" s="265">
        <v>236824.57000000001</v>
      </c>
      <c r="Q94" s="265">
        <v>0</v>
      </c>
      <c r="R94" s="265">
        <v>0</v>
      </c>
      <c r="S94" s="265">
        <v>0</v>
      </c>
      <c r="T94" s="265">
        <v>0</v>
      </c>
    </row>
    <row r="95" ht="22.5" customHeight="1">
      <c r="A95" s="263">
        <v>84</v>
      </c>
      <c r="B95" s="264" t="s">
        <v>1231</v>
      </c>
      <c r="C95" s="265">
        <f t="shared" si="317"/>
        <v>12958955.9</v>
      </c>
      <c r="D95" s="265">
        <f t="shared" si="318"/>
        <v>4611449.2400000002</v>
      </c>
      <c r="E95" s="265">
        <v>1985608.04</v>
      </c>
      <c r="F95" s="265">
        <v>2209564.7999999998</v>
      </c>
      <c r="G95" s="265">
        <v>0</v>
      </c>
      <c r="H95" s="265">
        <v>416276.40000000002</v>
      </c>
      <c r="I95" s="265">
        <v>0</v>
      </c>
      <c r="J95" s="266">
        <v>0</v>
      </c>
      <c r="K95" s="265">
        <v>0</v>
      </c>
      <c r="L95" s="265">
        <v>5695960.7999999998</v>
      </c>
      <c r="M95" s="265">
        <v>0</v>
      </c>
      <c r="N95" s="265">
        <v>2520646.7999999998</v>
      </c>
      <c r="O95" s="265">
        <v>0</v>
      </c>
      <c r="P95" s="265">
        <v>130899.06</v>
      </c>
      <c r="Q95" s="265">
        <v>0</v>
      </c>
      <c r="R95" s="265">
        <v>0</v>
      </c>
      <c r="S95" s="265">
        <v>0</v>
      </c>
      <c r="T95" s="265">
        <v>0</v>
      </c>
    </row>
    <row r="96" ht="22.5" customHeight="1">
      <c r="A96" s="263">
        <v>85</v>
      </c>
      <c r="B96" s="264" t="s">
        <v>154</v>
      </c>
      <c r="C96" s="265">
        <f t="shared" si="317"/>
        <v>1872420.4299999999</v>
      </c>
      <c r="D96" s="265">
        <f t="shared" si="318"/>
        <v>0</v>
      </c>
      <c r="E96" s="265">
        <v>0</v>
      </c>
      <c r="F96" s="265">
        <v>0</v>
      </c>
      <c r="G96" s="265">
        <v>0</v>
      </c>
      <c r="H96" s="265">
        <v>0</v>
      </c>
      <c r="I96" s="265">
        <v>0</v>
      </c>
      <c r="J96" s="266">
        <v>0</v>
      </c>
      <c r="K96" s="265">
        <v>0</v>
      </c>
      <c r="L96" s="265">
        <v>1872420.4299999999</v>
      </c>
      <c r="M96" s="265">
        <v>0</v>
      </c>
      <c r="N96" s="265">
        <v>0</v>
      </c>
      <c r="O96" s="265">
        <v>0</v>
      </c>
      <c r="P96" s="265">
        <v>0</v>
      </c>
      <c r="Q96" s="265">
        <v>0</v>
      </c>
      <c r="R96" s="265">
        <v>0</v>
      </c>
      <c r="S96" s="265">
        <v>0</v>
      </c>
      <c r="T96" s="265">
        <v>0</v>
      </c>
    </row>
    <row r="97" ht="22.5" customHeight="1">
      <c r="A97" s="263">
        <v>86</v>
      </c>
      <c r="B97" s="264" t="s">
        <v>156</v>
      </c>
      <c r="C97" s="265">
        <f t="shared" si="317"/>
        <v>5473917.5999999996</v>
      </c>
      <c r="D97" s="265">
        <f t="shared" si="318"/>
        <v>0</v>
      </c>
      <c r="E97" s="265">
        <v>0</v>
      </c>
      <c r="F97" s="265">
        <v>0</v>
      </c>
      <c r="G97" s="265">
        <v>0</v>
      </c>
      <c r="H97" s="265">
        <v>0</v>
      </c>
      <c r="I97" s="265">
        <v>0</v>
      </c>
      <c r="J97" s="266">
        <v>0</v>
      </c>
      <c r="K97" s="265">
        <v>0</v>
      </c>
      <c r="L97" s="265">
        <v>0</v>
      </c>
      <c r="M97" s="265">
        <v>0</v>
      </c>
      <c r="N97" s="265">
        <v>5473917.5999999996</v>
      </c>
      <c r="O97" s="265">
        <v>0</v>
      </c>
      <c r="P97" s="265">
        <v>0</v>
      </c>
      <c r="Q97" s="265">
        <v>0</v>
      </c>
      <c r="R97" s="265">
        <v>0</v>
      </c>
      <c r="S97" s="265">
        <v>0</v>
      </c>
      <c r="T97" s="265">
        <v>0</v>
      </c>
    </row>
    <row r="98" ht="22.5" customHeight="1">
      <c r="A98" s="263">
        <v>87</v>
      </c>
      <c r="B98" s="264" t="s">
        <v>157</v>
      </c>
      <c r="C98" s="265">
        <f t="shared" si="317"/>
        <v>1046097.6</v>
      </c>
      <c r="D98" s="265">
        <f t="shared" si="318"/>
        <v>1046097.6</v>
      </c>
      <c r="E98" s="265">
        <v>1046097.6</v>
      </c>
      <c r="F98" s="265">
        <v>0</v>
      </c>
      <c r="G98" s="265">
        <v>0</v>
      </c>
      <c r="H98" s="265">
        <v>0</v>
      </c>
      <c r="I98" s="265">
        <v>0</v>
      </c>
      <c r="J98" s="266">
        <v>0</v>
      </c>
      <c r="K98" s="265">
        <v>0</v>
      </c>
      <c r="L98" s="265">
        <v>0</v>
      </c>
      <c r="M98" s="265">
        <v>0</v>
      </c>
      <c r="N98" s="265">
        <v>0</v>
      </c>
      <c r="O98" s="265">
        <v>0</v>
      </c>
      <c r="P98" s="265">
        <v>0</v>
      </c>
      <c r="Q98" s="265">
        <v>0</v>
      </c>
      <c r="R98" s="265">
        <v>0</v>
      </c>
      <c r="S98" s="265">
        <v>0</v>
      </c>
      <c r="T98" s="265">
        <v>0</v>
      </c>
    </row>
    <row r="99" ht="22.5" customHeight="1">
      <c r="A99" s="263">
        <v>88</v>
      </c>
      <c r="B99" s="264" t="s">
        <v>158</v>
      </c>
      <c r="C99" s="265">
        <f t="shared" si="317"/>
        <v>14219807.6</v>
      </c>
      <c r="D99" s="265">
        <f t="shared" si="318"/>
        <v>0</v>
      </c>
      <c r="E99" s="265">
        <v>0</v>
      </c>
      <c r="F99" s="265">
        <v>0</v>
      </c>
      <c r="G99" s="265">
        <v>0</v>
      </c>
      <c r="H99" s="265">
        <v>0</v>
      </c>
      <c r="I99" s="265">
        <v>0</v>
      </c>
      <c r="J99" s="266">
        <v>0</v>
      </c>
      <c r="K99" s="265">
        <v>0</v>
      </c>
      <c r="L99" s="265">
        <v>14219807.6</v>
      </c>
      <c r="M99" s="265">
        <v>0</v>
      </c>
      <c r="N99" s="265">
        <v>0</v>
      </c>
      <c r="O99" s="265">
        <v>0</v>
      </c>
      <c r="P99" s="265">
        <v>0</v>
      </c>
      <c r="Q99" s="265">
        <v>0</v>
      </c>
      <c r="R99" s="265">
        <v>0</v>
      </c>
      <c r="S99" s="265">
        <v>0</v>
      </c>
      <c r="T99" s="265">
        <v>0</v>
      </c>
    </row>
    <row r="100" ht="22.5" customHeight="1">
      <c r="A100" s="263">
        <v>89</v>
      </c>
      <c r="B100" s="264" t="s">
        <v>160</v>
      </c>
      <c r="C100" s="265">
        <f t="shared" si="317"/>
        <v>4205890.7999999998</v>
      </c>
      <c r="D100" s="265">
        <f t="shared" si="318"/>
        <v>0</v>
      </c>
      <c r="E100" s="265">
        <v>0</v>
      </c>
      <c r="F100" s="265">
        <v>0</v>
      </c>
      <c r="G100" s="265">
        <v>0</v>
      </c>
      <c r="H100" s="265">
        <v>0</v>
      </c>
      <c r="I100" s="265">
        <v>0</v>
      </c>
      <c r="J100" s="266">
        <v>0</v>
      </c>
      <c r="K100" s="265">
        <v>0</v>
      </c>
      <c r="L100" s="265">
        <v>4205890.7999999998</v>
      </c>
      <c r="M100" s="265">
        <v>0</v>
      </c>
      <c r="N100" s="265">
        <v>0</v>
      </c>
      <c r="O100" s="265">
        <v>0</v>
      </c>
      <c r="P100" s="265">
        <v>0</v>
      </c>
      <c r="Q100" s="265">
        <v>0</v>
      </c>
      <c r="R100" s="265">
        <v>0</v>
      </c>
      <c r="S100" s="265">
        <v>0</v>
      </c>
      <c r="T100" s="265">
        <v>0</v>
      </c>
    </row>
    <row r="101" ht="22.5" customHeight="1">
      <c r="A101" s="263">
        <v>90</v>
      </c>
      <c r="B101" s="264" t="s">
        <v>1232</v>
      </c>
      <c r="C101" s="265">
        <f t="shared" si="317"/>
        <v>567552.67000000004</v>
      </c>
      <c r="D101" s="265">
        <f t="shared" si="318"/>
        <v>0</v>
      </c>
      <c r="E101" s="265">
        <v>0</v>
      </c>
      <c r="F101" s="265">
        <v>0</v>
      </c>
      <c r="G101" s="265">
        <v>0</v>
      </c>
      <c r="H101" s="265">
        <v>0</v>
      </c>
      <c r="I101" s="265">
        <v>0</v>
      </c>
      <c r="J101" s="266">
        <v>0</v>
      </c>
      <c r="K101" s="265">
        <v>0</v>
      </c>
      <c r="L101" s="265">
        <v>0</v>
      </c>
      <c r="M101" s="265">
        <v>0</v>
      </c>
      <c r="N101" s="265">
        <v>0</v>
      </c>
      <c r="O101" s="265">
        <v>0</v>
      </c>
      <c r="P101" s="265">
        <v>567552.67000000004</v>
      </c>
      <c r="Q101" s="265">
        <v>0</v>
      </c>
      <c r="R101" s="265">
        <v>0</v>
      </c>
      <c r="S101" s="265">
        <v>0</v>
      </c>
      <c r="T101" s="265">
        <v>0</v>
      </c>
    </row>
    <row r="102" ht="22.5" customHeight="1">
      <c r="A102" s="263">
        <v>91</v>
      </c>
      <c r="B102" s="264" t="s">
        <v>163</v>
      </c>
      <c r="C102" s="265">
        <f t="shared" si="317"/>
        <v>1482117.28</v>
      </c>
      <c r="D102" s="265">
        <f t="shared" si="318"/>
        <v>1482117.28</v>
      </c>
      <c r="E102" s="265">
        <v>0</v>
      </c>
      <c r="F102" s="265">
        <v>0</v>
      </c>
      <c r="G102" s="265">
        <v>1482117.28</v>
      </c>
      <c r="H102" s="265">
        <v>0</v>
      </c>
      <c r="I102" s="265">
        <v>0</v>
      </c>
      <c r="J102" s="266">
        <v>0</v>
      </c>
      <c r="K102" s="265">
        <v>0</v>
      </c>
      <c r="L102" s="265">
        <v>0</v>
      </c>
      <c r="M102" s="265">
        <v>0</v>
      </c>
      <c r="N102" s="265">
        <v>0</v>
      </c>
      <c r="O102" s="265">
        <v>0</v>
      </c>
      <c r="P102" s="265">
        <v>0</v>
      </c>
      <c r="Q102" s="265">
        <v>0</v>
      </c>
      <c r="R102" s="265">
        <v>0</v>
      </c>
      <c r="S102" s="265">
        <v>0</v>
      </c>
      <c r="T102" s="265">
        <v>0</v>
      </c>
    </row>
    <row r="103" ht="22.5" customHeight="1">
      <c r="A103" s="263">
        <v>92</v>
      </c>
      <c r="B103" s="264" t="s">
        <v>1233</v>
      </c>
      <c r="C103" s="265">
        <f t="shared" si="317"/>
        <v>275587.90999999997</v>
      </c>
      <c r="D103" s="265">
        <f t="shared" si="318"/>
        <v>0</v>
      </c>
      <c r="E103" s="265">
        <v>0</v>
      </c>
      <c r="F103" s="265">
        <v>0</v>
      </c>
      <c r="G103" s="265">
        <v>0</v>
      </c>
      <c r="H103" s="265">
        <v>0</v>
      </c>
      <c r="I103" s="265">
        <v>0</v>
      </c>
      <c r="J103" s="266">
        <v>0</v>
      </c>
      <c r="K103" s="265">
        <v>0</v>
      </c>
      <c r="L103" s="265">
        <v>0</v>
      </c>
      <c r="M103" s="265">
        <v>0</v>
      </c>
      <c r="N103" s="265">
        <v>0</v>
      </c>
      <c r="O103" s="265">
        <v>0</v>
      </c>
      <c r="P103" s="265">
        <v>275587.90999999997</v>
      </c>
      <c r="Q103" s="265">
        <v>0</v>
      </c>
      <c r="R103" s="265">
        <v>0</v>
      </c>
      <c r="S103" s="265">
        <v>0</v>
      </c>
      <c r="T103" s="265">
        <v>0</v>
      </c>
    </row>
    <row r="104" ht="22.5" customHeight="1">
      <c r="A104" s="263">
        <v>93</v>
      </c>
      <c r="B104" s="264" t="s">
        <v>1234</v>
      </c>
      <c r="C104" s="265">
        <f t="shared" si="317"/>
        <v>3919730.4700000002</v>
      </c>
      <c r="D104" s="265">
        <f t="shared" si="318"/>
        <v>0</v>
      </c>
      <c r="E104" s="265">
        <v>0</v>
      </c>
      <c r="F104" s="265">
        <v>0</v>
      </c>
      <c r="G104" s="265">
        <v>0</v>
      </c>
      <c r="H104" s="265">
        <v>0</v>
      </c>
      <c r="I104" s="265">
        <v>0</v>
      </c>
      <c r="J104" s="266">
        <v>0</v>
      </c>
      <c r="K104" s="265">
        <v>0</v>
      </c>
      <c r="L104" s="265">
        <v>3590605.2000000002</v>
      </c>
      <c r="M104" s="265">
        <v>0</v>
      </c>
      <c r="N104" s="265">
        <v>0</v>
      </c>
      <c r="O104" s="265">
        <v>0</v>
      </c>
      <c r="P104" s="265">
        <v>329125.27000000002</v>
      </c>
      <c r="Q104" s="265">
        <v>0</v>
      </c>
      <c r="R104" s="265">
        <v>0</v>
      </c>
      <c r="S104" s="265">
        <v>0</v>
      </c>
      <c r="T104" s="265">
        <v>0</v>
      </c>
    </row>
    <row r="105" ht="22.5" customHeight="1">
      <c r="A105" s="263">
        <v>94</v>
      </c>
      <c r="B105" s="264" t="s">
        <v>1235</v>
      </c>
      <c r="C105" s="265">
        <f t="shared" si="317"/>
        <v>269385.91999999998</v>
      </c>
      <c r="D105" s="265">
        <f t="shared" si="318"/>
        <v>184716</v>
      </c>
      <c r="E105" s="265">
        <v>184716</v>
      </c>
      <c r="F105" s="265">
        <v>0</v>
      </c>
      <c r="G105" s="265">
        <v>0</v>
      </c>
      <c r="H105" s="265">
        <v>0</v>
      </c>
      <c r="I105" s="265">
        <v>0</v>
      </c>
      <c r="J105" s="266">
        <v>0</v>
      </c>
      <c r="K105" s="265">
        <v>0</v>
      </c>
      <c r="L105" s="265">
        <v>0</v>
      </c>
      <c r="M105" s="265">
        <v>0</v>
      </c>
      <c r="N105" s="265">
        <v>0</v>
      </c>
      <c r="O105" s="265">
        <v>0</v>
      </c>
      <c r="P105" s="265">
        <v>84669.919999999998</v>
      </c>
      <c r="Q105" s="265">
        <v>0</v>
      </c>
      <c r="R105" s="265">
        <v>0</v>
      </c>
      <c r="S105" s="265">
        <v>0</v>
      </c>
      <c r="T105" s="265">
        <v>0</v>
      </c>
    </row>
    <row r="106" ht="22.5" customHeight="1">
      <c r="A106" s="263">
        <v>95</v>
      </c>
      <c r="B106" s="264" t="s">
        <v>1236</v>
      </c>
      <c r="C106" s="265">
        <f t="shared" si="317"/>
        <v>661879.46999999997</v>
      </c>
      <c r="D106" s="265">
        <f t="shared" si="318"/>
        <v>458077.20000000001</v>
      </c>
      <c r="E106" s="265">
        <v>458077.20000000001</v>
      </c>
      <c r="F106" s="265">
        <v>0</v>
      </c>
      <c r="G106" s="265">
        <v>0</v>
      </c>
      <c r="H106" s="265">
        <v>0</v>
      </c>
      <c r="I106" s="265">
        <v>0</v>
      </c>
      <c r="J106" s="266">
        <v>0</v>
      </c>
      <c r="K106" s="265">
        <v>0</v>
      </c>
      <c r="L106" s="265">
        <v>0</v>
      </c>
      <c r="M106" s="265">
        <v>0</v>
      </c>
      <c r="N106" s="265">
        <v>0</v>
      </c>
      <c r="O106" s="265">
        <v>0</v>
      </c>
      <c r="P106" s="265">
        <v>203802.26999999999</v>
      </c>
      <c r="Q106" s="265">
        <v>0</v>
      </c>
      <c r="R106" s="265">
        <v>0</v>
      </c>
      <c r="S106" s="265">
        <v>0</v>
      </c>
      <c r="T106" s="265">
        <v>0</v>
      </c>
    </row>
    <row r="107" ht="22.5" customHeight="1">
      <c r="A107" s="263">
        <v>96</v>
      </c>
      <c r="B107" s="264" t="s">
        <v>170</v>
      </c>
      <c r="C107" s="265">
        <f t="shared" si="317"/>
        <v>3707041.3599999999</v>
      </c>
      <c r="D107" s="265">
        <f t="shared" si="318"/>
        <v>3707041.3599999999</v>
      </c>
      <c r="E107" s="265">
        <v>0</v>
      </c>
      <c r="F107" s="265">
        <v>0</v>
      </c>
      <c r="G107" s="265">
        <v>1513648.8</v>
      </c>
      <c r="H107" s="265">
        <v>776328</v>
      </c>
      <c r="I107" s="265">
        <v>1417064.5600000001</v>
      </c>
      <c r="J107" s="266">
        <v>0</v>
      </c>
      <c r="K107" s="265">
        <v>0</v>
      </c>
      <c r="L107" s="265">
        <v>0</v>
      </c>
      <c r="M107" s="265">
        <v>0</v>
      </c>
      <c r="N107" s="265">
        <v>0</v>
      </c>
      <c r="O107" s="265">
        <v>0</v>
      </c>
      <c r="P107" s="265">
        <v>0</v>
      </c>
      <c r="Q107" s="265">
        <v>0</v>
      </c>
      <c r="R107" s="265">
        <v>0</v>
      </c>
      <c r="S107" s="265">
        <v>0</v>
      </c>
      <c r="T107" s="265">
        <v>0</v>
      </c>
    </row>
    <row r="108" ht="22.5" customHeight="1">
      <c r="A108" s="263">
        <v>97</v>
      </c>
      <c r="B108" s="264" t="s">
        <v>171</v>
      </c>
      <c r="C108" s="265">
        <f t="shared" si="317"/>
        <v>96839.369999999995</v>
      </c>
      <c r="D108" s="265">
        <f t="shared" si="318"/>
        <v>96839.369999999995</v>
      </c>
      <c r="E108" s="265">
        <v>0</v>
      </c>
      <c r="F108" s="265">
        <v>0</v>
      </c>
      <c r="G108" s="265">
        <v>0</v>
      </c>
      <c r="H108" s="265">
        <v>0</v>
      </c>
      <c r="I108" s="265">
        <v>96839.369999999995</v>
      </c>
      <c r="J108" s="266">
        <v>0</v>
      </c>
      <c r="K108" s="265">
        <v>0</v>
      </c>
      <c r="L108" s="265">
        <v>0</v>
      </c>
      <c r="M108" s="265">
        <v>0</v>
      </c>
      <c r="N108" s="265">
        <v>0</v>
      </c>
      <c r="O108" s="265">
        <v>0</v>
      </c>
      <c r="P108" s="265">
        <v>0</v>
      </c>
      <c r="Q108" s="265">
        <v>0</v>
      </c>
      <c r="R108" s="265">
        <v>0</v>
      </c>
      <c r="S108" s="265">
        <v>0</v>
      </c>
      <c r="T108" s="265">
        <v>0</v>
      </c>
    </row>
    <row r="109" ht="22.5" customHeight="1">
      <c r="A109" s="263">
        <v>98</v>
      </c>
      <c r="B109" s="264" t="s">
        <v>172</v>
      </c>
      <c r="C109" s="265">
        <f t="shared" si="317"/>
        <v>5802392.0900000008</v>
      </c>
      <c r="D109" s="265">
        <f t="shared" si="318"/>
        <v>0</v>
      </c>
      <c r="E109" s="265">
        <v>0</v>
      </c>
      <c r="F109" s="265">
        <v>0</v>
      </c>
      <c r="G109" s="265">
        <v>0</v>
      </c>
      <c r="H109" s="265">
        <v>0</v>
      </c>
      <c r="I109" s="265">
        <v>0</v>
      </c>
      <c r="J109" s="266">
        <v>0</v>
      </c>
      <c r="K109" s="265">
        <v>0</v>
      </c>
      <c r="L109" s="265">
        <v>5641807.4400000004</v>
      </c>
      <c r="M109" s="265">
        <v>0</v>
      </c>
      <c r="N109" s="265">
        <v>0</v>
      </c>
      <c r="O109" s="265">
        <v>0</v>
      </c>
      <c r="P109" s="265">
        <v>160584.64999999999</v>
      </c>
      <c r="Q109" s="265">
        <v>0</v>
      </c>
      <c r="R109" s="265">
        <v>0</v>
      </c>
      <c r="S109" s="265">
        <v>0</v>
      </c>
      <c r="T109" s="265">
        <v>0</v>
      </c>
    </row>
    <row r="110" ht="22.5" customHeight="1">
      <c r="A110" s="263">
        <v>99</v>
      </c>
      <c r="B110" s="264" t="s">
        <v>173</v>
      </c>
      <c r="C110" s="265">
        <f t="shared" si="317"/>
        <v>5567218.2400000002</v>
      </c>
      <c r="D110" s="265">
        <f t="shared" si="318"/>
        <v>0</v>
      </c>
      <c r="E110" s="265">
        <v>0</v>
      </c>
      <c r="F110" s="265">
        <v>0</v>
      </c>
      <c r="G110" s="265">
        <v>0</v>
      </c>
      <c r="H110" s="265">
        <v>0</v>
      </c>
      <c r="I110" s="265">
        <v>0</v>
      </c>
      <c r="J110" s="266">
        <v>0</v>
      </c>
      <c r="K110" s="265">
        <v>0</v>
      </c>
      <c r="L110" s="265">
        <v>5405565.7400000002</v>
      </c>
      <c r="M110" s="265">
        <v>0</v>
      </c>
      <c r="N110" s="265">
        <v>0</v>
      </c>
      <c r="O110" s="265">
        <v>0</v>
      </c>
      <c r="P110" s="265">
        <v>161652.5</v>
      </c>
      <c r="Q110" s="265">
        <v>0</v>
      </c>
      <c r="R110" s="265">
        <v>0</v>
      </c>
      <c r="S110" s="265">
        <v>0</v>
      </c>
      <c r="T110" s="265">
        <v>0</v>
      </c>
    </row>
    <row r="111" ht="22.5" customHeight="1">
      <c r="A111" s="263">
        <v>100</v>
      </c>
      <c r="B111" s="264" t="s">
        <v>174</v>
      </c>
      <c r="C111" s="265">
        <f t="shared" si="317"/>
        <v>2685005.4100000001</v>
      </c>
      <c r="D111" s="265">
        <f t="shared" si="318"/>
        <v>0</v>
      </c>
      <c r="E111" s="265">
        <v>0</v>
      </c>
      <c r="F111" s="265">
        <v>0</v>
      </c>
      <c r="G111" s="265">
        <v>0</v>
      </c>
      <c r="H111" s="265">
        <v>0</v>
      </c>
      <c r="I111" s="265">
        <v>0</v>
      </c>
      <c r="J111" s="266">
        <v>0</v>
      </c>
      <c r="K111" s="265">
        <v>0</v>
      </c>
      <c r="L111" s="265">
        <v>2685005.4100000001</v>
      </c>
      <c r="M111" s="265">
        <v>0</v>
      </c>
      <c r="N111" s="265">
        <v>0</v>
      </c>
      <c r="O111" s="265">
        <v>0</v>
      </c>
      <c r="P111" s="265">
        <v>0</v>
      </c>
      <c r="Q111" s="265">
        <v>0</v>
      </c>
      <c r="R111" s="265">
        <v>0</v>
      </c>
      <c r="S111" s="265">
        <v>0</v>
      </c>
      <c r="T111" s="265">
        <v>0</v>
      </c>
    </row>
    <row r="112" ht="22.5" customHeight="1">
      <c r="A112" s="263">
        <v>101</v>
      </c>
      <c r="B112" s="264" t="s">
        <v>175</v>
      </c>
      <c r="C112" s="265">
        <f t="shared" si="317"/>
        <v>57200.400000000001</v>
      </c>
      <c r="D112" s="265">
        <f t="shared" si="318"/>
        <v>57200.400000000001</v>
      </c>
      <c r="E112" s="265">
        <v>0</v>
      </c>
      <c r="F112" s="265">
        <v>0</v>
      </c>
      <c r="G112" s="265">
        <v>0</v>
      </c>
      <c r="H112" s="265">
        <v>57200.400000000001</v>
      </c>
      <c r="I112" s="265">
        <v>0</v>
      </c>
      <c r="J112" s="266">
        <v>0</v>
      </c>
      <c r="K112" s="265">
        <v>0</v>
      </c>
      <c r="L112" s="265">
        <v>0</v>
      </c>
      <c r="M112" s="265">
        <v>0</v>
      </c>
      <c r="N112" s="265">
        <v>0</v>
      </c>
      <c r="O112" s="265">
        <v>0</v>
      </c>
      <c r="P112" s="265">
        <v>0</v>
      </c>
      <c r="Q112" s="265">
        <v>0</v>
      </c>
      <c r="R112" s="265">
        <v>0</v>
      </c>
      <c r="S112" s="265">
        <v>0</v>
      </c>
      <c r="T112" s="265">
        <v>0</v>
      </c>
    </row>
    <row r="113" ht="22.5" customHeight="1">
      <c r="A113" s="263">
        <v>102</v>
      </c>
      <c r="B113" s="264" t="s">
        <v>176</v>
      </c>
      <c r="C113" s="265">
        <f t="shared" si="317"/>
        <v>854944</v>
      </c>
      <c r="D113" s="265">
        <f t="shared" si="318"/>
        <v>854944</v>
      </c>
      <c r="E113" s="265">
        <v>0</v>
      </c>
      <c r="F113" s="265">
        <v>0</v>
      </c>
      <c r="G113" s="265">
        <v>854944</v>
      </c>
      <c r="H113" s="265">
        <v>0</v>
      </c>
      <c r="I113" s="265">
        <v>0</v>
      </c>
      <c r="J113" s="266">
        <v>0</v>
      </c>
      <c r="K113" s="265">
        <v>0</v>
      </c>
      <c r="L113" s="265">
        <v>0</v>
      </c>
      <c r="M113" s="265">
        <v>0</v>
      </c>
      <c r="N113" s="265">
        <v>0</v>
      </c>
      <c r="O113" s="265">
        <v>0</v>
      </c>
      <c r="P113" s="265">
        <v>0</v>
      </c>
      <c r="Q113" s="265">
        <v>0</v>
      </c>
      <c r="R113" s="265">
        <v>0</v>
      </c>
      <c r="S113" s="265">
        <v>0</v>
      </c>
      <c r="T113" s="265">
        <v>0</v>
      </c>
    </row>
    <row r="114" ht="22.5" customHeight="1">
      <c r="A114" s="263">
        <v>103</v>
      </c>
      <c r="B114" s="264" t="s">
        <v>1237</v>
      </c>
      <c r="C114" s="265">
        <f t="shared" si="317"/>
        <v>100510.75999999999</v>
      </c>
      <c r="D114" s="265">
        <f t="shared" si="318"/>
        <v>0</v>
      </c>
      <c r="E114" s="265">
        <v>0</v>
      </c>
      <c r="F114" s="265">
        <v>0</v>
      </c>
      <c r="G114" s="265">
        <v>0</v>
      </c>
      <c r="H114" s="265">
        <v>0</v>
      </c>
      <c r="I114" s="265">
        <v>0</v>
      </c>
      <c r="J114" s="266">
        <v>0</v>
      </c>
      <c r="K114" s="265">
        <v>0</v>
      </c>
      <c r="L114" s="265">
        <v>0</v>
      </c>
      <c r="M114" s="265">
        <v>0</v>
      </c>
      <c r="N114" s="265">
        <v>0</v>
      </c>
      <c r="O114" s="265">
        <v>0</v>
      </c>
      <c r="P114" s="265">
        <v>100510.75999999999</v>
      </c>
      <c r="Q114" s="265">
        <v>0</v>
      </c>
      <c r="R114" s="265">
        <v>0</v>
      </c>
      <c r="S114" s="265">
        <v>0</v>
      </c>
      <c r="T114" s="265">
        <v>0</v>
      </c>
    </row>
    <row r="115" ht="22.5" customHeight="1">
      <c r="A115" s="263">
        <v>104</v>
      </c>
      <c r="B115" s="264" t="s">
        <v>179</v>
      </c>
      <c r="C115" s="265">
        <f t="shared" si="317"/>
        <v>1590000</v>
      </c>
      <c r="D115" s="265">
        <f t="shared" si="318"/>
        <v>0</v>
      </c>
      <c r="E115" s="265">
        <v>0</v>
      </c>
      <c r="F115" s="265">
        <v>0</v>
      </c>
      <c r="G115" s="265">
        <v>0</v>
      </c>
      <c r="H115" s="265">
        <v>0</v>
      </c>
      <c r="I115" s="265">
        <v>0</v>
      </c>
      <c r="J115" s="266">
        <v>0</v>
      </c>
      <c r="K115" s="265">
        <v>0</v>
      </c>
      <c r="L115" s="265">
        <v>0</v>
      </c>
      <c r="M115" s="265">
        <v>0</v>
      </c>
      <c r="N115" s="265">
        <v>1590000</v>
      </c>
      <c r="O115" s="265">
        <v>0</v>
      </c>
      <c r="P115" s="265">
        <v>0</v>
      </c>
      <c r="Q115" s="265">
        <v>0</v>
      </c>
      <c r="R115" s="265">
        <v>0</v>
      </c>
      <c r="S115" s="265">
        <v>0</v>
      </c>
      <c r="T115" s="265">
        <v>0</v>
      </c>
    </row>
    <row r="116" ht="22.5" customHeight="1">
      <c r="A116" s="263">
        <v>105</v>
      </c>
      <c r="B116" s="264" t="s">
        <v>180</v>
      </c>
      <c r="C116" s="265">
        <f t="shared" si="317"/>
        <v>1381798.8</v>
      </c>
      <c r="D116" s="265">
        <f t="shared" si="318"/>
        <v>1381798.8</v>
      </c>
      <c r="E116" s="265">
        <v>0</v>
      </c>
      <c r="F116" s="265">
        <v>1381798.8</v>
      </c>
      <c r="G116" s="265">
        <v>0</v>
      </c>
      <c r="H116" s="265">
        <v>0</v>
      </c>
      <c r="I116" s="265">
        <v>0</v>
      </c>
      <c r="J116" s="266">
        <v>0</v>
      </c>
      <c r="K116" s="265">
        <v>0</v>
      </c>
      <c r="L116" s="265">
        <v>0</v>
      </c>
      <c r="M116" s="265">
        <v>0</v>
      </c>
      <c r="N116" s="265">
        <v>0</v>
      </c>
      <c r="O116" s="265">
        <v>0</v>
      </c>
      <c r="P116" s="265">
        <v>0</v>
      </c>
      <c r="Q116" s="265">
        <v>0</v>
      </c>
      <c r="R116" s="265">
        <v>0</v>
      </c>
      <c r="S116" s="265">
        <v>0</v>
      </c>
      <c r="T116" s="265">
        <v>0</v>
      </c>
    </row>
    <row r="117" ht="22.5" customHeight="1">
      <c r="A117" s="263">
        <v>106</v>
      </c>
      <c r="B117" s="264" t="s">
        <v>182</v>
      </c>
      <c r="C117" s="265">
        <f t="shared" si="317"/>
        <v>2580769.2800000003</v>
      </c>
      <c r="D117" s="265">
        <f t="shared" si="318"/>
        <v>2580769.2800000003</v>
      </c>
      <c r="E117" s="265">
        <v>0</v>
      </c>
      <c r="F117" s="265">
        <v>1807426.75</v>
      </c>
      <c r="G117" s="265">
        <v>0</v>
      </c>
      <c r="H117" s="265">
        <v>773342.53000000003</v>
      </c>
      <c r="I117" s="265">
        <v>0</v>
      </c>
      <c r="J117" s="266">
        <v>0</v>
      </c>
      <c r="K117" s="265">
        <v>0</v>
      </c>
      <c r="L117" s="265">
        <v>0</v>
      </c>
      <c r="M117" s="265">
        <v>0</v>
      </c>
      <c r="N117" s="265">
        <v>0</v>
      </c>
      <c r="O117" s="265">
        <v>0</v>
      </c>
      <c r="P117" s="265">
        <v>0</v>
      </c>
      <c r="Q117" s="265">
        <v>0</v>
      </c>
      <c r="R117" s="265">
        <v>0</v>
      </c>
      <c r="S117" s="265">
        <v>0</v>
      </c>
      <c r="T117" s="265">
        <v>0</v>
      </c>
    </row>
    <row r="118" ht="22.5" customHeight="1">
      <c r="A118" s="263">
        <v>107</v>
      </c>
      <c r="B118" s="264" t="s">
        <v>1238</v>
      </c>
      <c r="C118" s="265">
        <f t="shared" si="317"/>
        <v>3364687.96</v>
      </c>
      <c r="D118" s="265">
        <f t="shared" si="318"/>
        <v>486307.79999999999</v>
      </c>
      <c r="E118" s="265">
        <v>486307.79999999999</v>
      </c>
      <c r="F118" s="265">
        <v>0</v>
      </c>
      <c r="G118" s="265">
        <v>0</v>
      </c>
      <c r="H118" s="265">
        <v>0</v>
      </c>
      <c r="I118" s="265">
        <v>0</v>
      </c>
      <c r="J118" s="266">
        <v>0</v>
      </c>
      <c r="K118" s="265">
        <v>0</v>
      </c>
      <c r="L118" s="265">
        <v>0</v>
      </c>
      <c r="M118" s="265">
        <v>0</v>
      </c>
      <c r="N118" s="265">
        <v>2725928.3999999999</v>
      </c>
      <c r="O118" s="265">
        <v>0</v>
      </c>
      <c r="P118" s="265">
        <v>152451.76000000001</v>
      </c>
      <c r="Q118" s="265">
        <v>0</v>
      </c>
      <c r="R118" s="265">
        <v>0</v>
      </c>
      <c r="S118" s="265">
        <v>0</v>
      </c>
      <c r="T118" s="265">
        <v>0</v>
      </c>
    </row>
    <row r="119" ht="22.5" customHeight="1">
      <c r="A119" s="263">
        <v>108</v>
      </c>
      <c r="B119" s="264" t="s">
        <v>1239</v>
      </c>
      <c r="C119" s="265">
        <f t="shared" si="317"/>
        <v>5976181.0099999998</v>
      </c>
      <c r="D119" s="265">
        <f t="shared" si="318"/>
        <v>0</v>
      </c>
      <c r="E119" s="265">
        <v>0</v>
      </c>
      <c r="F119" s="265">
        <v>0</v>
      </c>
      <c r="G119" s="265">
        <v>0</v>
      </c>
      <c r="H119" s="265">
        <v>0</v>
      </c>
      <c r="I119" s="265">
        <v>0</v>
      </c>
      <c r="J119" s="266">
        <v>0</v>
      </c>
      <c r="K119" s="265">
        <v>0</v>
      </c>
      <c r="L119" s="265">
        <v>5800630.6799999997</v>
      </c>
      <c r="M119" s="265">
        <v>0</v>
      </c>
      <c r="N119" s="265">
        <v>0</v>
      </c>
      <c r="O119" s="265">
        <v>0</v>
      </c>
      <c r="P119" s="265">
        <v>175550.32999999999</v>
      </c>
      <c r="Q119" s="265">
        <v>0</v>
      </c>
      <c r="R119" s="265">
        <v>0</v>
      </c>
      <c r="S119" s="265">
        <v>0</v>
      </c>
      <c r="T119" s="265">
        <v>0</v>
      </c>
    </row>
    <row r="120" ht="22.5" customHeight="1">
      <c r="A120" s="263">
        <v>109</v>
      </c>
      <c r="B120" s="264" t="s">
        <v>1240</v>
      </c>
      <c r="C120" s="265">
        <f t="shared" si="317"/>
        <v>100963.25999999999</v>
      </c>
      <c r="D120" s="265">
        <f t="shared" si="318"/>
        <v>0</v>
      </c>
      <c r="E120" s="265">
        <v>0</v>
      </c>
      <c r="F120" s="265">
        <v>0</v>
      </c>
      <c r="G120" s="265">
        <v>0</v>
      </c>
      <c r="H120" s="265">
        <v>0</v>
      </c>
      <c r="I120" s="265">
        <v>0</v>
      </c>
      <c r="J120" s="266">
        <v>0</v>
      </c>
      <c r="K120" s="265">
        <v>0</v>
      </c>
      <c r="L120" s="265">
        <v>0</v>
      </c>
      <c r="M120" s="265">
        <v>0</v>
      </c>
      <c r="N120" s="265">
        <v>0</v>
      </c>
      <c r="O120" s="265">
        <v>0</v>
      </c>
      <c r="P120" s="265">
        <v>100963.25999999999</v>
      </c>
      <c r="Q120" s="265">
        <v>0</v>
      </c>
      <c r="R120" s="265">
        <v>0</v>
      </c>
      <c r="S120" s="265">
        <v>0</v>
      </c>
      <c r="T120" s="265">
        <v>0</v>
      </c>
    </row>
    <row r="121" ht="22.5" customHeight="1">
      <c r="A121" s="263">
        <v>110</v>
      </c>
      <c r="B121" s="264" t="s">
        <v>188</v>
      </c>
      <c r="C121" s="265">
        <f t="shared" si="317"/>
        <v>2685005.4100000001</v>
      </c>
      <c r="D121" s="265">
        <f t="shared" si="318"/>
        <v>0</v>
      </c>
      <c r="E121" s="265">
        <v>0</v>
      </c>
      <c r="F121" s="265">
        <v>0</v>
      </c>
      <c r="G121" s="265">
        <v>0</v>
      </c>
      <c r="H121" s="265">
        <v>0</v>
      </c>
      <c r="I121" s="265">
        <v>0</v>
      </c>
      <c r="J121" s="266">
        <v>0</v>
      </c>
      <c r="K121" s="265">
        <v>0</v>
      </c>
      <c r="L121" s="265">
        <v>2685005.4100000001</v>
      </c>
      <c r="M121" s="265">
        <v>0</v>
      </c>
      <c r="N121" s="265">
        <v>0</v>
      </c>
      <c r="O121" s="265">
        <v>0</v>
      </c>
      <c r="P121" s="265">
        <v>0</v>
      </c>
      <c r="Q121" s="265">
        <v>0</v>
      </c>
      <c r="R121" s="265">
        <v>0</v>
      </c>
      <c r="S121" s="265">
        <v>0</v>
      </c>
      <c r="T121" s="265">
        <v>0</v>
      </c>
    </row>
    <row r="122" ht="22.5" customHeight="1">
      <c r="A122" s="263">
        <v>111</v>
      </c>
      <c r="B122" s="264" t="s">
        <v>189</v>
      </c>
      <c r="C122" s="265">
        <f t="shared" si="317"/>
        <v>1564928.96</v>
      </c>
      <c r="D122" s="265">
        <f t="shared" si="318"/>
        <v>1564928.96</v>
      </c>
      <c r="E122" s="265">
        <v>0</v>
      </c>
      <c r="F122" s="265">
        <v>1564928.96</v>
      </c>
      <c r="G122" s="265">
        <v>0</v>
      </c>
      <c r="H122" s="265">
        <v>0</v>
      </c>
      <c r="I122" s="265">
        <v>0</v>
      </c>
      <c r="J122" s="266">
        <v>0</v>
      </c>
      <c r="K122" s="265">
        <v>0</v>
      </c>
      <c r="L122" s="265">
        <v>0</v>
      </c>
      <c r="M122" s="265">
        <v>0</v>
      </c>
      <c r="N122" s="265">
        <v>0</v>
      </c>
      <c r="O122" s="265">
        <v>0</v>
      </c>
      <c r="P122" s="265">
        <v>0</v>
      </c>
      <c r="Q122" s="265">
        <v>0</v>
      </c>
      <c r="R122" s="265">
        <v>0</v>
      </c>
      <c r="S122" s="265">
        <v>0</v>
      </c>
      <c r="T122" s="265">
        <v>0</v>
      </c>
    </row>
    <row r="123" ht="22.5" customHeight="1">
      <c r="A123" s="263">
        <v>112</v>
      </c>
      <c r="B123" s="264" t="s">
        <v>1241</v>
      </c>
      <c r="C123" s="265">
        <f t="shared" si="317"/>
        <v>3791240.8500000001</v>
      </c>
      <c r="D123" s="265">
        <f t="shared" si="318"/>
        <v>3791240.8500000001</v>
      </c>
      <c r="E123" s="265">
        <v>0</v>
      </c>
      <c r="F123" s="265">
        <v>3423842.8500000001</v>
      </c>
      <c r="G123" s="265">
        <v>0</v>
      </c>
      <c r="H123" s="265">
        <v>0</v>
      </c>
      <c r="I123" s="265">
        <v>367398</v>
      </c>
      <c r="J123" s="266">
        <v>0</v>
      </c>
      <c r="K123" s="265">
        <v>0</v>
      </c>
      <c r="L123" s="265">
        <v>0</v>
      </c>
      <c r="M123" s="265">
        <v>0</v>
      </c>
      <c r="N123" s="265">
        <v>0</v>
      </c>
      <c r="O123" s="265">
        <v>0</v>
      </c>
      <c r="P123" s="265">
        <v>0</v>
      </c>
      <c r="Q123" s="265">
        <v>0</v>
      </c>
      <c r="R123" s="265">
        <v>0</v>
      </c>
      <c r="S123" s="265">
        <v>0</v>
      </c>
      <c r="T123" s="265">
        <v>0</v>
      </c>
    </row>
    <row r="124" ht="22.5" customHeight="1">
      <c r="A124" s="263">
        <v>113</v>
      </c>
      <c r="B124" s="264" t="s">
        <v>1242</v>
      </c>
      <c r="C124" s="265">
        <f t="shared" si="317"/>
        <v>981848.31000000006</v>
      </c>
      <c r="D124" s="265">
        <f t="shared" si="318"/>
        <v>552603.59999999998</v>
      </c>
      <c r="E124" s="265">
        <v>0</v>
      </c>
      <c r="F124" s="265">
        <v>0</v>
      </c>
      <c r="G124" s="265">
        <v>552603.59999999998</v>
      </c>
      <c r="H124" s="265">
        <v>0</v>
      </c>
      <c r="I124" s="265">
        <v>0</v>
      </c>
      <c r="J124" s="266">
        <v>0</v>
      </c>
      <c r="K124" s="265">
        <v>0</v>
      </c>
      <c r="L124" s="265">
        <v>0</v>
      </c>
      <c r="M124" s="265">
        <v>0</v>
      </c>
      <c r="N124" s="265">
        <v>0</v>
      </c>
      <c r="O124" s="265">
        <v>0</v>
      </c>
      <c r="P124" s="265">
        <v>429244.71000000002</v>
      </c>
      <c r="Q124" s="265">
        <v>0</v>
      </c>
      <c r="R124" s="265">
        <v>0</v>
      </c>
      <c r="S124" s="265">
        <v>0</v>
      </c>
      <c r="T124" s="265">
        <v>0</v>
      </c>
    </row>
    <row r="125" ht="22.5" customHeight="1">
      <c r="A125" s="263">
        <v>114</v>
      </c>
      <c r="B125" s="264" t="s">
        <v>193</v>
      </c>
      <c r="C125" s="265">
        <f t="shared" si="317"/>
        <v>1876430</v>
      </c>
      <c r="D125" s="265">
        <f t="shared" si="318"/>
        <v>1876430</v>
      </c>
      <c r="E125" s="265">
        <v>1876430</v>
      </c>
      <c r="F125" s="265">
        <v>0</v>
      </c>
      <c r="G125" s="265">
        <v>0</v>
      </c>
      <c r="H125" s="265">
        <v>0</v>
      </c>
      <c r="I125" s="265">
        <v>0</v>
      </c>
      <c r="J125" s="266">
        <v>0</v>
      </c>
      <c r="K125" s="265">
        <v>0</v>
      </c>
      <c r="L125" s="265">
        <v>0</v>
      </c>
      <c r="M125" s="265">
        <v>0</v>
      </c>
      <c r="N125" s="265">
        <v>0</v>
      </c>
      <c r="O125" s="265">
        <v>0</v>
      </c>
      <c r="P125" s="265">
        <v>0</v>
      </c>
      <c r="Q125" s="265">
        <v>0</v>
      </c>
      <c r="R125" s="265">
        <v>0</v>
      </c>
      <c r="S125" s="265">
        <v>0</v>
      </c>
      <c r="T125" s="265">
        <v>0</v>
      </c>
    </row>
    <row r="126" ht="22.5" customHeight="1">
      <c r="A126" s="263">
        <v>115</v>
      </c>
      <c r="B126" s="264" t="s">
        <v>194</v>
      </c>
      <c r="C126" s="265">
        <f t="shared" si="317"/>
        <v>485520</v>
      </c>
      <c r="D126" s="265">
        <f t="shared" si="318"/>
        <v>0</v>
      </c>
      <c r="E126" s="265">
        <v>0</v>
      </c>
      <c r="F126" s="265">
        <v>0</v>
      </c>
      <c r="G126" s="265">
        <v>0</v>
      </c>
      <c r="H126" s="265">
        <v>0</v>
      </c>
      <c r="I126" s="265">
        <v>0</v>
      </c>
      <c r="J126" s="266">
        <v>0</v>
      </c>
      <c r="K126" s="265">
        <v>0</v>
      </c>
      <c r="L126" s="265">
        <v>0</v>
      </c>
      <c r="M126" s="265">
        <v>0</v>
      </c>
      <c r="N126" s="265">
        <v>485520</v>
      </c>
      <c r="O126" s="265">
        <v>0</v>
      </c>
      <c r="P126" s="265">
        <v>0</v>
      </c>
      <c r="Q126" s="265">
        <v>0</v>
      </c>
      <c r="R126" s="265">
        <v>0</v>
      </c>
      <c r="S126" s="265">
        <v>0</v>
      </c>
      <c r="T126" s="265">
        <v>0</v>
      </c>
    </row>
    <row r="127" ht="22.5" customHeight="1">
      <c r="A127" s="263">
        <v>116</v>
      </c>
      <c r="B127" s="264" t="s">
        <v>195</v>
      </c>
      <c r="C127" s="265">
        <f t="shared" si="317"/>
        <v>1256269.2</v>
      </c>
      <c r="D127" s="265">
        <f t="shared" si="318"/>
        <v>1256269.2</v>
      </c>
      <c r="E127" s="265">
        <v>1256269.2</v>
      </c>
      <c r="F127" s="265">
        <v>0</v>
      </c>
      <c r="G127" s="265">
        <v>0</v>
      </c>
      <c r="H127" s="265">
        <v>0</v>
      </c>
      <c r="I127" s="265">
        <v>0</v>
      </c>
      <c r="J127" s="266">
        <v>0</v>
      </c>
      <c r="K127" s="265">
        <v>0</v>
      </c>
      <c r="L127" s="265">
        <v>0</v>
      </c>
      <c r="M127" s="265">
        <v>0</v>
      </c>
      <c r="N127" s="265">
        <v>0</v>
      </c>
      <c r="O127" s="265">
        <v>0</v>
      </c>
      <c r="P127" s="265">
        <v>0</v>
      </c>
      <c r="Q127" s="265">
        <v>0</v>
      </c>
      <c r="R127" s="265">
        <v>0</v>
      </c>
      <c r="S127" s="265">
        <v>0</v>
      </c>
      <c r="T127" s="265">
        <v>0</v>
      </c>
    </row>
    <row r="128" ht="22.5" customHeight="1">
      <c r="A128" s="263">
        <v>117</v>
      </c>
      <c r="B128" s="264" t="s">
        <v>196</v>
      </c>
      <c r="C128" s="265">
        <f t="shared" si="317"/>
        <v>1525666</v>
      </c>
      <c r="D128" s="265">
        <f t="shared" si="318"/>
        <v>0</v>
      </c>
      <c r="E128" s="265">
        <v>0</v>
      </c>
      <c r="F128" s="265">
        <v>0</v>
      </c>
      <c r="G128" s="265">
        <v>0</v>
      </c>
      <c r="H128" s="265">
        <v>0</v>
      </c>
      <c r="I128" s="265">
        <v>0</v>
      </c>
      <c r="J128" s="266">
        <v>0</v>
      </c>
      <c r="K128" s="265">
        <v>0</v>
      </c>
      <c r="L128" s="265">
        <v>0</v>
      </c>
      <c r="M128" s="265">
        <v>0</v>
      </c>
      <c r="N128" s="265">
        <v>900000</v>
      </c>
      <c r="O128" s="265">
        <v>625666</v>
      </c>
      <c r="P128" s="265">
        <v>0</v>
      </c>
      <c r="Q128" s="265">
        <v>0</v>
      </c>
      <c r="R128" s="265">
        <v>0</v>
      </c>
      <c r="S128" s="265">
        <v>0</v>
      </c>
      <c r="T128" s="265">
        <v>0</v>
      </c>
    </row>
    <row r="129" ht="22.5" customHeight="1">
      <c r="A129" s="263">
        <v>118</v>
      </c>
      <c r="B129" s="264" t="s">
        <v>1243</v>
      </c>
      <c r="C129" s="265">
        <f t="shared" si="317"/>
        <v>6575094.3899999997</v>
      </c>
      <c r="D129" s="265">
        <f t="shared" si="318"/>
        <v>6233577.5999999996</v>
      </c>
      <c r="E129" s="265">
        <v>0</v>
      </c>
      <c r="F129" s="265">
        <v>6233577.5999999996</v>
      </c>
      <c r="G129" s="265">
        <v>0</v>
      </c>
      <c r="H129" s="265">
        <v>0</v>
      </c>
      <c r="I129" s="265">
        <v>0</v>
      </c>
      <c r="J129" s="266">
        <v>0</v>
      </c>
      <c r="K129" s="265">
        <v>0</v>
      </c>
      <c r="L129" s="265">
        <v>0</v>
      </c>
      <c r="M129" s="265">
        <v>0</v>
      </c>
      <c r="N129" s="265">
        <v>0</v>
      </c>
      <c r="O129" s="265">
        <v>0</v>
      </c>
      <c r="P129" s="265">
        <v>341516.78999999998</v>
      </c>
      <c r="Q129" s="265">
        <v>0</v>
      </c>
      <c r="R129" s="265">
        <v>0</v>
      </c>
      <c r="S129" s="265">
        <v>0</v>
      </c>
      <c r="T129" s="265">
        <v>0</v>
      </c>
    </row>
    <row r="130" ht="22.5" customHeight="1">
      <c r="A130" s="263">
        <v>119</v>
      </c>
      <c r="B130" s="264" t="s">
        <v>1244</v>
      </c>
      <c r="C130" s="265">
        <f t="shared" si="317"/>
        <v>195021.44</v>
      </c>
      <c r="D130" s="265">
        <f t="shared" si="318"/>
        <v>0</v>
      </c>
      <c r="E130" s="265">
        <v>0</v>
      </c>
      <c r="F130" s="265">
        <v>0</v>
      </c>
      <c r="G130" s="265">
        <v>0</v>
      </c>
      <c r="H130" s="265">
        <v>0</v>
      </c>
      <c r="I130" s="265">
        <v>0</v>
      </c>
      <c r="J130" s="266">
        <v>0</v>
      </c>
      <c r="K130" s="265">
        <v>0</v>
      </c>
      <c r="L130" s="265">
        <v>0</v>
      </c>
      <c r="M130" s="265">
        <v>0</v>
      </c>
      <c r="N130" s="265">
        <v>0</v>
      </c>
      <c r="O130" s="265">
        <v>0</v>
      </c>
      <c r="P130" s="265">
        <v>195021.44</v>
      </c>
      <c r="Q130" s="265">
        <v>0</v>
      </c>
      <c r="R130" s="265">
        <v>0</v>
      </c>
      <c r="S130" s="265">
        <v>0</v>
      </c>
      <c r="T130" s="265">
        <v>0</v>
      </c>
    </row>
    <row r="131" ht="22.5" customHeight="1">
      <c r="A131" s="263">
        <v>120</v>
      </c>
      <c r="B131" s="264" t="s">
        <v>200</v>
      </c>
      <c r="C131" s="265">
        <f t="shared" si="317"/>
        <v>548612.81000000006</v>
      </c>
      <c r="D131" s="265">
        <f t="shared" si="318"/>
        <v>548612.81000000006</v>
      </c>
      <c r="E131" s="265">
        <v>0</v>
      </c>
      <c r="F131" s="265">
        <v>548612.81000000006</v>
      </c>
      <c r="G131" s="265">
        <v>0</v>
      </c>
      <c r="H131" s="265">
        <v>0</v>
      </c>
      <c r="I131" s="265">
        <v>0</v>
      </c>
      <c r="J131" s="266">
        <v>0</v>
      </c>
      <c r="K131" s="265">
        <v>0</v>
      </c>
      <c r="L131" s="265">
        <v>0</v>
      </c>
      <c r="M131" s="265">
        <v>0</v>
      </c>
      <c r="N131" s="265">
        <v>0</v>
      </c>
      <c r="O131" s="265">
        <v>0</v>
      </c>
      <c r="P131" s="265">
        <v>0</v>
      </c>
      <c r="Q131" s="265">
        <v>0</v>
      </c>
      <c r="R131" s="265">
        <v>0</v>
      </c>
      <c r="S131" s="265">
        <v>0</v>
      </c>
      <c r="T131" s="265">
        <v>0</v>
      </c>
    </row>
    <row r="132" ht="22.5" customHeight="1">
      <c r="A132" s="263">
        <v>121</v>
      </c>
      <c r="B132" s="264" t="s">
        <v>201</v>
      </c>
      <c r="C132" s="265">
        <f t="shared" si="317"/>
        <v>7401997.2000000002</v>
      </c>
      <c r="D132" s="265">
        <f t="shared" si="318"/>
        <v>0</v>
      </c>
      <c r="E132" s="265">
        <v>0</v>
      </c>
      <c r="F132" s="265">
        <v>0</v>
      </c>
      <c r="G132" s="265">
        <v>0</v>
      </c>
      <c r="H132" s="265">
        <v>0</v>
      </c>
      <c r="I132" s="265">
        <v>0</v>
      </c>
      <c r="J132" s="266">
        <v>0</v>
      </c>
      <c r="K132" s="265">
        <v>0</v>
      </c>
      <c r="L132" s="265">
        <v>7401997.2000000002</v>
      </c>
      <c r="M132" s="265">
        <v>0</v>
      </c>
      <c r="N132" s="265">
        <v>0</v>
      </c>
      <c r="O132" s="265">
        <v>0</v>
      </c>
      <c r="P132" s="265">
        <v>0</v>
      </c>
      <c r="Q132" s="265">
        <v>0</v>
      </c>
      <c r="R132" s="265">
        <v>0</v>
      </c>
      <c r="S132" s="265">
        <v>0</v>
      </c>
      <c r="T132" s="265">
        <v>0</v>
      </c>
    </row>
    <row r="133" ht="22.5" customHeight="1">
      <c r="A133" s="263">
        <v>122</v>
      </c>
      <c r="B133" s="264" t="s">
        <v>202</v>
      </c>
      <c r="C133" s="265">
        <f t="shared" si="317"/>
        <v>10371668.4</v>
      </c>
      <c r="D133" s="265">
        <f t="shared" si="318"/>
        <v>0</v>
      </c>
      <c r="E133" s="265">
        <v>0</v>
      </c>
      <c r="F133" s="265">
        <v>0</v>
      </c>
      <c r="G133" s="265">
        <v>0</v>
      </c>
      <c r="H133" s="265">
        <v>0</v>
      </c>
      <c r="I133" s="265">
        <v>0</v>
      </c>
      <c r="J133" s="266">
        <v>0</v>
      </c>
      <c r="K133" s="265">
        <v>0</v>
      </c>
      <c r="L133" s="265">
        <v>0</v>
      </c>
      <c r="M133" s="265">
        <v>0</v>
      </c>
      <c r="N133" s="265">
        <v>0</v>
      </c>
      <c r="O133" s="265">
        <v>0</v>
      </c>
      <c r="P133" s="265">
        <v>0</v>
      </c>
      <c r="Q133" s="265">
        <v>0</v>
      </c>
      <c r="R133" s="265">
        <v>0</v>
      </c>
      <c r="S133" s="265">
        <v>10371668.4</v>
      </c>
      <c r="T133" s="265">
        <v>0</v>
      </c>
    </row>
    <row r="134" ht="22.5" customHeight="1">
      <c r="A134" s="263">
        <v>123</v>
      </c>
      <c r="B134" s="264" t="s">
        <v>203</v>
      </c>
      <c r="C134" s="265">
        <f t="shared" si="317"/>
        <v>2903566</v>
      </c>
      <c r="D134" s="265">
        <f t="shared" si="318"/>
        <v>2200066</v>
      </c>
      <c r="E134" s="265">
        <v>2200066</v>
      </c>
      <c r="F134" s="265">
        <v>0</v>
      </c>
      <c r="G134" s="265">
        <v>0</v>
      </c>
      <c r="H134" s="265">
        <v>0</v>
      </c>
      <c r="I134" s="265">
        <v>0</v>
      </c>
      <c r="J134" s="266">
        <v>0</v>
      </c>
      <c r="K134" s="265">
        <v>0</v>
      </c>
      <c r="L134" s="265">
        <v>0</v>
      </c>
      <c r="M134" s="265">
        <v>0</v>
      </c>
      <c r="N134" s="265">
        <v>703500</v>
      </c>
      <c r="O134" s="265">
        <v>0</v>
      </c>
      <c r="P134" s="265">
        <v>0</v>
      </c>
      <c r="Q134" s="265">
        <v>0</v>
      </c>
      <c r="R134" s="265">
        <v>0</v>
      </c>
      <c r="S134" s="265">
        <v>0</v>
      </c>
      <c r="T134" s="265">
        <v>0</v>
      </c>
    </row>
    <row r="135" ht="22.5" customHeight="1">
      <c r="A135" s="263">
        <v>124</v>
      </c>
      <c r="B135" s="264" t="s">
        <v>1245</v>
      </c>
      <c r="C135" s="265">
        <f t="shared" si="317"/>
        <v>854170.67000000004</v>
      </c>
      <c r="D135" s="265">
        <f t="shared" si="318"/>
        <v>658673.68000000005</v>
      </c>
      <c r="E135" s="265">
        <v>0</v>
      </c>
      <c r="F135" s="265">
        <v>0</v>
      </c>
      <c r="G135" s="265">
        <v>411740.15000000002</v>
      </c>
      <c r="H135" s="265">
        <v>246933.53</v>
      </c>
      <c r="I135" s="265">
        <v>0</v>
      </c>
      <c r="J135" s="266">
        <v>0</v>
      </c>
      <c r="K135" s="265">
        <v>0</v>
      </c>
      <c r="L135" s="265">
        <v>0</v>
      </c>
      <c r="M135" s="265">
        <v>0</v>
      </c>
      <c r="N135" s="265">
        <v>0</v>
      </c>
      <c r="O135" s="265">
        <v>0</v>
      </c>
      <c r="P135" s="265">
        <v>195496.98999999999</v>
      </c>
      <c r="Q135" s="265">
        <v>0</v>
      </c>
      <c r="R135" s="265">
        <v>0</v>
      </c>
      <c r="S135" s="265">
        <v>0</v>
      </c>
      <c r="T135" s="265">
        <v>0</v>
      </c>
    </row>
    <row r="136" ht="22.5" customHeight="1">
      <c r="A136" s="263">
        <v>125</v>
      </c>
      <c r="B136" s="264" t="s">
        <v>205</v>
      </c>
      <c r="C136" s="265">
        <f t="shared" si="317"/>
        <v>549206.63</v>
      </c>
      <c r="D136" s="265">
        <f t="shared" si="318"/>
        <v>549206.63</v>
      </c>
      <c r="E136" s="265">
        <v>0</v>
      </c>
      <c r="F136" s="265">
        <v>0</v>
      </c>
      <c r="G136" s="265">
        <v>0</v>
      </c>
      <c r="H136" s="265">
        <v>0</v>
      </c>
      <c r="I136" s="265">
        <v>549206.63</v>
      </c>
      <c r="J136" s="266">
        <v>0</v>
      </c>
      <c r="K136" s="265">
        <v>0</v>
      </c>
      <c r="L136" s="265">
        <v>0</v>
      </c>
      <c r="M136" s="265">
        <v>0</v>
      </c>
      <c r="N136" s="265">
        <v>0</v>
      </c>
      <c r="O136" s="265">
        <v>0</v>
      </c>
      <c r="P136" s="265">
        <v>0</v>
      </c>
      <c r="Q136" s="265">
        <v>0</v>
      </c>
      <c r="R136" s="265">
        <v>0</v>
      </c>
      <c r="S136" s="265">
        <v>0</v>
      </c>
      <c r="T136" s="265">
        <v>0</v>
      </c>
    </row>
    <row r="137" ht="22.5" customHeight="1">
      <c r="A137" s="263">
        <v>126</v>
      </c>
      <c r="B137" s="264" t="s">
        <v>206</v>
      </c>
      <c r="C137" s="265">
        <f t="shared" si="317"/>
        <v>4100708.0300000003</v>
      </c>
      <c r="D137" s="265">
        <f t="shared" si="318"/>
        <v>4100708.0300000003</v>
      </c>
      <c r="E137" s="265">
        <v>0</v>
      </c>
      <c r="F137" s="265">
        <v>0</v>
      </c>
      <c r="G137" s="265">
        <v>2383878.8900000001</v>
      </c>
      <c r="H137" s="265">
        <v>1716829.1399999999</v>
      </c>
      <c r="I137" s="265">
        <v>0</v>
      </c>
      <c r="J137" s="266">
        <v>0</v>
      </c>
      <c r="K137" s="265">
        <v>0</v>
      </c>
      <c r="L137" s="265">
        <v>0</v>
      </c>
      <c r="M137" s="265">
        <v>0</v>
      </c>
      <c r="N137" s="265">
        <v>0</v>
      </c>
      <c r="O137" s="265">
        <v>0</v>
      </c>
      <c r="P137" s="265">
        <v>0</v>
      </c>
      <c r="Q137" s="265">
        <v>0</v>
      </c>
      <c r="R137" s="265">
        <v>0</v>
      </c>
      <c r="S137" s="265">
        <v>0</v>
      </c>
      <c r="T137" s="265">
        <v>0</v>
      </c>
    </row>
    <row r="138" ht="22.5" customHeight="1">
      <c r="A138" s="263">
        <v>127</v>
      </c>
      <c r="B138" s="264" t="s">
        <v>207</v>
      </c>
      <c r="C138" s="265">
        <f t="shared" si="317"/>
        <v>1882864.8</v>
      </c>
      <c r="D138" s="265">
        <f t="shared" si="318"/>
        <v>1882864.8</v>
      </c>
      <c r="E138" s="265">
        <v>0</v>
      </c>
      <c r="F138" s="265">
        <v>1882864.8</v>
      </c>
      <c r="G138" s="265">
        <v>0</v>
      </c>
      <c r="H138" s="265">
        <v>0</v>
      </c>
      <c r="I138" s="265">
        <v>0</v>
      </c>
      <c r="J138" s="266">
        <v>0</v>
      </c>
      <c r="K138" s="265">
        <v>0</v>
      </c>
      <c r="L138" s="265">
        <v>0</v>
      </c>
      <c r="M138" s="265">
        <v>0</v>
      </c>
      <c r="N138" s="265">
        <v>0</v>
      </c>
      <c r="O138" s="265">
        <v>0</v>
      </c>
      <c r="P138" s="265">
        <v>0</v>
      </c>
      <c r="Q138" s="265">
        <v>0</v>
      </c>
      <c r="R138" s="265">
        <v>0</v>
      </c>
      <c r="S138" s="265">
        <v>0</v>
      </c>
      <c r="T138" s="265">
        <v>0</v>
      </c>
    </row>
    <row r="139" ht="22.5" customHeight="1">
      <c r="A139" s="263">
        <v>128</v>
      </c>
      <c r="B139" s="264" t="s">
        <v>208</v>
      </c>
      <c r="C139" s="265">
        <f t="shared" si="317"/>
        <v>2945897.3999999999</v>
      </c>
      <c r="D139" s="265">
        <f t="shared" si="318"/>
        <v>2945897.3999999999</v>
      </c>
      <c r="E139" s="265">
        <v>0</v>
      </c>
      <c r="F139" s="265">
        <v>1552764.2</v>
      </c>
      <c r="G139" s="265">
        <v>867983.19999999995</v>
      </c>
      <c r="H139" s="265">
        <v>525150</v>
      </c>
      <c r="I139" s="265">
        <v>0</v>
      </c>
      <c r="J139" s="266">
        <v>0</v>
      </c>
      <c r="K139" s="265">
        <v>0</v>
      </c>
      <c r="L139" s="265">
        <v>0</v>
      </c>
      <c r="M139" s="265">
        <v>0</v>
      </c>
      <c r="N139" s="265">
        <v>0</v>
      </c>
      <c r="O139" s="265">
        <v>0</v>
      </c>
      <c r="P139" s="265">
        <v>0</v>
      </c>
      <c r="Q139" s="265">
        <v>0</v>
      </c>
      <c r="R139" s="265">
        <v>0</v>
      </c>
      <c r="S139" s="265">
        <v>0</v>
      </c>
      <c r="T139" s="265">
        <v>0</v>
      </c>
    </row>
    <row r="140" ht="22.5" customHeight="1">
      <c r="A140" s="263">
        <v>129</v>
      </c>
      <c r="B140" s="264" t="s">
        <v>1246</v>
      </c>
      <c r="C140" s="265">
        <f t="shared" ref="C140:C167" si="319">D140+K140+L140+M140+N140+O140+P140+Q140+R140+S140+T140</f>
        <v>3088040.6499999999</v>
      </c>
      <c r="D140" s="265">
        <f t="shared" ref="D140:D167" si="320">SUM(E140:I140)</f>
        <v>3088040.6499999999</v>
      </c>
      <c r="E140" s="265">
        <v>0</v>
      </c>
      <c r="F140" s="265">
        <v>1009088.4</v>
      </c>
      <c r="G140" s="265">
        <v>1177800.53</v>
      </c>
      <c r="H140" s="265">
        <v>226923.34</v>
      </c>
      <c r="I140" s="265">
        <v>674228.38</v>
      </c>
      <c r="J140" s="266">
        <v>0</v>
      </c>
      <c r="K140" s="265">
        <v>0</v>
      </c>
      <c r="L140" s="265">
        <v>0</v>
      </c>
      <c r="M140" s="265">
        <v>0</v>
      </c>
      <c r="N140" s="265">
        <v>0</v>
      </c>
      <c r="O140" s="265">
        <v>0</v>
      </c>
      <c r="P140" s="265">
        <v>0</v>
      </c>
      <c r="Q140" s="265">
        <v>0</v>
      </c>
      <c r="R140" s="265">
        <v>0</v>
      </c>
      <c r="S140" s="265">
        <v>0</v>
      </c>
      <c r="T140" s="265">
        <v>0</v>
      </c>
    </row>
    <row r="141" ht="22.5" customHeight="1">
      <c r="A141" s="263">
        <v>130</v>
      </c>
      <c r="B141" s="264" t="s">
        <v>210</v>
      </c>
      <c r="C141" s="265">
        <f t="shared" si="319"/>
        <v>8443293.3900000006</v>
      </c>
      <c r="D141" s="265">
        <f t="shared" si="320"/>
        <v>0</v>
      </c>
      <c r="E141" s="265">
        <v>0</v>
      </c>
      <c r="F141" s="265">
        <v>0</v>
      </c>
      <c r="G141" s="265">
        <v>0</v>
      </c>
      <c r="H141" s="265">
        <v>0</v>
      </c>
      <c r="I141" s="265">
        <v>0</v>
      </c>
      <c r="J141" s="266">
        <v>0</v>
      </c>
      <c r="K141" s="265">
        <v>0</v>
      </c>
      <c r="L141" s="265">
        <v>8443293.3900000006</v>
      </c>
      <c r="M141" s="265">
        <v>0</v>
      </c>
      <c r="N141" s="265">
        <v>0</v>
      </c>
      <c r="O141" s="265">
        <v>0</v>
      </c>
      <c r="P141" s="265">
        <v>0</v>
      </c>
      <c r="Q141" s="265">
        <v>0</v>
      </c>
      <c r="R141" s="265">
        <v>0</v>
      </c>
      <c r="S141" s="265">
        <v>0</v>
      </c>
      <c r="T141" s="265">
        <v>0</v>
      </c>
    </row>
    <row r="142" s="4" customFormat="1" ht="22.5" customHeight="1">
      <c r="A142" s="263">
        <v>131</v>
      </c>
      <c r="B142" s="264" t="s">
        <v>1247</v>
      </c>
      <c r="C142" s="265">
        <f t="shared" si="319"/>
        <v>2154990</v>
      </c>
      <c r="D142" s="265">
        <f t="shared" si="320"/>
        <v>0</v>
      </c>
      <c r="E142" s="265">
        <v>0</v>
      </c>
      <c r="F142" s="265">
        <v>0</v>
      </c>
      <c r="G142" s="265">
        <v>0</v>
      </c>
      <c r="H142" s="265">
        <v>0</v>
      </c>
      <c r="I142" s="265">
        <v>0</v>
      </c>
      <c r="J142" s="266">
        <v>1</v>
      </c>
      <c r="K142" s="265">
        <v>2094990</v>
      </c>
      <c r="L142" s="265">
        <v>0</v>
      </c>
      <c r="M142" s="265">
        <v>0</v>
      </c>
      <c r="N142" s="265">
        <v>0</v>
      </c>
      <c r="O142" s="265">
        <v>0</v>
      </c>
      <c r="P142" s="265">
        <v>60000</v>
      </c>
      <c r="Q142" s="265">
        <v>0</v>
      </c>
      <c r="R142" s="265">
        <v>0</v>
      </c>
      <c r="S142" s="265">
        <v>0</v>
      </c>
      <c r="T142" s="265">
        <v>0</v>
      </c>
      <c r="U142" s="245"/>
      <c r="V142" s="245"/>
      <c r="W142" s="245"/>
      <c r="X142" s="245"/>
      <c r="Y142" s="245"/>
      <c r="Z142" s="245"/>
      <c r="AA142" s="245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  <c r="AM142" s="246"/>
      <c r="AN142" s="246"/>
      <c r="AO142" s="246"/>
    </row>
    <row r="143" ht="22.5" customHeight="1">
      <c r="A143" s="263">
        <v>132</v>
      </c>
      <c r="B143" s="264" t="s">
        <v>1248</v>
      </c>
      <c r="C143" s="265">
        <f t="shared" si="319"/>
        <v>4328982.4000000004</v>
      </c>
      <c r="D143" s="265">
        <f t="shared" si="320"/>
        <v>4027076.3999999999</v>
      </c>
      <c r="E143" s="265">
        <v>0</v>
      </c>
      <c r="F143" s="265">
        <v>4027076.3999999999</v>
      </c>
      <c r="G143" s="265">
        <v>0</v>
      </c>
      <c r="H143" s="265">
        <v>0</v>
      </c>
      <c r="I143" s="265">
        <v>0</v>
      </c>
      <c r="J143" s="266">
        <v>0</v>
      </c>
      <c r="K143" s="265">
        <v>0</v>
      </c>
      <c r="L143" s="265">
        <v>0</v>
      </c>
      <c r="M143" s="265">
        <v>0</v>
      </c>
      <c r="N143" s="265">
        <v>0</v>
      </c>
      <c r="O143" s="265">
        <v>0</v>
      </c>
      <c r="P143" s="265">
        <v>301906</v>
      </c>
      <c r="Q143" s="265">
        <v>0</v>
      </c>
      <c r="R143" s="265">
        <v>0</v>
      </c>
      <c r="S143" s="265">
        <v>0</v>
      </c>
      <c r="T143" s="265">
        <v>0</v>
      </c>
    </row>
    <row r="144" ht="22.5" customHeight="1">
      <c r="A144" s="263">
        <v>133</v>
      </c>
      <c r="B144" s="264" t="s">
        <v>1249</v>
      </c>
      <c r="C144" s="265">
        <f t="shared" si="319"/>
        <v>981961.08000000007</v>
      </c>
      <c r="D144" s="265">
        <f t="shared" si="320"/>
        <v>113084.39999999999</v>
      </c>
      <c r="E144" s="265">
        <v>0</v>
      </c>
      <c r="F144" s="265">
        <v>0</v>
      </c>
      <c r="G144" s="265">
        <v>0</v>
      </c>
      <c r="H144" s="265">
        <v>113084.39999999999</v>
      </c>
      <c r="I144" s="265">
        <v>0</v>
      </c>
      <c r="J144" s="266">
        <v>0</v>
      </c>
      <c r="K144" s="265">
        <v>0</v>
      </c>
      <c r="L144" s="265">
        <v>687162</v>
      </c>
      <c r="M144" s="265">
        <v>0</v>
      </c>
      <c r="N144" s="265">
        <v>0</v>
      </c>
      <c r="O144" s="265">
        <v>0</v>
      </c>
      <c r="P144" s="265">
        <v>181714.67999999999</v>
      </c>
      <c r="Q144" s="265">
        <v>0</v>
      </c>
      <c r="R144" s="265">
        <v>0</v>
      </c>
      <c r="S144" s="265">
        <v>0</v>
      </c>
      <c r="T144" s="265">
        <v>0</v>
      </c>
    </row>
    <row r="145" ht="22.5" customHeight="1">
      <c r="A145" s="263">
        <v>134</v>
      </c>
      <c r="B145" s="264" t="s">
        <v>215</v>
      </c>
      <c r="C145" s="265">
        <f t="shared" si="319"/>
        <v>5353014</v>
      </c>
      <c r="D145" s="265">
        <f t="shared" si="320"/>
        <v>0</v>
      </c>
      <c r="E145" s="265">
        <v>0</v>
      </c>
      <c r="F145" s="265">
        <v>0</v>
      </c>
      <c r="G145" s="265">
        <v>0</v>
      </c>
      <c r="H145" s="265">
        <v>0</v>
      </c>
      <c r="I145" s="265">
        <v>0</v>
      </c>
      <c r="J145" s="266">
        <v>0</v>
      </c>
      <c r="K145" s="265">
        <v>0</v>
      </c>
      <c r="L145" s="265">
        <v>0</v>
      </c>
      <c r="M145" s="265">
        <v>0</v>
      </c>
      <c r="N145" s="265">
        <v>0</v>
      </c>
      <c r="O145" s="265">
        <v>0</v>
      </c>
      <c r="P145" s="265">
        <v>0</v>
      </c>
      <c r="Q145" s="265">
        <v>0</v>
      </c>
      <c r="R145" s="265">
        <v>0</v>
      </c>
      <c r="S145" s="265">
        <v>5353014</v>
      </c>
      <c r="T145" s="265">
        <v>0</v>
      </c>
    </row>
    <row r="146" ht="22.5" customHeight="1">
      <c r="A146" s="263">
        <v>135</v>
      </c>
      <c r="B146" s="264" t="s">
        <v>216</v>
      </c>
      <c r="C146" s="265">
        <f t="shared" si="319"/>
        <v>223962</v>
      </c>
      <c r="D146" s="265">
        <f t="shared" si="320"/>
        <v>0</v>
      </c>
      <c r="E146" s="265">
        <v>0</v>
      </c>
      <c r="F146" s="265">
        <v>0</v>
      </c>
      <c r="G146" s="265">
        <v>0</v>
      </c>
      <c r="H146" s="265">
        <v>0</v>
      </c>
      <c r="I146" s="265">
        <v>0</v>
      </c>
      <c r="J146" s="266">
        <v>0</v>
      </c>
      <c r="K146" s="265">
        <v>0</v>
      </c>
      <c r="L146" s="265">
        <v>0</v>
      </c>
      <c r="M146" s="265">
        <v>0</v>
      </c>
      <c r="N146" s="265">
        <v>223962</v>
      </c>
      <c r="O146" s="265">
        <v>0</v>
      </c>
      <c r="P146" s="265">
        <v>0</v>
      </c>
      <c r="Q146" s="265">
        <v>0</v>
      </c>
      <c r="R146" s="265">
        <v>0</v>
      </c>
      <c r="S146" s="265">
        <v>0</v>
      </c>
      <c r="T146" s="265">
        <v>0</v>
      </c>
    </row>
    <row r="147" ht="22.5" customHeight="1">
      <c r="A147" s="263">
        <v>136</v>
      </c>
      <c r="B147" s="264" t="s">
        <v>217</v>
      </c>
      <c r="C147" s="265">
        <f t="shared" si="319"/>
        <v>1403927</v>
      </c>
      <c r="D147" s="265">
        <f t="shared" si="320"/>
        <v>1050208</v>
      </c>
      <c r="E147" s="265">
        <v>0</v>
      </c>
      <c r="F147" s="265">
        <v>517761</v>
      </c>
      <c r="G147" s="265">
        <v>532447</v>
      </c>
      <c r="H147" s="265">
        <v>0</v>
      </c>
      <c r="I147" s="265">
        <v>0</v>
      </c>
      <c r="J147" s="266">
        <v>0</v>
      </c>
      <c r="K147" s="265">
        <v>0</v>
      </c>
      <c r="L147" s="265">
        <v>0</v>
      </c>
      <c r="M147" s="265">
        <v>0</v>
      </c>
      <c r="N147" s="265">
        <v>353719</v>
      </c>
      <c r="O147" s="265">
        <v>0</v>
      </c>
      <c r="P147" s="265">
        <v>0</v>
      </c>
      <c r="Q147" s="265">
        <v>0</v>
      </c>
      <c r="R147" s="265">
        <v>0</v>
      </c>
      <c r="S147" s="265">
        <v>0</v>
      </c>
      <c r="T147" s="265">
        <v>0</v>
      </c>
    </row>
    <row r="148" ht="21" customHeight="1">
      <c r="A148" s="263">
        <v>137</v>
      </c>
      <c r="B148" s="264" t="s">
        <v>1250</v>
      </c>
      <c r="C148" s="265">
        <f t="shared" si="319"/>
        <v>695817.26000000001</v>
      </c>
      <c r="D148" s="265">
        <f t="shared" si="320"/>
        <v>433615.20000000001</v>
      </c>
      <c r="E148" s="265">
        <v>0</v>
      </c>
      <c r="F148" s="265">
        <v>0</v>
      </c>
      <c r="G148" s="265">
        <v>433615.20000000001</v>
      </c>
      <c r="H148" s="265">
        <v>0</v>
      </c>
      <c r="I148" s="265">
        <v>0</v>
      </c>
      <c r="J148" s="266">
        <v>0</v>
      </c>
      <c r="K148" s="265">
        <v>0</v>
      </c>
      <c r="L148" s="265">
        <v>0</v>
      </c>
      <c r="M148" s="265">
        <v>0</v>
      </c>
      <c r="N148" s="265">
        <v>0</v>
      </c>
      <c r="O148" s="265">
        <v>0</v>
      </c>
      <c r="P148" s="265">
        <v>262202.06</v>
      </c>
      <c r="Q148" s="265">
        <v>0</v>
      </c>
      <c r="R148" s="265">
        <v>0</v>
      </c>
      <c r="S148" s="265">
        <v>0</v>
      </c>
      <c r="T148" s="265">
        <v>0</v>
      </c>
    </row>
    <row r="149" ht="21.75" customHeight="1">
      <c r="A149" s="263">
        <v>138</v>
      </c>
      <c r="B149" s="264" t="s">
        <v>220</v>
      </c>
      <c r="C149" s="265">
        <f t="shared" si="319"/>
        <v>6643239.7999999998</v>
      </c>
      <c r="D149" s="265">
        <f t="shared" si="320"/>
        <v>6643239.7999999998</v>
      </c>
      <c r="E149" s="265">
        <v>0</v>
      </c>
      <c r="F149" s="265">
        <v>3650800.7999999998</v>
      </c>
      <c r="G149" s="265">
        <v>1002050.4</v>
      </c>
      <c r="H149" s="265">
        <v>803535.59999999998</v>
      </c>
      <c r="I149" s="265">
        <v>1186853</v>
      </c>
      <c r="J149" s="266">
        <v>0</v>
      </c>
      <c r="K149" s="265">
        <v>0</v>
      </c>
      <c r="L149" s="265">
        <v>0</v>
      </c>
      <c r="M149" s="265">
        <v>0</v>
      </c>
      <c r="N149" s="265">
        <v>0</v>
      </c>
      <c r="O149" s="265">
        <v>0</v>
      </c>
      <c r="P149" s="265">
        <v>0</v>
      </c>
      <c r="Q149" s="265">
        <v>0</v>
      </c>
      <c r="R149" s="265">
        <v>0</v>
      </c>
      <c r="S149" s="265">
        <v>0</v>
      </c>
      <c r="T149" s="265">
        <v>0</v>
      </c>
    </row>
    <row r="150" ht="21.75" customHeight="1">
      <c r="A150" s="263">
        <v>139</v>
      </c>
      <c r="B150" s="264" t="s">
        <v>221</v>
      </c>
      <c r="C150" s="265">
        <f t="shared" si="319"/>
        <v>17299260</v>
      </c>
      <c r="D150" s="265">
        <f t="shared" si="320"/>
        <v>17299260</v>
      </c>
      <c r="E150" s="265">
        <v>0</v>
      </c>
      <c r="F150" s="265">
        <v>11463621.6</v>
      </c>
      <c r="G150" s="265">
        <v>3389137.2000000002</v>
      </c>
      <c r="H150" s="265">
        <v>1161217.2</v>
      </c>
      <c r="I150" s="265">
        <v>1285284</v>
      </c>
      <c r="J150" s="266">
        <v>0</v>
      </c>
      <c r="K150" s="265">
        <v>0</v>
      </c>
      <c r="L150" s="265">
        <v>0</v>
      </c>
      <c r="M150" s="265">
        <v>0</v>
      </c>
      <c r="N150" s="265">
        <v>0</v>
      </c>
      <c r="O150" s="265">
        <v>0</v>
      </c>
      <c r="P150" s="265">
        <v>0</v>
      </c>
      <c r="Q150" s="265">
        <v>0</v>
      </c>
      <c r="R150" s="265">
        <v>0</v>
      </c>
      <c r="S150" s="265">
        <v>0</v>
      </c>
      <c r="T150" s="265">
        <v>0</v>
      </c>
    </row>
    <row r="151" ht="22.5" customHeight="1">
      <c r="A151" s="263">
        <v>140</v>
      </c>
      <c r="B151" s="264" t="s">
        <v>222</v>
      </c>
      <c r="C151" s="265">
        <f t="shared" si="319"/>
        <v>466343.34999999998</v>
      </c>
      <c r="D151" s="265">
        <f t="shared" si="320"/>
        <v>0</v>
      </c>
      <c r="E151" s="265">
        <v>0</v>
      </c>
      <c r="F151" s="265">
        <v>0</v>
      </c>
      <c r="G151" s="265">
        <v>0</v>
      </c>
      <c r="H151" s="265">
        <v>0</v>
      </c>
      <c r="I151" s="265">
        <v>0</v>
      </c>
      <c r="J151" s="266">
        <v>0</v>
      </c>
      <c r="K151" s="265">
        <v>0</v>
      </c>
      <c r="L151" s="265">
        <v>466343.34999999998</v>
      </c>
      <c r="M151" s="265">
        <v>0</v>
      </c>
      <c r="N151" s="265">
        <v>0</v>
      </c>
      <c r="O151" s="265">
        <v>0</v>
      </c>
      <c r="P151" s="265">
        <v>0</v>
      </c>
      <c r="Q151" s="265">
        <v>0</v>
      </c>
      <c r="R151" s="265">
        <v>0</v>
      </c>
      <c r="S151" s="265">
        <v>0</v>
      </c>
      <c r="T151" s="265">
        <v>0</v>
      </c>
    </row>
    <row r="152" ht="21" customHeight="1">
      <c r="A152" s="263">
        <v>141</v>
      </c>
      <c r="B152" s="264" t="s">
        <v>223</v>
      </c>
      <c r="C152" s="265">
        <f t="shared" si="319"/>
        <v>3511165.3700000001</v>
      </c>
      <c r="D152" s="265">
        <f t="shared" si="320"/>
        <v>3511165.3700000001</v>
      </c>
      <c r="E152" s="265">
        <v>0</v>
      </c>
      <c r="F152" s="265">
        <v>0</v>
      </c>
      <c r="G152" s="265">
        <v>1326627.04</v>
      </c>
      <c r="H152" s="265">
        <v>2184538.3300000001</v>
      </c>
      <c r="I152" s="265">
        <v>0</v>
      </c>
      <c r="J152" s="266">
        <v>0</v>
      </c>
      <c r="K152" s="265">
        <v>0</v>
      </c>
      <c r="L152" s="265">
        <v>0</v>
      </c>
      <c r="M152" s="265">
        <v>0</v>
      </c>
      <c r="N152" s="265">
        <v>0</v>
      </c>
      <c r="O152" s="265">
        <v>0</v>
      </c>
      <c r="P152" s="265">
        <v>0</v>
      </c>
      <c r="Q152" s="265">
        <v>0</v>
      </c>
      <c r="R152" s="265">
        <v>0</v>
      </c>
      <c r="S152" s="265">
        <v>0</v>
      </c>
      <c r="T152" s="265">
        <v>0</v>
      </c>
    </row>
    <row r="153" ht="22.5" customHeight="1">
      <c r="A153" s="263">
        <v>142</v>
      </c>
      <c r="B153" s="264" t="s">
        <v>224</v>
      </c>
      <c r="C153" s="265">
        <f t="shared" si="319"/>
        <v>416811.59999999998</v>
      </c>
      <c r="D153" s="265">
        <f t="shared" si="320"/>
        <v>416811.59999999998</v>
      </c>
      <c r="E153" s="265">
        <v>0</v>
      </c>
      <c r="F153" s="265">
        <v>0</v>
      </c>
      <c r="G153" s="265">
        <v>0</v>
      </c>
      <c r="H153" s="265">
        <v>153627.60000000001</v>
      </c>
      <c r="I153" s="265">
        <v>263184</v>
      </c>
      <c r="J153" s="266">
        <v>0</v>
      </c>
      <c r="K153" s="265">
        <v>0</v>
      </c>
      <c r="L153" s="265">
        <v>0</v>
      </c>
      <c r="M153" s="265">
        <v>0</v>
      </c>
      <c r="N153" s="265">
        <v>0</v>
      </c>
      <c r="O153" s="265">
        <v>0</v>
      </c>
      <c r="P153" s="265">
        <v>0</v>
      </c>
      <c r="Q153" s="265">
        <v>0</v>
      </c>
      <c r="R153" s="265">
        <v>0</v>
      </c>
      <c r="S153" s="265">
        <v>0</v>
      </c>
      <c r="T153" s="265">
        <v>0</v>
      </c>
    </row>
    <row r="154" ht="26.25" customHeight="1">
      <c r="A154" s="263">
        <v>143</v>
      </c>
      <c r="B154" s="264" t="s">
        <v>225</v>
      </c>
      <c r="C154" s="265">
        <f t="shared" si="319"/>
        <v>3173160.4900000002</v>
      </c>
      <c r="D154" s="265">
        <f t="shared" si="320"/>
        <v>3173160.4900000002</v>
      </c>
      <c r="E154" s="265">
        <v>0</v>
      </c>
      <c r="F154" s="265">
        <v>3173160.4900000002</v>
      </c>
      <c r="G154" s="265">
        <v>0</v>
      </c>
      <c r="H154" s="265">
        <v>0</v>
      </c>
      <c r="I154" s="265">
        <v>0</v>
      </c>
      <c r="J154" s="266">
        <v>0</v>
      </c>
      <c r="K154" s="265">
        <v>0</v>
      </c>
      <c r="L154" s="265">
        <v>0</v>
      </c>
      <c r="M154" s="265">
        <v>0</v>
      </c>
      <c r="N154" s="265">
        <v>0</v>
      </c>
      <c r="O154" s="265">
        <v>0</v>
      </c>
      <c r="P154" s="265">
        <v>0</v>
      </c>
      <c r="Q154" s="265">
        <v>0</v>
      </c>
      <c r="R154" s="265">
        <v>0</v>
      </c>
      <c r="S154" s="265">
        <v>0</v>
      </c>
      <c r="T154" s="265">
        <v>0</v>
      </c>
    </row>
    <row r="155" ht="22.5" customHeight="1">
      <c r="A155" s="263">
        <v>144</v>
      </c>
      <c r="B155" s="264" t="s">
        <v>226</v>
      </c>
      <c r="C155" s="265">
        <f t="shared" si="319"/>
        <v>5195706</v>
      </c>
      <c r="D155" s="265">
        <f t="shared" si="320"/>
        <v>0</v>
      </c>
      <c r="E155" s="265">
        <v>0</v>
      </c>
      <c r="F155" s="265">
        <v>0</v>
      </c>
      <c r="G155" s="265">
        <v>0</v>
      </c>
      <c r="H155" s="265">
        <v>0</v>
      </c>
      <c r="I155" s="265">
        <v>0</v>
      </c>
      <c r="J155" s="266">
        <v>0</v>
      </c>
      <c r="K155" s="265">
        <v>0</v>
      </c>
      <c r="L155" s="265">
        <v>5195706</v>
      </c>
      <c r="M155" s="265">
        <v>0</v>
      </c>
      <c r="N155" s="265">
        <v>0</v>
      </c>
      <c r="O155" s="265">
        <v>0</v>
      </c>
      <c r="P155" s="265">
        <v>0</v>
      </c>
      <c r="Q155" s="265">
        <v>0</v>
      </c>
      <c r="R155" s="265">
        <v>0</v>
      </c>
      <c r="S155" s="265">
        <v>0</v>
      </c>
      <c r="T155" s="265">
        <v>0</v>
      </c>
    </row>
    <row r="156" ht="22.5" customHeight="1">
      <c r="A156" s="263">
        <v>145</v>
      </c>
      <c r="B156" s="264" t="s">
        <v>227</v>
      </c>
      <c r="C156" s="265">
        <f t="shared" si="319"/>
        <v>1944556.8</v>
      </c>
      <c r="D156" s="265">
        <f t="shared" si="320"/>
        <v>0</v>
      </c>
      <c r="E156" s="265">
        <v>0</v>
      </c>
      <c r="F156" s="265">
        <v>0</v>
      </c>
      <c r="G156" s="265">
        <v>0</v>
      </c>
      <c r="H156" s="265">
        <v>0</v>
      </c>
      <c r="I156" s="265">
        <v>0</v>
      </c>
      <c r="J156" s="266">
        <v>0</v>
      </c>
      <c r="K156" s="265">
        <v>0</v>
      </c>
      <c r="L156" s="265">
        <v>1944556.8</v>
      </c>
      <c r="M156" s="265">
        <v>0</v>
      </c>
      <c r="N156" s="265">
        <v>0</v>
      </c>
      <c r="O156" s="265">
        <v>0</v>
      </c>
      <c r="P156" s="265">
        <v>0</v>
      </c>
      <c r="Q156" s="265">
        <v>0</v>
      </c>
      <c r="R156" s="265">
        <v>0</v>
      </c>
      <c r="S156" s="265">
        <v>0</v>
      </c>
      <c r="T156" s="265">
        <v>0</v>
      </c>
    </row>
    <row r="157" ht="22.5" customHeight="1">
      <c r="A157" s="263">
        <v>146</v>
      </c>
      <c r="B157" s="264" t="s">
        <v>228</v>
      </c>
      <c r="C157" s="265">
        <f t="shared" si="319"/>
        <v>1326242.8799999999</v>
      </c>
      <c r="D157" s="265">
        <f t="shared" si="320"/>
        <v>0</v>
      </c>
      <c r="E157" s="265">
        <v>0</v>
      </c>
      <c r="F157" s="265">
        <v>0</v>
      </c>
      <c r="G157" s="265">
        <v>0</v>
      </c>
      <c r="H157" s="265">
        <v>0</v>
      </c>
      <c r="I157" s="265">
        <v>0</v>
      </c>
      <c r="J157" s="266">
        <v>0</v>
      </c>
      <c r="K157" s="265">
        <v>0</v>
      </c>
      <c r="L157" s="265">
        <v>1326242.8799999999</v>
      </c>
      <c r="M157" s="265">
        <v>0</v>
      </c>
      <c r="N157" s="265">
        <v>0</v>
      </c>
      <c r="O157" s="265">
        <v>0</v>
      </c>
      <c r="P157" s="265">
        <v>0</v>
      </c>
      <c r="Q157" s="265">
        <v>0</v>
      </c>
      <c r="R157" s="265">
        <v>0</v>
      </c>
      <c r="S157" s="265">
        <v>0</v>
      </c>
      <c r="T157" s="265">
        <v>0</v>
      </c>
    </row>
    <row r="158" ht="22.5" customHeight="1">
      <c r="A158" s="263">
        <v>147</v>
      </c>
      <c r="B158" s="264" t="s">
        <v>229</v>
      </c>
      <c r="C158" s="265">
        <f t="shared" si="319"/>
        <v>3336768</v>
      </c>
      <c r="D158" s="265">
        <f t="shared" si="320"/>
        <v>3336768</v>
      </c>
      <c r="E158" s="265">
        <v>0</v>
      </c>
      <c r="F158" s="265">
        <v>2705248.7999999998</v>
      </c>
      <c r="G158" s="265">
        <v>631519.19999999995</v>
      </c>
      <c r="H158" s="265">
        <v>0</v>
      </c>
      <c r="I158" s="265">
        <v>0</v>
      </c>
      <c r="J158" s="266">
        <v>0</v>
      </c>
      <c r="K158" s="265">
        <v>0</v>
      </c>
      <c r="L158" s="265">
        <v>0</v>
      </c>
      <c r="M158" s="265">
        <v>0</v>
      </c>
      <c r="N158" s="265">
        <v>0</v>
      </c>
      <c r="O158" s="265">
        <v>0</v>
      </c>
      <c r="P158" s="265">
        <v>0</v>
      </c>
      <c r="Q158" s="265">
        <v>0</v>
      </c>
      <c r="R158" s="265">
        <v>0</v>
      </c>
      <c r="S158" s="265">
        <v>0</v>
      </c>
      <c r="T158" s="265">
        <v>0</v>
      </c>
    </row>
    <row r="159" ht="22.5" customHeight="1">
      <c r="A159" s="263">
        <v>148</v>
      </c>
      <c r="B159" s="264" t="s">
        <v>230</v>
      </c>
      <c r="C159" s="265">
        <f t="shared" si="319"/>
        <v>1519653.3700000001</v>
      </c>
      <c r="D159" s="265">
        <f t="shared" si="320"/>
        <v>1519653.3700000001</v>
      </c>
      <c r="E159" s="265">
        <v>1519653.3700000001</v>
      </c>
      <c r="F159" s="265">
        <v>0</v>
      </c>
      <c r="G159" s="265">
        <v>0</v>
      </c>
      <c r="H159" s="265">
        <v>0</v>
      </c>
      <c r="I159" s="265">
        <v>0</v>
      </c>
      <c r="J159" s="266">
        <v>0</v>
      </c>
      <c r="K159" s="265">
        <v>0</v>
      </c>
      <c r="L159" s="265">
        <v>0</v>
      </c>
      <c r="M159" s="265">
        <v>0</v>
      </c>
      <c r="N159" s="265">
        <v>0</v>
      </c>
      <c r="O159" s="265">
        <v>0</v>
      </c>
      <c r="P159" s="265">
        <v>0</v>
      </c>
      <c r="Q159" s="265">
        <v>0</v>
      </c>
      <c r="R159" s="265">
        <v>0</v>
      </c>
      <c r="S159" s="265">
        <v>0</v>
      </c>
      <c r="T159" s="265">
        <v>0</v>
      </c>
    </row>
    <row r="160" ht="22.5" customHeight="1">
      <c r="A160" s="263">
        <v>149</v>
      </c>
      <c r="B160" s="264" t="s">
        <v>231</v>
      </c>
      <c r="C160" s="265">
        <f t="shared" si="319"/>
        <v>2139141.6000000001</v>
      </c>
      <c r="D160" s="265">
        <f t="shared" si="320"/>
        <v>2139141.6000000001</v>
      </c>
      <c r="E160" s="265">
        <v>0</v>
      </c>
      <c r="F160" s="265">
        <v>0</v>
      </c>
      <c r="G160" s="265">
        <v>2139141.6000000001</v>
      </c>
      <c r="H160" s="265">
        <v>0</v>
      </c>
      <c r="I160" s="265">
        <v>0</v>
      </c>
      <c r="J160" s="266">
        <v>0</v>
      </c>
      <c r="K160" s="265">
        <v>0</v>
      </c>
      <c r="L160" s="265">
        <v>0</v>
      </c>
      <c r="M160" s="265">
        <v>0</v>
      </c>
      <c r="N160" s="265">
        <v>0</v>
      </c>
      <c r="O160" s="265">
        <v>0</v>
      </c>
      <c r="P160" s="265">
        <v>0</v>
      </c>
      <c r="Q160" s="265">
        <v>0</v>
      </c>
      <c r="R160" s="265">
        <v>0</v>
      </c>
      <c r="S160" s="265">
        <v>0</v>
      </c>
      <c r="T160" s="265">
        <v>0</v>
      </c>
    </row>
    <row r="161" ht="22.5" customHeight="1">
      <c r="A161" s="263">
        <v>150</v>
      </c>
      <c r="B161" s="264" t="s">
        <v>232</v>
      </c>
      <c r="C161" s="265">
        <f t="shared" si="319"/>
        <v>1827067.2</v>
      </c>
      <c r="D161" s="265">
        <f t="shared" si="320"/>
        <v>1827067.2</v>
      </c>
      <c r="E161" s="265">
        <v>0</v>
      </c>
      <c r="F161" s="265">
        <v>0</v>
      </c>
      <c r="G161" s="265">
        <v>1827067.2</v>
      </c>
      <c r="H161" s="265">
        <v>0</v>
      </c>
      <c r="I161" s="265">
        <v>0</v>
      </c>
      <c r="J161" s="266">
        <v>0</v>
      </c>
      <c r="K161" s="265">
        <v>0</v>
      </c>
      <c r="L161" s="265">
        <v>0</v>
      </c>
      <c r="M161" s="265">
        <v>0</v>
      </c>
      <c r="N161" s="265">
        <v>0</v>
      </c>
      <c r="O161" s="265">
        <v>0</v>
      </c>
      <c r="P161" s="265">
        <v>0</v>
      </c>
      <c r="Q161" s="265">
        <v>0</v>
      </c>
      <c r="R161" s="265">
        <v>0</v>
      </c>
      <c r="S161" s="265">
        <v>0</v>
      </c>
      <c r="T161" s="265">
        <v>0</v>
      </c>
    </row>
    <row r="162" ht="22.5" customHeight="1">
      <c r="A162" s="263">
        <v>151</v>
      </c>
      <c r="B162" s="264" t="s">
        <v>233</v>
      </c>
      <c r="C162" s="265">
        <f t="shared" si="319"/>
        <v>7952067.5999999996</v>
      </c>
      <c r="D162" s="265">
        <f t="shared" si="320"/>
        <v>7952067.5999999996</v>
      </c>
      <c r="E162" s="265">
        <v>0</v>
      </c>
      <c r="F162" s="265">
        <v>4301936.4000000004</v>
      </c>
      <c r="G162" s="265">
        <v>1913907.6000000001</v>
      </c>
      <c r="H162" s="265">
        <v>0</v>
      </c>
      <c r="I162" s="265">
        <v>1736223.6000000001</v>
      </c>
      <c r="J162" s="266">
        <v>0</v>
      </c>
      <c r="K162" s="265">
        <v>0</v>
      </c>
      <c r="L162" s="265">
        <v>0</v>
      </c>
      <c r="M162" s="265">
        <v>0</v>
      </c>
      <c r="N162" s="265">
        <v>0</v>
      </c>
      <c r="O162" s="265">
        <v>0</v>
      </c>
      <c r="P162" s="265">
        <v>0</v>
      </c>
      <c r="Q162" s="265">
        <v>0</v>
      </c>
      <c r="R162" s="265">
        <v>0</v>
      </c>
      <c r="S162" s="265">
        <v>0</v>
      </c>
      <c r="T162" s="265">
        <v>0</v>
      </c>
    </row>
    <row r="163" ht="22.5" customHeight="1">
      <c r="A163" s="263">
        <v>152</v>
      </c>
      <c r="B163" s="264" t="s">
        <v>1251</v>
      </c>
      <c r="C163" s="265">
        <f t="shared" si="319"/>
        <v>4084510.7800000003</v>
      </c>
      <c r="D163" s="265">
        <f t="shared" si="320"/>
        <v>3511593.6000000001</v>
      </c>
      <c r="E163" s="265">
        <v>0</v>
      </c>
      <c r="F163" s="265">
        <v>3511593.6000000001</v>
      </c>
      <c r="G163" s="265">
        <v>0</v>
      </c>
      <c r="H163" s="265">
        <v>0</v>
      </c>
      <c r="I163" s="265">
        <v>0</v>
      </c>
      <c r="J163" s="266">
        <v>0</v>
      </c>
      <c r="K163" s="265">
        <v>0</v>
      </c>
      <c r="L163" s="265">
        <v>0</v>
      </c>
      <c r="M163" s="265">
        <v>0</v>
      </c>
      <c r="N163" s="265">
        <v>0</v>
      </c>
      <c r="O163" s="265">
        <v>0</v>
      </c>
      <c r="P163" s="265">
        <v>572917.18000000005</v>
      </c>
      <c r="Q163" s="265">
        <v>0</v>
      </c>
      <c r="R163" s="265">
        <v>0</v>
      </c>
      <c r="S163" s="265">
        <v>0</v>
      </c>
      <c r="T163" s="265">
        <v>0</v>
      </c>
    </row>
    <row r="164" ht="22.5" customHeight="1">
      <c r="A164" s="263">
        <v>153</v>
      </c>
      <c r="B164" s="264" t="s">
        <v>1252</v>
      </c>
      <c r="C164" s="265">
        <f t="shared" si="319"/>
        <v>5104882.2399999993</v>
      </c>
      <c r="D164" s="265">
        <f t="shared" si="320"/>
        <v>4632676.5999999996</v>
      </c>
      <c r="E164" s="265">
        <v>2011092</v>
      </c>
      <c r="F164" s="265">
        <v>2621584.6000000001</v>
      </c>
      <c r="G164" s="265">
        <v>0</v>
      </c>
      <c r="H164" s="265">
        <v>0</v>
      </c>
      <c r="I164" s="265">
        <v>0</v>
      </c>
      <c r="J164" s="266">
        <v>0</v>
      </c>
      <c r="K164" s="265">
        <v>0</v>
      </c>
      <c r="L164" s="265">
        <v>0</v>
      </c>
      <c r="M164" s="265">
        <v>0</v>
      </c>
      <c r="N164" s="265">
        <v>0</v>
      </c>
      <c r="O164" s="265">
        <v>0</v>
      </c>
      <c r="P164" s="265">
        <v>472205.64000000001</v>
      </c>
      <c r="Q164" s="265">
        <v>0</v>
      </c>
      <c r="R164" s="265">
        <v>0</v>
      </c>
      <c r="S164" s="265">
        <v>0</v>
      </c>
      <c r="T164" s="265">
        <v>0</v>
      </c>
    </row>
    <row r="165" ht="22.5" customHeight="1">
      <c r="A165" s="263">
        <v>154</v>
      </c>
      <c r="B165" s="264" t="s">
        <v>1253</v>
      </c>
      <c r="C165" s="265">
        <f t="shared" si="319"/>
        <v>17763571.91</v>
      </c>
      <c r="D165" s="265">
        <f t="shared" si="320"/>
        <v>0</v>
      </c>
      <c r="E165" s="265">
        <v>0</v>
      </c>
      <c r="F165" s="265">
        <v>0</v>
      </c>
      <c r="G165" s="265">
        <v>0</v>
      </c>
      <c r="H165" s="265">
        <v>0</v>
      </c>
      <c r="I165" s="265">
        <v>0</v>
      </c>
      <c r="J165" s="266">
        <v>7</v>
      </c>
      <c r="K165" s="265">
        <v>17453271.300000001</v>
      </c>
      <c r="L165" s="265">
        <v>0</v>
      </c>
      <c r="M165" s="265">
        <v>0</v>
      </c>
      <c r="N165" s="265">
        <v>0</v>
      </c>
      <c r="O165" s="265">
        <v>0</v>
      </c>
      <c r="P165" s="265">
        <v>310300.60999999999</v>
      </c>
      <c r="Q165" s="265">
        <v>0</v>
      </c>
      <c r="R165" s="265">
        <v>0</v>
      </c>
      <c r="S165" s="265">
        <v>0</v>
      </c>
      <c r="T165" s="265">
        <v>0</v>
      </c>
    </row>
    <row r="166" ht="22.5" customHeight="1">
      <c r="A166" s="263">
        <v>155</v>
      </c>
      <c r="B166" s="264" t="s">
        <v>239</v>
      </c>
      <c r="C166" s="265">
        <f t="shared" si="319"/>
        <v>820911.18999999994</v>
      </c>
      <c r="D166" s="265">
        <f t="shared" si="320"/>
        <v>0</v>
      </c>
      <c r="E166" s="265">
        <v>0</v>
      </c>
      <c r="F166" s="265">
        <v>0</v>
      </c>
      <c r="G166" s="265">
        <v>0</v>
      </c>
      <c r="H166" s="265">
        <v>0</v>
      </c>
      <c r="I166" s="265">
        <v>0</v>
      </c>
      <c r="J166" s="266">
        <v>0</v>
      </c>
      <c r="K166" s="265">
        <v>0</v>
      </c>
      <c r="L166" s="265">
        <v>0</v>
      </c>
      <c r="M166" s="265">
        <v>0</v>
      </c>
      <c r="N166" s="265">
        <v>820911.18999999994</v>
      </c>
      <c r="O166" s="265">
        <v>0</v>
      </c>
      <c r="P166" s="265">
        <v>0</v>
      </c>
      <c r="Q166" s="265">
        <v>0</v>
      </c>
      <c r="R166" s="265">
        <v>0</v>
      </c>
      <c r="S166" s="265">
        <v>0</v>
      </c>
      <c r="T166" s="265">
        <v>0</v>
      </c>
    </row>
    <row r="167" ht="22.5" customHeight="1">
      <c r="A167" s="263">
        <v>156</v>
      </c>
      <c r="B167" s="264" t="s">
        <v>1254</v>
      </c>
      <c r="C167" s="265">
        <f t="shared" si="319"/>
        <v>12354909.989999998</v>
      </c>
      <c r="D167" s="265">
        <f t="shared" si="320"/>
        <v>12044784.169999998</v>
      </c>
      <c r="E167" s="265">
        <v>3212886.1699999999</v>
      </c>
      <c r="F167" s="265">
        <v>6313526.4000000004</v>
      </c>
      <c r="G167" s="265">
        <v>884059.19999999995</v>
      </c>
      <c r="H167" s="265">
        <v>702925.19999999995</v>
      </c>
      <c r="I167" s="265">
        <v>931387.19999999995</v>
      </c>
      <c r="J167" s="266">
        <v>0</v>
      </c>
      <c r="K167" s="265">
        <v>0</v>
      </c>
      <c r="L167" s="265">
        <v>0</v>
      </c>
      <c r="M167" s="265">
        <v>0</v>
      </c>
      <c r="N167" s="265">
        <v>0</v>
      </c>
      <c r="O167" s="265">
        <v>0</v>
      </c>
      <c r="P167" s="265">
        <v>310125.82000000001</v>
      </c>
      <c r="Q167" s="265">
        <v>0</v>
      </c>
      <c r="R167" s="265">
        <v>0</v>
      </c>
      <c r="S167" s="265">
        <v>0</v>
      </c>
      <c r="T167" s="265">
        <v>0</v>
      </c>
    </row>
    <row r="168" s="18" customFormat="1" ht="22.5" customHeight="1">
      <c r="A168" s="258" t="s">
        <v>241</v>
      </c>
      <c r="B168" s="258"/>
      <c r="C168" s="259">
        <f>C169</f>
        <v>1895080.0899999999</v>
      </c>
      <c r="D168" s="259">
        <f t="shared" ref="D168:T168" si="321">D169</f>
        <v>0</v>
      </c>
      <c r="E168" s="259">
        <f t="shared" si="321"/>
        <v>0</v>
      </c>
      <c r="F168" s="259">
        <f t="shared" si="321"/>
        <v>0</v>
      </c>
      <c r="G168" s="259">
        <f t="shared" si="321"/>
        <v>0</v>
      </c>
      <c r="H168" s="259">
        <f t="shared" si="321"/>
        <v>0</v>
      </c>
      <c r="I168" s="259">
        <f t="shared" si="321"/>
        <v>0</v>
      </c>
      <c r="J168" s="260">
        <f t="shared" si="321"/>
        <v>0</v>
      </c>
      <c r="K168" s="259">
        <f t="shared" si="321"/>
        <v>0</v>
      </c>
      <c r="L168" s="259">
        <f t="shared" si="321"/>
        <v>0</v>
      </c>
      <c r="M168" s="259">
        <f t="shared" si="321"/>
        <v>0</v>
      </c>
      <c r="N168" s="259">
        <f t="shared" si="321"/>
        <v>1740052.46</v>
      </c>
      <c r="O168" s="259">
        <f t="shared" si="321"/>
        <v>0</v>
      </c>
      <c r="P168" s="259">
        <f t="shared" si="321"/>
        <v>155027.63</v>
      </c>
      <c r="Q168" s="259">
        <f t="shared" si="321"/>
        <v>0</v>
      </c>
      <c r="R168" s="259">
        <f t="shared" si="321"/>
        <v>0</v>
      </c>
      <c r="S168" s="259">
        <f t="shared" si="321"/>
        <v>0</v>
      </c>
      <c r="T168" s="259">
        <f t="shared" si="321"/>
        <v>0</v>
      </c>
      <c r="U168" s="261"/>
      <c r="V168" s="261"/>
      <c r="W168" s="261"/>
      <c r="X168" s="261"/>
      <c r="Y168" s="261"/>
      <c r="Z168" s="261"/>
      <c r="AA168" s="261"/>
      <c r="AB168" s="262"/>
      <c r="AC168" s="262"/>
      <c r="AD168" s="262"/>
      <c r="AE168" s="262"/>
      <c r="AF168" s="262"/>
      <c r="AG168" s="262"/>
      <c r="AH168" s="262"/>
      <c r="AI168" s="262"/>
      <c r="AJ168" s="262"/>
      <c r="AK168" s="262"/>
      <c r="AL168" s="262"/>
      <c r="AM168" s="262"/>
      <c r="AN168" s="262"/>
      <c r="AO168" s="262"/>
    </row>
    <row r="169" ht="22.5" customHeight="1">
      <c r="A169" s="263">
        <v>1</v>
      </c>
      <c r="B169" s="264" t="s">
        <v>1255</v>
      </c>
      <c r="C169" s="265">
        <f>D169+K169+L169+M169+N169+O169+P169+Q169+R169+S169+T169</f>
        <v>1895080.0899999999</v>
      </c>
      <c r="D169" s="265">
        <f>SUM(E169:I169)</f>
        <v>0</v>
      </c>
      <c r="E169" s="265">
        <v>0</v>
      </c>
      <c r="F169" s="265">
        <v>0</v>
      </c>
      <c r="G169" s="265">
        <v>0</v>
      </c>
      <c r="H169" s="265">
        <v>0</v>
      </c>
      <c r="I169" s="265">
        <v>0</v>
      </c>
      <c r="J169" s="266">
        <v>0</v>
      </c>
      <c r="K169" s="265">
        <v>0</v>
      </c>
      <c r="L169" s="265">
        <v>0</v>
      </c>
      <c r="M169" s="265">
        <v>0</v>
      </c>
      <c r="N169" s="265">
        <v>1740052.46</v>
      </c>
      <c r="O169" s="265">
        <v>0</v>
      </c>
      <c r="P169" s="265">
        <v>155027.63</v>
      </c>
      <c r="Q169" s="265">
        <v>0</v>
      </c>
      <c r="R169" s="265">
        <v>0</v>
      </c>
      <c r="S169" s="265">
        <v>0</v>
      </c>
      <c r="T169" s="265">
        <v>0</v>
      </c>
    </row>
    <row r="170" s="18" customFormat="1" ht="22.5" customHeight="1">
      <c r="A170" s="258" t="s">
        <v>243</v>
      </c>
      <c r="B170" s="258"/>
      <c r="C170" s="259">
        <f>C171</f>
        <v>3734382.7400000002</v>
      </c>
      <c r="D170" s="259">
        <f t="shared" ref="D170:T170" si="322">D171</f>
        <v>0</v>
      </c>
      <c r="E170" s="259">
        <f t="shared" si="322"/>
        <v>0</v>
      </c>
      <c r="F170" s="259">
        <f t="shared" si="322"/>
        <v>0</v>
      </c>
      <c r="G170" s="259">
        <f t="shared" si="322"/>
        <v>0</v>
      </c>
      <c r="H170" s="259">
        <f t="shared" si="322"/>
        <v>0</v>
      </c>
      <c r="I170" s="259">
        <f t="shared" si="322"/>
        <v>0</v>
      </c>
      <c r="J170" s="260">
        <f t="shared" si="322"/>
        <v>0</v>
      </c>
      <c r="K170" s="259">
        <f t="shared" si="322"/>
        <v>0</v>
      </c>
      <c r="L170" s="259">
        <f t="shared" si="322"/>
        <v>3612750</v>
      </c>
      <c r="M170" s="259">
        <f t="shared" si="322"/>
        <v>0</v>
      </c>
      <c r="N170" s="259">
        <f t="shared" si="322"/>
        <v>0</v>
      </c>
      <c r="O170" s="259">
        <f t="shared" si="322"/>
        <v>0</v>
      </c>
      <c r="P170" s="259">
        <f t="shared" si="322"/>
        <v>121632.74000000001</v>
      </c>
      <c r="Q170" s="259">
        <f t="shared" si="322"/>
        <v>0</v>
      </c>
      <c r="R170" s="259">
        <f t="shared" si="322"/>
        <v>0</v>
      </c>
      <c r="S170" s="259">
        <f t="shared" si="322"/>
        <v>0</v>
      </c>
      <c r="T170" s="259">
        <f t="shared" si="322"/>
        <v>0</v>
      </c>
      <c r="U170" s="261"/>
      <c r="V170" s="261"/>
      <c r="W170" s="261"/>
      <c r="X170" s="261"/>
      <c r="Y170" s="261"/>
      <c r="Z170" s="261"/>
      <c r="AA170" s="261"/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</row>
    <row r="171" ht="22.5" customHeight="1">
      <c r="A171" s="263">
        <v>1</v>
      </c>
      <c r="B171" s="264" t="s">
        <v>1256</v>
      </c>
      <c r="C171" s="265">
        <f>D171+K171+L171+M171+N171+O171+P171+Q171+R171+S171+T171</f>
        <v>3734382.7400000002</v>
      </c>
      <c r="D171" s="265">
        <f>SUM(E171:I171)</f>
        <v>0</v>
      </c>
      <c r="E171" s="265">
        <v>0</v>
      </c>
      <c r="F171" s="265">
        <v>0</v>
      </c>
      <c r="G171" s="265">
        <v>0</v>
      </c>
      <c r="H171" s="265">
        <v>0</v>
      </c>
      <c r="I171" s="265">
        <v>0</v>
      </c>
      <c r="J171" s="266">
        <v>0</v>
      </c>
      <c r="K171" s="265">
        <v>0</v>
      </c>
      <c r="L171" s="265">
        <v>3612750</v>
      </c>
      <c r="M171" s="265">
        <v>0</v>
      </c>
      <c r="N171" s="265">
        <v>0</v>
      </c>
      <c r="O171" s="265">
        <v>0</v>
      </c>
      <c r="P171" s="265">
        <v>121632.74000000001</v>
      </c>
      <c r="Q171" s="265">
        <v>0</v>
      </c>
      <c r="R171" s="265">
        <v>0</v>
      </c>
      <c r="S171" s="265">
        <v>0</v>
      </c>
      <c r="T171" s="265">
        <v>0</v>
      </c>
    </row>
    <row r="172" s="18" customFormat="1" ht="30" customHeight="1">
      <c r="A172" s="258" t="s">
        <v>246</v>
      </c>
      <c r="B172" s="258"/>
      <c r="C172" s="259">
        <f>C173</f>
        <v>981682.56000000006</v>
      </c>
      <c r="D172" s="259">
        <f t="shared" ref="D172:T172" si="323">D173</f>
        <v>0</v>
      </c>
      <c r="E172" s="259">
        <f t="shared" si="323"/>
        <v>0</v>
      </c>
      <c r="F172" s="259">
        <f t="shared" si="323"/>
        <v>0</v>
      </c>
      <c r="G172" s="259">
        <f t="shared" si="323"/>
        <v>0</v>
      </c>
      <c r="H172" s="259">
        <f t="shared" si="323"/>
        <v>0</v>
      </c>
      <c r="I172" s="259">
        <f t="shared" si="323"/>
        <v>0</v>
      </c>
      <c r="J172" s="260">
        <f t="shared" si="323"/>
        <v>0</v>
      </c>
      <c r="K172" s="259">
        <f t="shared" si="323"/>
        <v>0</v>
      </c>
      <c r="L172" s="259">
        <f t="shared" si="323"/>
        <v>0</v>
      </c>
      <c r="M172" s="259">
        <f t="shared" si="323"/>
        <v>0</v>
      </c>
      <c r="N172" s="259">
        <f t="shared" si="323"/>
        <v>981682.56000000006</v>
      </c>
      <c r="O172" s="259">
        <f t="shared" si="323"/>
        <v>0</v>
      </c>
      <c r="P172" s="259">
        <f t="shared" si="323"/>
        <v>0</v>
      </c>
      <c r="Q172" s="259">
        <f t="shared" si="323"/>
        <v>0</v>
      </c>
      <c r="R172" s="259">
        <f t="shared" si="323"/>
        <v>0</v>
      </c>
      <c r="S172" s="259">
        <f t="shared" si="323"/>
        <v>0</v>
      </c>
      <c r="T172" s="259">
        <f t="shared" si="323"/>
        <v>0</v>
      </c>
      <c r="U172" s="261"/>
      <c r="V172" s="261"/>
      <c r="W172" s="261"/>
      <c r="X172" s="261"/>
      <c r="Y172" s="261"/>
      <c r="Z172" s="261"/>
      <c r="AA172" s="261"/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</row>
    <row r="173" ht="22.5" customHeight="1">
      <c r="A173" s="263">
        <v>1</v>
      </c>
      <c r="B173" s="264" t="s">
        <v>247</v>
      </c>
      <c r="C173" s="265">
        <f>D173+K173+L173+M173+N173+O173+P173+Q173+R173+S173+T173</f>
        <v>981682.56000000006</v>
      </c>
      <c r="D173" s="265">
        <f>SUM(E173:I173)</f>
        <v>0</v>
      </c>
      <c r="E173" s="265">
        <v>0</v>
      </c>
      <c r="F173" s="265">
        <v>0</v>
      </c>
      <c r="G173" s="265">
        <v>0</v>
      </c>
      <c r="H173" s="265">
        <v>0</v>
      </c>
      <c r="I173" s="265">
        <v>0</v>
      </c>
      <c r="J173" s="266">
        <v>0</v>
      </c>
      <c r="K173" s="265">
        <v>0</v>
      </c>
      <c r="L173" s="265">
        <v>0</v>
      </c>
      <c r="M173" s="265">
        <v>0</v>
      </c>
      <c r="N173" s="265">
        <v>981682.56000000006</v>
      </c>
      <c r="O173" s="265">
        <v>0</v>
      </c>
      <c r="P173" s="265">
        <v>0</v>
      </c>
      <c r="Q173" s="265">
        <v>0</v>
      </c>
      <c r="R173" s="265">
        <v>0</v>
      </c>
      <c r="S173" s="265">
        <v>0</v>
      </c>
      <c r="T173" s="265">
        <v>0</v>
      </c>
    </row>
    <row r="174" s="18" customFormat="1" ht="22.5" customHeight="1">
      <c r="A174" s="258" t="s">
        <v>248</v>
      </c>
      <c r="B174" s="258"/>
      <c r="C174" s="259">
        <f>SUM(C175:C181)</f>
        <v>15362604.9</v>
      </c>
      <c r="D174" s="259">
        <f t="shared" ref="D174:T174" si="324">SUM(D175:D181)</f>
        <v>0</v>
      </c>
      <c r="E174" s="259">
        <f t="shared" si="324"/>
        <v>0</v>
      </c>
      <c r="F174" s="259">
        <f t="shared" si="324"/>
        <v>0</v>
      </c>
      <c r="G174" s="259">
        <f t="shared" si="324"/>
        <v>0</v>
      </c>
      <c r="H174" s="259">
        <f t="shared" si="324"/>
        <v>0</v>
      </c>
      <c r="I174" s="259">
        <f t="shared" si="324"/>
        <v>0</v>
      </c>
      <c r="J174" s="260">
        <f t="shared" si="324"/>
        <v>0</v>
      </c>
      <c r="K174" s="259">
        <f t="shared" si="324"/>
        <v>0</v>
      </c>
      <c r="L174" s="259">
        <f t="shared" si="324"/>
        <v>13955387.689999999</v>
      </c>
      <c r="M174" s="259">
        <f t="shared" si="324"/>
        <v>0</v>
      </c>
      <c r="N174" s="259">
        <f t="shared" si="324"/>
        <v>0</v>
      </c>
      <c r="O174" s="259">
        <f t="shared" si="324"/>
        <v>0</v>
      </c>
      <c r="P174" s="259">
        <f t="shared" si="324"/>
        <v>1407217.21</v>
      </c>
      <c r="Q174" s="259">
        <f t="shared" si="324"/>
        <v>0</v>
      </c>
      <c r="R174" s="259">
        <f t="shared" si="324"/>
        <v>0</v>
      </c>
      <c r="S174" s="259">
        <f t="shared" si="324"/>
        <v>0</v>
      </c>
      <c r="T174" s="259">
        <f t="shared" si="324"/>
        <v>0</v>
      </c>
      <c r="U174" s="261"/>
      <c r="V174" s="261"/>
      <c r="W174" s="261"/>
      <c r="X174" s="261"/>
      <c r="Y174" s="261"/>
      <c r="Z174" s="261"/>
      <c r="AA174" s="261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</row>
    <row r="175" ht="22.5" customHeight="1">
      <c r="A175" s="263">
        <v>1</v>
      </c>
      <c r="B175" s="264" t="s">
        <v>1257</v>
      </c>
      <c r="C175" s="265">
        <f t="shared" ref="C175:C181" si="325">D175+K175+L175+M175+N175+O175+P175+Q175+R175+S175+T175</f>
        <v>254975.13</v>
      </c>
      <c r="D175" s="265">
        <f t="shared" ref="D175:D181" si="326">SUM(E175:I175)</f>
        <v>0</v>
      </c>
      <c r="E175" s="265">
        <v>0</v>
      </c>
      <c r="F175" s="265">
        <v>0</v>
      </c>
      <c r="G175" s="265">
        <v>0</v>
      </c>
      <c r="H175" s="265">
        <v>0</v>
      </c>
      <c r="I175" s="265">
        <v>0</v>
      </c>
      <c r="J175" s="266">
        <v>0</v>
      </c>
      <c r="K175" s="265">
        <v>0</v>
      </c>
      <c r="L175" s="265">
        <v>0</v>
      </c>
      <c r="M175" s="265">
        <v>0</v>
      </c>
      <c r="N175" s="265">
        <v>0</v>
      </c>
      <c r="O175" s="265">
        <v>0</v>
      </c>
      <c r="P175" s="265">
        <v>254975.13</v>
      </c>
      <c r="Q175" s="265">
        <v>0</v>
      </c>
      <c r="R175" s="265">
        <v>0</v>
      </c>
      <c r="S175" s="265">
        <v>0</v>
      </c>
      <c r="T175" s="265">
        <v>0</v>
      </c>
    </row>
    <row r="176" ht="22.5" customHeight="1">
      <c r="A176" s="263">
        <v>2</v>
      </c>
      <c r="B176" s="264" t="s">
        <v>1258</v>
      </c>
      <c r="C176" s="265">
        <f t="shared" si="325"/>
        <v>4354988.7300000004</v>
      </c>
      <c r="D176" s="265">
        <f t="shared" si="326"/>
        <v>0</v>
      </c>
      <c r="E176" s="265">
        <v>0</v>
      </c>
      <c r="F176" s="265">
        <v>0</v>
      </c>
      <c r="G176" s="265">
        <v>0</v>
      </c>
      <c r="H176" s="265">
        <v>0</v>
      </c>
      <c r="I176" s="265">
        <v>0</v>
      </c>
      <c r="J176" s="266">
        <v>0</v>
      </c>
      <c r="K176" s="265">
        <v>0</v>
      </c>
      <c r="L176" s="265">
        <v>4186579.2000000002</v>
      </c>
      <c r="M176" s="265">
        <v>0</v>
      </c>
      <c r="N176" s="265">
        <v>0</v>
      </c>
      <c r="O176" s="265">
        <v>0</v>
      </c>
      <c r="P176" s="265">
        <v>168409.53</v>
      </c>
      <c r="Q176" s="265">
        <v>0</v>
      </c>
      <c r="R176" s="265">
        <v>0</v>
      </c>
      <c r="S176" s="265">
        <v>0</v>
      </c>
      <c r="T176" s="265">
        <v>0</v>
      </c>
    </row>
    <row r="177" ht="22.5" customHeight="1">
      <c r="A177" s="263">
        <v>3</v>
      </c>
      <c r="B177" s="264" t="s">
        <v>1259</v>
      </c>
      <c r="C177" s="265">
        <f t="shared" si="325"/>
        <v>147396.23000000001</v>
      </c>
      <c r="D177" s="265">
        <f t="shared" si="326"/>
        <v>0</v>
      </c>
      <c r="E177" s="265">
        <v>0</v>
      </c>
      <c r="F177" s="265">
        <v>0</v>
      </c>
      <c r="G177" s="265">
        <v>0</v>
      </c>
      <c r="H177" s="265">
        <v>0</v>
      </c>
      <c r="I177" s="265">
        <v>0</v>
      </c>
      <c r="J177" s="266">
        <v>0</v>
      </c>
      <c r="K177" s="265">
        <v>0</v>
      </c>
      <c r="L177" s="265">
        <v>0</v>
      </c>
      <c r="M177" s="265">
        <v>0</v>
      </c>
      <c r="N177" s="265">
        <v>0</v>
      </c>
      <c r="O177" s="265">
        <v>0</v>
      </c>
      <c r="P177" s="265">
        <v>147396.23000000001</v>
      </c>
      <c r="Q177" s="265">
        <v>0</v>
      </c>
      <c r="R177" s="265">
        <v>0</v>
      </c>
      <c r="S177" s="265">
        <v>0</v>
      </c>
      <c r="T177" s="265">
        <v>0</v>
      </c>
    </row>
    <row r="178" ht="22.5" customHeight="1">
      <c r="A178" s="263">
        <v>4</v>
      </c>
      <c r="B178" s="264" t="s">
        <v>252</v>
      </c>
      <c r="C178" s="265">
        <f t="shared" si="325"/>
        <v>3078566.3999999999</v>
      </c>
      <c r="D178" s="265">
        <f t="shared" si="326"/>
        <v>0</v>
      </c>
      <c r="E178" s="265">
        <v>0</v>
      </c>
      <c r="F178" s="265">
        <v>0</v>
      </c>
      <c r="G178" s="265">
        <v>0</v>
      </c>
      <c r="H178" s="265">
        <v>0</v>
      </c>
      <c r="I178" s="265">
        <v>0</v>
      </c>
      <c r="J178" s="266">
        <v>0</v>
      </c>
      <c r="K178" s="265">
        <v>0</v>
      </c>
      <c r="L178" s="265">
        <v>3078566.3999999999</v>
      </c>
      <c r="M178" s="265">
        <v>0</v>
      </c>
      <c r="N178" s="265">
        <v>0</v>
      </c>
      <c r="O178" s="265">
        <v>0</v>
      </c>
      <c r="P178" s="265">
        <v>0</v>
      </c>
      <c r="Q178" s="265">
        <v>0</v>
      </c>
      <c r="R178" s="265">
        <v>0</v>
      </c>
      <c r="S178" s="265">
        <v>0</v>
      </c>
      <c r="T178" s="265">
        <v>0</v>
      </c>
    </row>
    <row r="179" ht="22.5" customHeight="1">
      <c r="A179" s="263">
        <v>5</v>
      </c>
      <c r="B179" s="264" t="s">
        <v>1260</v>
      </c>
      <c r="C179" s="265">
        <f t="shared" si="325"/>
        <v>6973060.8599999994</v>
      </c>
      <c r="D179" s="265">
        <f t="shared" si="326"/>
        <v>0</v>
      </c>
      <c r="E179" s="265">
        <v>0</v>
      </c>
      <c r="F179" s="265">
        <v>0</v>
      </c>
      <c r="G179" s="265">
        <v>0</v>
      </c>
      <c r="H179" s="265">
        <v>0</v>
      </c>
      <c r="I179" s="265">
        <v>0</v>
      </c>
      <c r="J179" s="266">
        <v>0</v>
      </c>
      <c r="K179" s="265">
        <v>0</v>
      </c>
      <c r="L179" s="265">
        <v>6690242.0899999999</v>
      </c>
      <c r="M179" s="265">
        <v>0</v>
      </c>
      <c r="N179" s="265">
        <v>0</v>
      </c>
      <c r="O179" s="265">
        <v>0</v>
      </c>
      <c r="P179" s="265">
        <v>282818.77000000002</v>
      </c>
      <c r="Q179" s="265">
        <v>0</v>
      </c>
      <c r="R179" s="265">
        <v>0</v>
      </c>
      <c r="S179" s="265">
        <v>0</v>
      </c>
      <c r="T179" s="265">
        <v>0</v>
      </c>
    </row>
    <row r="180" ht="22.5" customHeight="1">
      <c r="A180" s="263">
        <v>6</v>
      </c>
      <c r="B180" s="264" t="s">
        <v>1261</v>
      </c>
      <c r="C180" s="265">
        <f t="shared" si="325"/>
        <v>260225.32000000001</v>
      </c>
      <c r="D180" s="265">
        <f t="shared" si="326"/>
        <v>0</v>
      </c>
      <c r="E180" s="265">
        <v>0</v>
      </c>
      <c r="F180" s="265">
        <v>0</v>
      </c>
      <c r="G180" s="265">
        <v>0</v>
      </c>
      <c r="H180" s="265">
        <v>0</v>
      </c>
      <c r="I180" s="265">
        <v>0</v>
      </c>
      <c r="J180" s="266">
        <v>0</v>
      </c>
      <c r="K180" s="265">
        <v>0</v>
      </c>
      <c r="L180" s="265">
        <v>0</v>
      </c>
      <c r="M180" s="265">
        <v>0</v>
      </c>
      <c r="N180" s="265">
        <v>0</v>
      </c>
      <c r="O180" s="265">
        <v>0</v>
      </c>
      <c r="P180" s="265">
        <v>260225.32000000001</v>
      </c>
      <c r="Q180" s="265">
        <v>0</v>
      </c>
      <c r="R180" s="265">
        <v>0</v>
      </c>
      <c r="S180" s="265">
        <v>0</v>
      </c>
      <c r="T180" s="265">
        <v>0</v>
      </c>
    </row>
    <row r="181" ht="22.5" customHeight="1">
      <c r="A181" s="263">
        <v>7</v>
      </c>
      <c r="B181" s="264" t="s">
        <v>1262</v>
      </c>
      <c r="C181" s="265">
        <f t="shared" si="325"/>
        <v>293392.22999999998</v>
      </c>
      <c r="D181" s="265">
        <f t="shared" si="326"/>
        <v>0</v>
      </c>
      <c r="E181" s="265">
        <v>0</v>
      </c>
      <c r="F181" s="265">
        <v>0</v>
      </c>
      <c r="G181" s="265">
        <v>0</v>
      </c>
      <c r="H181" s="265">
        <v>0</v>
      </c>
      <c r="I181" s="265">
        <v>0</v>
      </c>
      <c r="J181" s="266">
        <v>0</v>
      </c>
      <c r="K181" s="265">
        <v>0</v>
      </c>
      <c r="L181" s="265">
        <v>0</v>
      </c>
      <c r="M181" s="265">
        <v>0</v>
      </c>
      <c r="N181" s="265">
        <v>0</v>
      </c>
      <c r="O181" s="265">
        <v>0</v>
      </c>
      <c r="P181" s="265">
        <v>293392.22999999998</v>
      </c>
      <c r="Q181" s="265">
        <v>0</v>
      </c>
      <c r="R181" s="265">
        <v>0</v>
      </c>
      <c r="S181" s="265">
        <v>0</v>
      </c>
      <c r="T181" s="265">
        <v>0</v>
      </c>
    </row>
    <row r="182" s="18" customFormat="1" ht="24" customHeight="1">
      <c r="A182" s="258" t="s">
        <v>256</v>
      </c>
      <c r="B182" s="258"/>
      <c r="C182" s="259">
        <f>SUM(C183:C227)</f>
        <v>160180702.97000003</v>
      </c>
      <c r="D182" s="259">
        <f t="shared" ref="D182:T182" si="327">SUM(D183:D227)</f>
        <v>4944146.5099999998</v>
      </c>
      <c r="E182" s="259">
        <f t="shared" si="327"/>
        <v>0</v>
      </c>
      <c r="F182" s="259">
        <f t="shared" si="327"/>
        <v>3963809.6399999997</v>
      </c>
      <c r="G182" s="259">
        <f t="shared" si="327"/>
        <v>980336.87</v>
      </c>
      <c r="H182" s="259">
        <f t="shared" si="327"/>
        <v>0</v>
      </c>
      <c r="I182" s="259">
        <f t="shared" si="327"/>
        <v>0</v>
      </c>
      <c r="J182" s="260">
        <f t="shared" si="327"/>
        <v>0</v>
      </c>
      <c r="K182" s="259">
        <f t="shared" si="327"/>
        <v>0</v>
      </c>
      <c r="L182" s="259">
        <f t="shared" si="327"/>
        <v>42393271.969999999</v>
      </c>
      <c r="M182" s="259">
        <f t="shared" si="327"/>
        <v>0</v>
      </c>
      <c r="N182" s="259">
        <f t="shared" si="327"/>
        <v>112843284.48999999</v>
      </c>
      <c r="O182" s="259">
        <f t="shared" si="327"/>
        <v>0</v>
      </c>
      <c r="P182" s="259">
        <f t="shared" si="327"/>
        <v>0</v>
      </c>
      <c r="Q182" s="259">
        <f t="shared" si="327"/>
        <v>0</v>
      </c>
      <c r="R182" s="259">
        <f t="shared" si="327"/>
        <v>0</v>
      </c>
      <c r="S182" s="259">
        <f t="shared" si="327"/>
        <v>0</v>
      </c>
      <c r="T182" s="259">
        <f t="shared" si="327"/>
        <v>0</v>
      </c>
      <c r="U182" s="261"/>
      <c r="V182" s="261"/>
      <c r="W182" s="261"/>
      <c r="X182" s="261"/>
      <c r="Y182" s="261"/>
      <c r="Z182" s="261"/>
      <c r="AA182" s="261"/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</row>
    <row r="183" ht="22.5" customHeight="1">
      <c r="A183" s="263">
        <v>1</v>
      </c>
      <c r="B183" s="264" t="s">
        <v>257</v>
      </c>
      <c r="C183" s="265">
        <f t="shared" ref="C183:C227" si="328">D183+K183+L183+M183+N183+O183+P183+Q183+R183+S183+T183</f>
        <v>1584891.6299999999</v>
      </c>
      <c r="D183" s="265">
        <f t="shared" ref="D183:D227" si="329">SUM(E183:I183)</f>
        <v>0</v>
      </c>
      <c r="E183" s="265">
        <v>0</v>
      </c>
      <c r="F183" s="265">
        <v>0</v>
      </c>
      <c r="G183" s="265">
        <v>0</v>
      </c>
      <c r="H183" s="265">
        <v>0</v>
      </c>
      <c r="I183" s="265">
        <v>0</v>
      </c>
      <c r="J183" s="266">
        <v>0</v>
      </c>
      <c r="K183" s="265">
        <v>0</v>
      </c>
      <c r="L183" s="265">
        <v>1584891.6299999999</v>
      </c>
      <c r="M183" s="265">
        <v>0</v>
      </c>
      <c r="N183" s="265">
        <v>0</v>
      </c>
      <c r="O183" s="265">
        <v>0</v>
      </c>
      <c r="P183" s="265">
        <v>0</v>
      </c>
      <c r="Q183" s="265">
        <v>0</v>
      </c>
      <c r="R183" s="265">
        <v>0</v>
      </c>
      <c r="S183" s="265">
        <v>0</v>
      </c>
      <c r="T183" s="265">
        <v>0</v>
      </c>
    </row>
    <row r="184" ht="22.5" customHeight="1">
      <c r="A184" s="263">
        <v>2</v>
      </c>
      <c r="B184" s="264" t="s">
        <v>258</v>
      </c>
      <c r="C184" s="265">
        <f t="shared" si="328"/>
        <v>2099180.6600000001</v>
      </c>
      <c r="D184" s="265">
        <f t="shared" si="329"/>
        <v>0</v>
      </c>
      <c r="E184" s="265">
        <v>0</v>
      </c>
      <c r="F184" s="265">
        <v>0</v>
      </c>
      <c r="G184" s="265">
        <v>0</v>
      </c>
      <c r="H184" s="265">
        <v>0</v>
      </c>
      <c r="I184" s="265">
        <v>0</v>
      </c>
      <c r="J184" s="266">
        <v>0</v>
      </c>
      <c r="K184" s="265">
        <v>0</v>
      </c>
      <c r="L184" s="265">
        <v>0</v>
      </c>
      <c r="M184" s="265">
        <v>0</v>
      </c>
      <c r="N184" s="265">
        <v>2099180.6600000001</v>
      </c>
      <c r="O184" s="265">
        <v>0</v>
      </c>
      <c r="P184" s="265">
        <v>0</v>
      </c>
      <c r="Q184" s="265">
        <v>0</v>
      </c>
      <c r="R184" s="265">
        <v>0</v>
      </c>
      <c r="S184" s="265">
        <v>0</v>
      </c>
      <c r="T184" s="265">
        <v>0</v>
      </c>
    </row>
    <row r="185" ht="22.5" customHeight="1">
      <c r="A185" s="263">
        <v>3</v>
      </c>
      <c r="B185" s="264" t="s">
        <v>259</v>
      </c>
      <c r="C185" s="265">
        <f t="shared" si="328"/>
        <v>980336.87</v>
      </c>
      <c r="D185" s="265">
        <f t="shared" si="329"/>
        <v>980336.87</v>
      </c>
      <c r="E185" s="265">
        <v>0</v>
      </c>
      <c r="F185" s="265">
        <v>0</v>
      </c>
      <c r="G185" s="265">
        <v>980336.87</v>
      </c>
      <c r="H185" s="265">
        <v>0</v>
      </c>
      <c r="I185" s="265">
        <v>0</v>
      </c>
      <c r="J185" s="266">
        <v>0</v>
      </c>
      <c r="K185" s="265">
        <v>0</v>
      </c>
      <c r="L185" s="265">
        <v>0</v>
      </c>
      <c r="M185" s="265">
        <v>0</v>
      </c>
      <c r="N185" s="265">
        <v>0</v>
      </c>
      <c r="O185" s="265">
        <v>0</v>
      </c>
      <c r="P185" s="265">
        <v>0</v>
      </c>
      <c r="Q185" s="265">
        <v>0</v>
      </c>
      <c r="R185" s="265">
        <v>0</v>
      </c>
      <c r="S185" s="265">
        <v>0</v>
      </c>
      <c r="T185" s="265">
        <v>0</v>
      </c>
    </row>
    <row r="186" ht="22.5" customHeight="1">
      <c r="A186" s="263">
        <v>4</v>
      </c>
      <c r="B186" s="264" t="s">
        <v>260</v>
      </c>
      <c r="C186" s="265">
        <f t="shared" si="328"/>
        <v>3296401.9700000002</v>
      </c>
      <c r="D186" s="265">
        <f t="shared" si="329"/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6">
        <v>0</v>
      </c>
      <c r="K186" s="265">
        <v>0</v>
      </c>
      <c r="L186" s="265">
        <v>0</v>
      </c>
      <c r="M186" s="265">
        <v>0</v>
      </c>
      <c r="N186" s="265">
        <v>3296401.9700000002</v>
      </c>
      <c r="O186" s="265">
        <v>0</v>
      </c>
      <c r="P186" s="265">
        <v>0</v>
      </c>
      <c r="Q186" s="265">
        <v>0</v>
      </c>
      <c r="R186" s="265">
        <v>0</v>
      </c>
      <c r="S186" s="265">
        <v>0</v>
      </c>
      <c r="T186" s="265">
        <v>0</v>
      </c>
    </row>
    <row r="187" ht="22.5" customHeight="1">
      <c r="A187" s="263">
        <v>5</v>
      </c>
      <c r="B187" s="264" t="s">
        <v>261</v>
      </c>
      <c r="C187" s="265">
        <f t="shared" si="328"/>
        <v>2406538.6699999999</v>
      </c>
      <c r="D187" s="265">
        <f t="shared" si="329"/>
        <v>0</v>
      </c>
      <c r="E187" s="265">
        <v>0</v>
      </c>
      <c r="F187" s="265">
        <v>0</v>
      </c>
      <c r="G187" s="265">
        <v>0</v>
      </c>
      <c r="H187" s="265">
        <v>0</v>
      </c>
      <c r="I187" s="265">
        <v>0</v>
      </c>
      <c r="J187" s="266">
        <v>0</v>
      </c>
      <c r="K187" s="265">
        <v>0</v>
      </c>
      <c r="L187" s="265">
        <v>0</v>
      </c>
      <c r="M187" s="265">
        <v>0</v>
      </c>
      <c r="N187" s="265">
        <v>2406538.6699999999</v>
      </c>
      <c r="O187" s="265">
        <v>0</v>
      </c>
      <c r="P187" s="265">
        <v>0</v>
      </c>
      <c r="Q187" s="265">
        <v>0</v>
      </c>
      <c r="R187" s="265">
        <v>0</v>
      </c>
      <c r="S187" s="265">
        <v>0</v>
      </c>
      <c r="T187" s="265">
        <v>0</v>
      </c>
    </row>
    <row r="188" ht="22.5" customHeight="1">
      <c r="A188" s="263">
        <v>6</v>
      </c>
      <c r="B188" s="264" t="s">
        <v>262</v>
      </c>
      <c r="C188" s="265">
        <f t="shared" si="328"/>
        <v>2765732.3500000001</v>
      </c>
      <c r="D188" s="265">
        <f t="shared" si="329"/>
        <v>0</v>
      </c>
      <c r="E188" s="265">
        <v>0</v>
      </c>
      <c r="F188" s="265">
        <v>0</v>
      </c>
      <c r="G188" s="265">
        <v>0</v>
      </c>
      <c r="H188" s="265">
        <v>0</v>
      </c>
      <c r="I188" s="265">
        <v>0</v>
      </c>
      <c r="J188" s="266">
        <v>0</v>
      </c>
      <c r="K188" s="265">
        <v>0</v>
      </c>
      <c r="L188" s="265">
        <v>0</v>
      </c>
      <c r="M188" s="265">
        <v>0</v>
      </c>
      <c r="N188" s="265">
        <v>2765732.3500000001</v>
      </c>
      <c r="O188" s="265">
        <v>0</v>
      </c>
      <c r="P188" s="265">
        <v>0</v>
      </c>
      <c r="Q188" s="265">
        <v>0</v>
      </c>
      <c r="R188" s="265">
        <v>0</v>
      </c>
      <c r="S188" s="265">
        <v>0</v>
      </c>
      <c r="T188" s="265">
        <v>0</v>
      </c>
    </row>
    <row r="189" ht="22.5" customHeight="1">
      <c r="A189" s="263">
        <v>7</v>
      </c>
      <c r="B189" s="264" t="s">
        <v>263</v>
      </c>
      <c r="C189" s="265">
        <f t="shared" si="328"/>
        <v>976992.81999999995</v>
      </c>
      <c r="D189" s="265">
        <f t="shared" si="329"/>
        <v>0</v>
      </c>
      <c r="E189" s="265">
        <v>0</v>
      </c>
      <c r="F189" s="265">
        <v>0</v>
      </c>
      <c r="G189" s="265">
        <v>0</v>
      </c>
      <c r="H189" s="265">
        <v>0</v>
      </c>
      <c r="I189" s="265">
        <v>0</v>
      </c>
      <c r="J189" s="266">
        <v>0</v>
      </c>
      <c r="K189" s="265">
        <v>0</v>
      </c>
      <c r="L189" s="265">
        <v>0</v>
      </c>
      <c r="M189" s="265">
        <v>0</v>
      </c>
      <c r="N189" s="265">
        <v>976992.81999999995</v>
      </c>
      <c r="O189" s="265">
        <v>0</v>
      </c>
      <c r="P189" s="265">
        <v>0</v>
      </c>
      <c r="Q189" s="265">
        <v>0</v>
      </c>
      <c r="R189" s="265">
        <v>0</v>
      </c>
      <c r="S189" s="265">
        <v>0</v>
      </c>
      <c r="T189" s="265">
        <v>0</v>
      </c>
    </row>
    <row r="190" ht="22.5" customHeight="1">
      <c r="A190" s="263">
        <v>8</v>
      </c>
      <c r="B190" s="264" t="s">
        <v>264</v>
      </c>
      <c r="C190" s="265">
        <f t="shared" si="328"/>
        <v>299608.97999999998</v>
      </c>
      <c r="D190" s="265">
        <f t="shared" si="329"/>
        <v>299608.97999999998</v>
      </c>
      <c r="E190" s="265">
        <v>0</v>
      </c>
      <c r="F190" s="265">
        <v>299608.97999999998</v>
      </c>
      <c r="G190" s="265">
        <v>0</v>
      </c>
      <c r="H190" s="265">
        <v>0</v>
      </c>
      <c r="I190" s="265">
        <v>0</v>
      </c>
      <c r="J190" s="266">
        <v>0</v>
      </c>
      <c r="K190" s="265">
        <v>0</v>
      </c>
      <c r="L190" s="265">
        <v>0</v>
      </c>
      <c r="M190" s="265">
        <v>0</v>
      </c>
      <c r="N190" s="265">
        <v>0</v>
      </c>
      <c r="O190" s="265">
        <v>0</v>
      </c>
      <c r="P190" s="265">
        <v>0</v>
      </c>
      <c r="Q190" s="265">
        <v>0</v>
      </c>
      <c r="R190" s="265">
        <v>0</v>
      </c>
      <c r="S190" s="265">
        <v>0</v>
      </c>
      <c r="T190" s="265">
        <v>0</v>
      </c>
    </row>
    <row r="191" ht="22.5" customHeight="1">
      <c r="A191" s="263">
        <v>9</v>
      </c>
      <c r="B191" s="264" t="s">
        <v>265</v>
      </c>
      <c r="C191" s="265">
        <f t="shared" si="328"/>
        <v>2799913.7200000002</v>
      </c>
      <c r="D191" s="265">
        <f t="shared" si="329"/>
        <v>0</v>
      </c>
      <c r="E191" s="265">
        <v>0</v>
      </c>
      <c r="F191" s="265">
        <v>0</v>
      </c>
      <c r="G191" s="265">
        <v>0</v>
      </c>
      <c r="H191" s="265">
        <v>0</v>
      </c>
      <c r="I191" s="265">
        <v>0</v>
      </c>
      <c r="J191" s="266">
        <v>0</v>
      </c>
      <c r="K191" s="265">
        <v>0</v>
      </c>
      <c r="L191" s="265">
        <v>0</v>
      </c>
      <c r="M191" s="265">
        <v>0</v>
      </c>
      <c r="N191" s="265">
        <v>2799913.7200000002</v>
      </c>
      <c r="O191" s="265">
        <v>0</v>
      </c>
      <c r="P191" s="265">
        <v>0</v>
      </c>
      <c r="Q191" s="265">
        <v>0</v>
      </c>
      <c r="R191" s="265">
        <v>0</v>
      </c>
      <c r="S191" s="265">
        <v>0</v>
      </c>
      <c r="T191" s="265">
        <v>0</v>
      </c>
    </row>
    <row r="192" ht="22.5" customHeight="1">
      <c r="A192" s="263">
        <v>10</v>
      </c>
      <c r="B192" s="264" t="s">
        <v>266</v>
      </c>
      <c r="C192" s="265">
        <f t="shared" si="328"/>
        <v>1580810.1499999999</v>
      </c>
      <c r="D192" s="265">
        <f t="shared" si="329"/>
        <v>0</v>
      </c>
      <c r="E192" s="265">
        <v>0</v>
      </c>
      <c r="F192" s="265">
        <v>0</v>
      </c>
      <c r="G192" s="265">
        <v>0</v>
      </c>
      <c r="H192" s="265">
        <v>0</v>
      </c>
      <c r="I192" s="265">
        <v>0</v>
      </c>
      <c r="J192" s="266">
        <v>0</v>
      </c>
      <c r="K192" s="265">
        <v>0</v>
      </c>
      <c r="L192" s="265">
        <v>1580810.1499999999</v>
      </c>
      <c r="M192" s="265">
        <v>0</v>
      </c>
      <c r="N192" s="265">
        <v>0</v>
      </c>
      <c r="O192" s="265">
        <v>0</v>
      </c>
      <c r="P192" s="265">
        <v>0</v>
      </c>
      <c r="Q192" s="265">
        <v>0</v>
      </c>
      <c r="R192" s="265">
        <v>0</v>
      </c>
      <c r="S192" s="265">
        <v>0</v>
      </c>
      <c r="T192" s="265">
        <v>0</v>
      </c>
    </row>
    <row r="193" ht="22.5" customHeight="1">
      <c r="A193" s="263">
        <v>11</v>
      </c>
      <c r="B193" s="264" t="s">
        <v>267</v>
      </c>
      <c r="C193" s="265">
        <f t="shared" si="328"/>
        <v>2656500.21</v>
      </c>
      <c r="D193" s="265">
        <f t="shared" si="329"/>
        <v>0</v>
      </c>
      <c r="E193" s="265">
        <v>0</v>
      </c>
      <c r="F193" s="265">
        <v>0</v>
      </c>
      <c r="G193" s="265">
        <v>0</v>
      </c>
      <c r="H193" s="265">
        <v>0</v>
      </c>
      <c r="I193" s="265">
        <v>0</v>
      </c>
      <c r="J193" s="266">
        <v>0</v>
      </c>
      <c r="K193" s="265">
        <v>0</v>
      </c>
      <c r="L193" s="265">
        <v>0</v>
      </c>
      <c r="M193" s="265">
        <v>0</v>
      </c>
      <c r="N193" s="265">
        <v>2656500.21</v>
      </c>
      <c r="O193" s="265">
        <v>0</v>
      </c>
      <c r="P193" s="265">
        <v>0</v>
      </c>
      <c r="Q193" s="265">
        <v>0</v>
      </c>
      <c r="R193" s="265">
        <v>0</v>
      </c>
      <c r="S193" s="265">
        <v>0</v>
      </c>
      <c r="T193" s="265">
        <v>0</v>
      </c>
    </row>
    <row r="194" ht="22.5" customHeight="1">
      <c r="A194" s="263">
        <v>12</v>
      </c>
      <c r="B194" s="264" t="s">
        <v>268</v>
      </c>
      <c r="C194" s="265">
        <f t="shared" si="328"/>
        <v>3404447.6600000001</v>
      </c>
      <c r="D194" s="265">
        <f t="shared" si="329"/>
        <v>0</v>
      </c>
      <c r="E194" s="265">
        <v>0</v>
      </c>
      <c r="F194" s="265">
        <v>0</v>
      </c>
      <c r="G194" s="265">
        <v>0</v>
      </c>
      <c r="H194" s="265">
        <v>0</v>
      </c>
      <c r="I194" s="265">
        <v>0</v>
      </c>
      <c r="J194" s="266">
        <v>0</v>
      </c>
      <c r="K194" s="265">
        <v>0</v>
      </c>
      <c r="L194" s="265">
        <v>0</v>
      </c>
      <c r="M194" s="265">
        <v>0</v>
      </c>
      <c r="N194" s="265">
        <v>3404447.6600000001</v>
      </c>
      <c r="O194" s="265">
        <v>0</v>
      </c>
      <c r="P194" s="265">
        <v>0</v>
      </c>
      <c r="Q194" s="265">
        <v>0</v>
      </c>
      <c r="R194" s="265">
        <v>0</v>
      </c>
      <c r="S194" s="265">
        <v>0</v>
      </c>
      <c r="T194" s="265">
        <v>0</v>
      </c>
    </row>
    <row r="195" ht="22.5" customHeight="1">
      <c r="A195" s="263">
        <v>13</v>
      </c>
      <c r="B195" s="264" t="s">
        <v>269</v>
      </c>
      <c r="C195" s="265">
        <f t="shared" si="328"/>
        <v>3790858.4399999999</v>
      </c>
      <c r="D195" s="265">
        <f t="shared" si="329"/>
        <v>0</v>
      </c>
      <c r="E195" s="265">
        <v>0</v>
      </c>
      <c r="F195" s="265">
        <v>0</v>
      </c>
      <c r="G195" s="265">
        <v>0</v>
      </c>
      <c r="H195" s="265">
        <v>0</v>
      </c>
      <c r="I195" s="265">
        <v>0</v>
      </c>
      <c r="J195" s="266">
        <v>0</v>
      </c>
      <c r="K195" s="265">
        <v>0</v>
      </c>
      <c r="L195" s="265">
        <v>3790858.4399999999</v>
      </c>
      <c r="M195" s="265">
        <v>0</v>
      </c>
      <c r="N195" s="265">
        <v>0</v>
      </c>
      <c r="O195" s="265">
        <v>0</v>
      </c>
      <c r="P195" s="265">
        <v>0</v>
      </c>
      <c r="Q195" s="265">
        <v>0</v>
      </c>
      <c r="R195" s="265">
        <v>0</v>
      </c>
      <c r="S195" s="265">
        <v>0</v>
      </c>
      <c r="T195" s="265">
        <v>0</v>
      </c>
    </row>
    <row r="196" ht="24.75" customHeight="1">
      <c r="A196" s="263">
        <v>14</v>
      </c>
      <c r="B196" s="264" t="s">
        <v>270</v>
      </c>
      <c r="C196" s="265">
        <f t="shared" si="328"/>
        <v>2756248.5899999999</v>
      </c>
      <c r="D196" s="265">
        <f t="shared" si="329"/>
        <v>0</v>
      </c>
      <c r="E196" s="265">
        <v>0</v>
      </c>
      <c r="F196" s="265">
        <v>0</v>
      </c>
      <c r="G196" s="265">
        <v>0</v>
      </c>
      <c r="H196" s="265">
        <v>0</v>
      </c>
      <c r="I196" s="265">
        <v>0</v>
      </c>
      <c r="J196" s="266">
        <v>0</v>
      </c>
      <c r="K196" s="265">
        <v>0</v>
      </c>
      <c r="L196" s="265">
        <v>0</v>
      </c>
      <c r="M196" s="265">
        <v>0</v>
      </c>
      <c r="N196" s="265">
        <v>2756248.5899999999</v>
      </c>
      <c r="O196" s="265">
        <v>0</v>
      </c>
      <c r="P196" s="265">
        <v>0</v>
      </c>
      <c r="Q196" s="265">
        <v>0</v>
      </c>
      <c r="R196" s="265">
        <v>0</v>
      </c>
      <c r="S196" s="265">
        <v>0</v>
      </c>
      <c r="T196" s="265">
        <v>0</v>
      </c>
    </row>
    <row r="197" ht="24.75" customHeight="1">
      <c r="A197" s="263">
        <v>15</v>
      </c>
      <c r="B197" s="264" t="s">
        <v>271</v>
      </c>
      <c r="C197" s="265">
        <f t="shared" si="328"/>
        <v>4083890.6899999999</v>
      </c>
      <c r="D197" s="265">
        <f t="shared" si="329"/>
        <v>0</v>
      </c>
      <c r="E197" s="265">
        <v>0</v>
      </c>
      <c r="F197" s="265">
        <v>0</v>
      </c>
      <c r="G197" s="265">
        <v>0</v>
      </c>
      <c r="H197" s="265">
        <v>0</v>
      </c>
      <c r="I197" s="265">
        <v>0</v>
      </c>
      <c r="J197" s="266">
        <v>0</v>
      </c>
      <c r="K197" s="265">
        <v>0</v>
      </c>
      <c r="L197" s="265">
        <v>0</v>
      </c>
      <c r="M197" s="265">
        <v>0</v>
      </c>
      <c r="N197" s="265">
        <v>4083890.6899999999</v>
      </c>
      <c r="O197" s="265">
        <v>0</v>
      </c>
      <c r="P197" s="265">
        <v>0</v>
      </c>
      <c r="Q197" s="265">
        <v>0</v>
      </c>
      <c r="R197" s="265">
        <v>0</v>
      </c>
      <c r="S197" s="265">
        <v>0</v>
      </c>
      <c r="T197" s="265">
        <v>0</v>
      </c>
    </row>
    <row r="198" ht="24.75" customHeight="1">
      <c r="A198" s="263">
        <v>16</v>
      </c>
      <c r="B198" s="264" t="s">
        <v>272</v>
      </c>
      <c r="C198" s="265">
        <f t="shared" si="328"/>
        <v>3569998.3199999998</v>
      </c>
      <c r="D198" s="265">
        <f t="shared" si="329"/>
        <v>0</v>
      </c>
      <c r="E198" s="265">
        <v>0</v>
      </c>
      <c r="F198" s="265">
        <v>0</v>
      </c>
      <c r="G198" s="265">
        <v>0</v>
      </c>
      <c r="H198" s="265">
        <v>0</v>
      </c>
      <c r="I198" s="265">
        <v>0</v>
      </c>
      <c r="J198" s="266">
        <v>0</v>
      </c>
      <c r="K198" s="265">
        <v>0</v>
      </c>
      <c r="L198" s="265">
        <v>0</v>
      </c>
      <c r="M198" s="265">
        <v>0</v>
      </c>
      <c r="N198" s="265">
        <v>3569998.3199999998</v>
      </c>
      <c r="O198" s="265">
        <v>0</v>
      </c>
      <c r="P198" s="265">
        <v>0</v>
      </c>
      <c r="Q198" s="265">
        <v>0</v>
      </c>
      <c r="R198" s="265">
        <v>0</v>
      </c>
      <c r="S198" s="265">
        <v>0</v>
      </c>
      <c r="T198" s="265">
        <v>0</v>
      </c>
    </row>
    <row r="199" ht="22.5" customHeight="1">
      <c r="A199" s="263">
        <v>17</v>
      </c>
      <c r="B199" s="264" t="s">
        <v>273</v>
      </c>
      <c r="C199" s="265">
        <f t="shared" si="328"/>
        <v>4649999.3099999996</v>
      </c>
      <c r="D199" s="265">
        <f t="shared" si="329"/>
        <v>0</v>
      </c>
      <c r="E199" s="265">
        <v>0</v>
      </c>
      <c r="F199" s="265">
        <v>0</v>
      </c>
      <c r="G199" s="265">
        <v>0</v>
      </c>
      <c r="H199" s="265">
        <v>0</v>
      </c>
      <c r="I199" s="265">
        <v>0</v>
      </c>
      <c r="J199" s="266">
        <v>0</v>
      </c>
      <c r="K199" s="265">
        <v>0</v>
      </c>
      <c r="L199" s="265">
        <v>0</v>
      </c>
      <c r="M199" s="265">
        <v>0</v>
      </c>
      <c r="N199" s="265">
        <v>4649999.3099999996</v>
      </c>
      <c r="O199" s="265">
        <v>0</v>
      </c>
      <c r="P199" s="265">
        <v>0</v>
      </c>
      <c r="Q199" s="265">
        <v>0</v>
      </c>
      <c r="R199" s="265">
        <v>0</v>
      </c>
      <c r="S199" s="265">
        <v>0</v>
      </c>
      <c r="T199" s="265">
        <v>0</v>
      </c>
    </row>
    <row r="200" ht="22.5" customHeight="1">
      <c r="A200" s="263">
        <v>18</v>
      </c>
      <c r="B200" s="264" t="s">
        <v>274</v>
      </c>
      <c r="C200" s="265">
        <f t="shared" si="328"/>
        <v>3142956.3199999998</v>
      </c>
      <c r="D200" s="265">
        <f t="shared" si="329"/>
        <v>0</v>
      </c>
      <c r="E200" s="265">
        <v>0</v>
      </c>
      <c r="F200" s="265">
        <v>0</v>
      </c>
      <c r="G200" s="265">
        <v>0</v>
      </c>
      <c r="H200" s="265">
        <v>0</v>
      </c>
      <c r="I200" s="265">
        <v>0</v>
      </c>
      <c r="J200" s="266">
        <v>0</v>
      </c>
      <c r="K200" s="265">
        <v>0</v>
      </c>
      <c r="L200" s="265">
        <v>3142956.3199999998</v>
      </c>
      <c r="M200" s="265">
        <v>0</v>
      </c>
      <c r="N200" s="265">
        <v>0</v>
      </c>
      <c r="O200" s="265">
        <v>0</v>
      </c>
      <c r="P200" s="265">
        <v>0</v>
      </c>
      <c r="Q200" s="265">
        <v>0</v>
      </c>
      <c r="R200" s="265">
        <v>0</v>
      </c>
      <c r="S200" s="265">
        <v>0</v>
      </c>
      <c r="T200" s="265">
        <v>0</v>
      </c>
    </row>
    <row r="201" ht="24" customHeight="1">
      <c r="A201" s="263">
        <v>19</v>
      </c>
      <c r="B201" s="264" t="s">
        <v>275</v>
      </c>
      <c r="C201" s="265">
        <f t="shared" si="328"/>
        <v>2668708.02</v>
      </c>
      <c r="D201" s="265">
        <f t="shared" si="329"/>
        <v>0</v>
      </c>
      <c r="E201" s="265">
        <v>0</v>
      </c>
      <c r="F201" s="265">
        <v>0</v>
      </c>
      <c r="G201" s="265">
        <v>0</v>
      </c>
      <c r="H201" s="265">
        <v>0</v>
      </c>
      <c r="I201" s="265">
        <v>0</v>
      </c>
      <c r="J201" s="266">
        <v>0</v>
      </c>
      <c r="K201" s="265">
        <v>0</v>
      </c>
      <c r="L201" s="265">
        <v>0</v>
      </c>
      <c r="M201" s="265">
        <v>0</v>
      </c>
      <c r="N201" s="265">
        <v>2668708.02</v>
      </c>
      <c r="O201" s="265">
        <v>0</v>
      </c>
      <c r="P201" s="265">
        <v>0</v>
      </c>
      <c r="Q201" s="265">
        <v>0</v>
      </c>
      <c r="R201" s="265">
        <v>0</v>
      </c>
      <c r="S201" s="265">
        <v>0</v>
      </c>
      <c r="T201" s="265">
        <v>0</v>
      </c>
    </row>
    <row r="202" ht="24" customHeight="1">
      <c r="A202" s="263">
        <v>20</v>
      </c>
      <c r="B202" s="264" t="s">
        <v>276</v>
      </c>
      <c r="C202" s="265">
        <f t="shared" si="328"/>
        <v>2117971.9700000002</v>
      </c>
      <c r="D202" s="265">
        <f t="shared" si="329"/>
        <v>0</v>
      </c>
      <c r="E202" s="265">
        <v>0</v>
      </c>
      <c r="F202" s="265">
        <v>0</v>
      </c>
      <c r="G202" s="265">
        <v>0</v>
      </c>
      <c r="H202" s="265">
        <v>0</v>
      </c>
      <c r="I202" s="265">
        <v>0</v>
      </c>
      <c r="J202" s="266">
        <v>0</v>
      </c>
      <c r="K202" s="265">
        <v>0</v>
      </c>
      <c r="L202" s="265">
        <v>0</v>
      </c>
      <c r="M202" s="265">
        <v>0</v>
      </c>
      <c r="N202" s="265">
        <v>2117971.9700000002</v>
      </c>
      <c r="O202" s="265">
        <v>0</v>
      </c>
      <c r="P202" s="265">
        <v>0</v>
      </c>
      <c r="Q202" s="265">
        <v>0</v>
      </c>
      <c r="R202" s="265">
        <v>0</v>
      </c>
      <c r="S202" s="265">
        <v>0</v>
      </c>
      <c r="T202" s="265">
        <v>0</v>
      </c>
    </row>
    <row r="203" ht="24" customHeight="1">
      <c r="A203" s="263">
        <v>21</v>
      </c>
      <c r="B203" s="264" t="s">
        <v>277</v>
      </c>
      <c r="C203" s="265">
        <f t="shared" si="328"/>
        <v>2296567.1800000002</v>
      </c>
      <c r="D203" s="265">
        <f t="shared" si="329"/>
        <v>0</v>
      </c>
      <c r="E203" s="265">
        <v>0</v>
      </c>
      <c r="F203" s="265">
        <v>0</v>
      </c>
      <c r="G203" s="265">
        <v>0</v>
      </c>
      <c r="H203" s="265">
        <v>0</v>
      </c>
      <c r="I203" s="265">
        <v>0</v>
      </c>
      <c r="J203" s="266">
        <v>0</v>
      </c>
      <c r="K203" s="265">
        <v>0</v>
      </c>
      <c r="L203" s="265">
        <v>0</v>
      </c>
      <c r="M203" s="265">
        <v>0</v>
      </c>
      <c r="N203" s="265">
        <v>2296567.1800000002</v>
      </c>
      <c r="O203" s="265">
        <v>0</v>
      </c>
      <c r="P203" s="265">
        <v>0</v>
      </c>
      <c r="Q203" s="265">
        <v>0</v>
      </c>
      <c r="R203" s="265">
        <v>0</v>
      </c>
      <c r="S203" s="265">
        <v>0</v>
      </c>
      <c r="T203" s="265">
        <v>0</v>
      </c>
    </row>
    <row r="204" ht="24" customHeight="1">
      <c r="A204" s="263">
        <v>22</v>
      </c>
      <c r="B204" s="264" t="s">
        <v>278</v>
      </c>
      <c r="C204" s="265">
        <f t="shared" si="328"/>
        <v>2824782.4100000001</v>
      </c>
      <c r="D204" s="265">
        <f t="shared" si="329"/>
        <v>0</v>
      </c>
      <c r="E204" s="265">
        <v>0</v>
      </c>
      <c r="F204" s="265">
        <v>0</v>
      </c>
      <c r="G204" s="265">
        <v>0</v>
      </c>
      <c r="H204" s="265">
        <v>0</v>
      </c>
      <c r="I204" s="265">
        <v>0</v>
      </c>
      <c r="J204" s="266">
        <v>0</v>
      </c>
      <c r="K204" s="265">
        <v>0</v>
      </c>
      <c r="L204" s="265">
        <v>0</v>
      </c>
      <c r="M204" s="265">
        <v>0</v>
      </c>
      <c r="N204" s="265">
        <v>2824782.4100000001</v>
      </c>
      <c r="O204" s="265">
        <v>0</v>
      </c>
      <c r="P204" s="265">
        <v>0</v>
      </c>
      <c r="Q204" s="265">
        <v>0</v>
      </c>
      <c r="R204" s="265">
        <v>0</v>
      </c>
      <c r="S204" s="265">
        <v>0</v>
      </c>
      <c r="T204" s="265">
        <v>0</v>
      </c>
    </row>
    <row r="205" ht="24" customHeight="1">
      <c r="A205" s="263">
        <v>23</v>
      </c>
      <c r="B205" s="264" t="s">
        <v>279</v>
      </c>
      <c r="C205" s="265">
        <f t="shared" si="328"/>
        <v>4006826.6800000002</v>
      </c>
      <c r="D205" s="265">
        <f t="shared" si="329"/>
        <v>0</v>
      </c>
      <c r="E205" s="265">
        <v>0</v>
      </c>
      <c r="F205" s="265">
        <v>0</v>
      </c>
      <c r="G205" s="265">
        <v>0</v>
      </c>
      <c r="H205" s="265">
        <v>0</v>
      </c>
      <c r="I205" s="265">
        <v>0</v>
      </c>
      <c r="J205" s="266">
        <v>0</v>
      </c>
      <c r="K205" s="265">
        <v>0</v>
      </c>
      <c r="L205" s="265">
        <v>0</v>
      </c>
      <c r="M205" s="265">
        <v>0</v>
      </c>
      <c r="N205" s="265">
        <v>4006826.6800000002</v>
      </c>
      <c r="O205" s="265">
        <v>0</v>
      </c>
      <c r="P205" s="265">
        <v>0</v>
      </c>
      <c r="Q205" s="265">
        <v>0</v>
      </c>
      <c r="R205" s="265">
        <v>0</v>
      </c>
      <c r="S205" s="265">
        <v>0</v>
      </c>
      <c r="T205" s="265">
        <v>0</v>
      </c>
    </row>
    <row r="206" ht="24" customHeight="1">
      <c r="A206" s="263">
        <v>24</v>
      </c>
      <c r="B206" s="264" t="s">
        <v>280</v>
      </c>
      <c r="C206" s="265">
        <f t="shared" si="328"/>
        <v>2019427.05</v>
      </c>
      <c r="D206" s="265">
        <f t="shared" si="329"/>
        <v>0</v>
      </c>
      <c r="E206" s="265">
        <v>0</v>
      </c>
      <c r="F206" s="265">
        <v>0</v>
      </c>
      <c r="G206" s="265">
        <v>0</v>
      </c>
      <c r="H206" s="265">
        <v>0</v>
      </c>
      <c r="I206" s="265">
        <v>0</v>
      </c>
      <c r="J206" s="266">
        <v>0</v>
      </c>
      <c r="K206" s="265">
        <v>0</v>
      </c>
      <c r="L206" s="265">
        <v>1467329.8300000001</v>
      </c>
      <c r="M206" s="265">
        <v>0</v>
      </c>
      <c r="N206" s="265">
        <v>552097.21999999997</v>
      </c>
      <c r="O206" s="265">
        <v>0</v>
      </c>
      <c r="P206" s="265">
        <v>0</v>
      </c>
      <c r="Q206" s="265">
        <v>0</v>
      </c>
      <c r="R206" s="265">
        <v>0</v>
      </c>
      <c r="S206" s="265">
        <v>0</v>
      </c>
      <c r="T206" s="265">
        <v>0</v>
      </c>
    </row>
    <row r="207" ht="24" customHeight="1">
      <c r="A207" s="263">
        <v>25</v>
      </c>
      <c r="B207" s="264" t="s">
        <v>281</v>
      </c>
      <c r="C207" s="265">
        <f t="shared" si="328"/>
        <v>4263863.6100000003</v>
      </c>
      <c r="D207" s="265">
        <f t="shared" si="329"/>
        <v>0</v>
      </c>
      <c r="E207" s="265">
        <v>0</v>
      </c>
      <c r="F207" s="265">
        <v>0</v>
      </c>
      <c r="G207" s="265">
        <v>0</v>
      </c>
      <c r="H207" s="265">
        <v>0</v>
      </c>
      <c r="I207" s="265">
        <v>0</v>
      </c>
      <c r="J207" s="266">
        <v>0</v>
      </c>
      <c r="K207" s="265">
        <v>0</v>
      </c>
      <c r="L207" s="265">
        <v>0</v>
      </c>
      <c r="M207" s="265">
        <v>0</v>
      </c>
      <c r="N207" s="265">
        <v>4263863.6100000003</v>
      </c>
      <c r="O207" s="265">
        <v>0</v>
      </c>
      <c r="P207" s="265">
        <v>0</v>
      </c>
      <c r="Q207" s="265">
        <v>0</v>
      </c>
      <c r="R207" s="265">
        <v>0</v>
      </c>
      <c r="S207" s="265">
        <v>0</v>
      </c>
      <c r="T207" s="265">
        <v>0</v>
      </c>
    </row>
    <row r="208" ht="24" customHeight="1">
      <c r="A208" s="263">
        <v>26</v>
      </c>
      <c r="B208" s="264" t="s">
        <v>282</v>
      </c>
      <c r="C208" s="265">
        <f t="shared" si="328"/>
        <v>8149847.6200000001</v>
      </c>
      <c r="D208" s="265">
        <f t="shared" si="329"/>
        <v>0</v>
      </c>
      <c r="E208" s="265">
        <v>0</v>
      </c>
      <c r="F208" s="265">
        <v>0</v>
      </c>
      <c r="G208" s="265">
        <v>0</v>
      </c>
      <c r="H208" s="265">
        <v>0</v>
      </c>
      <c r="I208" s="265">
        <v>0</v>
      </c>
      <c r="J208" s="266">
        <v>0</v>
      </c>
      <c r="K208" s="265">
        <v>0</v>
      </c>
      <c r="L208" s="265">
        <v>0</v>
      </c>
      <c r="M208" s="265">
        <v>0</v>
      </c>
      <c r="N208" s="265">
        <v>8149847.6200000001</v>
      </c>
      <c r="O208" s="265">
        <v>0</v>
      </c>
      <c r="P208" s="265">
        <v>0</v>
      </c>
      <c r="Q208" s="265">
        <v>0</v>
      </c>
      <c r="R208" s="265">
        <v>0</v>
      </c>
      <c r="S208" s="265">
        <v>0</v>
      </c>
      <c r="T208" s="265">
        <v>0</v>
      </c>
    </row>
    <row r="209" ht="22.5" customHeight="1">
      <c r="A209" s="263">
        <v>27</v>
      </c>
      <c r="B209" s="264" t="s">
        <v>283</v>
      </c>
      <c r="C209" s="265">
        <f t="shared" si="328"/>
        <v>1998999.54</v>
      </c>
      <c r="D209" s="265">
        <f t="shared" si="329"/>
        <v>0</v>
      </c>
      <c r="E209" s="265">
        <v>0</v>
      </c>
      <c r="F209" s="265">
        <v>0</v>
      </c>
      <c r="G209" s="265">
        <v>0</v>
      </c>
      <c r="H209" s="265">
        <v>0</v>
      </c>
      <c r="I209" s="265">
        <v>0</v>
      </c>
      <c r="J209" s="266">
        <v>0</v>
      </c>
      <c r="K209" s="265">
        <v>0</v>
      </c>
      <c r="L209" s="265">
        <v>0</v>
      </c>
      <c r="M209" s="265">
        <v>0</v>
      </c>
      <c r="N209" s="265">
        <v>1998999.54</v>
      </c>
      <c r="O209" s="265">
        <v>0</v>
      </c>
      <c r="P209" s="265">
        <v>0</v>
      </c>
      <c r="Q209" s="265">
        <v>0</v>
      </c>
      <c r="R209" s="265">
        <v>0</v>
      </c>
      <c r="S209" s="265">
        <v>0</v>
      </c>
      <c r="T209" s="265">
        <v>0</v>
      </c>
    </row>
    <row r="210" ht="22.5" customHeight="1">
      <c r="A210" s="263">
        <v>28</v>
      </c>
      <c r="B210" s="264" t="s">
        <v>284</v>
      </c>
      <c r="C210" s="265">
        <f t="shared" si="328"/>
        <v>4299995.5899999999</v>
      </c>
      <c r="D210" s="265">
        <f t="shared" si="329"/>
        <v>0</v>
      </c>
      <c r="E210" s="265">
        <v>0</v>
      </c>
      <c r="F210" s="265">
        <v>0</v>
      </c>
      <c r="G210" s="265">
        <v>0</v>
      </c>
      <c r="H210" s="265">
        <v>0</v>
      </c>
      <c r="I210" s="265">
        <v>0</v>
      </c>
      <c r="J210" s="266">
        <v>0</v>
      </c>
      <c r="K210" s="265">
        <v>0</v>
      </c>
      <c r="L210" s="265">
        <v>0</v>
      </c>
      <c r="M210" s="265">
        <v>0</v>
      </c>
      <c r="N210" s="265">
        <v>4299995.5899999999</v>
      </c>
      <c r="O210" s="265">
        <v>0</v>
      </c>
      <c r="P210" s="265">
        <v>0</v>
      </c>
      <c r="Q210" s="265">
        <v>0</v>
      </c>
      <c r="R210" s="265">
        <v>0</v>
      </c>
      <c r="S210" s="265">
        <v>0</v>
      </c>
      <c r="T210" s="265">
        <v>0</v>
      </c>
    </row>
    <row r="211" ht="24.75" customHeight="1">
      <c r="A211" s="263">
        <v>29</v>
      </c>
      <c r="B211" s="264" t="s">
        <v>285</v>
      </c>
      <c r="C211" s="265">
        <f t="shared" si="328"/>
        <v>5727047.5099999998</v>
      </c>
      <c r="D211" s="265">
        <f t="shared" si="329"/>
        <v>0</v>
      </c>
      <c r="E211" s="265">
        <v>0</v>
      </c>
      <c r="F211" s="265">
        <v>0</v>
      </c>
      <c r="G211" s="265">
        <v>0</v>
      </c>
      <c r="H211" s="265">
        <v>0</v>
      </c>
      <c r="I211" s="265">
        <v>0</v>
      </c>
      <c r="J211" s="266">
        <v>0</v>
      </c>
      <c r="K211" s="265">
        <v>0</v>
      </c>
      <c r="L211" s="265">
        <v>5727047.5099999998</v>
      </c>
      <c r="M211" s="265">
        <v>0</v>
      </c>
      <c r="N211" s="265">
        <v>0</v>
      </c>
      <c r="O211" s="265">
        <v>0</v>
      </c>
      <c r="P211" s="265">
        <v>0</v>
      </c>
      <c r="Q211" s="265">
        <v>0</v>
      </c>
      <c r="R211" s="265">
        <v>0</v>
      </c>
      <c r="S211" s="265">
        <v>0</v>
      </c>
      <c r="T211" s="265">
        <v>0</v>
      </c>
    </row>
    <row r="212" ht="25.5" customHeight="1">
      <c r="A212" s="263">
        <v>30</v>
      </c>
      <c r="B212" s="264" t="s">
        <v>286</v>
      </c>
      <c r="C212" s="265">
        <f t="shared" si="328"/>
        <v>3056086.8300000001</v>
      </c>
      <c r="D212" s="265">
        <f t="shared" si="329"/>
        <v>0</v>
      </c>
      <c r="E212" s="265">
        <v>0</v>
      </c>
      <c r="F212" s="265">
        <v>0</v>
      </c>
      <c r="G212" s="265">
        <v>0</v>
      </c>
      <c r="H212" s="265">
        <v>0</v>
      </c>
      <c r="I212" s="265">
        <v>0</v>
      </c>
      <c r="J212" s="266">
        <v>0</v>
      </c>
      <c r="K212" s="265">
        <v>0</v>
      </c>
      <c r="L212" s="265">
        <v>0</v>
      </c>
      <c r="M212" s="265">
        <v>0</v>
      </c>
      <c r="N212" s="265">
        <v>3056086.8300000001</v>
      </c>
      <c r="O212" s="265">
        <v>0</v>
      </c>
      <c r="P212" s="265">
        <v>0</v>
      </c>
      <c r="Q212" s="265">
        <v>0</v>
      </c>
      <c r="R212" s="265">
        <v>0</v>
      </c>
      <c r="S212" s="265">
        <v>0</v>
      </c>
      <c r="T212" s="265">
        <v>0</v>
      </c>
    </row>
    <row r="213" ht="22.5" customHeight="1">
      <c r="A213" s="263">
        <v>31</v>
      </c>
      <c r="B213" s="264" t="s">
        <v>287</v>
      </c>
      <c r="C213" s="265">
        <f t="shared" si="328"/>
        <v>2649997.8900000001</v>
      </c>
      <c r="D213" s="265">
        <f t="shared" si="329"/>
        <v>0</v>
      </c>
      <c r="E213" s="265">
        <v>0</v>
      </c>
      <c r="F213" s="265">
        <v>0</v>
      </c>
      <c r="G213" s="265">
        <v>0</v>
      </c>
      <c r="H213" s="265">
        <v>0</v>
      </c>
      <c r="I213" s="265">
        <v>0</v>
      </c>
      <c r="J213" s="266">
        <v>0</v>
      </c>
      <c r="K213" s="265">
        <v>0</v>
      </c>
      <c r="L213" s="265">
        <v>0</v>
      </c>
      <c r="M213" s="265">
        <v>0</v>
      </c>
      <c r="N213" s="265">
        <v>2649997.8900000001</v>
      </c>
      <c r="O213" s="265">
        <v>0</v>
      </c>
      <c r="P213" s="265">
        <v>0</v>
      </c>
      <c r="Q213" s="265">
        <v>0</v>
      </c>
      <c r="R213" s="265">
        <v>0</v>
      </c>
      <c r="S213" s="265">
        <v>0</v>
      </c>
      <c r="T213" s="265">
        <v>0</v>
      </c>
    </row>
    <row r="214" ht="22.5" customHeight="1">
      <c r="A214" s="263">
        <v>32</v>
      </c>
      <c r="B214" s="264" t="s">
        <v>288</v>
      </c>
      <c r="C214" s="265">
        <f t="shared" si="328"/>
        <v>746129.76000000001</v>
      </c>
      <c r="D214" s="265">
        <f t="shared" si="329"/>
        <v>0</v>
      </c>
      <c r="E214" s="265">
        <v>0</v>
      </c>
      <c r="F214" s="265">
        <v>0</v>
      </c>
      <c r="G214" s="265">
        <v>0</v>
      </c>
      <c r="H214" s="265">
        <v>0</v>
      </c>
      <c r="I214" s="265">
        <v>0</v>
      </c>
      <c r="J214" s="266">
        <v>0</v>
      </c>
      <c r="K214" s="265">
        <v>0</v>
      </c>
      <c r="L214" s="265">
        <v>0</v>
      </c>
      <c r="M214" s="265">
        <v>0</v>
      </c>
      <c r="N214" s="265">
        <v>746129.76000000001</v>
      </c>
      <c r="O214" s="265">
        <v>0</v>
      </c>
      <c r="P214" s="265">
        <v>0</v>
      </c>
      <c r="Q214" s="265">
        <v>0</v>
      </c>
      <c r="R214" s="265">
        <v>0</v>
      </c>
      <c r="S214" s="265">
        <v>0</v>
      </c>
      <c r="T214" s="265">
        <v>0</v>
      </c>
    </row>
    <row r="215" ht="22.5" customHeight="1">
      <c r="A215" s="263">
        <v>33</v>
      </c>
      <c r="B215" s="264" t="s">
        <v>289</v>
      </c>
      <c r="C215" s="265">
        <f t="shared" si="328"/>
        <v>227237.94</v>
      </c>
      <c r="D215" s="265">
        <f t="shared" si="329"/>
        <v>227237.94</v>
      </c>
      <c r="E215" s="265">
        <v>0</v>
      </c>
      <c r="F215" s="265">
        <v>227237.94</v>
      </c>
      <c r="G215" s="265">
        <v>0</v>
      </c>
      <c r="H215" s="265">
        <v>0</v>
      </c>
      <c r="I215" s="265">
        <v>0</v>
      </c>
      <c r="J215" s="266">
        <v>0</v>
      </c>
      <c r="K215" s="265">
        <v>0</v>
      </c>
      <c r="L215" s="265">
        <v>0</v>
      </c>
      <c r="M215" s="265">
        <v>0</v>
      </c>
      <c r="N215" s="265">
        <v>0</v>
      </c>
      <c r="O215" s="265">
        <v>0</v>
      </c>
      <c r="P215" s="265">
        <v>0</v>
      </c>
      <c r="Q215" s="265">
        <v>0</v>
      </c>
      <c r="R215" s="265">
        <v>0</v>
      </c>
      <c r="S215" s="265">
        <v>0</v>
      </c>
      <c r="T215" s="265">
        <v>0</v>
      </c>
    </row>
    <row r="216" ht="21.75" customHeight="1">
      <c r="A216" s="263">
        <v>34</v>
      </c>
      <c r="B216" s="264" t="s">
        <v>291</v>
      </c>
      <c r="C216" s="265">
        <f t="shared" si="328"/>
        <v>924822.81999999995</v>
      </c>
      <c r="D216" s="265">
        <f t="shared" si="329"/>
        <v>924822.81999999995</v>
      </c>
      <c r="E216" s="265">
        <v>0</v>
      </c>
      <c r="F216" s="265">
        <v>924822.81999999995</v>
      </c>
      <c r="G216" s="265">
        <v>0</v>
      </c>
      <c r="H216" s="265">
        <v>0</v>
      </c>
      <c r="I216" s="265">
        <v>0</v>
      </c>
      <c r="J216" s="266">
        <v>0</v>
      </c>
      <c r="K216" s="265">
        <v>0</v>
      </c>
      <c r="L216" s="265">
        <v>0</v>
      </c>
      <c r="M216" s="265">
        <v>0</v>
      </c>
      <c r="N216" s="265">
        <v>0</v>
      </c>
      <c r="O216" s="265">
        <v>0</v>
      </c>
      <c r="P216" s="265">
        <v>0</v>
      </c>
      <c r="Q216" s="265">
        <v>0</v>
      </c>
      <c r="R216" s="265">
        <v>0</v>
      </c>
      <c r="S216" s="265">
        <v>0</v>
      </c>
      <c r="T216" s="265">
        <v>0</v>
      </c>
    </row>
    <row r="217" ht="24.75" customHeight="1">
      <c r="A217" s="263">
        <v>35</v>
      </c>
      <c r="B217" s="264" t="s">
        <v>292</v>
      </c>
      <c r="C217" s="265">
        <f t="shared" si="328"/>
        <v>7449986.9100000001</v>
      </c>
      <c r="D217" s="265">
        <f t="shared" si="329"/>
        <v>0</v>
      </c>
      <c r="E217" s="265">
        <v>0</v>
      </c>
      <c r="F217" s="265">
        <v>0</v>
      </c>
      <c r="G217" s="265">
        <v>0</v>
      </c>
      <c r="H217" s="265">
        <v>0</v>
      </c>
      <c r="I217" s="265">
        <v>0</v>
      </c>
      <c r="J217" s="266">
        <v>0</v>
      </c>
      <c r="K217" s="265">
        <v>0</v>
      </c>
      <c r="L217" s="265">
        <v>0</v>
      </c>
      <c r="M217" s="265">
        <v>0</v>
      </c>
      <c r="N217" s="265">
        <v>7449986.9100000001</v>
      </c>
      <c r="O217" s="265">
        <v>0</v>
      </c>
      <c r="P217" s="265">
        <v>0</v>
      </c>
      <c r="Q217" s="265">
        <v>0</v>
      </c>
      <c r="R217" s="265">
        <v>0</v>
      </c>
      <c r="S217" s="265">
        <v>0</v>
      </c>
      <c r="T217" s="265">
        <v>0</v>
      </c>
    </row>
    <row r="218" ht="21.75" customHeight="1">
      <c r="A218" s="263">
        <v>36</v>
      </c>
      <c r="B218" s="264" t="s">
        <v>293</v>
      </c>
      <c r="C218" s="265">
        <f t="shared" si="328"/>
        <v>6933577.3899999997</v>
      </c>
      <c r="D218" s="265">
        <f t="shared" si="329"/>
        <v>762003.95999999996</v>
      </c>
      <c r="E218" s="265">
        <v>0</v>
      </c>
      <c r="F218" s="265">
        <v>762003.95999999996</v>
      </c>
      <c r="G218" s="265">
        <v>0</v>
      </c>
      <c r="H218" s="265">
        <v>0</v>
      </c>
      <c r="I218" s="265">
        <v>0</v>
      </c>
      <c r="J218" s="266">
        <v>0</v>
      </c>
      <c r="K218" s="265">
        <v>0</v>
      </c>
      <c r="L218" s="265">
        <v>0</v>
      </c>
      <c r="M218" s="265">
        <v>0</v>
      </c>
      <c r="N218" s="265">
        <v>6171573.4299999997</v>
      </c>
      <c r="O218" s="265">
        <v>0</v>
      </c>
      <c r="P218" s="265">
        <v>0</v>
      </c>
      <c r="Q218" s="265">
        <v>0</v>
      </c>
      <c r="R218" s="265">
        <v>0</v>
      </c>
      <c r="S218" s="265">
        <v>0</v>
      </c>
      <c r="T218" s="265">
        <v>0</v>
      </c>
    </row>
    <row r="219" ht="21.75" customHeight="1">
      <c r="A219" s="263">
        <v>37</v>
      </c>
      <c r="B219" s="264" t="s">
        <v>294</v>
      </c>
      <c r="C219" s="265">
        <f t="shared" si="328"/>
        <v>6036299.96</v>
      </c>
      <c r="D219" s="265">
        <f t="shared" si="329"/>
        <v>0</v>
      </c>
      <c r="E219" s="265">
        <v>0</v>
      </c>
      <c r="F219" s="265">
        <v>0</v>
      </c>
      <c r="G219" s="265">
        <v>0</v>
      </c>
      <c r="H219" s="265">
        <v>0</v>
      </c>
      <c r="I219" s="265">
        <v>0</v>
      </c>
      <c r="J219" s="266">
        <v>0</v>
      </c>
      <c r="K219" s="265">
        <v>0</v>
      </c>
      <c r="L219" s="265">
        <v>4464189.21</v>
      </c>
      <c r="M219" s="265">
        <v>0</v>
      </c>
      <c r="N219" s="265">
        <v>1572110.75</v>
      </c>
      <c r="O219" s="265">
        <v>0</v>
      </c>
      <c r="P219" s="265">
        <v>0</v>
      </c>
      <c r="Q219" s="265">
        <v>0</v>
      </c>
      <c r="R219" s="265">
        <v>0</v>
      </c>
      <c r="S219" s="265">
        <v>0</v>
      </c>
      <c r="T219" s="265">
        <v>0</v>
      </c>
    </row>
    <row r="220" ht="21.75" customHeight="1">
      <c r="A220" s="263">
        <v>38</v>
      </c>
      <c r="B220" s="264" t="s">
        <v>295</v>
      </c>
      <c r="C220" s="265">
        <f t="shared" si="328"/>
        <v>5813337.1999999993</v>
      </c>
      <c r="D220" s="265">
        <f t="shared" si="329"/>
        <v>826149.09999999998</v>
      </c>
      <c r="E220" s="265">
        <v>0</v>
      </c>
      <c r="F220" s="265">
        <v>826149.09999999998</v>
      </c>
      <c r="G220" s="265">
        <v>0</v>
      </c>
      <c r="H220" s="265">
        <v>0</v>
      </c>
      <c r="I220" s="265">
        <v>0</v>
      </c>
      <c r="J220" s="266">
        <v>0</v>
      </c>
      <c r="K220" s="265">
        <v>0</v>
      </c>
      <c r="L220" s="265">
        <v>0</v>
      </c>
      <c r="M220" s="265">
        <v>0</v>
      </c>
      <c r="N220" s="265">
        <v>4987188.0999999996</v>
      </c>
      <c r="O220" s="265">
        <v>0</v>
      </c>
      <c r="P220" s="265">
        <v>0</v>
      </c>
      <c r="Q220" s="265">
        <v>0</v>
      </c>
      <c r="R220" s="265">
        <v>0</v>
      </c>
      <c r="S220" s="265">
        <v>0</v>
      </c>
      <c r="T220" s="265">
        <v>0</v>
      </c>
    </row>
    <row r="221" ht="21.75" customHeight="1">
      <c r="A221" s="263">
        <v>39</v>
      </c>
      <c r="B221" s="264" t="s">
        <v>296</v>
      </c>
      <c r="C221" s="265">
        <f t="shared" si="328"/>
        <v>7548078.4299999997</v>
      </c>
      <c r="D221" s="265">
        <f t="shared" si="329"/>
        <v>0</v>
      </c>
      <c r="E221" s="265">
        <v>0</v>
      </c>
      <c r="F221" s="265">
        <v>0</v>
      </c>
      <c r="G221" s="265">
        <v>0</v>
      </c>
      <c r="H221" s="265">
        <v>0</v>
      </c>
      <c r="I221" s="265">
        <v>0</v>
      </c>
      <c r="J221" s="266">
        <v>0</v>
      </c>
      <c r="K221" s="265">
        <v>0</v>
      </c>
      <c r="L221" s="265">
        <v>1793610.6200000001</v>
      </c>
      <c r="M221" s="265">
        <v>0</v>
      </c>
      <c r="N221" s="265">
        <v>5754467.8099999996</v>
      </c>
      <c r="O221" s="265">
        <v>0</v>
      </c>
      <c r="P221" s="265">
        <v>0</v>
      </c>
      <c r="Q221" s="265">
        <v>0</v>
      </c>
      <c r="R221" s="265">
        <v>0</v>
      </c>
      <c r="S221" s="265">
        <v>0</v>
      </c>
      <c r="T221" s="265">
        <v>0</v>
      </c>
    </row>
    <row r="222" ht="21.75" customHeight="1">
      <c r="A222" s="263">
        <v>40</v>
      </c>
      <c r="B222" s="264" t="s">
        <v>297</v>
      </c>
      <c r="C222" s="265">
        <f t="shared" si="328"/>
        <v>7672592.2000000002</v>
      </c>
      <c r="D222" s="265">
        <f t="shared" si="329"/>
        <v>0</v>
      </c>
      <c r="E222" s="265">
        <v>0</v>
      </c>
      <c r="F222" s="265">
        <v>0</v>
      </c>
      <c r="G222" s="265">
        <v>0</v>
      </c>
      <c r="H222" s="265">
        <v>0</v>
      </c>
      <c r="I222" s="265">
        <v>0</v>
      </c>
      <c r="J222" s="266">
        <v>0</v>
      </c>
      <c r="K222" s="265">
        <v>0</v>
      </c>
      <c r="L222" s="265">
        <v>0</v>
      </c>
      <c r="M222" s="265">
        <v>0</v>
      </c>
      <c r="N222" s="265">
        <v>7672592.2000000002</v>
      </c>
      <c r="O222" s="265">
        <v>0</v>
      </c>
      <c r="P222" s="265">
        <v>0</v>
      </c>
      <c r="Q222" s="265">
        <v>0</v>
      </c>
      <c r="R222" s="265">
        <v>0</v>
      </c>
      <c r="S222" s="265">
        <v>0</v>
      </c>
      <c r="T222" s="265">
        <v>0</v>
      </c>
    </row>
    <row r="223" ht="22.5" customHeight="1">
      <c r="A223" s="263">
        <v>41</v>
      </c>
      <c r="B223" s="264" t="s">
        <v>298</v>
      </c>
      <c r="C223" s="265">
        <f t="shared" si="328"/>
        <v>9071341.75</v>
      </c>
      <c r="D223" s="265">
        <f t="shared" si="329"/>
        <v>0</v>
      </c>
      <c r="E223" s="265">
        <v>0</v>
      </c>
      <c r="F223" s="265">
        <v>0</v>
      </c>
      <c r="G223" s="265">
        <v>0</v>
      </c>
      <c r="H223" s="265">
        <v>0</v>
      </c>
      <c r="I223" s="265">
        <v>0</v>
      </c>
      <c r="J223" s="266">
        <v>0</v>
      </c>
      <c r="K223" s="265">
        <v>0</v>
      </c>
      <c r="L223" s="265">
        <v>7203641.8099999996</v>
      </c>
      <c r="M223" s="265">
        <v>0</v>
      </c>
      <c r="N223" s="265">
        <v>1867699.9399999999</v>
      </c>
      <c r="O223" s="265">
        <v>0</v>
      </c>
      <c r="P223" s="265">
        <v>0</v>
      </c>
      <c r="Q223" s="265">
        <v>0</v>
      </c>
      <c r="R223" s="265">
        <v>0</v>
      </c>
      <c r="S223" s="265">
        <v>0</v>
      </c>
      <c r="T223" s="265">
        <v>0</v>
      </c>
    </row>
    <row r="224" ht="22.5" customHeight="1">
      <c r="A224" s="263">
        <v>42</v>
      </c>
      <c r="B224" s="264" t="s">
        <v>299</v>
      </c>
      <c r="C224" s="265">
        <f t="shared" si="328"/>
        <v>2269946.0600000001</v>
      </c>
      <c r="D224" s="265">
        <f t="shared" si="329"/>
        <v>0</v>
      </c>
      <c r="E224" s="265">
        <v>0</v>
      </c>
      <c r="F224" s="265">
        <v>0</v>
      </c>
      <c r="G224" s="265">
        <v>0</v>
      </c>
      <c r="H224" s="265">
        <v>0</v>
      </c>
      <c r="I224" s="265">
        <v>0</v>
      </c>
      <c r="J224" s="266">
        <v>0</v>
      </c>
      <c r="K224" s="265">
        <v>0</v>
      </c>
      <c r="L224" s="265">
        <v>0</v>
      </c>
      <c r="M224" s="265">
        <v>0</v>
      </c>
      <c r="N224" s="265">
        <v>2269946.0600000001</v>
      </c>
      <c r="O224" s="265">
        <v>0</v>
      </c>
      <c r="P224" s="265">
        <v>0</v>
      </c>
      <c r="Q224" s="265">
        <v>0</v>
      </c>
      <c r="R224" s="265">
        <v>0</v>
      </c>
      <c r="S224" s="265">
        <v>0</v>
      </c>
      <c r="T224" s="265">
        <v>0</v>
      </c>
    </row>
    <row r="225" ht="22.5" customHeight="1">
      <c r="A225" s="263">
        <v>43</v>
      </c>
      <c r="B225" s="264" t="s">
        <v>300</v>
      </c>
      <c r="C225" s="265">
        <f t="shared" si="328"/>
        <v>1978619.02</v>
      </c>
      <c r="D225" s="265">
        <f t="shared" si="329"/>
        <v>0</v>
      </c>
      <c r="E225" s="265">
        <v>0</v>
      </c>
      <c r="F225" s="265">
        <v>0</v>
      </c>
      <c r="G225" s="265">
        <v>0</v>
      </c>
      <c r="H225" s="265">
        <v>0</v>
      </c>
      <c r="I225" s="265">
        <v>0</v>
      </c>
      <c r="J225" s="266">
        <v>0</v>
      </c>
      <c r="K225" s="265">
        <v>0</v>
      </c>
      <c r="L225" s="265">
        <v>1978619.02</v>
      </c>
      <c r="M225" s="265">
        <v>0</v>
      </c>
      <c r="N225" s="265">
        <v>0</v>
      </c>
      <c r="O225" s="265">
        <v>0</v>
      </c>
      <c r="P225" s="265">
        <v>0</v>
      </c>
      <c r="Q225" s="265">
        <v>0</v>
      </c>
      <c r="R225" s="265">
        <v>0</v>
      </c>
      <c r="S225" s="265">
        <v>0</v>
      </c>
      <c r="T225" s="265">
        <v>0</v>
      </c>
    </row>
    <row r="226" ht="22.5" customHeight="1">
      <c r="A226" s="263">
        <v>44</v>
      </c>
      <c r="B226" s="264" t="s">
        <v>301</v>
      </c>
      <c r="C226" s="265">
        <f t="shared" si="328"/>
        <v>9659317.4299999997</v>
      </c>
      <c r="D226" s="265">
        <f t="shared" si="329"/>
        <v>0</v>
      </c>
      <c r="E226" s="265">
        <v>0</v>
      </c>
      <c r="F226" s="265">
        <v>0</v>
      </c>
      <c r="G226" s="265">
        <v>0</v>
      </c>
      <c r="H226" s="265">
        <v>0</v>
      </c>
      <c r="I226" s="265">
        <v>0</v>
      </c>
      <c r="J226" s="266">
        <v>0</v>
      </c>
      <c r="K226" s="265">
        <v>0</v>
      </c>
      <c r="L226" s="265">
        <v>9659317.4299999997</v>
      </c>
      <c r="M226" s="265">
        <v>0</v>
      </c>
      <c r="N226" s="265">
        <v>0</v>
      </c>
      <c r="O226" s="265">
        <v>0</v>
      </c>
      <c r="P226" s="265">
        <v>0</v>
      </c>
      <c r="Q226" s="265">
        <v>0</v>
      </c>
      <c r="R226" s="265">
        <v>0</v>
      </c>
      <c r="S226" s="265">
        <v>0</v>
      </c>
      <c r="T226" s="265">
        <v>0</v>
      </c>
    </row>
    <row r="227" ht="22.5" customHeight="1">
      <c r="A227" s="263">
        <v>45</v>
      </c>
      <c r="B227" s="264" t="s">
        <v>302</v>
      </c>
      <c r="C227" s="265">
        <f t="shared" si="328"/>
        <v>923986.83999999997</v>
      </c>
      <c r="D227" s="265">
        <f t="shared" si="329"/>
        <v>923986.83999999997</v>
      </c>
      <c r="E227" s="265">
        <v>0</v>
      </c>
      <c r="F227" s="265">
        <v>923986.83999999997</v>
      </c>
      <c r="G227" s="265">
        <v>0</v>
      </c>
      <c r="H227" s="265">
        <v>0</v>
      </c>
      <c r="I227" s="265">
        <v>0</v>
      </c>
      <c r="J227" s="266">
        <v>0</v>
      </c>
      <c r="K227" s="265">
        <v>0</v>
      </c>
      <c r="L227" s="265">
        <v>0</v>
      </c>
      <c r="M227" s="265">
        <v>0</v>
      </c>
      <c r="N227" s="265">
        <v>0</v>
      </c>
      <c r="O227" s="265">
        <v>0</v>
      </c>
      <c r="P227" s="265">
        <v>0</v>
      </c>
      <c r="Q227" s="265">
        <v>0</v>
      </c>
      <c r="R227" s="265">
        <v>0</v>
      </c>
      <c r="S227" s="265">
        <v>0</v>
      </c>
      <c r="T227" s="265">
        <v>0</v>
      </c>
    </row>
    <row r="228" s="18" customFormat="1" ht="23.449999999999999" customHeight="1">
      <c r="A228" s="258" t="s">
        <v>303</v>
      </c>
      <c r="B228" s="258"/>
      <c r="C228" s="259">
        <f>SUM(C229:C232)</f>
        <v>12342353.830000002</v>
      </c>
      <c r="D228" s="259">
        <f t="shared" ref="D228:T228" si="330">SUM(D229:D232)</f>
        <v>533125.19999999995</v>
      </c>
      <c r="E228" s="259">
        <f t="shared" si="330"/>
        <v>533125.19999999995</v>
      </c>
      <c r="F228" s="259">
        <f t="shared" si="330"/>
        <v>0</v>
      </c>
      <c r="G228" s="259">
        <f t="shared" si="330"/>
        <v>0</v>
      </c>
      <c r="H228" s="259">
        <f t="shared" si="330"/>
        <v>0</v>
      </c>
      <c r="I228" s="259">
        <f t="shared" si="330"/>
        <v>0</v>
      </c>
      <c r="J228" s="260">
        <f t="shared" si="330"/>
        <v>0</v>
      </c>
      <c r="K228" s="259">
        <f t="shared" si="330"/>
        <v>0</v>
      </c>
      <c r="L228" s="259">
        <f t="shared" si="330"/>
        <v>11698715.860000001</v>
      </c>
      <c r="M228" s="259">
        <f t="shared" si="330"/>
        <v>0</v>
      </c>
      <c r="N228" s="259">
        <f t="shared" si="330"/>
        <v>0</v>
      </c>
      <c r="O228" s="259">
        <f t="shared" si="330"/>
        <v>0</v>
      </c>
      <c r="P228" s="259">
        <f t="shared" si="330"/>
        <v>110512.77</v>
      </c>
      <c r="Q228" s="259">
        <f t="shared" si="330"/>
        <v>0</v>
      </c>
      <c r="R228" s="259">
        <f t="shared" si="330"/>
        <v>0</v>
      </c>
      <c r="S228" s="259">
        <f t="shared" si="330"/>
        <v>0</v>
      </c>
      <c r="T228" s="259">
        <f t="shared" si="330"/>
        <v>0</v>
      </c>
      <c r="U228" s="261"/>
      <c r="V228" s="261"/>
      <c r="W228" s="261"/>
      <c r="X228" s="261"/>
      <c r="Y228" s="261"/>
      <c r="Z228" s="261"/>
      <c r="AA228" s="261"/>
      <c r="AB228" s="262"/>
      <c r="AC228" s="262"/>
      <c r="AD228" s="262"/>
      <c r="AE228" s="262"/>
      <c r="AF228" s="262"/>
      <c r="AG228" s="262"/>
      <c r="AH228" s="262"/>
      <c r="AI228" s="262"/>
      <c r="AJ228" s="262"/>
      <c r="AK228" s="262"/>
      <c r="AL228" s="262"/>
      <c r="AM228" s="262"/>
      <c r="AN228" s="262"/>
      <c r="AO228" s="262"/>
    </row>
    <row r="229" ht="22.5" customHeight="1">
      <c r="A229" s="263">
        <v>1</v>
      </c>
      <c r="B229" s="264" t="s">
        <v>1263</v>
      </c>
      <c r="C229" s="265">
        <f t="shared" ref="C229:C232" si="331">D229+K229+L229+M229+N229+O229+P229+Q229+R229+S229+T229</f>
        <v>2124626.98</v>
      </c>
      <c r="D229" s="265">
        <f t="shared" ref="D229:D232" si="332">SUM(E229:I229)</f>
        <v>0</v>
      </c>
      <c r="E229" s="265">
        <v>0</v>
      </c>
      <c r="F229" s="265">
        <v>0</v>
      </c>
      <c r="G229" s="265">
        <v>0</v>
      </c>
      <c r="H229" s="265">
        <v>0</v>
      </c>
      <c r="I229" s="265">
        <v>0</v>
      </c>
      <c r="J229" s="266">
        <v>0</v>
      </c>
      <c r="K229" s="265">
        <v>0</v>
      </c>
      <c r="L229" s="265">
        <v>2124626.98</v>
      </c>
      <c r="M229" s="265">
        <v>0</v>
      </c>
      <c r="N229" s="265">
        <v>0</v>
      </c>
      <c r="O229" s="265">
        <v>0</v>
      </c>
      <c r="P229" s="265">
        <v>0</v>
      </c>
      <c r="Q229" s="265">
        <v>0</v>
      </c>
      <c r="R229" s="265">
        <v>0</v>
      </c>
      <c r="S229" s="265">
        <v>0</v>
      </c>
      <c r="T229" s="265">
        <v>0</v>
      </c>
    </row>
    <row r="230" ht="22.5" customHeight="1">
      <c r="A230" s="263">
        <v>2</v>
      </c>
      <c r="B230" s="264" t="s">
        <v>305</v>
      </c>
      <c r="C230" s="265">
        <f t="shared" si="331"/>
        <v>6106368.4800000004</v>
      </c>
      <c r="D230" s="265">
        <f t="shared" si="332"/>
        <v>0</v>
      </c>
      <c r="E230" s="265">
        <v>0</v>
      </c>
      <c r="F230" s="265">
        <v>0</v>
      </c>
      <c r="G230" s="265">
        <v>0</v>
      </c>
      <c r="H230" s="265">
        <v>0</v>
      </c>
      <c r="I230" s="265">
        <v>0</v>
      </c>
      <c r="J230" s="266">
        <v>0</v>
      </c>
      <c r="K230" s="265">
        <v>0</v>
      </c>
      <c r="L230" s="265">
        <v>6106368.4800000004</v>
      </c>
      <c r="M230" s="265">
        <v>0</v>
      </c>
      <c r="N230" s="265">
        <v>0</v>
      </c>
      <c r="O230" s="265">
        <v>0</v>
      </c>
      <c r="P230" s="265">
        <v>0</v>
      </c>
      <c r="Q230" s="265">
        <v>0</v>
      </c>
      <c r="R230" s="265">
        <v>0</v>
      </c>
      <c r="S230" s="265">
        <v>0</v>
      </c>
      <c r="T230" s="265">
        <v>0</v>
      </c>
    </row>
    <row r="231" ht="22.5" customHeight="1">
      <c r="A231" s="263">
        <v>3</v>
      </c>
      <c r="B231" s="264" t="s">
        <v>306</v>
      </c>
      <c r="C231" s="265">
        <f t="shared" si="331"/>
        <v>3467720.3999999999</v>
      </c>
      <c r="D231" s="265">
        <f t="shared" si="332"/>
        <v>0</v>
      </c>
      <c r="E231" s="265">
        <v>0</v>
      </c>
      <c r="F231" s="265">
        <v>0</v>
      </c>
      <c r="G231" s="265">
        <v>0</v>
      </c>
      <c r="H231" s="265">
        <v>0</v>
      </c>
      <c r="I231" s="265">
        <v>0</v>
      </c>
      <c r="J231" s="266">
        <v>0</v>
      </c>
      <c r="K231" s="265">
        <v>0</v>
      </c>
      <c r="L231" s="265">
        <v>3467720.3999999999</v>
      </c>
      <c r="M231" s="265">
        <v>0</v>
      </c>
      <c r="N231" s="265">
        <v>0</v>
      </c>
      <c r="O231" s="265">
        <v>0</v>
      </c>
      <c r="P231" s="265">
        <v>0</v>
      </c>
      <c r="Q231" s="265">
        <v>0</v>
      </c>
      <c r="R231" s="265">
        <v>0</v>
      </c>
      <c r="S231" s="265">
        <v>0</v>
      </c>
      <c r="T231" s="265">
        <v>0</v>
      </c>
    </row>
    <row r="232" ht="21.75" customHeight="1">
      <c r="A232" s="263">
        <v>4</v>
      </c>
      <c r="B232" s="264" t="s">
        <v>1264</v>
      </c>
      <c r="C232" s="265">
        <f t="shared" si="331"/>
        <v>643637.96999999997</v>
      </c>
      <c r="D232" s="265">
        <f t="shared" si="332"/>
        <v>533125.19999999995</v>
      </c>
      <c r="E232" s="265">
        <v>533125.19999999995</v>
      </c>
      <c r="F232" s="265">
        <v>0</v>
      </c>
      <c r="G232" s="265">
        <v>0</v>
      </c>
      <c r="H232" s="265">
        <v>0</v>
      </c>
      <c r="I232" s="265">
        <v>0</v>
      </c>
      <c r="J232" s="266">
        <v>0</v>
      </c>
      <c r="K232" s="265">
        <v>0</v>
      </c>
      <c r="L232" s="265">
        <v>0</v>
      </c>
      <c r="M232" s="265">
        <v>0</v>
      </c>
      <c r="N232" s="265">
        <v>0</v>
      </c>
      <c r="O232" s="265">
        <v>0</v>
      </c>
      <c r="P232" s="265">
        <v>110512.77</v>
      </c>
      <c r="Q232" s="265">
        <v>0</v>
      </c>
      <c r="R232" s="265">
        <v>0</v>
      </c>
      <c r="S232" s="265">
        <v>0</v>
      </c>
      <c r="T232" s="265">
        <v>0</v>
      </c>
    </row>
    <row r="233" s="18" customFormat="1" ht="33" customHeight="1">
      <c r="A233" s="258" t="s">
        <v>308</v>
      </c>
      <c r="B233" s="258"/>
      <c r="C233" s="259">
        <f>SUM(C234:C241)</f>
        <v>24034718.23</v>
      </c>
      <c r="D233" s="259">
        <f t="shared" ref="D233:T233" si="333">SUM(D234:D241)</f>
        <v>628432.80000000005</v>
      </c>
      <c r="E233" s="259">
        <f t="shared" si="333"/>
        <v>197716.79999999999</v>
      </c>
      <c r="F233" s="259">
        <f t="shared" si="333"/>
        <v>0</v>
      </c>
      <c r="G233" s="259">
        <f t="shared" si="333"/>
        <v>244743.60000000001</v>
      </c>
      <c r="H233" s="259">
        <f t="shared" si="333"/>
        <v>185972.39999999999</v>
      </c>
      <c r="I233" s="259">
        <f t="shared" si="333"/>
        <v>0</v>
      </c>
      <c r="J233" s="260">
        <f t="shared" si="333"/>
        <v>0</v>
      </c>
      <c r="K233" s="259">
        <f t="shared" si="333"/>
        <v>0</v>
      </c>
      <c r="L233" s="259">
        <f t="shared" si="333"/>
        <v>10618362.779999999</v>
      </c>
      <c r="M233" s="259">
        <f t="shared" si="333"/>
        <v>0</v>
      </c>
      <c r="N233" s="259">
        <f t="shared" si="333"/>
        <v>3520179.6000000001</v>
      </c>
      <c r="O233" s="259">
        <f t="shared" si="333"/>
        <v>0</v>
      </c>
      <c r="P233" s="259">
        <f t="shared" si="333"/>
        <v>746672.51000000001</v>
      </c>
      <c r="Q233" s="259">
        <f t="shared" si="333"/>
        <v>0</v>
      </c>
      <c r="R233" s="259">
        <f t="shared" si="333"/>
        <v>0</v>
      </c>
      <c r="S233" s="259">
        <f t="shared" si="333"/>
        <v>8521070.5399999991</v>
      </c>
      <c r="T233" s="259">
        <f t="shared" si="333"/>
        <v>0</v>
      </c>
      <c r="U233" s="261"/>
      <c r="V233" s="261"/>
      <c r="W233" s="261"/>
      <c r="X233" s="261"/>
      <c r="Y233" s="261"/>
      <c r="Z233" s="261"/>
      <c r="AA233" s="261"/>
      <c r="AB233" s="262"/>
      <c r="AC233" s="262"/>
      <c r="AD233" s="262"/>
      <c r="AE233" s="262"/>
      <c r="AF233" s="262"/>
      <c r="AG233" s="262"/>
      <c r="AH233" s="262"/>
      <c r="AI233" s="262"/>
      <c r="AJ233" s="262"/>
      <c r="AK233" s="262"/>
      <c r="AL233" s="262"/>
      <c r="AM233" s="262"/>
      <c r="AN233" s="262"/>
      <c r="AO233" s="262"/>
    </row>
    <row r="234" ht="30" customHeight="1">
      <c r="A234" s="263">
        <v>1</v>
      </c>
      <c r="B234" s="264" t="s">
        <v>1265</v>
      </c>
      <c r="C234" s="265">
        <f t="shared" ref="C234:C241" si="334">D234+K234+L234+M234+N234+O234+P234+Q234+R234+S234+T234</f>
        <v>3602684.1899999999</v>
      </c>
      <c r="D234" s="265">
        <f t="shared" ref="D234:D241" si="335">SUM(E234:I234)</f>
        <v>0</v>
      </c>
      <c r="E234" s="265">
        <v>0</v>
      </c>
      <c r="F234" s="265">
        <v>0</v>
      </c>
      <c r="G234" s="265">
        <v>0</v>
      </c>
      <c r="H234" s="265">
        <v>0</v>
      </c>
      <c r="I234" s="265">
        <v>0</v>
      </c>
      <c r="J234" s="266">
        <v>0</v>
      </c>
      <c r="K234" s="265">
        <v>0</v>
      </c>
      <c r="L234" s="265">
        <v>3446796.8199999998</v>
      </c>
      <c r="M234" s="265">
        <v>0</v>
      </c>
      <c r="N234" s="265">
        <v>0</v>
      </c>
      <c r="O234" s="265">
        <v>0</v>
      </c>
      <c r="P234" s="265">
        <v>155887.37</v>
      </c>
      <c r="Q234" s="265">
        <v>0</v>
      </c>
      <c r="R234" s="265">
        <v>0</v>
      </c>
      <c r="S234" s="265">
        <v>0</v>
      </c>
      <c r="T234" s="265">
        <v>0</v>
      </c>
    </row>
    <row r="235" ht="30" customHeight="1">
      <c r="A235" s="263">
        <v>2</v>
      </c>
      <c r="B235" s="264" t="s">
        <v>1266</v>
      </c>
      <c r="C235" s="265">
        <f t="shared" si="334"/>
        <v>4446995.8499999996</v>
      </c>
      <c r="D235" s="265">
        <f t="shared" si="335"/>
        <v>0</v>
      </c>
      <c r="E235" s="265">
        <v>0</v>
      </c>
      <c r="F235" s="265">
        <v>0</v>
      </c>
      <c r="G235" s="265">
        <v>0</v>
      </c>
      <c r="H235" s="265">
        <v>0</v>
      </c>
      <c r="I235" s="265">
        <v>0</v>
      </c>
      <c r="J235" s="266">
        <v>0</v>
      </c>
      <c r="K235" s="265">
        <v>0</v>
      </c>
      <c r="L235" s="265">
        <v>4290914.0199999996</v>
      </c>
      <c r="M235" s="265">
        <v>0</v>
      </c>
      <c r="N235" s="265">
        <v>0</v>
      </c>
      <c r="O235" s="265">
        <v>0</v>
      </c>
      <c r="P235" s="265">
        <v>156081.82999999999</v>
      </c>
      <c r="Q235" s="265">
        <v>0</v>
      </c>
      <c r="R235" s="265">
        <v>0</v>
      </c>
      <c r="S235" s="265">
        <v>0</v>
      </c>
      <c r="T235" s="265">
        <v>0</v>
      </c>
    </row>
    <row r="236" ht="21" customHeight="1">
      <c r="A236" s="263">
        <v>3</v>
      </c>
      <c r="B236" s="264" t="s">
        <v>1267</v>
      </c>
      <c r="C236" s="265">
        <f t="shared" si="334"/>
        <v>8792728.3699999992</v>
      </c>
      <c r="D236" s="265">
        <f t="shared" si="335"/>
        <v>0</v>
      </c>
      <c r="E236" s="265">
        <v>0</v>
      </c>
      <c r="F236" s="265">
        <v>0</v>
      </c>
      <c r="G236" s="265">
        <v>0</v>
      </c>
      <c r="H236" s="265">
        <v>0</v>
      </c>
      <c r="I236" s="265">
        <v>0</v>
      </c>
      <c r="J236" s="266">
        <v>0</v>
      </c>
      <c r="K236" s="265">
        <v>0</v>
      </c>
      <c r="L236" s="265">
        <v>0</v>
      </c>
      <c r="M236" s="265">
        <v>0</v>
      </c>
      <c r="N236" s="265">
        <v>0</v>
      </c>
      <c r="O236" s="265">
        <v>0</v>
      </c>
      <c r="P236" s="265">
        <v>271657.83000000002</v>
      </c>
      <c r="Q236" s="265">
        <v>0</v>
      </c>
      <c r="R236" s="265">
        <v>0</v>
      </c>
      <c r="S236" s="265">
        <v>8521070.5399999991</v>
      </c>
      <c r="T236" s="265">
        <v>0</v>
      </c>
    </row>
    <row r="237" ht="21" customHeight="1">
      <c r="A237" s="263">
        <v>4</v>
      </c>
      <c r="B237" s="264" t="s">
        <v>312</v>
      </c>
      <c r="C237" s="265">
        <f t="shared" si="334"/>
        <v>197716.79999999999</v>
      </c>
      <c r="D237" s="265">
        <f t="shared" si="335"/>
        <v>197716.79999999999</v>
      </c>
      <c r="E237" s="265">
        <v>197716.79999999999</v>
      </c>
      <c r="F237" s="265">
        <v>0</v>
      </c>
      <c r="G237" s="265">
        <v>0</v>
      </c>
      <c r="H237" s="265">
        <v>0</v>
      </c>
      <c r="I237" s="265">
        <v>0</v>
      </c>
      <c r="J237" s="266">
        <v>0</v>
      </c>
      <c r="K237" s="265">
        <v>0</v>
      </c>
      <c r="L237" s="265">
        <v>0</v>
      </c>
      <c r="M237" s="265">
        <v>0</v>
      </c>
      <c r="N237" s="265">
        <v>0</v>
      </c>
      <c r="O237" s="265">
        <v>0</v>
      </c>
      <c r="P237" s="265">
        <v>0</v>
      </c>
      <c r="Q237" s="265">
        <v>0</v>
      </c>
      <c r="R237" s="265">
        <v>0</v>
      </c>
      <c r="S237" s="265">
        <v>0</v>
      </c>
      <c r="T237" s="265">
        <v>0</v>
      </c>
    </row>
    <row r="238" ht="24" customHeight="1">
      <c r="A238" s="263">
        <v>5</v>
      </c>
      <c r="B238" s="264" t="s">
        <v>1268</v>
      </c>
      <c r="C238" s="265">
        <f t="shared" si="334"/>
        <v>163045.48000000001</v>
      </c>
      <c r="D238" s="265">
        <f t="shared" si="335"/>
        <v>0</v>
      </c>
      <c r="E238" s="265">
        <v>0</v>
      </c>
      <c r="F238" s="265">
        <v>0</v>
      </c>
      <c r="G238" s="265">
        <v>0</v>
      </c>
      <c r="H238" s="265">
        <v>0</v>
      </c>
      <c r="I238" s="265">
        <v>0</v>
      </c>
      <c r="J238" s="266">
        <v>0</v>
      </c>
      <c r="K238" s="265">
        <v>0</v>
      </c>
      <c r="L238" s="265">
        <v>0</v>
      </c>
      <c r="M238" s="265">
        <v>0</v>
      </c>
      <c r="N238" s="265">
        <v>0</v>
      </c>
      <c r="O238" s="265">
        <v>0</v>
      </c>
      <c r="P238" s="265">
        <v>163045.48000000001</v>
      </c>
      <c r="Q238" s="265">
        <v>0</v>
      </c>
      <c r="R238" s="265">
        <v>0</v>
      </c>
      <c r="S238" s="265">
        <v>0</v>
      </c>
      <c r="T238" s="265">
        <v>0</v>
      </c>
    </row>
    <row r="239" ht="20.25" customHeight="1">
      <c r="A239" s="263">
        <v>6</v>
      </c>
      <c r="B239" s="264" t="s">
        <v>317</v>
      </c>
      <c r="C239" s="265">
        <f t="shared" si="334"/>
        <v>3520179.6000000001</v>
      </c>
      <c r="D239" s="265">
        <f t="shared" si="335"/>
        <v>0</v>
      </c>
      <c r="E239" s="265">
        <v>0</v>
      </c>
      <c r="F239" s="265">
        <v>0</v>
      </c>
      <c r="G239" s="265">
        <v>0</v>
      </c>
      <c r="H239" s="265">
        <v>0</v>
      </c>
      <c r="I239" s="265">
        <v>0</v>
      </c>
      <c r="J239" s="266">
        <v>0</v>
      </c>
      <c r="K239" s="265">
        <v>0</v>
      </c>
      <c r="L239" s="265">
        <v>0</v>
      </c>
      <c r="M239" s="265">
        <v>0</v>
      </c>
      <c r="N239" s="265">
        <v>3520179.6000000001</v>
      </c>
      <c r="O239" s="265">
        <v>0</v>
      </c>
      <c r="P239" s="265">
        <v>0</v>
      </c>
      <c r="Q239" s="265">
        <v>0</v>
      </c>
      <c r="R239" s="265">
        <v>0</v>
      </c>
      <c r="S239" s="265">
        <v>0</v>
      </c>
      <c r="T239" s="265">
        <v>0</v>
      </c>
    </row>
    <row r="240" ht="22.5" customHeight="1">
      <c r="A240" s="263">
        <v>7</v>
      </c>
      <c r="B240" s="264" t="s">
        <v>1269</v>
      </c>
      <c r="C240" s="265">
        <f t="shared" si="334"/>
        <v>430716</v>
      </c>
      <c r="D240" s="265">
        <f t="shared" si="335"/>
        <v>430716</v>
      </c>
      <c r="E240" s="265">
        <v>0</v>
      </c>
      <c r="F240" s="265">
        <v>0</v>
      </c>
      <c r="G240" s="265">
        <v>244743.60000000001</v>
      </c>
      <c r="H240" s="265">
        <v>185972.39999999999</v>
      </c>
      <c r="I240" s="265">
        <v>0</v>
      </c>
      <c r="J240" s="266">
        <v>0</v>
      </c>
      <c r="K240" s="265">
        <v>0</v>
      </c>
      <c r="L240" s="265">
        <v>0</v>
      </c>
      <c r="M240" s="265">
        <v>0</v>
      </c>
      <c r="N240" s="265">
        <v>0</v>
      </c>
      <c r="O240" s="265">
        <v>0</v>
      </c>
      <c r="P240" s="265">
        <v>0</v>
      </c>
      <c r="Q240" s="265">
        <v>0</v>
      </c>
      <c r="R240" s="265">
        <v>0</v>
      </c>
      <c r="S240" s="265">
        <v>0</v>
      </c>
      <c r="T240" s="265">
        <v>0</v>
      </c>
    </row>
    <row r="241" ht="22.5" customHeight="1">
      <c r="A241" s="263">
        <v>8</v>
      </c>
      <c r="B241" s="264" t="s">
        <v>320</v>
      </c>
      <c r="C241" s="265">
        <f t="shared" si="334"/>
        <v>2880651.9399999999</v>
      </c>
      <c r="D241" s="265">
        <f t="shared" si="335"/>
        <v>0</v>
      </c>
      <c r="E241" s="265">
        <v>0</v>
      </c>
      <c r="F241" s="265">
        <v>0</v>
      </c>
      <c r="G241" s="265">
        <v>0</v>
      </c>
      <c r="H241" s="265">
        <v>0</v>
      </c>
      <c r="I241" s="265">
        <v>0</v>
      </c>
      <c r="J241" s="266">
        <v>0</v>
      </c>
      <c r="K241" s="265">
        <v>0</v>
      </c>
      <c r="L241" s="265">
        <v>2880651.9399999999</v>
      </c>
      <c r="M241" s="265">
        <v>0</v>
      </c>
      <c r="N241" s="265">
        <v>0</v>
      </c>
      <c r="O241" s="265">
        <v>0</v>
      </c>
      <c r="P241" s="265">
        <v>0</v>
      </c>
      <c r="Q241" s="265">
        <v>0</v>
      </c>
      <c r="R241" s="265">
        <v>0</v>
      </c>
      <c r="S241" s="265">
        <v>0</v>
      </c>
      <c r="T241" s="265">
        <v>0</v>
      </c>
    </row>
    <row r="242" s="18" customFormat="1" ht="22.5" customHeight="1">
      <c r="A242" s="258" t="s">
        <v>321</v>
      </c>
      <c r="B242" s="258"/>
      <c r="C242" s="259">
        <f>SUM(C243:C243)</f>
        <v>2002130.01</v>
      </c>
      <c r="D242" s="259">
        <f t="shared" ref="D242:T242" si="336">SUM(D243:D243)</f>
        <v>1990510.6799999999</v>
      </c>
      <c r="E242" s="259">
        <f t="shared" si="336"/>
        <v>0</v>
      </c>
      <c r="F242" s="259">
        <f t="shared" si="336"/>
        <v>0</v>
      </c>
      <c r="G242" s="259">
        <f t="shared" si="336"/>
        <v>0</v>
      </c>
      <c r="H242" s="259">
        <f t="shared" si="336"/>
        <v>527646</v>
      </c>
      <c r="I242" s="259">
        <f t="shared" si="336"/>
        <v>1462864.6799999999</v>
      </c>
      <c r="J242" s="260">
        <f t="shared" si="336"/>
        <v>0</v>
      </c>
      <c r="K242" s="259">
        <f t="shared" si="336"/>
        <v>0</v>
      </c>
      <c r="L242" s="259">
        <f t="shared" si="336"/>
        <v>0</v>
      </c>
      <c r="M242" s="259">
        <f t="shared" si="336"/>
        <v>0</v>
      </c>
      <c r="N242" s="259">
        <f t="shared" si="336"/>
        <v>0</v>
      </c>
      <c r="O242" s="259">
        <f t="shared" si="336"/>
        <v>0</v>
      </c>
      <c r="P242" s="259">
        <f t="shared" si="336"/>
        <v>11619.33</v>
      </c>
      <c r="Q242" s="259">
        <f t="shared" si="336"/>
        <v>0</v>
      </c>
      <c r="R242" s="259">
        <f t="shared" si="336"/>
        <v>0</v>
      </c>
      <c r="S242" s="259">
        <f t="shared" si="336"/>
        <v>0</v>
      </c>
      <c r="T242" s="259">
        <f t="shared" si="336"/>
        <v>0</v>
      </c>
      <c r="U242" s="261"/>
      <c r="V242" s="261"/>
      <c r="W242" s="261"/>
      <c r="X242" s="261"/>
      <c r="Y242" s="261"/>
      <c r="Z242" s="261"/>
      <c r="AA242" s="261"/>
      <c r="AB242" s="262"/>
      <c r="AC242" s="262"/>
      <c r="AD242" s="262"/>
      <c r="AE242" s="262"/>
      <c r="AF242" s="262"/>
      <c r="AG242" s="262"/>
      <c r="AH242" s="262"/>
      <c r="AI242" s="262"/>
      <c r="AJ242" s="262"/>
      <c r="AK242" s="262"/>
      <c r="AL242" s="262"/>
      <c r="AM242" s="262"/>
      <c r="AN242" s="262"/>
      <c r="AO242" s="262"/>
    </row>
    <row r="243" ht="22.5" customHeight="1">
      <c r="A243" s="263">
        <v>1</v>
      </c>
      <c r="B243" s="264" t="s">
        <v>1270</v>
      </c>
      <c r="C243" s="265">
        <f>D243+K243+L243+M243+N243+O243+P243+Q243+R243+S243+T243</f>
        <v>2002130.01</v>
      </c>
      <c r="D243" s="265">
        <f>SUM(E243:I243)</f>
        <v>1990510.6799999999</v>
      </c>
      <c r="E243" s="265">
        <v>0</v>
      </c>
      <c r="F243" s="265">
        <v>0</v>
      </c>
      <c r="G243" s="265">
        <v>0</v>
      </c>
      <c r="H243" s="265">
        <v>527646</v>
      </c>
      <c r="I243" s="265">
        <v>1462864.6799999999</v>
      </c>
      <c r="J243" s="266">
        <v>0</v>
      </c>
      <c r="K243" s="265">
        <v>0</v>
      </c>
      <c r="L243" s="265">
        <v>0</v>
      </c>
      <c r="M243" s="265">
        <v>0</v>
      </c>
      <c r="N243" s="265">
        <v>0</v>
      </c>
      <c r="O243" s="265">
        <v>0</v>
      </c>
      <c r="P243" s="265">
        <v>11619.33</v>
      </c>
      <c r="Q243" s="265">
        <v>0</v>
      </c>
      <c r="R243" s="265">
        <v>0</v>
      </c>
      <c r="S243" s="265">
        <v>0</v>
      </c>
      <c r="T243" s="265">
        <v>0</v>
      </c>
    </row>
    <row r="244" s="18" customFormat="1" ht="22.5" customHeight="1">
      <c r="A244" s="258" t="s">
        <v>323</v>
      </c>
      <c r="B244" s="258"/>
      <c r="C244" s="259">
        <f>SUM(C245:C246)</f>
        <v>1305958.24</v>
      </c>
      <c r="D244" s="259">
        <f t="shared" ref="D244:T244" si="337">SUM(D245:D246)</f>
        <v>1226937.6000000001</v>
      </c>
      <c r="E244" s="259">
        <f t="shared" si="337"/>
        <v>0</v>
      </c>
      <c r="F244" s="259">
        <f t="shared" si="337"/>
        <v>1226937.6000000001</v>
      </c>
      <c r="G244" s="259">
        <f t="shared" si="337"/>
        <v>0</v>
      </c>
      <c r="H244" s="259">
        <f t="shared" si="337"/>
        <v>0</v>
      </c>
      <c r="I244" s="259">
        <f t="shared" si="337"/>
        <v>0</v>
      </c>
      <c r="J244" s="260">
        <f t="shared" si="337"/>
        <v>0</v>
      </c>
      <c r="K244" s="259">
        <f t="shared" si="337"/>
        <v>0</v>
      </c>
      <c r="L244" s="259">
        <f t="shared" si="337"/>
        <v>0</v>
      </c>
      <c r="M244" s="259">
        <f t="shared" si="337"/>
        <v>0</v>
      </c>
      <c r="N244" s="259">
        <f t="shared" si="337"/>
        <v>0</v>
      </c>
      <c r="O244" s="259">
        <f t="shared" si="337"/>
        <v>0</v>
      </c>
      <c r="P244" s="259">
        <f t="shared" si="337"/>
        <v>79020.639999999999</v>
      </c>
      <c r="Q244" s="259">
        <f t="shared" si="337"/>
        <v>0</v>
      </c>
      <c r="R244" s="259">
        <f t="shared" si="337"/>
        <v>0</v>
      </c>
      <c r="S244" s="259">
        <f t="shared" si="337"/>
        <v>0</v>
      </c>
      <c r="T244" s="259">
        <f t="shared" si="337"/>
        <v>0</v>
      </c>
      <c r="U244" s="261"/>
      <c r="V244" s="261"/>
      <c r="W244" s="261"/>
      <c r="X244" s="261"/>
      <c r="Y244" s="261"/>
      <c r="Z244" s="261"/>
      <c r="AA244" s="261"/>
      <c r="AB244" s="262"/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</row>
    <row r="245" ht="22.5" customHeight="1">
      <c r="A245" s="263">
        <v>1</v>
      </c>
      <c r="B245" s="264" t="s">
        <v>1271</v>
      </c>
      <c r="C245" s="265">
        <f t="shared" ref="C245:C246" si="338">D245+K245+L245+M245+N245+O245+P245+Q245+R245+S245+T245</f>
        <v>79020.639999999999</v>
      </c>
      <c r="D245" s="265">
        <f t="shared" ref="D245:D246" si="339">SUM(E245:I245)</f>
        <v>0</v>
      </c>
      <c r="E245" s="265">
        <v>0</v>
      </c>
      <c r="F245" s="265">
        <v>0</v>
      </c>
      <c r="G245" s="265">
        <v>0</v>
      </c>
      <c r="H245" s="265">
        <v>0</v>
      </c>
      <c r="I245" s="265">
        <v>0</v>
      </c>
      <c r="J245" s="266">
        <v>0</v>
      </c>
      <c r="K245" s="265">
        <v>0</v>
      </c>
      <c r="L245" s="265">
        <v>0</v>
      </c>
      <c r="M245" s="265">
        <v>0</v>
      </c>
      <c r="N245" s="265">
        <v>0</v>
      </c>
      <c r="O245" s="265">
        <v>0</v>
      </c>
      <c r="P245" s="265">
        <v>79020.639999999999</v>
      </c>
      <c r="Q245" s="265">
        <v>0</v>
      </c>
      <c r="R245" s="265">
        <v>0</v>
      </c>
      <c r="S245" s="265">
        <v>0</v>
      </c>
      <c r="T245" s="265">
        <v>0</v>
      </c>
    </row>
    <row r="246" ht="22.5" customHeight="1">
      <c r="A246" s="263">
        <v>2</v>
      </c>
      <c r="B246" s="264" t="s">
        <v>1272</v>
      </c>
      <c r="C246" s="265">
        <f t="shared" si="338"/>
        <v>1226937.6000000001</v>
      </c>
      <c r="D246" s="265">
        <f t="shared" si="339"/>
        <v>1226937.6000000001</v>
      </c>
      <c r="E246" s="265">
        <v>0</v>
      </c>
      <c r="F246" s="265">
        <v>1226937.6000000001</v>
      </c>
      <c r="G246" s="265">
        <v>0</v>
      </c>
      <c r="H246" s="265">
        <v>0</v>
      </c>
      <c r="I246" s="265">
        <v>0</v>
      </c>
      <c r="J246" s="266">
        <v>0</v>
      </c>
      <c r="K246" s="265">
        <v>0</v>
      </c>
      <c r="L246" s="265">
        <v>0</v>
      </c>
      <c r="M246" s="265">
        <v>0</v>
      </c>
      <c r="N246" s="265">
        <v>0</v>
      </c>
      <c r="O246" s="265">
        <v>0</v>
      </c>
      <c r="P246" s="265">
        <v>0</v>
      </c>
      <c r="Q246" s="265">
        <v>0</v>
      </c>
      <c r="R246" s="265">
        <v>0</v>
      </c>
      <c r="S246" s="265">
        <v>0</v>
      </c>
      <c r="T246" s="265">
        <v>0</v>
      </c>
    </row>
    <row r="247" s="18" customFormat="1" ht="22.5" customHeight="1">
      <c r="A247" s="258" t="s">
        <v>326</v>
      </c>
      <c r="B247" s="258"/>
      <c r="C247" s="259">
        <f>C248</f>
        <v>308421.59999999998</v>
      </c>
      <c r="D247" s="259">
        <f t="shared" ref="D247:T247" si="340">D248</f>
        <v>308421.59999999998</v>
      </c>
      <c r="E247" s="259">
        <f t="shared" si="340"/>
        <v>0</v>
      </c>
      <c r="F247" s="259">
        <f t="shared" si="340"/>
        <v>0</v>
      </c>
      <c r="G247" s="259">
        <f t="shared" si="340"/>
        <v>0</v>
      </c>
      <c r="H247" s="259">
        <f t="shared" si="340"/>
        <v>308421.59999999998</v>
      </c>
      <c r="I247" s="259">
        <f t="shared" si="340"/>
        <v>0</v>
      </c>
      <c r="J247" s="260">
        <f t="shared" si="340"/>
        <v>0</v>
      </c>
      <c r="K247" s="259">
        <f t="shared" si="340"/>
        <v>0</v>
      </c>
      <c r="L247" s="259">
        <f t="shared" si="340"/>
        <v>0</v>
      </c>
      <c r="M247" s="259">
        <f t="shared" si="340"/>
        <v>0</v>
      </c>
      <c r="N247" s="259">
        <f t="shared" si="340"/>
        <v>0</v>
      </c>
      <c r="O247" s="259">
        <f t="shared" si="340"/>
        <v>0</v>
      </c>
      <c r="P247" s="259">
        <f t="shared" si="340"/>
        <v>0</v>
      </c>
      <c r="Q247" s="259">
        <f t="shared" si="340"/>
        <v>0</v>
      </c>
      <c r="R247" s="259">
        <f t="shared" si="340"/>
        <v>0</v>
      </c>
      <c r="S247" s="259">
        <f t="shared" si="340"/>
        <v>0</v>
      </c>
      <c r="T247" s="259">
        <f t="shared" si="340"/>
        <v>0</v>
      </c>
      <c r="U247" s="261"/>
      <c r="V247" s="261"/>
      <c r="W247" s="261"/>
      <c r="X247" s="261"/>
      <c r="Y247" s="261"/>
      <c r="Z247" s="261"/>
      <c r="AA247" s="261"/>
      <c r="AB247" s="262"/>
      <c r="AC247" s="262"/>
      <c r="AD247" s="262"/>
      <c r="AE247" s="262"/>
      <c r="AF247" s="262"/>
      <c r="AG247" s="262"/>
      <c r="AH247" s="262"/>
      <c r="AI247" s="262"/>
      <c r="AJ247" s="262"/>
      <c r="AK247" s="262"/>
      <c r="AL247" s="262"/>
      <c r="AM247" s="262"/>
      <c r="AN247" s="262"/>
      <c r="AO247" s="262"/>
    </row>
    <row r="248" ht="22.5" customHeight="1">
      <c r="A248" s="263">
        <v>1</v>
      </c>
      <c r="B248" s="264" t="s">
        <v>327</v>
      </c>
      <c r="C248" s="265">
        <f>D248+K248+L248+M248+N248+O248+P248+Q248+R248+S248+T248</f>
        <v>308421.59999999998</v>
      </c>
      <c r="D248" s="265">
        <f>SUM(E248:I248)</f>
        <v>308421.59999999998</v>
      </c>
      <c r="E248" s="265">
        <v>0</v>
      </c>
      <c r="F248" s="265">
        <v>0</v>
      </c>
      <c r="G248" s="265">
        <v>0</v>
      </c>
      <c r="H248" s="265">
        <v>308421.59999999998</v>
      </c>
      <c r="I248" s="265">
        <v>0</v>
      </c>
      <c r="J248" s="266">
        <v>0</v>
      </c>
      <c r="K248" s="265">
        <v>0</v>
      </c>
      <c r="L248" s="265">
        <v>0</v>
      </c>
      <c r="M248" s="265">
        <v>0</v>
      </c>
      <c r="N248" s="265">
        <v>0</v>
      </c>
      <c r="O248" s="265">
        <v>0</v>
      </c>
      <c r="P248" s="265">
        <v>0</v>
      </c>
      <c r="Q248" s="265">
        <v>0</v>
      </c>
      <c r="R248" s="265">
        <v>0</v>
      </c>
      <c r="S248" s="265">
        <v>0</v>
      </c>
      <c r="T248" s="265">
        <v>0</v>
      </c>
    </row>
    <row r="249" s="18" customFormat="1" ht="32.25" customHeight="1">
      <c r="A249" s="258" t="s">
        <v>329</v>
      </c>
      <c r="B249" s="258"/>
      <c r="C249" s="259">
        <f>C250</f>
        <v>6173371.2899999991</v>
      </c>
      <c r="D249" s="259">
        <f t="shared" ref="D249:T249" si="341">D250</f>
        <v>6173371.2899999991</v>
      </c>
      <c r="E249" s="259">
        <f t="shared" si="341"/>
        <v>3038070</v>
      </c>
      <c r="F249" s="259">
        <f t="shared" si="341"/>
        <v>0</v>
      </c>
      <c r="G249" s="259">
        <f t="shared" si="341"/>
        <v>0</v>
      </c>
      <c r="H249" s="259">
        <f t="shared" si="341"/>
        <v>1550097.4100000001</v>
      </c>
      <c r="I249" s="259">
        <f t="shared" si="341"/>
        <v>1585203.8799999999</v>
      </c>
      <c r="J249" s="260">
        <f t="shared" si="341"/>
        <v>0</v>
      </c>
      <c r="K249" s="259">
        <f t="shared" si="341"/>
        <v>0</v>
      </c>
      <c r="L249" s="259">
        <f t="shared" si="341"/>
        <v>0</v>
      </c>
      <c r="M249" s="259">
        <f t="shared" si="341"/>
        <v>0</v>
      </c>
      <c r="N249" s="259">
        <f t="shared" si="341"/>
        <v>0</v>
      </c>
      <c r="O249" s="259">
        <f t="shared" si="341"/>
        <v>0</v>
      </c>
      <c r="P249" s="259">
        <f t="shared" si="341"/>
        <v>0</v>
      </c>
      <c r="Q249" s="259">
        <f t="shared" si="341"/>
        <v>0</v>
      </c>
      <c r="R249" s="259">
        <f t="shared" si="341"/>
        <v>0</v>
      </c>
      <c r="S249" s="259">
        <f t="shared" si="341"/>
        <v>0</v>
      </c>
      <c r="T249" s="259">
        <f t="shared" si="341"/>
        <v>0</v>
      </c>
      <c r="U249" s="261"/>
      <c r="V249" s="261"/>
      <c r="W249" s="261"/>
      <c r="X249" s="261"/>
      <c r="Y249" s="261"/>
      <c r="Z249" s="261"/>
      <c r="AA249" s="261"/>
      <c r="AB249" s="262"/>
      <c r="AC249" s="262"/>
      <c r="AD249" s="262"/>
      <c r="AE249" s="262"/>
      <c r="AF249" s="262"/>
      <c r="AG249" s="262"/>
      <c r="AH249" s="262"/>
      <c r="AI249" s="262"/>
      <c r="AJ249" s="262"/>
      <c r="AK249" s="262"/>
      <c r="AL249" s="262"/>
      <c r="AM249" s="262"/>
      <c r="AN249" s="262"/>
      <c r="AO249" s="262"/>
    </row>
    <row r="250" s="18" customFormat="1" ht="32.25" customHeight="1">
      <c r="A250" s="258" t="s">
        <v>1273</v>
      </c>
      <c r="B250" s="258"/>
      <c r="C250" s="259">
        <f>SUM(C251:C252)</f>
        <v>6173371.2899999991</v>
      </c>
      <c r="D250" s="259">
        <f t="shared" ref="D250:T250" si="342">SUM(D251:D252)</f>
        <v>6173371.2899999991</v>
      </c>
      <c r="E250" s="259">
        <f t="shared" si="342"/>
        <v>3038070</v>
      </c>
      <c r="F250" s="259">
        <f t="shared" si="342"/>
        <v>0</v>
      </c>
      <c r="G250" s="259">
        <f t="shared" si="342"/>
        <v>0</v>
      </c>
      <c r="H250" s="259">
        <f t="shared" si="342"/>
        <v>1550097.4100000001</v>
      </c>
      <c r="I250" s="259">
        <f t="shared" si="342"/>
        <v>1585203.8799999999</v>
      </c>
      <c r="J250" s="260">
        <f t="shared" si="342"/>
        <v>0</v>
      </c>
      <c r="K250" s="259">
        <f t="shared" si="342"/>
        <v>0</v>
      </c>
      <c r="L250" s="259">
        <f t="shared" si="342"/>
        <v>0</v>
      </c>
      <c r="M250" s="259">
        <f t="shared" si="342"/>
        <v>0</v>
      </c>
      <c r="N250" s="259">
        <f t="shared" si="342"/>
        <v>0</v>
      </c>
      <c r="O250" s="259">
        <f t="shared" si="342"/>
        <v>0</v>
      </c>
      <c r="P250" s="259">
        <f t="shared" si="342"/>
        <v>0</v>
      </c>
      <c r="Q250" s="259">
        <f t="shared" si="342"/>
        <v>0</v>
      </c>
      <c r="R250" s="259">
        <f t="shared" si="342"/>
        <v>0</v>
      </c>
      <c r="S250" s="259">
        <f t="shared" si="342"/>
        <v>0</v>
      </c>
      <c r="T250" s="259">
        <f t="shared" si="342"/>
        <v>0</v>
      </c>
      <c r="U250" s="261"/>
      <c r="V250" s="261"/>
      <c r="W250" s="261"/>
      <c r="X250" s="261"/>
      <c r="Y250" s="261"/>
      <c r="Z250" s="261"/>
      <c r="AA250" s="261"/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</row>
    <row r="251" ht="22.5" customHeight="1">
      <c r="A251" s="264">
        <v>1</v>
      </c>
      <c r="B251" s="264" t="s">
        <v>331</v>
      </c>
      <c r="C251" s="265">
        <f t="shared" ref="C251:C252" si="343">D251+K251+L251+M251+N251+O251+P251+Q251+R251+S251+T251</f>
        <v>5540541.6899999995</v>
      </c>
      <c r="D251" s="265">
        <f t="shared" ref="D251:D252" si="344">SUM(E251:I251)</f>
        <v>5540541.6899999995</v>
      </c>
      <c r="E251" s="265">
        <v>3038070</v>
      </c>
      <c r="F251" s="265">
        <v>0</v>
      </c>
      <c r="G251" s="265">
        <v>0</v>
      </c>
      <c r="H251" s="265">
        <v>917267.81000000006</v>
      </c>
      <c r="I251" s="265">
        <v>1585203.8799999999</v>
      </c>
      <c r="J251" s="266">
        <v>0</v>
      </c>
      <c r="K251" s="265">
        <v>0</v>
      </c>
      <c r="L251" s="265">
        <v>0</v>
      </c>
      <c r="M251" s="265">
        <v>0</v>
      </c>
      <c r="N251" s="265">
        <v>0</v>
      </c>
      <c r="O251" s="265">
        <v>0</v>
      </c>
      <c r="P251" s="265">
        <v>0</v>
      </c>
      <c r="Q251" s="265">
        <v>0</v>
      </c>
      <c r="R251" s="265">
        <v>0</v>
      </c>
      <c r="S251" s="265">
        <v>0</v>
      </c>
      <c r="T251" s="265">
        <v>0</v>
      </c>
    </row>
    <row r="252" ht="22.5" customHeight="1">
      <c r="A252" s="264">
        <v>2</v>
      </c>
      <c r="B252" s="264" t="s">
        <v>333</v>
      </c>
      <c r="C252" s="265">
        <f t="shared" si="343"/>
        <v>632829.59999999998</v>
      </c>
      <c r="D252" s="265">
        <f t="shared" si="344"/>
        <v>632829.59999999998</v>
      </c>
      <c r="E252" s="265">
        <v>0</v>
      </c>
      <c r="F252" s="265">
        <v>0</v>
      </c>
      <c r="G252" s="265">
        <v>0</v>
      </c>
      <c r="H252" s="265">
        <v>632829.59999999998</v>
      </c>
      <c r="I252" s="265">
        <v>0</v>
      </c>
      <c r="J252" s="266">
        <v>0</v>
      </c>
      <c r="K252" s="265">
        <v>0</v>
      </c>
      <c r="L252" s="265">
        <v>0</v>
      </c>
      <c r="M252" s="265">
        <v>0</v>
      </c>
      <c r="N252" s="265">
        <v>0</v>
      </c>
      <c r="O252" s="265">
        <v>0</v>
      </c>
      <c r="P252" s="265">
        <v>0</v>
      </c>
      <c r="Q252" s="265">
        <v>0</v>
      </c>
      <c r="R252" s="265">
        <v>0</v>
      </c>
      <c r="S252" s="265">
        <v>0</v>
      </c>
      <c r="T252" s="265">
        <v>0</v>
      </c>
    </row>
    <row r="253" s="18" customFormat="1" ht="36.75" customHeight="1">
      <c r="A253" s="258" t="s">
        <v>335</v>
      </c>
      <c r="B253" s="258"/>
      <c r="C253" s="259">
        <f>C254+C276</f>
        <v>41446964.829999998</v>
      </c>
      <c r="D253" s="259">
        <f t="shared" ref="D253:T253" si="345">D254+D276</f>
        <v>7380030.1100000003</v>
      </c>
      <c r="E253" s="259">
        <f t="shared" si="345"/>
        <v>2359744.7999999998</v>
      </c>
      <c r="F253" s="259">
        <f t="shared" si="345"/>
        <v>3128404.9099999997</v>
      </c>
      <c r="G253" s="259">
        <f t="shared" si="345"/>
        <v>0</v>
      </c>
      <c r="H253" s="259">
        <f t="shared" si="345"/>
        <v>1107966</v>
      </c>
      <c r="I253" s="259">
        <f t="shared" si="345"/>
        <v>783914.39999999991</v>
      </c>
      <c r="J253" s="260">
        <f t="shared" si="345"/>
        <v>0</v>
      </c>
      <c r="K253" s="259">
        <f t="shared" si="345"/>
        <v>0</v>
      </c>
      <c r="L253" s="259">
        <f t="shared" si="345"/>
        <v>23257377.960000001</v>
      </c>
      <c r="M253" s="259">
        <f t="shared" si="345"/>
        <v>0</v>
      </c>
      <c r="N253" s="259">
        <f t="shared" si="345"/>
        <v>4489266.9000000004</v>
      </c>
      <c r="O253" s="259">
        <f t="shared" si="345"/>
        <v>3431245.1999999997</v>
      </c>
      <c r="P253" s="259">
        <f t="shared" si="345"/>
        <v>2889044.6600000001</v>
      </c>
      <c r="Q253" s="259">
        <f t="shared" si="345"/>
        <v>0</v>
      </c>
      <c r="R253" s="259">
        <f t="shared" si="345"/>
        <v>0</v>
      </c>
      <c r="S253" s="259">
        <f t="shared" si="345"/>
        <v>0</v>
      </c>
      <c r="T253" s="259">
        <f t="shared" si="345"/>
        <v>0</v>
      </c>
      <c r="U253" s="261"/>
      <c r="V253" s="261"/>
      <c r="W253" s="261"/>
      <c r="X253" s="261"/>
      <c r="Y253" s="261"/>
      <c r="Z253" s="261"/>
      <c r="AA253" s="261"/>
      <c r="AB253" s="262"/>
      <c r="AC253" s="262"/>
      <c r="AD253" s="262"/>
      <c r="AE253" s="262"/>
      <c r="AF253" s="262"/>
      <c r="AG253" s="262"/>
      <c r="AH253" s="262"/>
      <c r="AI253" s="262"/>
      <c r="AJ253" s="262"/>
      <c r="AK253" s="262"/>
      <c r="AL253" s="262"/>
      <c r="AM253" s="262"/>
      <c r="AN253" s="262"/>
      <c r="AO253" s="262"/>
    </row>
    <row r="254" s="18" customFormat="1" ht="22.5" customHeight="1">
      <c r="A254" s="258" t="s">
        <v>336</v>
      </c>
      <c r="B254" s="258"/>
      <c r="C254" s="259">
        <f>SUM(C255:C275)</f>
        <v>31271659.27</v>
      </c>
      <c r="D254" s="259">
        <f t="shared" ref="D254:T254" si="346">SUM(D255:D275)</f>
        <v>5433574.9100000001</v>
      </c>
      <c r="E254" s="259">
        <f t="shared" si="346"/>
        <v>413289.59999999998</v>
      </c>
      <c r="F254" s="259">
        <f t="shared" si="346"/>
        <v>3128404.9099999997</v>
      </c>
      <c r="G254" s="259">
        <f t="shared" si="346"/>
        <v>0</v>
      </c>
      <c r="H254" s="259">
        <f t="shared" si="346"/>
        <v>1107966</v>
      </c>
      <c r="I254" s="259">
        <f t="shared" si="346"/>
        <v>783914.39999999991</v>
      </c>
      <c r="J254" s="260">
        <f t="shared" si="346"/>
        <v>0</v>
      </c>
      <c r="K254" s="259">
        <f t="shared" si="346"/>
        <v>0</v>
      </c>
      <c r="L254" s="259">
        <f t="shared" si="346"/>
        <v>19939245.140000001</v>
      </c>
      <c r="M254" s="259">
        <f t="shared" si="346"/>
        <v>0</v>
      </c>
      <c r="N254" s="259">
        <f t="shared" si="346"/>
        <v>1882659.3999999999</v>
      </c>
      <c r="O254" s="259">
        <f t="shared" si="346"/>
        <v>2174986.7999999998</v>
      </c>
      <c r="P254" s="259">
        <f t="shared" si="346"/>
        <v>1841193.02</v>
      </c>
      <c r="Q254" s="259">
        <f t="shared" si="346"/>
        <v>0</v>
      </c>
      <c r="R254" s="259">
        <f t="shared" si="346"/>
        <v>0</v>
      </c>
      <c r="S254" s="259">
        <f t="shared" si="346"/>
        <v>0</v>
      </c>
      <c r="T254" s="259">
        <f t="shared" si="346"/>
        <v>0</v>
      </c>
      <c r="U254" s="261"/>
      <c r="V254" s="261"/>
      <c r="W254" s="261"/>
      <c r="X254" s="261"/>
      <c r="Y254" s="261"/>
      <c r="Z254" s="261"/>
      <c r="AA254" s="261"/>
      <c r="AB254" s="262"/>
      <c r="AC254" s="262"/>
      <c r="AD254" s="262"/>
      <c r="AE254" s="262"/>
      <c r="AF254" s="262"/>
      <c r="AG254" s="262"/>
      <c r="AH254" s="262"/>
      <c r="AI254" s="262"/>
      <c r="AJ254" s="262"/>
      <c r="AK254" s="262"/>
      <c r="AL254" s="262"/>
      <c r="AM254" s="262"/>
      <c r="AN254" s="262"/>
      <c r="AO254" s="262"/>
    </row>
    <row r="255" ht="22.5" customHeight="1">
      <c r="A255" s="263">
        <v>1</v>
      </c>
      <c r="B255" s="264" t="s">
        <v>1274</v>
      </c>
      <c r="C255" s="265">
        <f t="shared" ref="C255:C275" si="347">D255+K255+L255+M255+N255+O255+P255+Q255+R255+S255+T255</f>
        <v>5535849.2699999996</v>
      </c>
      <c r="D255" s="265">
        <f t="shared" ref="D255:D275" si="348">SUM(E255:I255)</f>
        <v>0</v>
      </c>
      <c r="E255" s="265">
        <v>0</v>
      </c>
      <c r="F255" s="265">
        <v>0</v>
      </c>
      <c r="G255" s="265">
        <v>0</v>
      </c>
      <c r="H255" s="265">
        <v>0</v>
      </c>
      <c r="I255" s="265">
        <v>0</v>
      </c>
      <c r="J255" s="266">
        <v>0</v>
      </c>
      <c r="K255" s="265">
        <v>0</v>
      </c>
      <c r="L255" s="265">
        <v>5403022.7999999998</v>
      </c>
      <c r="M255" s="265">
        <v>0</v>
      </c>
      <c r="N255" s="265">
        <v>0</v>
      </c>
      <c r="O255" s="265">
        <v>0</v>
      </c>
      <c r="P255" s="265">
        <v>132826.47</v>
      </c>
      <c r="Q255" s="265">
        <v>0</v>
      </c>
      <c r="R255" s="265">
        <v>0</v>
      </c>
      <c r="S255" s="265">
        <v>0</v>
      </c>
      <c r="T255" s="265">
        <v>0</v>
      </c>
    </row>
    <row r="256" ht="20.25" customHeight="1">
      <c r="A256" s="263">
        <v>2</v>
      </c>
      <c r="B256" s="264" t="s">
        <v>338</v>
      </c>
      <c r="C256" s="265">
        <f t="shared" si="347"/>
        <v>6154071.4500000002</v>
      </c>
      <c r="D256" s="265">
        <f t="shared" si="348"/>
        <v>0</v>
      </c>
      <c r="E256" s="265">
        <v>0</v>
      </c>
      <c r="F256" s="265">
        <v>0</v>
      </c>
      <c r="G256" s="265">
        <v>0</v>
      </c>
      <c r="H256" s="265">
        <v>0</v>
      </c>
      <c r="I256" s="265">
        <v>0</v>
      </c>
      <c r="J256" s="266">
        <v>0</v>
      </c>
      <c r="K256" s="265">
        <v>0</v>
      </c>
      <c r="L256" s="265">
        <v>6008588.1900000004</v>
      </c>
      <c r="M256" s="265">
        <v>0</v>
      </c>
      <c r="N256" s="265">
        <v>0</v>
      </c>
      <c r="O256" s="265">
        <v>0</v>
      </c>
      <c r="P256" s="265">
        <v>145483.26000000001</v>
      </c>
      <c r="Q256" s="265">
        <v>0</v>
      </c>
      <c r="R256" s="265">
        <v>0</v>
      </c>
      <c r="S256" s="265">
        <v>0</v>
      </c>
      <c r="T256" s="265">
        <v>0</v>
      </c>
    </row>
    <row r="257" ht="24.600000000000001" customHeight="1">
      <c r="A257" s="263">
        <v>3</v>
      </c>
      <c r="B257" s="264" t="s">
        <v>339</v>
      </c>
      <c r="C257" s="265">
        <f t="shared" si="347"/>
        <v>1889478.5600000001</v>
      </c>
      <c r="D257" s="265">
        <f t="shared" si="348"/>
        <v>900045.55000000005</v>
      </c>
      <c r="E257" s="265">
        <v>0</v>
      </c>
      <c r="F257" s="265">
        <v>900045.55000000005</v>
      </c>
      <c r="G257" s="265">
        <v>0</v>
      </c>
      <c r="H257" s="265">
        <v>0</v>
      </c>
      <c r="I257" s="265">
        <v>0</v>
      </c>
      <c r="J257" s="266">
        <v>0</v>
      </c>
      <c r="K257" s="265">
        <v>0</v>
      </c>
      <c r="L257" s="265">
        <v>989433.01000000001</v>
      </c>
      <c r="M257" s="265">
        <v>0</v>
      </c>
      <c r="N257" s="265">
        <v>0</v>
      </c>
      <c r="O257" s="265">
        <v>0</v>
      </c>
      <c r="P257" s="265">
        <v>0</v>
      </c>
      <c r="Q257" s="265">
        <v>0</v>
      </c>
      <c r="R257" s="265">
        <v>0</v>
      </c>
      <c r="S257" s="265">
        <v>0</v>
      </c>
      <c r="T257" s="265">
        <v>0</v>
      </c>
    </row>
    <row r="258" ht="19.5" customHeight="1">
      <c r="A258" s="263">
        <v>4</v>
      </c>
      <c r="B258" s="264" t="s">
        <v>1275</v>
      </c>
      <c r="C258" s="265">
        <f t="shared" si="347"/>
        <v>255152.10999999999</v>
      </c>
      <c r="D258" s="265">
        <f t="shared" si="348"/>
        <v>0</v>
      </c>
      <c r="E258" s="265">
        <v>0</v>
      </c>
      <c r="F258" s="265">
        <v>0</v>
      </c>
      <c r="G258" s="265">
        <v>0</v>
      </c>
      <c r="H258" s="265">
        <v>0</v>
      </c>
      <c r="I258" s="265">
        <v>0</v>
      </c>
      <c r="J258" s="266">
        <v>0</v>
      </c>
      <c r="K258" s="265">
        <v>0</v>
      </c>
      <c r="L258" s="265">
        <v>0</v>
      </c>
      <c r="M258" s="265">
        <v>0</v>
      </c>
      <c r="N258" s="265">
        <v>0</v>
      </c>
      <c r="O258" s="265">
        <v>0</v>
      </c>
      <c r="P258" s="265">
        <v>255152.10999999999</v>
      </c>
      <c r="Q258" s="265">
        <v>0</v>
      </c>
      <c r="R258" s="265">
        <v>0</v>
      </c>
      <c r="S258" s="265">
        <v>0</v>
      </c>
      <c r="T258" s="265">
        <v>0</v>
      </c>
    </row>
    <row r="259" ht="22.5" customHeight="1">
      <c r="A259" s="263">
        <v>5</v>
      </c>
      <c r="B259" s="264" t="s">
        <v>341</v>
      </c>
      <c r="C259" s="265">
        <f t="shared" si="347"/>
        <v>101278.8</v>
      </c>
      <c r="D259" s="265">
        <f t="shared" si="348"/>
        <v>101278.8</v>
      </c>
      <c r="E259" s="265">
        <v>0</v>
      </c>
      <c r="F259" s="265">
        <v>0</v>
      </c>
      <c r="G259" s="265">
        <v>0</v>
      </c>
      <c r="H259" s="265">
        <v>101278.8</v>
      </c>
      <c r="I259" s="265">
        <v>0</v>
      </c>
      <c r="J259" s="266">
        <v>0</v>
      </c>
      <c r="K259" s="265">
        <v>0</v>
      </c>
      <c r="L259" s="265">
        <v>0</v>
      </c>
      <c r="M259" s="265">
        <v>0</v>
      </c>
      <c r="N259" s="265">
        <v>0</v>
      </c>
      <c r="O259" s="265">
        <v>0</v>
      </c>
      <c r="P259" s="265">
        <v>0</v>
      </c>
      <c r="Q259" s="265">
        <v>0</v>
      </c>
      <c r="R259" s="265">
        <v>0</v>
      </c>
      <c r="S259" s="265">
        <v>0</v>
      </c>
      <c r="T259" s="265">
        <v>0</v>
      </c>
    </row>
    <row r="260" ht="22.5" customHeight="1">
      <c r="A260" s="263">
        <v>6</v>
      </c>
      <c r="B260" s="264" t="s">
        <v>342</v>
      </c>
      <c r="C260" s="265">
        <f t="shared" si="347"/>
        <v>188220</v>
      </c>
      <c r="D260" s="265">
        <f t="shared" si="348"/>
        <v>188220</v>
      </c>
      <c r="E260" s="265">
        <v>0</v>
      </c>
      <c r="F260" s="265">
        <v>0</v>
      </c>
      <c r="G260" s="265">
        <v>0</v>
      </c>
      <c r="H260" s="265">
        <v>188220</v>
      </c>
      <c r="I260" s="265">
        <v>0</v>
      </c>
      <c r="J260" s="266">
        <v>0</v>
      </c>
      <c r="K260" s="265">
        <v>0</v>
      </c>
      <c r="L260" s="265">
        <v>0</v>
      </c>
      <c r="M260" s="265">
        <v>0</v>
      </c>
      <c r="N260" s="265">
        <v>0</v>
      </c>
      <c r="O260" s="265">
        <v>0</v>
      </c>
      <c r="P260" s="265">
        <v>0</v>
      </c>
      <c r="Q260" s="265">
        <v>0</v>
      </c>
      <c r="R260" s="265">
        <v>0</v>
      </c>
      <c r="S260" s="265">
        <v>0</v>
      </c>
      <c r="T260" s="265">
        <v>0</v>
      </c>
    </row>
    <row r="261" ht="22.5" customHeight="1">
      <c r="A261" s="263">
        <v>7</v>
      </c>
      <c r="B261" s="264" t="s">
        <v>1276</v>
      </c>
      <c r="C261" s="265">
        <f t="shared" si="347"/>
        <v>1488209.4100000001</v>
      </c>
      <c r="D261" s="265">
        <f t="shared" si="348"/>
        <v>1481270.5600000001</v>
      </c>
      <c r="E261" s="265">
        <v>0</v>
      </c>
      <c r="F261" s="265">
        <v>1249852.96</v>
      </c>
      <c r="G261" s="265">
        <v>0</v>
      </c>
      <c r="H261" s="265">
        <v>231417.60000000001</v>
      </c>
      <c r="I261" s="265">
        <v>0</v>
      </c>
      <c r="J261" s="266">
        <v>0</v>
      </c>
      <c r="K261" s="265">
        <v>0</v>
      </c>
      <c r="L261" s="265">
        <v>0</v>
      </c>
      <c r="M261" s="265">
        <v>0</v>
      </c>
      <c r="N261" s="265">
        <v>0</v>
      </c>
      <c r="O261" s="265">
        <v>0</v>
      </c>
      <c r="P261" s="265">
        <v>6938.8500000000004</v>
      </c>
      <c r="Q261" s="265">
        <v>0</v>
      </c>
      <c r="R261" s="265">
        <v>0</v>
      </c>
      <c r="S261" s="265">
        <v>0</v>
      </c>
      <c r="T261" s="265">
        <v>0</v>
      </c>
    </row>
    <row r="262" ht="22.5" customHeight="1">
      <c r="A262" s="263">
        <v>8</v>
      </c>
      <c r="B262" s="264" t="s">
        <v>344</v>
      </c>
      <c r="C262" s="265">
        <f t="shared" si="347"/>
        <v>2660311.1499999999</v>
      </c>
      <c r="D262" s="265">
        <f t="shared" si="348"/>
        <v>0</v>
      </c>
      <c r="E262" s="265">
        <v>0</v>
      </c>
      <c r="F262" s="265">
        <v>0</v>
      </c>
      <c r="G262" s="265">
        <v>0</v>
      </c>
      <c r="H262" s="265">
        <v>0</v>
      </c>
      <c r="I262" s="265">
        <v>0</v>
      </c>
      <c r="J262" s="266">
        <v>0</v>
      </c>
      <c r="K262" s="265">
        <v>0</v>
      </c>
      <c r="L262" s="265">
        <v>2660311.1499999999</v>
      </c>
      <c r="M262" s="265">
        <v>0</v>
      </c>
      <c r="N262" s="265">
        <v>0</v>
      </c>
      <c r="O262" s="265">
        <v>0</v>
      </c>
      <c r="P262" s="265">
        <v>0</v>
      </c>
      <c r="Q262" s="265">
        <v>0</v>
      </c>
      <c r="R262" s="265">
        <v>0</v>
      </c>
      <c r="S262" s="265">
        <v>0</v>
      </c>
      <c r="T262" s="265">
        <v>0</v>
      </c>
    </row>
    <row r="263" ht="22.5" customHeight="1">
      <c r="A263" s="263">
        <v>9</v>
      </c>
      <c r="B263" s="264" t="s">
        <v>345</v>
      </c>
      <c r="C263" s="265">
        <f t="shared" si="347"/>
        <v>1099665.6000000001</v>
      </c>
      <c r="D263" s="265">
        <f t="shared" si="348"/>
        <v>0</v>
      </c>
      <c r="E263" s="265">
        <v>0</v>
      </c>
      <c r="F263" s="265">
        <v>0</v>
      </c>
      <c r="G263" s="265">
        <v>0</v>
      </c>
      <c r="H263" s="265">
        <v>0</v>
      </c>
      <c r="I263" s="265">
        <v>0</v>
      </c>
      <c r="J263" s="266">
        <v>0</v>
      </c>
      <c r="K263" s="265">
        <v>0</v>
      </c>
      <c r="L263" s="265">
        <v>0</v>
      </c>
      <c r="M263" s="265">
        <v>0</v>
      </c>
      <c r="N263" s="265">
        <v>797335.19999999995</v>
      </c>
      <c r="O263" s="265">
        <v>302330.40000000002</v>
      </c>
      <c r="P263" s="265">
        <v>0</v>
      </c>
      <c r="Q263" s="265">
        <v>0</v>
      </c>
      <c r="R263" s="265">
        <v>0</v>
      </c>
      <c r="S263" s="265">
        <v>0</v>
      </c>
      <c r="T263" s="265">
        <v>0</v>
      </c>
    </row>
    <row r="264" ht="24" customHeight="1">
      <c r="A264" s="263">
        <v>10</v>
      </c>
      <c r="B264" s="264" t="s">
        <v>346</v>
      </c>
      <c r="C264" s="265">
        <f t="shared" si="347"/>
        <v>201906</v>
      </c>
      <c r="D264" s="265">
        <f t="shared" si="348"/>
        <v>201906</v>
      </c>
      <c r="E264" s="265">
        <v>0</v>
      </c>
      <c r="F264" s="265">
        <v>0</v>
      </c>
      <c r="G264" s="265">
        <v>0</v>
      </c>
      <c r="H264" s="265">
        <v>201906</v>
      </c>
      <c r="I264" s="265">
        <v>0</v>
      </c>
      <c r="J264" s="266">
        <v>0</v>
      </c>
      <c r="K264" s="265">
        <v>0</v>
      </c>
      <c r="L264" s="265">
        <v>0</v>
      </c>
      <c r="M264" s="265">
        <v>0</v>
      </c>
      <c r="N264" s="265">
        <v>0</v>
      </c>
      <c r="O264" s="265">
        <v>0</v>
      </c>
      <c r="P264" s="265">
        <v>0</v>
      </c>
      <c r="Q264" s="265">
        <v>0</v>
      </c>
      <c r="R264" s="265">
        <v>0</v>
      </c>
      <c r="S264" s="265">
        <v>0</v>
      </c>
      <c r="T264" s="265">
        <v>0</v>
      </c>
    </row>
    <row r="265" ht="22.5" customHeight="1">
      <c r="A265" s="263">
        <v>11</v>
      </c>
      <c r="B265" s="264" t="s">
        <v>1277</v>
      </c>
      <c r="C265" s="265">
        <f t="shared" si="347"/>
        <v>123531.05</v>
      </c>
      <c r="D265" s="265">
        <f t="shared" si="348"/>
        <v>0</v>
      </c>
      <c r="E265" s="265">
        <v>0</v>
      </c>
      <c r="F265" s="265">
        <v>0</v>
      </c>
      <c r="G265" s="265">
        <v>0</v>
      </c>
      <c r="H265" s="265">
        <v>0</v>
      </c>
      <c r="I265" s="265">
        <v>0</v>
      </c>
      <c r="J265" s="266">
        <v>0</v>
      </c>
      <c r="K265" s="265">
        <v>0</v>
      </c>
      <c r="L265" s="265">
        <v>0</v>
      </c>
      <c r="M265" s="265">
        <v>0</v>
      </c>
      <c r="N265" s="265">
        <v>0</v>
      </c>
      <c r="O265" s="265">
        <v>0</v>
      </c>
      <c r="P265" s="265">
        <v>123531.05</v>
      </c>
      <c r="Q265" s="265">
        <v>0</v>
      </c>
      <c r="R265" s="265">
        <v>0</v>
      </c>
      <c r="S265" s="265">
        <v>0</v>
      </c>
      <c r="T265" s="265">
        <v>0</v>
      </c>
    </row>
    <row r="266" ht="22.5" customHeight="1">
      <c r="A266" s="263">
        <v>12</v>
      </c>
      <c r="B266" s="264" t="s">
        <v>1278</v>
      </c>
      <c r="C266" s="265">
        <f t="shared" si="347"/>
        <v>9150.4799999999996</v>
      </c>
      <c r="D266" s="265">
        <f t="shared" si="348"/>
        <v>0</v>
      </c>
      <c r="E266" s="265">
        <v>0</v>
      </c>
      <c r="F266" s="265">
        <v>0</v>
      </c>
      <c r="G266" s="265">
        <v>0</v>
      </c>
      <c r="H266" s="265">
        <v>0</v>
      </c>
      <c r="I266" s="265">
        <v>0</v>
      </c>
      <c r="J266" s="266">
        <v>0</v>
      </c>
      <c r="K266" s="265">
        <v>0</v>
      </c>
      <c r="L266" s="265">
        <v>0</v>
      </c>
      <c r="M266" s="265">
        <v>0</v>
      </c>
      <c r="N266" s="265">
        <v>0</v>
      </c>
      <c r="O266" s="265">
        <v>0</v>
      </c>
      <c r="P266" s="265">
        <v>9150.4799999999996</v>
      </c>
      <c r="Q266" s="265">
        <v>0</v>
      </c>
      <c r="R266" s="265">
        <v>0</v>
      </c>
      <c r="S266" s="265">
        <v>0</v>
      </c>
      <c r="T266" s="265">
        <v>0</v>
      </c>
    </row>
    <row r="267" ht="22.5" customHeight="1">
      <c r="A267" s="263">
        <v>13</v>
      </c>
      <c r="B267" s="264" t="s">
        <v>1279</v>
      </c>
      <c r="C267" s="265">
        <f t="shared" si="347"/>
        <v>1666406.99</v>
      </c>
      <c r="D267" s="265">
        <f t="shared" si="348"/>
        <v>0</v>
      </c>
      <c r="E267" s="265">
        <v>0</v>
      </c>
      <c r="F267" s="265">
        <v>0</v>
      </c>
      <c r="G267" s="265">
        <v>0</v>
      </c>
      <c r="H267" s="265">
        <v>0</v>
      </c>
      <c r="I267" s="265">
        <v>0</v>
      </c>
      <c r="J267" s="266">
        <v>0</v>
      </c>
      <c r="K267" s="265">
        <v>0</v>
      </c>
      <c r="L267" s="265">
        <v>0</v>
      </c>
      <c r="M267" s="265">
        <v>0</v>
      </c>
      <c r="N267" s="265">
        <v>0</v>
      </c>
      <c r="O267" s="265">
        <v>1567203.6000000001</v>
      </c>
      <c r="P267" s="265">
        <v>99203.389999999999</v>
      </c>
      <c r="Q267" s="265">
        <v>0</v>
      </c>
      <c r="R267" s="265">
        <v>0</v>
      </c>
      <c r="S267" s="265">
        <v>0</v>
      </c>
      <c r="T267" s="265">
        <v>0</v>
      </c>
    </row>
    <row r="268" ht="22.5" customHeight="1">
      <c r="A268" s="263">
        <v>14</v>
      </c>
      <c r="B268" s="264" t="s">
        <v>350</v>
      </c>
      <c r="C268" s="265">
        <f t="shared" si="347"/>
        <v>562305.59999999998</v>
      </c>
      <c r="D268" s="265">
        <f t="shared" si="348"/>
        <v>256852.79999999999</v>
      </c>
      <c r="E268" s="265">
        <v>0</v>
      </c>
      <c r="F268" s="265">
        <v>0</v>
      </c>
      <c r="G268" s="265">
        <v>0</v>
      </c>
      <c r="H268" s="265">
        <v>0</v>
      </c>
      <c r="I268" s="265">
        <v>256852.79999999999</v>
      </c>
      <c r="J268" s="266">
        <v>0</v>
      </c>
      <c r="K268" s="265">
        <v>0</v>
      </c>
      <c r="L268" s="265">
        <v>0</v>
      </c>
      <c r="M268" s="265">
        <v>0</v>
      </c>
      <c r="N268" s="265">
        <v>0</v>
      </c>
      <c r="O268" s="265">
        <v>305452.79999999999</v>
      </c>
      <c r="P268" s="265">
        <v>0</v>
      </c>
      <c r="Q268" s="265">
        <v>0</v>
      </c>
      <c r="R268" s="265">
        <v>0</v>
      </c>
      <c r="S268" s="265">
        <v>0</v>
      </c>
      <c r="T268" s="265">
        <v>0</v>
      </c>
    </row>
    <row r="269" ht="22.5" customHeight="1">
      <c r="A269" s="263">
        <v>15</v>
      </c>
      <c r="B269" s="264" t="s">
        <v>1280</v>
      </c>
      <c r="C269" s="265">
        <f t="shared" si="347"/>
        <v>7786.2200000000003</v>
      </c>
      <c r="D269" s="265">
        <f t="shared" si="348"/>
        <v>0</v>
      </c>
      <c r="E269" s="265">
        <v>0</v>
      </c>
      <c r="F269" s="265">
        <v>0</v>
      </c>
      <c r="G269" s="265">
        <v>0</v>
      </c>
      <c r="H269" s="265">
        <v>0</v>
      </c>
      <c r="I269" s="265">
        <v>0</v>
      </c>
      <c r="J269" s="266">
        <v>0</v>
      </c>
      <c r="K269" s="265">
        <v>0</v>
      </c>
      <c r="L269" s="265">
        <v>0</v>
      </c>
      <c r="M269" s="265">
        <v>0</v>
      </c>
      <c r="N269" s="265">
        <v>0</v>
      </c>
      <c r="O269" s="265">
        <v>0</v>
      </c>
      <c r="P269" s="265">
        <v>7786.2200000000003</v>
      </c>
      <c r="Q269" s="265">
        <v>0</v>
      </c>
      <c r="R269" s="265">
        <v>0</v>
      </c>
      <c r="S269" s="265">
        <v>0</v>
      </c>
      <c r="T269" s="265">
        <v>0</v>
      </c>
    </row>
    <row r="270" ht="22.5" customHeight="1">
      <c r="A270" s="263">
        <v>16</v>
      </c>
      <c r="B270" s="264" t="s">
        <v>1281</v>
      </c>
      <c r="C270" s="265">
        <f t="shared" si="347"/>
        <v>126419.03999999999</v>
      </c>
      <c r="D270" s="265">
        <f t="shared" si="348"/>
        <v>0</v>
      </c>
      <c r="E270" s="265">
        <v>0</v>
      </c>
      <c r="F270" s="265">
        <v>0</v>
      </c>
      <c r="G270" s="265">
        <v>0</v>
      </c>
      <c r="H270" s="265">
        <v>0</v>
      </c>
      <c r="I270" s="265">
        <v>0</v>
      </c>
      <c r="J270" s="266">
        <v>0</v>
      </c>
      <c r="K270" s="265">
        <v>0</v>
      </c>
      <c r="L270" s="265">
        <v>0</v>
      </c>
      <c r="M270" s="265">
        <v>0</v>
      </c>
      <c r="N270" s="265">
        <v>0</v>
      </c>
      <c r="O270" s="265">
        <v>0</v>
      </c>
      <c r="P270" s="265">
        <v>126419.03999999999</v>
      </c>
      <c r="Q270" s="265">
        <v>0</v>
      </c>
      <c r="R270" s="265">
        <v>0</v>
      </c>
      <c r="S270" s="265">
        <v>0</v>
      </c>
      <c r="T270" s="265">
        <v>0</v>
      </c>
    </row>
    <row r="271" ht="22.5" customHeight="1">
      <c r="A271" s="263">
        <v>17</v>
      </c>
      <c r="B271" s="264" t="s">
        <v>1282</v>
      </c>
      <c r="C271" s="265">
        <f t="shared" si="347"/>
        <v>245087.64999999999</v>
      </c>
      <c r="D271" s="265">
        <f t="shared" si="348"/>
        <v>0</v>
      </c>
      <c r="E271" s="265">
        <v>0</v>
      </c>
      <c r="F271" s="265">
        <v>0</v>
      </c>
      <c r="G271" s="265">
        <v>0</v>
      </c>
      <c r="H271" s="265">
        <v>0</v>
      </c>
      <c r="I271" s="265">
        <v>0</v>
      </c>
      <c r="J271" s="266">
        <v>0</v>
      </c>
      <c r="K271" s="265">
        <v>0</v>
      </c>
      <c r="L271" s="265">
        <v>0</v>
      </c>
      <c r="M271" s="265">
        <v>0</v>
      </c>
      <c r="N271" s="265">
        <v>0</v>
      </c>
      <c r="O271" s="265">
        <v>0</v>
      </c>
      <c r="P271" s="265">
        <v>245087.64999999999</v>
      </c>
      <c r="Q271" s="265">
        <v>0</v>
      </c>
      <c r="R271" s="265">
        <v>0</v>
      </c>
      <c r="S271" s="265">
        <v>0</v>
      </c>
      <c r="T271" s="265">
        <v>0</v>
      </c>
    </row>
    <row r="272" ht="22.5" customHeight="1">
      <c r="A272" s="263">
        <v>18</v>
      </c>
      <c r="B272" s="264" t="s">
        <v>1283</v>
      </c>
      <c r="C272" s="265">
        <f t="shared" si="347"/>
        <v>7291497.8400000008</v>
      </c>
      <c r="D272" s="265">
        <f t="shared" si="348"/>
        <v>1913155.2000000002</v>
      </c>
      <c r="E272" s="265">
        <v>413289.59999999998</v>
      </c>
      <c r="F272" s="265">
        <v>978506.40000000002</v>
      </c>
      <c r="G272" s="265">
        <v>0</v>
      </c>
      <c r="H272" s="265">
        <v>216454.79999999999</v>
      </c>
      <c r="I272" s="265">
        <v>304904.40000000002</v>
      </c>
      <c r="J272" s="266">
        <v>0</v>
      </c>
      <c r="K272" s="265">
        <v>0</v>
      </c>
      <c r="L272" s="265">
        <v>4877889.9900000002</v>
      </c>
      <c r="M272" s="265">
        <v>0</v>
      </c>
      <c r="N272" s="265">
        <v>0</v>
      </c>
      <c r="O272" s="265">
        <v>0</v>
      </c>
      <c r="P272" s="265">
        <f>150214.25+118338.57+88875.35+143024.48</f>
        <v>500452.65000000002</v>
      </c>
      <c r="Q272" s="265">
        <v>0</v>
      </c>
      <c r="R272" s="265">
        <v>0</v>
      </c>
      <c r="S272" s="265">
        <v>0</v>
      </c>
      <c r="T272" s="265">
        <v>0</v>
      </c>
    </row>
    <row r="273" ht="22.5" customHeight="1">
      <c r="A273" s="263">
        <v>19</v>
      </c>
      <c r="B273" s="264" t="s">
        <v>1284</v>
      </c>
      <c r="C273" s="265">
        <f t="shared" si="347"/>
        <v>1143064.5999999999</v>
      </c>
      <c r="D273" s="265">
        <f t="shared" si="348"/>
        <v>57740.400000000001</v>
      </c>
      <c r="E273" s="265">
        <v>0</v>
      </c>
      <c r="F273" s="265">
        <v>0</v>
      </c>
      <c r="G273" s="265">
        <v>0</v>
      </c>
      <c r="H273" s="265">
        <v>57740.400000000001</v>
      </c>
      <c r="I273" s="265">
        <v>0</v>
      </c>
      <c r="J273" s="266">
        <v>0</v>
      </c>
      <c r="K273" s="265">
        <v>0</v>
      </c>
      <c r="L273" s="265">
        <v>0</v>
      </c>
      <c r="M273" s="265">
        <v>0</v>
      </c>
      <c r="N273" s="265">
        <v>1085324.2</v>
      </c>
      <c r="O273" s="265">
        <v>0</v>
      </c>
      <c r="P273" s="265">
        <v>0</v>
      </c>
      <c r="Q273" s="265">
        <v>0</v>
      </c>
      <c r="R273" s="265">
        <v>0</v>
      </c>
      <c r="S273" s="265">
        <v>0</v>
      </c>
      <c r="T273" s="265">
        <v>0</v>
      </c>
    </row>
    <row r="274" ht="22.5" customHeight="1">
      <c r="A274" s="263">
        <v>20</v>
      </c>
      <c r="B274" s="264" t="s">
        <v>1285</v>
      </c>
      <c r="C274" s="265">
        <f t="shared" si="347"/>
        <v>427884.83999999997</v>
      </c>
      <c r="D274" s="265">
        <f t="shared" si="348"/>
        <v>333105.59999999998</v>
      </c>
      <c r="E274" s="265">
        <v>0</v>
      </c>
      <c r="F274" s="265">
        <v>0</v>
      </c>
      <c r="G274" s="265">
        <v>0</v>
      </c>
      <c r="H274" s="265">
        <v>110948.39999999999</v>
      </c>
      <c r="I274" s="265">
        <v>222157.20000000001</v>
      </c>
      <c r="J274" s="266">
        <v>0</v>
      </c>
      <c r="K274" s="265">
        <v>0</v>
      </c>
      <c r="L274" s="265">
        <v>0</v>
      </c>
      <c r="M274" s="265">
        <v>0</v>
      </c>
      <c r="N274" s="265">
        <v>0</v>
      </c>
      <c r="O274" s="265">
        <v>0</v>
      </c>
      <c r="P274" s="265">
        <v>94779.240000000005</v>
      </c>
      <c r="Q274" s="265">
        <v>0</v>
      </c>
      <c r="R274" s="265">
        <v>0</v>
      </c>
      <c r="S274" s="265">
        <v>0</v>
      </c>
      <c r="T274" s="265">
        <v>0</v>
      </c>
    </row>
    <row r="275" ht="22.5" customHeight="1">
      <c r="A275" s="263">
        <v>21</v>
      </c>
      <c r="B275" s="264" t="s">
        <v>1286</v>
      </c>
      <c r="C275" s="265">
        <f t="shared" si="347"/>
        <v>94382.610000000001</v>
      </c>
      <c r="D275" s="265">
        <f t="shared" si="348"/>
        <v>0</v>
      </c>
      <c r="E275" s="265">
        <v>0</v>
      </c>
      <c r="F275" s="265">
        <v>0</v>
      </c>
      <c r="G275" s="265">
        <v>0</v>
      </c>
      <c r="H275" s="265">
        <v>0</v>
      </c>
      <c r="I275" s="265">
        <v>0</v>
      </c>
      <c r="J275" s="266">
        <v>0</v>
      </c>
      <c r="K275" s="265">
        <v>0</v>
      </c>
      <c r="L275" s="265">
        <v>0</v>
      </c>
      <c r="M275" s="265">
        <v>0</v>
      </c>
      <c r="N275" s="265">
        <v>0</v>
      </c>
      <c r="O275" s="265">
        <v>0</v>
      </c>
      <c r="P275" s="265">
        <v>94382.610000000001</v>
      </c>
      <c r="Q275" s="265">
        <v>0</v>
      </c>
      <c r="R275" s="265">
        <v>0</v>
      </c>
      <c r="S275" s="265">
        <v>0</v>
      </c>
      <c r="T275" s="265">
        <v>0</v>
      </c>
    </row>
    <row r="276" s="18" customFormat="1" ht="35.25" customHeight="1">
      <c r="A276" s="258" t="s">
        <v>358</v>
      </c>
      <c r="B276" s="258"/>
      <c r="C276" s="259">
        <f>SUM(C277:C281)</f>
        <v>10175305.560000002</v>
      </c>
      <c r="D276" s="259">
        <f t="shared" ref="D276:T276" si="349">SUM(D277:D281)</f>
        <v>1946455.2</v>
      </c>
      <c r="E276" s="259">
        <f t="shared" si="349"/>
        <v>1946455.2</v>
      </c>
      <c r="F276" s="259">
        <f t="shared" si="349"/>
        <v>0</v>
      </c>
      <c r="G276" s="259">
        <f t="shared" si="349"/>
        <v>0</v>
      </c>
      <c r="H276" s="259">
        <f t="shared" si="349"/>
        <v>0</v>
      </c>
      <c r="I276" s="259">
        <f t="shared" si="349"/>
        <v>0</v>
      </c>
      <c r="J276" s="260">
        <f t="shared" si="349"/>
        <v>0</v>
      </c>
      <c r="K276" s="259">
        <f t="shared" si="349"/>
        <v>0</v>
      </c>
      <c r="L276" s="259">
        <f t="shared" si="349"/>
        <v>3318132.8199999998</v>
      </c>
      <c r="M276" s="259">
        <f t="shared" si="349"/>
        <v>0</v>
      </c>
      <c r="N276" s="259">
        <f t="shared" si="349"/>
        <v>2606607.5</v>
      </c>
      <c r="O276" s="259">
        <f t="shared" si="349"/>
        <v>1256258.3999999999</v>
      </c>
      <c r="P276" s="259">
        <f t="shared" si="349"/>
        <v>1047851.64</v>
      </c>
      <c r="Q276" s="259">
        <f t="shared" si="349"/>
        <v>0</v>
      </c>
      <c r="R276" s="259">
        <f t="shared" si="349"/>
        <v>0</v>
      </c>
      <c r="S276" s="259">
        <f t="shared" si="349"/>
        <v>0</v>
      </c>
      <c r="T276" s="259">
        <f t="shared" si="349"/>
        <v>0</v>
      </c>
      <c r="U276" s="261"/>
      <c r="V276" s="261"/>
      <c r="W276" s="261"/>
      <c r="X276" s="261"/>
      <c r="Y276" s="261"/>
      <c r="Z276" s="261"/>
      <c r="AA276" s="261"/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62"/>
      <c r="AL276" s="262"/>
      <c r="AM276" s="262"/>
      <c r="AN276" s="262"/>
      <c r="AO276" s="262"/>
    </row>
    <row r="277" ht="22.5" customHeight="1">
      <c r="A277" s="263">
        <v>1</v>
      </c>
      <c r="B277" s="264" t="s">
        <v>1287</v>
      </c>
      <c r="C277" s="265">
        <f t="shared" ref="C277:C281" si="350">D277+K277+L277+M277+N277+O277+P277+Q277+R277+S277+T277</f>
        <v>1084779.8500000001</v>
      </c>
      <c r="D277" s="265">
        <f t="shared" ref="D277:D281" si="351">SUM(E277:I277)</f>
        <v>710875.19999999995</v>
      </c>
      <c r="E277" s="265">
        <v>710875.19999999995</v>
      </c>
      <c r="F277" s="265">
        <v>0</v>
      </c>
      <c r="G277" s="265">
        <v>0</v>
      </c>
      <c r="H277" s="265">
        <v>0</v>
      </c>
      <c r="I277" s="265">
        <v>0</v>
      </c>
      <c r="J277" s="266">
        <v>0</v>
      </c>
      <c r="K277" s="265">
        <v>0</v>
      </c>
      <c r="L277" s="265">
        <v>0</v>
      </c>
      <c r="M277" s="265">
        <v>0</v>
      </c>
      <c r="N277" s="265">
        <v>0</v>
      </c>
      <c r="O277" s="265">
        <v>0</v>
      </c>
      <c r="P277" s="265">
        <v>373904.65000000002</v>
      </c>
      <c r="Q277" s="265">
        <v>0</v>
      </c>
      <c r="R277" s="265">
        <v>0</v>
      </c>
      <c r="S277" s="265">
        <v>0</v>
      </c>
      <c r="T277" s="265">
        <v>0</v>
      </c>
    </row>
    <row r="278" ht="22.5" customHeight="1">
      <c r="A278" s="263">
        <v>2</v>
      </c>
      <c r="B278" s="264" t="s">
        <v>1288</v>
      </c>
      <c r="C278" s="265">
        <f t="shared" si="350"/>
        <v>2700564.9900000002</v>
      </c>
      <c r="D278" s="265">
        <f t="shared" si="351"/>
        <v>0</v>
      </c>
      <c r="E278" s="265">
        <v>0</v>
      </c>
      <c r="F278" s="265">
        <v>0</v>
      </c>
      <c r="G278" s="265">
        <v>0</v>
      </c>
      <c r="H278" s="265">
        <v>0</v>
      </c>
      <c r="I278" s="265">
        <v>0</v>
      </c>
      <c r="J278" s="266">
        <v>0</v>
      </c>
      <c r="K278" s="265">
        <v>0</v>
      </c>
      <c r="L278" s="265">
        <v>0</v>
      </c>
      <c r="M278" s="265">
        <v>0</v>
      </c>
      <c r="N278" s="265">
        <v>2606607.5</v>
      </c>
      <c r="O278" s="265">
        <v>0</v>
      </c>
      <c r="P278" s="265">
        <v>93957.490000000005</v>
      </c>
      <c r="Q278" s="265">
        <v>0</v>
      </c>
      <c r="R278" s="265">
        <v>0</v>
      </c>
      <c r="S278" s="265">
        <v>0</v>
      </c>
      <c r="T278" s="265">
        <v>0</v>
      </c>
    </row>
    <row r="279" ht="22.5" customHeight="1">
      <c r="A279" s="263">
        <v>3</v>
      </c>
      <c r="B279" s="264" t="s">
        <v>1289</v>
      </c>
      <c r="C279" s="265">
        <f t="shared" si="350"/>
        <v>4341781.5200000005</v>
      </c>
      <c r="D279" s="265">
        <f t="shared" si="351"/>
        <v>668548.80000000005</v>
      </c>
      <c r="E279" s="265">
        <v>668548.80000000005</v>
      </c>
      <c r="F279" s="265">
        <v>0</v>
      </c>
      <c r="G279" s="265">
        <v>0</v>
      </c>
      <c r="H279" s="265">
        <v>0</v>
      </c>
      <c r="I279" s="265">
        <v>0</v>
      </c>
      <c r="J279" s="266">
        <v>0</v>
      </c>
      <c r="K279" s="265">
        <v>0</v>
      </c>
      <c r="L279" s="265">
        <v>3318132.8199999998</v>
      </c>
      <c r="M279" s="265">
        <v>0</v>
      </c>
      <c r="N279" s="265">
        <v>0</v>
      </c>
      <c r="O279" s="265">
        <v>0</v>
      </c>
      <c r="P279" s="265">
        <v>355099.90000000002</v>
      </c>
      <c r="Q279" s="265">
        <v>0</v>
      </c>
      <c r="R279" s="265">
        <v>0</v>
      </c>
      <c r="S279" s="265">
        <v>0</v>
      </c>
      <c r="T279" s="265">
        <v>0</v>
      </c>
    </row>
    <row r="280" ht="22.5" customHeight="1">
      <c r="A280" s="263">
        <v>4</v>
      </c>
      <c r="B280" s="264" t="s">
        <v>1290</v>
      </c>
      <c r="C280" s="265">
        <f t="shared" si="350"/>
        <v>791920.79999999993</v>
      </c>
      <c r="D280" s="265">
        <f t="shared" si="351"/>
        <v>567031.19999999995</v>
      </c>
      <c r="E280" s="265">
        <v>567031.19999999995</v>
      </c>
      <c r="F280" s="265">
        <v>0</v>
      </c>
      <c r="G280" s="265">
        <v>0</v>
      </c>
      <c r="H280" s="265">
        <v>0</v>
      </c>
      <c r="I280" s="265">
        <v>0</v>
      </c>
      <c r="J280" s="266">
        <v>0</v>
      </c>
      <c r="K280" s="265">
        <v>0</v>
      </c>
      <c r="L280" s="265">
        <v>0</v>
      </c>
      <c r="M280" s="265">
        <v>0</v>
      </c>
      <c r="N280" s="265">
        <v>0</v>
      </c>
      <c r="O280" s="265">
        <v>0</v>
      </c>
      <c r="P280" s="265">
        <v>224889.60000000001</v>
      </c>
      <c r="Q280" s="265">
        <v>0</v>
      </c>
      <c r="R280" s="265">
        <v>0</v>
      </c>
      <c r="S280" s="265">
        <v>0</v>
      </c>
      <c r="T280" s="265">
        <v>0</v>
      </c>
    </row>
    <row r="281" ht="22.5" customHeight="1">
      <c r="A281" s="263">
        <v>5</v>
      </c>
      <c r="B281" s="264" t="s">
        <v>363</v>
      </c>
      <c r="C281" s="265">
        <f t="shared" si="350"/>
        <v>1256258.3999999999</v>
      </c>
      <c r="D281" s="265">
        <f t="shared" si="351"/>
        <v>0</v>
      </c>
      <c r="E281" s="265">
        <v>0</v>
      </c>
      <c r="F281" s="265">
        <v>0</v>
      </c>
      <c r="G281" s="265">
        <v>0</v>
      </c>
      <c r="H281" s="265">
        <v>0</v>
      </c>
      <c r="I281" s="265">
        <v>0</v>
      </c>
      <c r="J281" s="266">
        <v>0</v>
      </c>
      <c r="K281" s="265">
        <v>0</v>
      </c>
      <c r="L281" s="265">
        <v>0</v>
      </c>
      <c r="M281" s="265">
        <v>0</v>
      </c>
      <c r="N281" s="265">
        <v>0</v>
      </c>
      <c r="O281" s="265">
        <v>1256258.3999999999</v>
      </c>
      <c r="P281" s="265">
        <v>0</v>
      </c>
      <c r="Q281" s="265">
        <v>0</v>
      </c>
      <c r="R281" s="265">
        <v>0</v>
      </c>
      <c r="S281" s="265">
        <v>0</v>
      </c>
      <c r="T281" s="265">
        <v>0</v>
      </c>
    </row>
    <row r="282" s="18" customFormat="1" ht="33" customHeight="1">
      <c r="A282" s="258" t="s">
        <v>1291</v>
      </c>
      <c r="B282" s="258"/>
      <c r="C282" s="259">
        <f t="shared" ref="C282:C283" si="352">C283</f>
        <v>561807.92999999993</v>
      </c>
      <c r="D282" s="259">
        <f t="shared" ref="D282:T283" si="353">D283</f>
        <v>0</v>
      </c>
      <c r="E282" s="259">
        <f t="shared" si="353"/>
        <v>0</v>
      </c>
      <c r="F282" s="259">
        <f t="shared" si="353"/>
        <v>0</v>
      </c>
      <c r="G282" s="259">
        <f t="shared" si="353"/>
        <v>0</v>
      </c>
      <c r="H282" s="259">
        <f t="shared" si="353"/>
        <v>0</v>
      </c>
      <c r="I282" s="259">
        <f t="shared" si="353"/>
        <v>0</v>
      </c>
      <c r="J282" s="260">
        <f t="shared" si="353"/>
        <v>0</v>
      </c>
      <c r="K282" s="259">
        <f t="shared" si="353"/>
        <v>0</v>
      </c>
      <c r="L282" s="259">
        <f t="shared" si="353"/>
        <v>0</v>
      </c>
      <c r="M282" s="259">
        <f t="shared" si="353"/>
        <v>0</v>
      </c>
      <c r="N282" s="259">
        <f t="shared" si="353"/>
        <v>0</v>
      </c>
      <c r="O282" s="259">
        <f t="shared" si="353"/>
        <v>463467.59999999998</v>
      </c>
      <c r="P282" s="259">
        <f t="shared" si="353"/>
        <v>98340.330000000002</v>
      </c>
      <c r="Q282" s="259">
        <f t="shared" si="353"/>
        <v>0</v>
      </c>
      <c r="R282" s="259">
        <f t="shared" si="353"/>
        <v>0</v>
      </c>
      <c r="S282" s="259">
        <f t="shared" si="353"/>
        <v>0</v>
      </c>
      <c r="T282" s="259">
        <f t="shared" si="353"/>
        <v>0</v>
      </c>
      <c r="U282" s="261"/>
      <c r="V282" s="261"/>
      <c r="W282" s="261"/>
      <c r="X282" s="261"/>
      <c r="Y282" s="261"/>
      <c r="Z282" s="261"/>
      <c r="AA282" s="261"/>
      <c r="AB282" s="262"/>
      <c r="AC282" s="262"/>
      <c r="AD282" s="262"/>
      <c r="AE282" s="262"/>
      <c r="AF282" s="262"/>
      <c r="AG282" s="262"/>
      <c r="AH282" s="262"/>
      <c r="AI282" s="262"/>
      <c r="AJ282" s="262"/>
      <c r="AK282" s="262"/>
      <c r="AL282" s="262"/>
      <c r="AM282" s="262"/>
      <c r="AN282" s="262"/>
      <c r="AO282" s="262"/>
    </row>
    <row r="283" s="18" customFormat="1" ht="22.5" customHeight="1">
      <c r="A283" s="258" t="s">
        <v>365</v>
      </c>
      <c r="B283" s="258"/>
      <c r="C283" s="259">
        <f t="shared" si="352"/>
        <v>561807.92999999993</v>
      </c>
      <c r="D283" s="259">
        <f t="shared" si="353"/>
        <v>0</v>
      </c>
      <c r="E283" s="259">
        <f t="shared" si="353"/>
        <v>0</v>
      </c>
      <c r="F283" s="259">
        <f t="shared" si="353"/>
        <v>0</v>
      </c>
      <c r="G283" s="259">
        <f t="shared" si="353"/>
        <v>0</v>
      </c>
      <c r="H283" s="259">
        <f t="shared" si="353"/>
        <v>0</v>
      </c>
      <c r="I283" s="259">
        <f t="shared" si="353"/>
        <v>0</v>
      </c>
      <c r="J283" s="260">
        <f t="shared" si="353"/>
        <v>0</v>
      </c>
      <c r="K283" s="259">
        <f t="shared" si="353"/>
        <v>0</v>
      </c>
      <c r="L283" s="259">
        <f t="shared" si="353"/>
        <v>0</v>
      </c>
      <c r="M283" s="259">
        <f t="shared" si="353"/>
        <v>0</v>
      </c>
      <c r="N283" s="259">
        <f t="shared" si="353"/>
        <v>0</v>
      </c>
      <c r="O283" s="259">
        <f t="shared" si="353"/>
        <v>463467.59999999998</v>
      </c>
      <c r="P283" s="259">
        <f t="shared" si="353"/>
        <v>98340.330000000002</v>
      </c>
      <c r="Q283" s="259">
        <f t="shared" si="353"/>
        <v>0</v>
      </c>
      <c r="R283" s="259">
        <f t="shared" si="353"/>
        <v>0</v>
      </c>
      <c r="S283" s="259">
        <f t="shared" si="353"/>
        <v>0</v>
      </c>
      <c r="T283" s="259">
        <f t="shared" si="353"/>
        <v>0</v>
      </c>
      <c r="U283" s="261"/>
      <c r="V283" s="261"/>
      <c r="W283" s="261"/>
      <c r="X283" s="261"/>
      <c r="Y283" s="261"/>
      <c r="Z283" s="261"/>
      <c r="AA283" s="261"/>
      <c r="AB283" s="262"/>
      <c r="AC283" s="262"/>
      <c r="AD283" s="262"/>
      <c r="AE283" s="262"/>
      <c r="AF283" s="262"/>
      <c r="AG283" s="262"/>
      <c r="AH283" s="262"/>
      <c r="AI283" s="262"/>
      <c r="AJ283" s="262"/>
      <c r="AK283" s="262"/>
      <c r="AL283" s="262"/>
      <c r="AM283" s="262"/>
      <c r="AN283" s="262"/>
      <c r="AO283" s="262"/>
    </row>
    <row r="284" ht="22.5" customHeight="1">
      <c r="A284" s="263">
        <v>1</v>
      </c>
      <c r="B284" s="264" t="s">
        <v>1292</v>
      </c>
      <c r="C284" s="265">
        <f>D284+K284+L284+M284+N284+O284+P284+Q284+R284+S284+T284</f>
        <v>561807.92999999993</v>
      </c>
      <c r="D284" s="265">
        <f>SUM(E284:I284)</f>
        <v>0</v>
      </c>
      <c r="E284" s="265">
        <v>0</v>
      </c>
      <c r="F284" s="265">
        <v>0</v>
      </c>
      <c r="G284" s="265">
        <v>0</v>
      </c>
      <c r="H284" s="265">
        <v>0</v>
      </c>
      <c r="I284" s="265">
        <v>0</v>
      </c>
      <c r="J284" s="266">
        <v>0</v>
      </c>
      <c r="K284" s="265">
        <v>0</v>
      </c>
      <c r="L284" s="265">
        <v>0</v>
      </c>
      <c r="M284" s="265">
        <v>0</v>
      </c>
      <c r="N284" s="265">
        <v>0</v>
      </c>
      <c r="O284" s="265">
        <v>463467.59999999998</v>
      </c>
      <c r="P284" s="265">
        <v>98340.330000000002</v>
      </c>
      <c r="Q284" s="265">
        <v>0</v>
      </c>
      <c r="R284" s="265">
        <v>0</v>
      </c>
      <c r="S284" s="265">
        <v>0</v>
      </c>
      <c r="T284" s="265">
        <v>0</v>
      </c>
    </row>
    <row r="285" s="18" customFormat="1" ht="32.25" customHeight="1">
      <c r="A285" s="258" t="s">
        <v>367</v>
      </c>
      <c r="B285" s="258"/>
      <c r="C285" s="259">
        <f>C289+C286+C294+C296</f>
        <v>25033781.339999996</v>
      </c>
      <c r="D285" s="259">
        <f t="shared" ref="D285:T285" si="354">D289+D286+D294+D296</f>
        <v>12303784</v>
      </c>
      <c r="E285" s="259">
        <f t="shared" si="354"/>
        <v>850150.80000000005</v>
      </c>
      <c r="F285" s="259">
        <f t="shared" si="354"/>
        <v>6549176.4000000004</v>
      </c>
      <c r="G285" s="259">
        <f t="shared" si="354"/>
        <v>2268582</v>
      </c>
      <c r="H285" s="259">
        <f t="shared" si="354"/>
        <v>712484.80000000005</v>
      </c>
      <c r="I285" s="259">
        <f t="shared" si="354"/>
        <v>1923390</v>
      </c>
      <c r="J285" s="260">
        <f t="shared" si="354"/>
        <v>0</v>
      </c>
      <c r="K285" s="259">
        <f t="shared" si="354"/>
        <v>0</v>
      </c>
      <c r="L285" s="259">
        <f t="shared" si="354"/>
        <v>10571880</v>
      </c>
      <c r="M285" s="259">
        <f t="shared" si="354"/>
        <v>0</v>
      </c>
      <c r="N285" s="259">
        <f t="shared" si="354"/>
        <v>531806.77000000002</v>
      </c>
      <c r="O285" s="259">
        <f t="shared" si="354"/>
        <v>0</v>
      </c>
      <c r="P285" s="259">
        <f t="shared" si="354"/>
        <v>1626310.5699999998</v>
      </c>
      <c r="Q285" s="259">
        <f t="shared" si="354"/>
        <v>0</v>
      </c>
      <c r="R285" s="259">
        <f t="shared" si="354"/>
        <v>0</v>
      </c>
      <c r="S285" s="259">
        <f t="shared" si="354"/>
        <v>0</v>
      </c>
      <c r="T285" s="259">
        <f t="shared" si="354"/>
        <v>0</v>
      </c>
      <c r="U285" s="261"/>
      <c r="V285" s="261"/>
      <c r="W285" s="261"/>
      <c r="X285" s="261"/>
      <c r="Y285" s="261"/>
      <c r="Z285" s="261"/>
      <c r="AA285" s="261"/>
      <c r="AB285" s="262"/>
      <c r="AC285" s="262"/>
      <c r="AD285" s="262"/>
      <c r="AE285" s="262"/>
      <c r="AF285" s="262"/>
      <c r="AG285" s="262"/>
      <c r="AH285" s="262"/>
      <c r="AI285" s="262"/>
      <c r="AJ285" s="262"/>
      <c r="AK285" s="262"/>
      <c r="AL285" s="262"/>
      <c r="AM285" s="262"/>
      <c r="AN285" s="262"/>
      <c r="AO285" s="262"/>
    </row>
    <row r="286" s="18" customFormat="1" ht="32.25" customHeight="1">
      <c r="A286" s="258" t="s">
        <v>368</v>
      </c>
      <c r="B286" s="258"/>
      <c r="C286" s="259">
        <f>SUM(C287:C288)</f>
        <v>614358.62</v>
      </c>
      <c r="D286" s="259">
        <f t="shared" ref="D286:T286" si="355">SUM(D287:D288)</f>
        <v>0</v>
      </c>
      <c r="E286" s="259">
        <f t="shared" si="355"/>
        <v>0</v>
      </c>
      <c r="F286" s="259">
        <f t="shared" si="355"/>
        <v>0</v>
      </c>
      <c r="G286" s="259">
        <f t="shared" si="355"/>
        <v>0</v>
      </c>
      <c r="H286" s="259">
        <f t="shared" si="355"/>
        <v>0</v>
      </c>
      <c r="I286" s="259">
        <f t="shared" si="355"/>
        <v>0</v>
      </c>
      <c r="J286" s="260">
        <f t="shared" si="355"/>
        <v>0</v>
      </c>
      <c r="K286" s="259">
        <f t="shared" si="355"/>
        <v>0</v>
      </c>
      <c r="L286" s="259">
        <f t="shared" si="355"/>
        <v>0</v>
      </c>
      <c r="M286" s="259">
        <f t="shared" si="355"/>
        <v>0</v>
      </c>
      <c r="N286" s="259">
        <f t="shared" si="355"/>
        <v>0</v>
      </c>
      <c r="O286" s="259">
        <f t="shared" si="355"/>
        <v>0</v>
      </c>
      <c r="P286" s="259">
        <f t="shared" si="355"/>
        <v>614358.62</v>
      </c>
      <c r="Q286" s="259">
        <f t="shared" si="355"/>
        <v>0</v>
      </c>
      <c r="R286" s="259">
        <f t="shared" si="355"/>
        <v>0</v>
      </c>
      <c r="S286" s="259">
        <f t="shared" si="355"/>
        <v>0</v>
      </c>
      <c r="T286" s="259">
        <f t="shared" si="355"/>
        <v>0</v>
      </c>
      <c r="U286" s="261"/>
      <c r="V286" s="261"/>
      <c r="W286" s="261"/>
      <c r="X286" s="261"/>
      <c r="Y286" s="261"/>
      <c r="Z286" s="261"/>
      <c r="AA286" s="261"/>
      <c r="AB286" s="262"/>
      <c r="AC286" s="262"/>
      <c r="AD286" s="262"/>
      <c r="AE286" s="262"/>
      <c r="AF286" s="262"/>
      <c r="AG286" s="262"/>
      <c r="AH286" s="262"/>
      <c r="AI286" s="262"/>
      <c r="AJ286" s="262"/>
      <c r="AK286" s="262"/>
      <c r="AL286" s="262"/>
      <c r="AM286" s="262"/>
      <c r="AN286" s="262"/>
      <c r="AO286" s="262"/>
    </row>
    <row r="287" ht="22.5" customHeight="1">
      <c r="A287" s="263">
        <v>1</v>
      </c>
      <c r="B287" s="264" t="s">
        <v>1293</v>
      </c>
      <c r="C287" s="265">
        <f t="shared" ref="C287:C288" si="356">D287+K287+L287+M287+N287+O287+P287+Q287+R287+S287+T287</f>
        <v>339544.12</v>
      </c>
      <c r="D287" s="265">
        <f t="shared" ref="D287:D288" si="357">SUM(E287:I287)</f>
        <v>0</v>
      </c>
      <c r="E287" s="265">
        <v>0</v>
      </c>
      <c r="F287" s="265">
        <v>0</v>
      </c>
      <c r="G287" s="265">
        <v>0</v>
      </c>
      <c r="H287" s="265">
        <v>0</v>
      </c>
      <c r="I287" s="265">
        <v>0</v>
      </c>
      <c r="J287" s="266">
        <v>0</v>
      </c>
      <c r="K287" s="265">
        <v>0</v>
      </c>
      <c r="L287" s="265">
        <v>0</v>
      </c>
      <c r="M287" s="265">
        <v>0</v>
      </c>
      <c r="N287" s="265">
        <v>0</v>
      </c>
      <c r="O287" s="265">
        <v>0</v>
      </c>
      <c r="P287" s="265">
        <v>339544.12</v>
      </c>
      <c r="Q287" s="265">
        <v>0</v>
      </c>
      <c r="R287" s="265">
        <v>0</v>
      </c>
      <c r="S287" s="265">
        <v>0</v>
      </c>
      <c r="T287" s="265">
        <v>0</v>
      </c>
    </row>
    <row r="288" ht="22.5" customHeight="1">
      <c r="A288" s="263">
        <v>2</v>
      </c>
      <c r="B288" s="264" t="s">
        <v>1294</v>
      </c>
      <c r="C288" s="265">
        <f t="shared" si="356"/>
        <v>274814.5</v>
      </c>
      <c r="D288" s="265">
        <f t="shared" si="357"/>
        <v>0</v>
      </c>
      <c r="E288" s="265">
        <v>0</v>
      </c>
      <c r="F288" s="265">
        <v>0</v>
      </c>
      <c r="G288" s="265">
        <v>0</v>
      </c>
      <c r="H288" s="265">
        <v>0</v>
      </c>
      <c r="I288" s="265">
        <v>0</v>
      </c>
      <c r="J288" s="266">
        <v>0</v>
      </c>
      <c r="K288" s="265">
        <v>0</v>
      </c>
      <c r="L288" s="265">
        <v>0</v>
      </c>
      <c r="M288" s="265">
        <v>0</v>
      </c>
      <c r="N288" s="265">
        <v>0</v>
      </c>
      <c r="O288" s="265">
        <v>0</v>
      </c>
      <c r="P288" s="265">
        <v>274814.5</v>
      </c>
      <c r="Q288" s="265">
        <v>0</v>
      </c>
      <c r="R288" s="265">
        <v>0</v>
      </c>
      <c r="S288" s="265">
        <v>0</v>
      </c>
      <c r="T288" s="265">
        <v>0</v>
      </c>
    </row>
    <row r="289" s="18" customFormat="1" ht="22.5" customHeight="1">
      <c r="A289" s="258" t="s">
        <v>372</v>
      </c>
      <c r="B289" s="258"/>
      <c r="C289" s="259">
        <f>SUM(C290:C293)</f>
        <v>12660962.560000001</v>
      </c>
      <c r="D289" s="259">
        <f t="shared" ref="D289:T289" si="358">SUM(D290:D293)</f>
        <v>1098524.8</v>
      </c>
      <c r="E289" s="259">
        <f t="shared" si="358"/>
        <v>460299.59999999998</v>
      </c>
      <c r="F289" s="259">
        <f t="shared" si="358"/>
        <v>0</v>
      </c>
      <c r="G289" s="259">
        <f t="shared" si="358"/>
        <v>0</v>
      </c>
      <c r="H289" s="259">
        <f t="shared" si="358"/>
        <v>191802.39999999999</v>
      </c>
      <c r="I289" s="259">
        <f t="shared" si="358"/>
        <v>446422.79999999999</v>
      </c>
      <c r="J289" s="260">
        <f t="shared" si="358"/>
        <v>0</v>
      </c>
      <c r="K289" s="259">
        <f t="shared" si="358"/>
        <v>0</v>
      </c>
      <c r="L289" s="259">
        <f t="shared" si="358"/>
        <v>10571880</v>
      </c>
      <c r="M289" s="259">
        <f t="shared" si="358"/>
        <v>0</v>
      </c>
      <c r="N289" s="259">
        <f t="shared" si="358"/>
        <v>531806.77000000002</v>
      </c>
      <c r="O289" s="259">
        <f t="shared" si="358"/>
        <v>0</v>
      </c>
      <c r="P289" s="259">
        <f t="shared" si="358"/>
        <v>458750.98999999999</v>
      </c>
      <c r="Q289" s="259">
        <f t="shared" si="358"/>
        <v>0</v>
      </c>
      <c r="R289" s="259">
        <f t="shared" si="358"/>
        <v>0</v>
      </c>
      <c r="S289" s="259">
        <f t="shared" si="358"/>
        <v>0</v>
      </c>
      <c r="T289" s="259">
        <f t="shared" si="358"/>
        <v>0</v>
      </c>
      <c r="U289" s="261"/>
      <c r="V289" s="261"/>
      <c r="W289" s="261"/>
      <c r="X289" s="261"/>
      <c r="Y289" s="261"/>
      <c r="Z289" s="261"/>
      <c r="AA289" s="261"/>
      <c r="AB289" s="262"/>
      <c r="AC289" s="262"/>
      <c r="AD289" s="262"/>
      <c r="AE289" s="262"/>
      <c r="AF289" s="262"/>
      <c r="AG289" s="262"/>
      <c r="AH289" s="262"/>
      <c r="AI289" s="262"/>
      <c r="AJ289" s="262"/>
      <c r="AK289" s="262"/>
      <c r="AL289" s="262"/>
      <c r="AM289" s="262"/>
      <c r="AN289" s="262"/>
      <c r="AO289" s="262"/>
    </row>
    <row r="290" ht="24.75" customHeight="1">
      <c r="A290" s="263">
        <v>1</v>
      </c>
      <c r="B290" s="264" t="s">
        <v>1295</v>
      </c>
      <c r="C290" s="265">
        <f t="shared" ref="C290:C293" si="359">D290+K290+L290+M290+N290+O290+P290+Q290+R290+S290+T290</f>
        <v>229449.51999999999</v>
      </c>
      <c r="D290" s="265">
        <f t="shared" ref="D290:D293" si="360">SUM(E290:I290)</f>
        <v>0</v>
      </c>
      <c r="E290" s="265">
        <v>0</v>
      </c>
      <c r="F290" s="265">
        <v>0</v>
      </c>
      <c r="G290" s="265">
        <v>0</v>
      </c>
      <c r="H290" s="265">
        <v>0</v>
      </c>
      <c r="I290" s="265">
        <v>0</v>
      </c>
      <c r="J290" s="266">
        <v>0</v>
      </c>
      <c r="K290" s="265">
        <v>0</v>
      </c>
      <c r="L290" s="265">
        <v>0</v>
      </c>
      <c r="M290" s="265">
        <v>0</v>
      </c>
      <c r="N290" s="265">
        <v>0</v>
      </c>
      <c r="O290" s="265">
        <v>0</v>
      </c>
      <c r="P290" s="265">
        <v>229449.51999999999</v>
      </c>
      <c r="Q290" s="265">
        <v>0</v>
      </c>
      <c r="R290" s="265">
        <v>0</v>
      </c>
      <c r="S290" s="265">
        <v>0</v>
      </c>
      <c r="T290" s="265">
        <v>0</v>
      </c>
    </row>
    <row r="291" ht="24.75" customHeight="1">
      <c r="A291" s="263">
        <v>2</v>
      </c>
      <c r="B291" s="264" t="s">
        <v>374</v>
      </c>
      <c r="C291" s="265">
        <f t="shared" si="359"/>
        <v>1058350.8</v>
      </c>
      <c r="D291" s="265">
        <f t="shared" si="360"/>
        <v>1058350.8</v>
      </c>
      <c r="E291" s="265">
        <v>460299.59999999998</v>
      </c>
      <c r="F291" s="265">
        <v>0</v>
      </c>
      <c r="G291" s="265">
        <v>0</v>
      </c>
      <c r="H291" s="265">
        <v>151628.39999999999</v>
      </c>
      <c r="I291" s="265">
        <v>446422.79999999999</v>
      </c>
      <c r="J291" s="266">
        <v>0</v>
      </c>
      <c r="K291" s="265">
        <v>0</v>
      </c>
      <c r="L291" s="265">
        <v>0</v>
      </c>
      <c r="M291" s="265">
        <v>0</v>
      </c>
      <c r="N291" s="265">
        <v>0</v>
      </c>
      <c r="O291" s="265">
        <v>0</v>
      </c>
      <c r="P291" s="265">
        <v>0</v>
      </c>
      <c r="Q291" s="265">
        <v>0</v>
      </c>
      <c r="R291" s="265">
        <v>0</v>
      </c>
      <c r="S291" s="265">
        <v>0</v>
      </c>
      <c r="T291" s="265">
        <v>0</v>
      </c>
    </row>
    <row r="292" ht="24.75" customHeight="1">
      <c r="A292" s="263">
        <v>3</v>
      </c>
      <c r="B292" s="264" t="s">
        <v>376</v>
      </c>
      <c r="C292" s="265">
        <f t="shared" si="359"/>
        <v>571980.77000000002</v>
      </c>
      <c r="D292" s="265">
        <f t="shared" si="360"/>
        <v>40174</v>
      </c>
      <c r="E292" s="265">
        <v>0</v>
      </c>
      <c r="F292" s="265">
        <v>0</v>
      </c>
      <c r="G292" s="265">
        <v>0</v>
      </c>
      <c r="H292" s="265">
        <v>40174</v>
      </c>
      <c r="I292" s="265">
        <v>0</v>
      </c>
      <c r="J292" s="266">
        <v>0</v>
      </c>
      <c r="K292" s="265">
        <v>0</v>
      </c>
      <c r="L292" s="265">
        <v>0</v>
      </c>
      <c r="M292" s="265">
        <v>0</v>
      </c>
      <c r="N292" s="265">
        <v>531806.77000000002</v>
      </c>
      <c r="O292" s="265">
        <v>0</v>
      </c>
      <c r="P292" s="265">
        <v>0</v>
      </c>
      <c r="Q292" s="265">
        <v>0</v>
      </c>
      <c r="R292" s="265">
        <v>0</v>
      </c>
      <c r="S292" s="265">
        <v>0</v>
      </c>
      <c r="T292" s="265">
        <v>0</v>
      </c>
    </row>
    <row r="293" ht="24.75" customHeight="1">
      <c r="A293" s="263">
        <v>4</v>
      </c>
      <c r="B293" s="264" t="s">
        <v>1296</v>
      </c>
      <c r="C293" s="265">
        <f t="shared" si="359"/>
        <v>10801181.470000001</v>
      </c>
      <c r="D293" s="265">
        <f t="shared" si="360"/>
        <v>0</v>
      </c>
      <c r="E293" s="265">
        <v>0</v>
      </c>
      <c r="F293" s="265">
        <v>0</v>
      </c>
      <c r="G293" s="265">
        <v>0</v>
      </c>
      <c r="H293" s="265">
        <v>0</v>
      </c>
      <c r="I293" s="265">
        <v>0</v>
      </c>
      <c r="J293" s="266">
        <v>0</v>
      </c>
      <c r="K293" s="265">
        <v>0</v>
      </c>
      <c r="L293" s="265">
        <v>10571880</v>
      </c>
      <c r="M293" s="265">
        <v>0</v>
      </c>
      <c r="N293" s="265">
        <v>0</v>
      </c>
      <c r="O293" s="265">
        <v>0</v>
      </c>
      <c r="P293" s="265">
        <v>229301.47</v>
      </c>
      <c r="Q293" s="265">
        <v>0</v>
      </c>
      <c r="R293" s="265">
        <v>0</v>
      </c>
      <c r="S293" s="265">
        <v>0</v>
      </c>
      <c r="T293" s="265">
        <v>0</v>
      </c>
    </row>
    <row r="294" s="18" customFormat="1" ht="32.25" customHeight="1">
      <c r="A294" s="258" t="s">
        <v>378</v>
      </c>
      <c r="B294" s="258"/>
      <c r="C294" s="259">
        <f>C295</f>
        <v>11252294.439999999</v>
      </c>
      <c r="D294" s="259">
        <f t="shared" ref="D294:T294" si="361">D295</f>
        <v>10815408</v>
      </c>
      <c r="E294" s="259">
        <f t="shared" si="361"/>
        <v>0</v>
      </c>
      <c r="F294" s="259">
        <f t="shared" si="361"/>
        <v>6549176.4000000004</v>
      </c>
      <c r="G294" s="259">
        <f t="shared" si="361"/>
        <v>2268582</v>
      </c>
      <c r="H294" s="259">
        <f t="shared" si="361"/>
        <v>520682.40000000002</v>
      </c>
      <c r="I294" s="259">
        <f t="shared" si="361"/>
        <v>1476967.2</v>
      </c>
      <c r="J294" s="260">
        <f t="shared" si="361"/>
        <v>0</v>
      </c>
      <c r="K294" s="259">
        <f t="shared" si="361"/>
        <v>0</v>
      </c>
      <c r="L294" s="259">
        <f t="shared" si="361"/>
        <v>0</v>
      </c>
      <c r="M294" s="259">
        <f t="shared" si="361"/>
        <v>0</v>
      </c>
      <c r="N294" s="259">
        <f t="shared" si="361"/>
        <v>0</v>
      </c>
      <c r="O294" s="259">
        <f t="shared" si="361"/>
        <v>0</v>
      </c>
      <c r="P294" s="259">
        <f t="shared" si="361"/>
        <v>436886.44</v>
      </c>
      <c r="Q294" s="259">
        <f t="shared" si="361"/>
        <v>0</v>
      </c>
      <c r="R294" s="259">
        <f t="shared" si="361"/>
        <v>0</v>
      </c>
      <c r="S294" s="259">
        <f t="shared" si="361"/>
        <v>0</v>
      </c>
      <c r="T294" s="259">
        <f t="shared" si="361"/>
        <v>0</v>
      </c>
      <c r="U294" s="261"/>
      <c r="V294" s="261"/>
      <c r="W294" s="261"/>
      <c r="X294" s="261"/>
      <c r="Y294" s="261"/>
      <c r="Z294" s="261"/>
      <c r="AA294" s="261"/>
      <c r="AB294" s="262"/>
      <c r="AC294" s="262"/>
      <c r="AD294" s="262"/>
      <c r="AE294" s="262"/>
      <c r="AF294" s="262"/>
      <c r="AG294" s="262"/>
      <c r="AH294" s="262"/>
      <c r="AI294" s="262"/>
      <c r="AJ294" s="262"/>
      <c r="AK294" s="262"/>
      <c r="AL294" s="262"/>
      <c r="AM294" s="262"/>
      <c r="AN294" s="262"/>
      <c r="AO294" s="262"/>
    </row>
    <row r="295" ht="22.5" customHeight="1">
      <c r="A295" s="263">
        <v>1</v>
      </c>
      <c r="B295" s="264" t="s">
        <v>1297</v>
      </c>
      <c r="C295" s="265">
        <f>D295+K295+L295+M295+N295+O295+P295+Q295+R295+S295+T295</f>
        <v>11252294.439999999</v>
      </c>
      <c r="D295" s="265">
        <f>SUM(E295:I295)</f>
        <v>10815408</v>
      </c>
      <c r="E295" s="265">
        <v>0</v>
      </c>
      <c r="F295" s="265">
        <v>6549176.4000000004</v>
      </c>
      <c r="G295" s="265">
        <v>2268582</v>
      </c>
      <c r="H295" s="265">
        <v>520682.40000000002</v>
      </c>
      <c r="I295" s="265">
        <v>1476967.2</v>
      </c>
      <c r="J295" s="266">
        <v>0</v>
      </c>
      <c r="K295" s="265">
        <v>0</v>
      </c>
      <c r="L295" s="265">
        <v>0</v>
      </c>
      <c r="M295" s="265">
        <v>0</v>
      </c>
      <c r="N295" s="265">
        <v>0</v>
      </c>
      <c r="O295" s="265">
        <v>0</v>
      </c>
      <c r="P295" s="265">
        <v>436886.44</v>
      </c>
      <c r="Q295" s="265">
        <v>0</v>
      </c>
      <c r="R295" s="265">
        <v>0</v>
      </c>
      <c r="S295" s="265">
        <v>0</v>
      </c>
      <c r="T295" s="265">
        <v>0</v>
      </c>
    </row>
    <row r="296" s="18" customFormat="1" ht="30" customHeight="1">
      <c r="A296" s="258" t="s">
        <v>380</v>
      </c>
      <c r="B296" s="258"/>
      <c r="C296" s="259">
        <f>C297</f>
        <v>506165.72000000003</v>
      </c>
      <c r="D296" s="259">
        <f t="shared" ref="D296:T296" si="362">D297</f>
        <v>389851.20000000001</v>
      </c>
      <c r="E296" s="259">
        <f t="shared" si="362"/>
        <v>389851.20000000001</v>
      </c>
      <c r="F296" s="259">
        <f t="shared" si="362"/>
        <v>0</v>
      </c>
      <c r="G296" s="259">
        <f t="shared" si="362"/>
        <v>0</v>
      </c>
      <c r="H296" s="259">
        <f t="shared" si="362"/>
        <v>0</v>
      </c>
      <c r="I296" s="259">
        <f t="shared" si="362"/>
        <v>0</v>
      </c>
      <c r="J296" s="260">
        <f t="shared" si="362"/>
        <v>0</v>
      </c>
      <c r="K296" s="259">
        <f t="shared" si="362"/>
        <v>0</v>
      </c>
      <c r="L296" s="259">
        <f t="shared" si="362"/>
        <v>0</v>
      </c>
      <c r="M296" s="259">
        <f t="shared" si="362"/>
        <v>0</v>
      </c>
      <c r="N296" s="259">
        <f t="shared" si="362"/>
        <v>0</v>
      </c>
      <c r="O296" s="259">
        <f t="shared" si="362"/>
        <v>0</v>
      </c>
      <c r="P296" s="259">
        <f t="shared" si="362"/>
        <v>116314.52</v>
      </c>
      <c r="Q296" s="259">
        <f t="shared" si="362"/>
        <v>0</v>
      </c>
      <c r="R296" s="259">
        <f t="shared" si="362"/>
        <v>0</v>
      </c>
      <c r="S296" s="259">
        <f t="shared" si="362"/>
        <v>0</v>
      </c>
      <c r="T296" s="259">
        <f t="shared" si="362"/>
        <v>0</v>
      </c>
      <c r="U296" s="261"/>
      <c r="V296" s="261"/>
      <c r="W296" s="261"/>
      <c r="X296" s="261"/>
      <c r="Y296" s="261"/>
      <c r="Z296" s="261"/>
      <c r="AA296" s="261"/>
      <c r="AB296" s="262"/>
      <c r="AC296" s="262"/>
      <c r="AD296" s="262"/>
      <c r="AE296" s="262"/>
      <c r="AF296" s="262"/>
      <c r="AG296" s="262"/>
      <c r="AH296" s="262"/>
      <c r="AI296" s="262"/>
      <c r="AJ296" s="262"/>
      <c r="AK296" s="262"/>
      <c r="AL296" s="262"/>
      <c r="AM296" s="262"/>
      <c r="AN296" s="262"/>
      <c r="AO296" s="262"/>
    </row>
    <row r="297" ht="22.5" customHeight="1">
      <c r="A297" s="263">
        <v>1</v>
      </c>
      <c r="B297" s="264" t="s">
        <v>1298</v>
      </c>
      <c r="C297" s="265">
        <f>D297+K297+L297+M297+N297+O297+P297+Q297+R297+S297+T297</f>
        <v>506165.72000000003</v>
      </c>
      <c r="D297" s="265">
        <f>SUM(E297:I297)</f>
        <v>389851.20000000001</v>
      </c>
      <c r="E297" s="265">
        <v>389851.20000000001</v>
      </c>
      <c r="F297" s="265">
        <v>0</v>
      </c>
      <c r="G297" s="265">
        <v>0</v>
      </c>
      <c r="H297" s="265">
        <v>0</v>
      </c>
      <c r="I297" s="265">
        <v>0</v>
      </c>
      <c r="J297" s="266">
        <v>0</v>
      </c>
      <c r="K297" s="265">
        <v>0</v>
      </c>
      <c r="L297" s="265">
        <v>0</v>
      </c>
      <c r="M297" s="265">
        <v>0</v>
      </c>
      <c r="N297" s="265">
        <v>0</v>
      </c>
      <c r="O297" s="265">
        <v>0</v>
      </c>
      <c r="P297" s="265">
        <v>116314.52</v>
      </c>
      <c r="Q297" s="265">
        <v>0</v>
      </c>
      <c r="R297" s="265">
        <v>0</v>
      </c>
      <c r="S297" s="265">
        <v>0</v>
      </c>
      <c r="T297" s="265">
        <v>0</v>
      </c>
    </row>
    <row r="298" s="18" customFormat="1" ht="34.5" customHeight="1">
      <c r="A298" s="258" t="s">
        <v>382</v>
      </c>
      <c r="B298" s="258"/>
      <c r="C298" s="259">
        <f t="shared" ref="C298:C299" si="363">C299</f>
        <v>469287.59999999998</v>
      </c>
      <c r="D298" s="259">
        <f t="shared" ref="D298:T299" si="364">D299</f>
        <v>469287.59999999998</v>
      </c>
      <c r="E298" s="259">
        <f t="shared" si="364"/>
        <v>0</v>
      </c>
      <c r="F298" s="259">
        <f t="shared" si="364"/>
        <v>0</v>
      </c>
      <c r="G298" s="259">
        <f t="shared" si="364"/>
        <v>0</v>
      </c>
      <c r="H298" s="259">
        <f t="shared" si="364"/>
        <v>0</v>
      </c>
      <c r="I298" s="259">
        <f t="shared" si="364"/>
        <v>469287.59999999998</v>
      </c>
      <c r="J298" s="260">
        <f t="shared" si="364"/>
        <v>0</v>
      </c>
      <c r="K298" s="259">
        <f t="shared" si="364"/>
        <v>0</v>
      </c>
      <c r="L298" s="259">
        <f t="shared" si="364"/>
        <v>0</v>
      </c>
      <c r="M298" s="259">
        <f t="shared" si="364"/>
        <v>0</v>
      </c>
      <c r="N298" s="259">
        <f t="shared" si="364"/>
        <v>0</v>
      </c>
      <c r="O298" s="259">
        <f t="shared" si="364"/>
        <v>0</v>
      </c>
      <c r="P298" s="259">
        <f t="shared" si="364"/>
        <v>0</v>
      </c>
      <c r="Q298" s="259">
        <f t="shared" si="364"/>
        <v>0</v>
      </c>
      <c r="R298" s="259">
        <f t="shared" si="364"/>
        <v>0</v>
      </c>
      <c r="S298" s="259">
        <f t="shared" si="364"/>
        <v>0</v>
      </c>
      <c r="T298" s="259">
        <f t="shared" si="364"/>
        <v>0</v>
      </c>
      <c r="U298" s="261"/>
      <c r="V298" s="261"/>
      <c r="W298" s="261"/>
      <c r="X298" s="261"/>
      <c r="Y298" s="261"/>
      <c r="Z298" s="261"/>
      <c r="AA298" s="261"/>
      <c r="AB298" s="262"/>
      <c r="AC298" s="262"/>
      <c r="AD298" s="262"/>
      <c r="AE298" s="262"/>
      <c r="AF298" s="262"/>
      <c r="AG298" s="262"/>
      <c r="AH298" s="262"/>
      <c r="AI298" s="262"/>
      <c r="AJ298" s="262"/>
      <c r="AK298" s="262"/>
      <c r="AL298" s="262"/>
      <c r="AM298" s="262"/>
      <c r="AN298" s="262"/>
      <c r="AO298" s="262"/>
    </row>
    <row r="299" s="18" customFormat="1" ht="34.5" customHeight="1">
      <c r="A299" s="258" t="s">
        <v>383</v>
      </c>
      <c r="B299" s="258"/>
      <c r="C299" s="259">
        <f t="shared" si="363"/>
        <v>469287.59999999998</v>
      </c>
      <c r="D299" s="259">
        <f t="shared" si="364"/>
        <v>469287.59999999998</v>
      </c>
      <c r="E299" s="259">
        <f t="shared" si="364"/>
        <v>0</v>
      </c>
      <c r="F299" s="259">
        <f t="shared" si="364"/>
        <v>0</v>
      </c>
      <c r="G299" s="259">
        <f t="shared" si="364"/>
        <v>0</v>
      </c>
      <c r="H299" s="259">
        <f t="shared" si="364"/>
        <v>0</v>
      </c>
      <c r="I299" s="259">
        <f t="shared" si="364"/>
        <v>469287.59999999998</v>
      </c>
      <c r="J299" s="260">
        <f t="shared" si="364"/>
        <v>0</v>
      </c>
      <c r="K299" s="259">
        <f t="shared" si="364"/>
        <v>0</v>
      </c>
      <c r="L299" s="259">
        <f t="shared" si="364"/>
        <v>0</v>
      </c>
      <c r="M299" s="259">
        <f t="shared" si="364"/>
        <v>0</v>
      </c>
      <c r="N299" s="259">
        <f t="shared" si="364"/>
        <v>0</v>
      </c>
      <c r="O299" s="259">
        <f t="shared" si="364"/>
        <v>0</v>
      </c>
      <c r="P299" s="259">
        <f t="shared" si="364"/>
        <v>0</v>
      </c>
      <c r="Q299" s="259">
        <f t="shared" si="364"/>
        <v>0</v>
      </c>
      <c r="R299" s="259">
        <f t="shared" si="364"/>
        <v>0</v>
      </c>
      <c r="S299" s="259">
        <f t="shared" si="364"/>
        <v>0</v>
      </c>
      <c r="T299" s="259">
        <f t="shared" si="364"/>
        <v>0</v>
      </c>
      <c r="U299" s="261"/>
      <c r="V299" s="261"/>
      <c r="W299" s="261"/>
      <c r="X299" s="261"/>
      <c r="Y299" s="261"/>
      <c r="Z299" s="261"/>
      <c r="AA299" s="261"/>
      <c r="AB299" s="262"/>
      <c r="AC299" s="262"/>
      <c r="AD299" s="262"/>
      <c r="AE299" s="262"/>
      <c r="AF299" s="262"/>
      <c r="AG299" s="262"/>
      <c r="AH299" s="262"/>
      <c r="AI299" s="262"/>
      <c r="AJ299" s="262"/>
      <c r="AK299" s="262"/>
      <c r="AL299" s="262"/>
      <c r="AM299" s="262"/>
      <c r="AN299" s="262"/>
      <c r="AO299" s="262"/>
    </row>
    <row r="300" ht="22.5" customHeight="1">
      <c r="A300" s="263">
        <v>1</v>
      </c>
      <c r="B300" s="264" t="s">
        <v>384</v>
      </c>
      <c r="C300" s="265">
        <f>D300+K300+L300+M300+N300+O300+P300+Q300+R300+S300+T300</f>
        <v>469287.59999999998</v>
      </c>
      <c r="D300" s="265">
        <f>SUM(E300:I300)</f>
        <v>469287.59999999998</v>
      </c>
      <c r="E300" s="265">
        <v>0</v>
      </c>
      <c r="F300" s="265">
        <v>0</v>
      </c>
      <c r="G300" s="265">
        <v>0</v>
      </c>
      <c r="H300" s="265">
        <v>0</v>
      </c>
      <c r="I300" s="265">
        <v>469287.59999999998</v>
      </c>
      <c r="J300" s="266">
        <v>0</v>
      </c>
      <c r="K300" s="265">
        <v>0</v>
      </c>
      <c r="L300" s="265">
        <v>0</v>
      </c>
      <c r="M300" s="265">
        <v>0</v>
      </c>
      <c r="N300" s="265">
        <v>0</v>
      </c>
      <c r="O300" s="265">
        <v>0</v>
      </c>
      <c r="P300" s="265">
        <v>0</v>
      </c>
      <c r="Q300" s="265">
        <v>0</v>
      </c>
      <c r="R300" s="265">
        <v>0</v>
      </c>
      <c r="S300" s="265">
        <v>0</v>
      </c>
      <c r="T300" s="265">
        <v>0</v>
      </c>
    </row>
    <row r="301" s="18" customFormat="1" ht="27.75" customHeight="1">
      <c r="A301" s="258" t="s">
        <v>385</v>
      </c>
      <c r="B301" s="258"/>
      <c r="C301" s="259">
        <f>C302</f>
        <v>5450833.2000000002</v>
      </c>
      <c r="D301" s="259">
        <f t="shared" ref="D301:T301" si="365">D302</f>
        <v>481753.20000000001</v>
      </c>
      <c r="E301" s="259">
        <f t="shared" si="365"/>
        <v>0</v>
      </c>
      <c r="F301" s="259">
        <f t="shared" si="365"/>
        <v>0</v>
      </c>
      <c r="G301" s="259">
        <f t="shared" si="365"/>
        <v>0</v>
      </c>
      <c r="H301" s="259">
        <f t="shared" si="365"/>
        <v>0</v>
      </c>
      <c r="I301" s="259">
        <f t="shared" si="365"/>
        <v>481753.20000000001</v>
      </c>
      <c r="J301" s="260">
        <f t="shared" si="365"/>
        <v>0</v>
      </c>
      <c r="K301" s="259">
        <f t="shared" si="365"/>
        <v>0</v>
      </c>
      <c r="L301" s="259">
        <f t="shared" si="365"/>
        <v>4969080</v>
      </c>
      <c r="M301" s="259">
        <f t="shared" si="365"/>
        <v>0</v>
      </c>
      <c r="N301" s="259">
        <f t="shared" si="365"/>
        <v>0</v>
      </c>
      <c r="O301" s="259">
        <f t="shared" si="365"/>
        <v>0</v>
      </c>
      <c r="P301" s="259">
        <f t="shared" si="365"/>
        <v>0</v>
      </c>
      <c r="Q301" s="259">
        <f t="shared" si="365"/>
        <v>0</v>
      </c>
      <c r="R301" s="259">
        <f t="shared" si="365"/>
        <v>0</v>
      </c>
      <c r="S301" s="259">
        <f t="shared" si="365"/>
        <v>0</v>
      </c>
      <c r="T301" s="259">
        <f t="shared" si="365"/>
        <v>0</v>
      </c>
      <c r="U301" s="261"/>
      <c r="V301" s="261"/>
      <c r="W301" s="261"/>
      <c r="X301" s="261"/>
      <c r="Y301" s="261"/>
      <c r="Z301" s="261"/>
      <c r="AA301" s="261"/>
      <c r="AB301" s="262"/>
      <c r="AC301" s="262"/>
      <c r="AD301" s="262"/>
      <c r="AE301" s="262"/>
      <c r="AF301" s="262"/>
      <c r="AG301" s="262"/>
      <c r="AH301" s="262"/>
      <c r="AI301" s="262"/>
      <c r="AJ301" s="262"/>
      <c r="AK301" s="262"/>
      <c r="AL301" s="262"/>
      <c r="AM301" s="262"/>
      <c r="AN301" s="262"/>
      <c r="AO301" s="262"/>
    </row>
    <row r="302" s="18" customFormat="1" ht="22.5" customHeight="1">
      <c r="A302" s="258" t="s">
        <v>386</v>
      </c>
      <c r="B302" s="258"/>
      <c r="C302" s="259">
        <f>SUM(C303:C304)</f>
        <v>5450833.2000000002</v>
      </c>
      <c r="D302" s="259">
        <f t="shared" ref="D302:T302" si="366">SUM(D303:D304)</f>
        <v>481753.20000000001</v>
      </c>
      <c r="E302" s="259">
        <f t="shared" si="366"/>
        <v>0</v>
      </c>
      <c r="F302" s="259">
        <f t="shared" si="366"/>
        <v>0</v>
      </c>
      <c r="G302" s="259">
        <f t="shared" si="366"/>
        <v>0</v>
      </c>
      <c r="H302" s="259">
        <f t="shared" si="366"/>
        <v>0</v>
      </c>
      <c r="I302" s="259">
        <f t="shared" si="366"/>
        <v>481753.20000000001</v>
      </c>
      <c r="J302" s="260">
        <f t="shared" si="366"/>
        <v>0</v>
      </c>
      <c r="K302" s="259">
        <f t="shared" si="366"/>
        <v>0</v>
      </c>
      <c r="L302" s="259">
        <f t="shared" si="366"/>
        <v>4969080</v>
      </c>
      <c r="M302" s="259">
        <f t="shared" si="366"/>
        <v>0</v>
      </c>
      <c r="N302" s="259">
        <f t="shared" si="366"/>
        <v>0</v>
      </c>
      <c r="O302" s="259">
        <f t="shared" si="366"/>
        <v>0</v>
      </c>
      <c r="P302" s="259">
        <f t="shared" si="366"/>
        <v>0</v>
      </c>
      <c r="Q302" s="259">
        <f t="shared" si="366"/>
        <v>0</v>
      </c>
      <c r="R302" s="259">
        <f t="shared" si="366"/>
        <v>0</v>
      </c>
      <c r="S302" s="259">
        <f t="shared" si="366"/>
        <v>0</v>
      </c>
      <c r="T302" s="259">
        <f t="shared" si="366"/>
        <v>0</v>
      </c>
      <c r="U302" s="261"/>
      <c r="V302" s="261"/>
      <c r="W302" s="261"/>
      <c r="X302" s="261"/>
      <c r="Y302" s="261"/>
      <c r="Z302" s="261"/>
      <c r="AA302" s="261"/>
      <c r="AB302" s="262"/>
      <c r="AC302" s="262"/>
      <c r="AD302" s="262"/>
      <c r="AE302" s="262"/>
      <c r="AF302" s="262"/>
      <c r="AG302" s="262"/>
      <c r="AH302" s="262"/>
      <c r="AI302" s="262"/>
      <c r="AJ302" s="262"/>
      <c r="AK302" s="262"/>
      <c r="AL302" s="262"/>
      <c r="AM302" s="262"/>
      <c r="AN302" s="262"/>
      <c r="AO302" s="262"/>
    </row>
    <row r="303" ht="22.5" customHeight="1">
      <c r="A303" s="263">
        <v>1</v>
      </c>
      <c r="B303" s="264" t="s">
        <v>387</v>
      </c>
      <c r="C303" s="265">
        <f t="shared" ref="C303:C304" si="367">D303+K303+L303+M303+N303+O303+P303+Q303+R303+S303+T303</f>
        <v>4969080</v>
      </c>
      <c r="D303" s="265">
        <f t="shared" ref="D303:D304" si="368">SUM(E303:I303)</f>
        <v>0</v>
      </c>
      <c r="E303" s="265">
        <v>0</v>
      </c>
      <c r="F303" s="265">
        <v>0</v>
      </c>
      <c r="G303" s="265">
        <v>0</v>
      </c>
      <c r="H303" s="265">
        <v>0</v>
      </c>
      <c r="I303" s="265">
        <v>0</v>
      </c>
      <c r="J303" s="266">
        <v>0</v>
      </c>
      <c r="K303" s="265">
        <v>0</v>
      </c>
      <c r="L303" s="265">
        <v>4969080</v>
      </c>
      <c r="M303" s="265">
        <v>0</v>
      </c>
      <c r="N303" s="265">
        <v>0</v>
      </c>
      <c r="O303" s="265">
        <v>0</v>
      </c>
      <c r="P303" s="265">
        <v>0</v>
      </c>
      <c r="Q303" s="265">
        <v>0</v>
      </c>
      <c r="R303" s="265">
        <v>0</v>
      </c>
      <c r="S303" s="265">
        <v>0</v>
      </c>
      <c r="T303" s="265">
        <v>0</v>
      </c>
    </row>
    <row r="304" ht="22.5" customHeight="1">
      <c r="A304" s="263">
        <v>2</v>
      </c>
      <c r="B304" s="264" t="s">
        <v>388</v>
      </c>
      <c r="C304" s="265">
        <f t="shared" si="367"/>
        <v>481753.20000000001</v>
      </c>
      <c r="D304" s="265">
        <f t="shared" si="368"/>
        <v>481753.20000000001</v>
      </c>
      <c r="E304" s="265">
        <v>0</v>
      </c>
      <c r="F304" s="265">
        <v>0</v>
      </c>
      <c r="G304" s="265">
        <v>0</v>
      </c>
      <c r="H304" s="265">
        <v>0</v>
      </c>
      <c r="I304" s="265">
        <v>481753.20000000001</v>
      </c>
      <c r="J304" s="266">
        <v>0</v>
      </c>
      <c r="K304" s="265">
        <v>0</v>
      </c>
      <c r="L304" s="265">
        <v>0</v>
      </c>
      <c r="M304" s="265">
        <v>0</v>
      </c>
      <c r="N304" s="265">
        <v>0</v>
      </c>
      <c r="O304" s="265">
        <v>0</v>
      </c>
      <c r="P304" s="265">
        <v>0</v>
      </c>
      <c r="Q304" s="265">
        <v>0</v>
      </c>
      <c r="R304" s="265">
        <v>0</v>
      </c>
      <c r="S304" s="265">
        <v>0</v>
      </c>
      <c r="T304" s="265">
        <v>0</v>
      </c>
    </row>
    <row r="305" s="18" customFormat="1" ht="29.25" customHeight="1">
      <c r="A305" s="258" t="s">
        <v>390</v>
      </c>
      <c r="B305" s="258"/>
      <c r="C305" s="259">
        <f t="shared" ref="C305:C306" si="369">C306</f>
        <v>2018971.2</v>
      </c>
      <c r="D305" s="259">
        <f t="shared" ref="D305:T306" si="370">D306</f>
        <v>0</v>
      </c>
      <c r="E305" s="259">
        <f t="shared" si="370"/>
        <v>0</v>
      </c>
      <c r="F305" s="259">
        <f t="shared" si="370"/>
        <v>0</v>
      </c>
      <c r="G305" s="259">
        <f t="shared" si="370"/>
        <v>0</v>
      </c>
      <c r="H305" s="259">
        <f t="shared" si="370"/>
        <v>0</v>
      </c>
      <c r="I305" s="259">
        <f t="shared" si="370"/>
        <v>0</v>
      </c>
      <c r="J305" s="260">
        <f t="shared" si="370"/>
        <v>0</v>
      </c>
      <c r="K305" s="259">
        <f t="shared" si="370"/>
        <v>0</v>
      </c>
      <c r="L305" s="259">
        <f t="shared" si="370"/>
        <v>0</v>
      </c>
      <c r="M305" s="259">
        <f t="shared" si="370"/>
        <v>0</v>
      </c>
      <c r="N305" s="259">
        <f t="shared" si="370"/>
        <v>2018971.2</v>
      </c>
      <c r="O305" s="259">
        <f t="shared" si="370"/>
        <v>0</v>
      </c>
      <c r="P305" s="259">
        <f t="shared" si="370"/>
        <v>0</v>
      </c>
      <c r="Q305" s="259">
        <f t="shared" si="370"/>
        <v>0</v>
      </c>
      <c r="R305" s="259">
        <f t="shared" si="370"/>
        <v>0</v>
      </c>
      <c r="S305" s="259">
        <f t="shared" si="370"/>
        <v>0</v>
      </c>
      <c r="T305" s="259">
        <f t="shared" si="370"/>
        <v>0</v>
      </c>
      <c r="U305" s="261"/>
      <c r="V305" s="261"/>
      <c r="W305" s="261"/>
      <c r="X305" s="261"/>
      <c r="Y305" s="261"/>
      <c r="Z305" s="261"/>
      <c r="AA305" s="261"/>
      <c r="AB305" s="262"/>
      <c r="AC305" s="262"/>
      <c r="AD305" s="262"/>
      <c r="AE305" s="262"/>
      <c r="AF305" s="262"/>
      <c r="AG305" s="262"/>
      <c r="AH305" s="262"/>
      <c r="AI305" s="262"/>
      <c r="AJ305" s="262"/>
      <c r="AK305" s="262"/>
      <c r="AL305" s="262"/>
      <c r="AM305" s="262"/>
      <c r="AN305" s="262"/>
      <c r="AO305" s="262"/>
    </row>
    <row r="306" s="18" customFormat="1" ht="22.5" customHeight="1">
      <c r="A306" s="258" t="s">
        <v>391</v>
      </c>
      <c r="B306" s="258"/>
      <c r="C306" s="259">
        <f t="shared" si="369"/>
        <v>2018971.2</v>
      </c>
      <c r="D306" s="259">
        <f t="shared" si="370"/>
        <v>0</v>
      </c>
      <c r="E306" s="259">
        <f t="shared" si="370"/>
        <v>0</v>
      </c>
      <c r="F306" s="259">
        <f t="shared" si="370"/>
        <v>0</v>
      </c>
      <c r="G306" s="259">
        <f t="shared" si="370"/>
        <v>0</v>
      </c>
      <c r="H306" s="259">
        <f t="shared" si="370"/>
        <v>0</v>
      </c>
      <c r="I306" s="259">
        <f t="shared" si="370"/>
        <v>0</v>
      </c>
      <c r="J306" s="260">
        <f t="shared" si="370"/>
        <v>0</v>
      </c>
      <c r="K306" s="259">
        <f t="shared" si="370"/>
        <v>0</v>
      </c>
      <c r="L306" s="259">
        <f t="shared" si="370"/>
        <v>0</v>
      </c>
      <c r="M306" s="259">
        <f t="shared" si="370"/>
        <v>0</v>
      </c>
      <c r="N306" s="259">
        <f t="shared" si="370"/>
        <v>2018971.2</v>
      </c>
      <c r="O306" s="259">
        <f t="shared" si="370"/>
        <v>0</v>
      </c>
      <c r="P306" s="259">
        <f t="shared" si="370"/>
        <v>0</v>
      </c>
      <c r="Q306" s="259">
        <f t="shared" si="370"/>
        <v>0</v>
      </c>
      <c r="R306" s="259">
        <f t="shared" si="370"/>
        <v>0</v>
      </c>
      <c r="S306" s="259">
        <f t="shared" si="370"/>
        <v>0</v>
      </c>
      <c r="T306" s="259">
        <f t="shared" si="370"/>
        <v>0</v>
      </c>
      <c r="U306" s="261"/>
      <c r="V306" s="261"/>
      <c r="W306" s="261"/>
      <c r="X306" s="261"/>
      <c r="Y306" s="261"/>
      <c r="Z306" s="261"/>
      <c r="AA306" s="261"/>
      <c r="AB306" s="262"/>
      <c r="AC306" s="262"/>
      <c r="AD306" s="262"/>
      <c r="AE306" s="262"/>
      <c r="AF306" s="262"/>
      <c r="AG306" s="262"/>
      <c r="AH306" s="262"/>
      <c r="AI306" s="262"/>
      <c r="AJ306" s="262"/>
      <c r="AK306" s="262"/>
      <c r="AL306" s="262"/>
      <c r="AM306" s="262"/>
      <c r="AN306" s="262"/>
      <c r="AO306" s="262"/>
    </row>
    <row r="307" ht="22.5" customHeight="1">
      <c r="A307" s="263">
        <v>1</v>
      </c>
      <c r="B307" s="264" t="s">
        <v>392</v>
      </c>
      <c r="C307" s="265">
        <f>D307+K307+L307+M307+N307+O307+P307+Q307+R307+S307+T307</f>
        <v>2018971.2</v>
      </c>
      <c r="D307" s="265">
        <f>SUM(E307:I307)</f>
        <v>0</v>
      </c>
      <c r="E307" s="265">
        <v>0</v>
      </c>
      <c r="F307" s="265">
        <v>0</v>
      </c>
      <c r="G307" s="265">
        <v>0</v>
      </c>
      <c r="H307" s="265">
        <v>0</v>
      </c>
      <c r="I307" s="265">
        <v>0</v>
      </c>
      <c r="J307" s="266">
        <v>0</v>
      </c>
      <c r="K307" s="265">
        <v>0</v>
      </c>
      <c r="L307" s="265">
        <v>0</v>
      </c>
      <c r="M307" s="265">
        <v>0</v>
      </c>
      <c r="N307" s="265">
        <v>2018971.2</v>
      </c>
      <c r="O307" s="265">
        <v>0</v>
      </c>
      <c r="P307" s="265">
        <v>0</v>
      </c>
      <c r="Q307" s="265">
        <v>0</v>
      </c>
      <c r="R307" s="265">
        <v>0</v>
      </c>
      <c r="S307" s="265">
        <v>0</v>
      </c>
      <c r="T307" s="265">
        <v>0</v>
      </c>
    </row>
    <row r="308" s="18" customFormat="1" ht="32.25" customHeight="1">
      <c r="A308" s="258" t="s">
        <v>393</v>
      </c>
      <c r="B308" s="258"/>
      <c r="C308" s="259">
        <f>C309</f>
        <v>5824644.5099999998</v>
      </c>
      <c r="D308" s="259">
        <f t="shared" ref="D308:T308" si="371">D309</f>
        <v>2444244</v>
      </c>
      <c r="E308" s="259">
        <f t="shared" si="371"/>
        <v>0</v>
      </c>
      <c r="F308" s="259">
        <f t="shared" si="371"/>
        <v>1917474</v>
      </c>
      <c r="G308" s="259">
        <f t="shared" si="371"/>
        <v>0</v>
      </c>
      <c r="H308" s="259">
        <f t="shared" si="371"/>
        <v>186738</v>
      </c>
      <c r="I308" s="259">
        <f t="shared" si="371"/>
        <v>340032</v>
      </c>
      <c r="J308" s="260">
        <f t="shared" si="371"/>
        <v>0</v>
      </c>
      <c r="K308" s="259">
        <f t="shared" si="371"/>
        <v>0</v>
      </c>
      <c r="L308" s="259">
        <f t="shared" si="371"/>
        <v>3144855.6000000001</v>
      </c>
      <c r="M308" s="259">
        <f t="shared" si="371"/>
        <v>0</v>
      </c>
      <c r="N308" s="259">
        <f t="shared" si="371"/>
        <v>0</v>
      </c>
      <c r="O308" s="259">
        <f t="shared" si="371"/>
        <v>0</v>
      </c>
      <c r="P308" s="259">
        <f t="shared" si="371"/>
        <v>235544.91</v>
      </c>
      <c r="Q308" s="259">
        <f t="shared" si="371"/>
        <v>0</v>
      </c>
      <c r="R308" s="259">
        <f t="shared" si="371"/>
        <v>0</v>
      </c>
      <c r="S308" s="259">
        <f t="shared" si="371"/>
        <v>0</v>
      </c>
      <c r="T308" s="259">
        <f t="shared" si="371"/>
        <v>0</v>
      </c>
      <c r="U308" s="261"/>
      <c r="V308" s="261"/>
      <c r="W308" s="261"/>
      <c r="X308" s="261"/>
      <c r="Y308" s="261"/>
      <c r="Z308" s="261"/>
      <c r="AA308" s="261"/>
      <c r="AB308" s="262"/>
      <c r="AC308" s="262"/>
      <c r="AD308" s="262"/>
      <c r="AE308" s="262"/>
      <c r="AF308" s="262"/>
      <c r="AG308" s="262"/>
      <c r="AH308" s="262"/>
      <c r="AI308" s="262"/>
      <c r="AJ308" s="262"/>
      <c r="AK308" s="262"/>
      <c r="AL308" s="262"/>
      <c r="AM308" s="262"/>
      <c r="AN308" s="262"/>
      <c r="AO308" s="262"/>
    </row>
    <row r="309" s="18" customFormat="1" ht="32.25" customHeight="1">
      <c r="A309" s="258" t="s">
        <v>394</v>
      </c>
      <c r="B309" s="258"/>
      <c r="C309" s="259">
        <f>SUM(C310:C313)</f>
        <v>5824644.5099999998</v>
      </c>
      <c r="D309" s="259">
        <f t="shared" ref="D309:T309" si="372">SUM(D310:D313)</f>
        <v>2444244</v>
      </c>
      <c r="E309" s="259">
        <f t="shared" si="372"/>
        <v>0</v>
      </c>
      <c r="F309" s="259">
        <f t="shared" si="372"/>
        <v>1917474</v>
      </c>
      <c r="G309" s="259">
        <f t="shared" si="372"/>
        <v>0</v>
      </c>
      <c r="H309" s="259">
        <f t="shared" si="372"/>
        <v>186738</v>
      </c>
      <c r="I309" s="259">
        <f t="shared" si="372"/>
        <v>340032</v>
      </c>
      <c r="J309" s="260">
        <f t="shared" si="372"/>
        <v>0</v>
      </c>
      <c r="K309" s="259">
        <f t="shared" si="372"/>
        <v>0</v>
      </c>
      <c r="L309" s="259">
        <f t="shared" si="372"/>
        <v>3144855.6000000001</v>
      </c>
      <c r="M309" s="259">
        <f t="shared" si="372"/>
        <v>0</v>
      </c>
      <c r="N309" s="259">
        <f t="shared" si="372"/>
        <v>0</v>
      </c>
      <c r="O309" s="259">
        <f t="shared" si="372"/>
        <v>0</v>
      </c>
      <c r="P309" s="259">
        <f t="shared" si="372"/>
        <v>235544.91</v>
      </c>
      <c r="Q309" s="259">
        <f t="shared" si="372"/>
        <v>0</v>
      </c>
      <c r="R309" s="259">
        <f t="shared" si="372"/>
        <v>0</v>
      </c>
      <c r="S309" s="259">
        <f t="shared" si="372"/>
        <v>0</v>
      </c>
      <c r="T309" s="259">
        <f t="shared" si="372"/>
        <v>0</v>
      </c>
      <c r="U309" s="261"/>
      <c r="V309" s="261"/>
      <c r="W309" s="261"/>
      <c r="X309" s="261"/>
      <c r="Y309" s="261"/>
      <c r="Z309" s="261"/>
      <c r="AA309" s="261"/>
      <c r="AB309" s="262"/>
      <c r="AC309" s="262"/>
      <c r="AD309" s="262"/>
      <c r="AE309" s="262"/>
      <c r="AF309" s="262"/>
      <c r="AG309" s="262"/>
      <c r="AH309" s="262"/>
      <c r="AI309" s="262"/>
      <c r="AJ309" s="262"/>
      <c r="AK309" s="262"/>
      <c r="AL309" s="262"/>
      <c r="AM309" s="262"/>
      <c r="AN309" s="262"/>
      <c r="AO309" s="262"/>
    </row>
    <row r="310" ht="22.5" customHeight="1">
      <c r="A310" s="263">
        <v>1</v>
      </c>
      <c r="B310" s="264" t="s">
        <v>1299</v>
      </c>
      <c r="C310" s="265">
        <f t="shared" ref="C310:C313" si="373">D310+K310+L310+M310+N310+O310+P310+Q310+R310+S310+T310</f>
        <v>235544.91</v>
      </c>
      <c r="D310" s="265">
        <f t="shared" ref="D310:D313" si="374">SUM(E310:I310)</f>
        <v>0</v>
      </c>
      <c r="E310" s="265">
        <v>0</v>
      </c>
      <c r="F310" s="265">
        <v>0</v>
      </c>
      <c r="G310" s="265">
        <v>0</v>
      </c>
      <c r="H310" s="265">
        <v>0</v>
      </c>
      <c r="I310" s="265">
        <v>0</v>
      </c>
      <c r="J310" s="266">
        <v>0</v>
      </c>
      <c r="K310" s="265">
        <v>0</v>
      </c>
      <c r="L310" s="265">
        <v>0</v>
      </c>
      <c r="M310" s="265">
        <v>0</v>
      </c>
      <c r="N310" s="265">
        <v>0</v>
      </c>
      <c r="O310" s="265">
        <v>0</v>
      </c>
      <c r="P310" s="265">
        <v>235544.91</v>
      </c>
      <c r="Q310" s="265">
        <v>0</v>
      </c>
      <c r="R310" s="265">
        <v>0</v>
      </c>
      <c r="S310" s="265">
        <v>0</v>
      </c>
      <c r="T310" s="265">
        <v>0</v>
      </c>
    </row>
    <row r="311" ht="22.5" customHeight="1">
      <c r="A311" s="263">
        <v>2</v>
      </c>
      <c r="B311" s="264" t="s">
        <v>396</v>
      </c>
      <c r="C311" s="265">
        <f t="shared" si="373"/>
        <v>116505</v>
      </c>
      <c r="D311" s="265">
        <f t="shared" si="374"/>
        <v>116505</v>
      </c>
      <c r="E311" s="265">
        <v>0</v>
      </c>
      <c r="F311" s="265">
        <v>116505</v>
      </c>
      <c r="G311" s="265">
        <v>0</v>
      </c>
      <c r="H311" s="265">
        <v>0</v>
      </c>
      <c r="I311" s="265">
        <v>0</v>
      </c>
      <c r="J311" s="266">
        <v>0</v>
      </c>
      <c r="K311" s="265">
        <v>0</v>
      </c>
      <c r="L311" s="265">
        <v>0</v>
      </c>
      <c r="M311" s="265">
        <v>0</v>
      </c>
      <c r="N311" s="265">
        <v>0</v>
      </c>
      <c r="O311" s="265">
        <v>0</v>
      </c>
      <c r="P311" s="265">
        <v>0</v>
      </c>
      <c r="Q311" s="265">
        <v>0</v>
      </c>
      <c r="R311" s="265">
        <v>0</v>
      </c>
      <c r="S311" s="265">
        <v>0</v>
      </c>
      <c r="T311" s="265">
        <v>0</v>
      </c>
    </row>
    <row r="312" ht="22.5" customHeight="1">
      <c r="A312" s="263">
        <v>3</v>
      </c>
      <c r="B312" s="264" t="s">
        <v>397</v>
      </c>
      <c r="C312" s="265">
        <f t="shared" si="373"/>
        <v>3144855.6000000001</v>
      </c>
      <c r="D312" s="265">
        <f t="shared" si="374"/>
        <v>0</v>
      </c>
      <c r="E312" s="265">
        <v>0</v>
      </c>
      <c r="F312" s="265">
        <v>0</v>
      </c>
      <c r="G312" s="265">
        <v>0</v>
      </c>
      <c r="H312" s="265">
        <v>0</v>
      </c>
      <c r="I312" s="265">
        <v>0</v>
      </c>
      <c r="J312" s="266">
        <v>0</v>
      </c>
      <c r="K312" s="265">
        <v>0</v>
      </c>
      <c r="L312" s="265">
        <v>3144855.6000000001</v>
      </c>
      <c r="M312" s="265">
        <v>0</v>
      </c>
      <c r="N312" s="265">
        <v>0</v>
      </c>
      <c r="O312" s="265">
        <v>0</v>
      </c>
      <c r="P312" s="265">
        <v>0</v>
      </c>
      <c r="Q312" s="265">
        <v>0</v>
      </c>
      <c r="R312" s="265">
        <v>0</v>
      </c>
      <c r="S312" s="265">
        <v>0</v>
      </c>
      <c r="T312" s="265">
        <v>0</v>
      </c>
    </row>
    <row r="313" ht="22.5" customHeight="1">
      <c r="A313" s="263">
        <v>4</v>
      </c>
      <c r="B313" s="264" t="s">
        <v>398</v>
      </c>
      <c r="C313" s="265">
        <f t="shared" si="373"/>
        <v>2327739</v>
      </c>
      <c r="D313" s="265">
        <f t="shared" si="374"/>
        <v>2327739</v>
      </c>
      <c r="E313" s="265">
        <v>0</v>
      </c>
      <c r="F313" s="265">
        <v>1800969</v>
      </c>
      <c r="G313" s="265">
        <v>0</v>
      </c>
      <c r="H313" s="265">
        <v>186738</v>
      </c>
      <c r="I313" s="265">
        <v>340032</v>
      </c>
      <c r="J313" s="266">
        <v>0</v>
      </c>
      <c r="K313" s="265">
        <v>0</v>
      </c>
      <c r="L313" s="265">
        <v>0</v>
      </c>
      <c r="M313" s="265">
        <v>0</v>
      </c>
      <c r="N313" s="265">
        <v>0</v>
      </c>
      <c r="O313" s="265">
        <v>0</v>
      </c>
      <c r="P313" s="265">
        <v>0</v>
      </c>
      <c r="Q313" s="265">
        <v>0</v>
      </c>
      <c r="R313" s="265">
        <v>0</v>
      </c>
      <c r="S313" s="265">
        <v>0</v>
      </c>
      <c r="T313" s="265">
        <v>0</v>
      </c>
    </row>
    <row r="314" s="18" customFormat="1" ht="30.75" customHeight="1">
      <c r="A314" s="258" t="s">
        <v>399</v>
      </c>
      <c r="B314" s="258"/>
      <c r="C314" s="259">
        <f>C315+C320</f>
        <v>22795351.93</v>
      </c>
      <c r="D314" s="259">
        <f t="shared" ref="D314:T314" si="375">D315+D320</f>
        <v>7230346.7999999998</v>
      </c>
      <c r="E314" s="259">
        <f t="shared" si="375"/>
        <v>4068859.1999999997</v>
      </c>
      <c r="F314" s="259">
        <f t="shared" si="375"/>
        <v>0</v>
      </c>
      <c r="G314" s="259">
        <f t="shared" si="375"/>
        <v>3161487.6000000001</v>
      </c>
      <c r="H314" s="259">
        <f t="shared" si="375"/>
        <v>0</v>
      </c>
      <c r="I314" s="259">
        <f t="shared" si="375"/>
        <v>0</v>
      </c>
      <c r="J314" s="260">
        <f t="shared" si="375"/>
        <v>0</v>
      </c>
      <c r="K314" s="259">
        <f t="shared" si="375"/>
        <v>0</v>
      </c>
      <c r="L314" s="259">
        <f t="shared" si="375"/>
        <v>7153806.4699999997</v>
      </c>
      <c r="M314" s="259">
        <f t="shared" si="375"/>
        <v>0</v>
      </c>
      <c r="N314" s="259">
        <f t="shared" si="375"/>
        <v>0</v>
      </c>
      <c r="O314" s="259">
        <f t="shared" si="375"/>
        <v>0</v>
      </c>
      <c r="P314" s="259">
        <f t="shared" si="375"/>
        <v>1293054.26</v>
      </c>
      <c r="Q314" s="259">
        <f t="shared" si="375"/>
        <v>0</v>
      </c>
      <c r="R314" s="259">
        <f t="shared" si="375"/>
        <v>0</v>
      </c>
      <c r="S314" s="259">
        <f t="shared" si="375"/>
        <v>7118144.4000000004</v>
      </c>
      <c r="T314" s="259">
        <f t="shared" si="375"/>
        <v>0</v>
      </c>
      <c r="U314" s="261"/>
      <c r="V314" s="261"/>
      <c r="W314" s="261"/>
      <c r="X314" s="261"/>
      <c r="Y314" s="261"/>
      <c r="Z314" s="261"/>
      <c r="AA314" s="261"/>
      <c r="AB314" s="262"/>
      <c r="AC314" s="262"/>
      <c r="AD314" s="262"/>
      <c r="AE314" s="262"/>
      <c r="AF314" s="262"/>
      <c r="AG314" s="262"/>
      <c r="AH314" s="262"/>
      <c r="AI314" s="262"/>
      <c r="AJ314" s="262"/>
      <c r="AK314" s="262"/>
      <c r="AL314" s="262"/>
      <c r="AM314" s="262"/>
      <c r="AN314" s="262"/>
      <c r="AO314" s="262"/>
    </row>
    <row r="315" s="18" customFormat="1" ht="30" customHeight="1">
      <c r="A315" s="258" t="s">
        <v>400</v>
      </c>
      <c r="B315" s="258"/>
      <c r="C315" s="259">
        <f>SUM(C316:C319)</f>
        <v>11557540.810000001</v>
      </c>
      <c r="D315" s="259">
        <f t="shared" ref="D315:T315" si="376">SUM(D316:D319)</f>
        <v>4068859.1999999997</v>
      </c>
      <c r="E315" s="259">
        <f t="shared" si="376"/>
        <v>4068859.1999999997</v>
      </c>
      <c r="F315" s="259">
        <f t="shared" si="376"/>
        <v>0</v>
      </c>
      <c r="G315" s="259">
        <f t="shared" si="376"/>
        <v>0</v>
      </c>
      <c r="H315" s="259">
        <f t="shared" si="376"/>
        <v>0</v>
      </c>
      <c r="I315" s="259">
        <f t="shared" si="376"/>
        <v>0</v>
      </c>
      <c r="J315" s="260">
        <f t="shared" si="376"/>
        <v>0</v>
      </c>
      <c r="K315" s="259">
        <f t="shared" si="376"/>
        <v>0</v>
      </c>
      <c r="L315" s="259">
        <f t="shared" si="376"/>
        <v>6734628.4699999997</v>
      </c>
      <c r="M315" s="259">
        <f t="shared" si="376"/>
        <v>0</v>
      </c>
      <c r="N315" s="259">
        <f t="shared" si="376"/>
        <v>0</v>
      </c>
      <c r="O315" s="259">
        <f t="shared" si="376"/>
        <v>0</v>
      </c>
      <c r="P315" s="259">
        <f t="shared" si="376"/>
        <v>754053.14000000001</v>
      </c>
      <c r="Q315" s="259">
        <f t="shared" si="376"/>
        <v>0</v>
      </c>
      <c r="R315" s="259">
        <f t="shared" si="376"/>
        <v>0</v>
      </c>
      <c r="S315" s="259">
        <f t="shared" si="376"/>
        <v>0</v>
      </c>
      <c r="T315" s="259">
        <f t="shared" si="376"/>
        <v>0</v>
      </c>
      <c r="U315" s="261"/>
      <c r="V315" s="261"/>
      <c r="W315" s="261"/>
      <c r="X315" s="261"/>
      <c r="Y315" s="261"/>
      <c r="Z315" s="261"/>
      <c r="AA315" s="261"/>
      <c r="AB315" s="262"/>
      <c r="AC315" s="262"/>
      <c r="AD315" s="262"/>
      <c r="AE315" s="262"/>
      <c r="AF315" s="262"/>
      <c r="AG315" s="262"/>
      <c r="AH315" s="262"/>
      <c r="AI315" s="262"/>
      <c r="AJ315" s="262"/>
      <c r="AK315" s="262"/>
      <c r="AL315" s="262"/>
      <c r="AM315" s="262"/>
      <c r="AN315" s="262"/>
      <c r="AO315" s="262"/>
    </row>
    <row r="316" ht="22.5" customHeight="1">
      <c r="A316" s="263">
        <v>1</v>
      </c>
      <c r="B316" s="264" t="s">
        <v>1300</v>
      </c>
      <c r="C316" s="265">
        <f t="shared" ref="C316:C319" si="377">D316+K316+L316+M316+N316+O316+P316+Q316+R316+S316+T316</f>
        <v>486963.42000000004</v>
      </c>
      <c r="D316" s="265">
        <f t="shared" ref="D316:D319" si="378">SUM(E316:I316)</f>
        <v>343232.40000000002</v>
      </c>
      <c r="E316" s="265">
        <v>343232.40000000002</v>
      </c>
      <c r="F316" s="265">
        <v>0</v>
      </c>
      <c r="G316" s="265">
        <v>0</v>
      </c>
      <c r="H316" s="265">
        <v>0</v>
      </c>
      <c r="I316" s="265">
        <v>0</v>
      </c>
      <c r="J316" s="266">
        <v>0</v>
      </c>
      <c r="K316" s="265">
        <v>0</v>
      </c>
      <c r="L316" s="265">
        <v>0</v>
      </c>
      <c r="M316" s="265">
        <v>0</v>
      </c>
      <c r="N316" s="265">
        <v>0</v>
      </c>
      <c r="O316" s="265">
        <v>0</v>
      </c>
      <c r="P316" s="265">
        <v>143731.01999999999</v>
      </c>
      <c r="Q316" s="265">
        <v>0</v>
      </c>
      <c r="R316" s="265">
        <v>0</v>
      </c>
      <c r="S316" s="265">
        <v>0</v>
      </c>
      <c r="T316" s="265">
        <v>0</v>
      </c>
    </row>
    <row r="317" ht="22.5" customHeight="1">
      <c r="A317" s="263">
        <v>2</v>
      </c>
      <c r="B317" s="264" t="s">
        <v>1301</v>
      </c>
      <c r="C317" s="265">
        <f t="shared" si="377"/>
        <v>816073.62</v>
      </c>
      <c r="D317" s="265">
        <f t="shared" si="378"/>
        <v>674688</v>
      </c>
      <c r="E317" s="265">
        <v>674688</v>
      </c>
      <c r="F317" s="265">
        <v>0</v>
      </c>
      <c r="G317" s="265">
        <v>0</v>
      </c>
      <c r="H317" s="265">
        <v>0</v>
      </c>
      <c r="I317" s="265">
        <v>0</v>
      </c>
      <c r="J317" s="266">
        <v>0</v>
      </c>
      <c r="K317" s="265">
        <v>0</v>
      </c>
      <c r="L317" s="265">
        <v>0</v>
      </c>
      <c r="M317" s="265">
        <v>0</v>
      </c>
      <c r="N317" s="265">
        <v>0</v>
      </c>
      <c r="O317" s="265">
        <v>0</v>
      </c>
      <c r="P317" s="265">
        <v>141385.62</v>
      </c>
      <c r="Q317" s="265">
        <v>0</v>
      </c>
      <c r="R317" s="265">
        <v>0</v>
      </c>
      <c r="S317" s="265">
        <v>0</v>
      </c>
      <c r="T317" s="265">
        <v>0</v>
      </c>
    </row>
    <row r="318" ht="22.5" customHeight="1">
      <c r="A318" s="263">
        <v>3</v>
      </c>
      <c r="B318" s="264" t="s">
        <v>1302</v>
      </c>
      <c r="C318" s="265">
        <f t="shared" si="377"/>
        <v>9955854.209999999</v>
      </c>
      <c r="D318" s="265">
        <f t="shared" si="378"/>
        <v>3050938.7999999998</v>
      </c>
      <c r="E318" s="265">
        <v>3050938.7999999998</v>
      </c>
      <c r="F318" s="265">
        <v>0</v>
      </c>
      <c r="G318" s="265">
        <v>0</v>
      </c>
      <c r="H318" s="265">
        <v>0</v>
      </c>
      <c r="I318" s="265">
        <v>0</v>
      </c>
      <c r="J318" s="266">
        <v>0</v>
      </c>
      <c r="K318" s="265">
        <v>0</v>
      </c>
      <c r="L318" s="265">
        <v>6734628.4699999997</v>
      </c>
      <c r="M318" s="265">
        <v>0</v>
      </c>
      <c r="N318" s="265">
        <v>0</v>
      </c>
      <c r="O318" s="265">
        <v>0</v>
      </c>
      <c r="P318" s="265">
        <v>170286.94</v>
      </c>
      <c r="Q318" s="265">
        <v>0</v>
      </c>
      <c r="R318" s="265">
        <v>0</v>
      </c>
      <c r="S318" s="265">
        <v>0</v>
      </c>
      <c r="T318" s="265">
        <v>0</v>
      </c>
    </row>
    <row r="319" ht="21" customHeight="1">
      <c r="A319" s="263">
        <v>4</v>
      </c>
      <c r="B319" s="264" t="s">
        <v>1303</v>
      </c>
      <c r="C319" s="265">
        <f t="shared" si="377"/>
        <v>298649.56</v>
      </c>
      <c r="D319" s="265">
        <f t="shared" si="378"/>
        <v>0</v>
      </c>
      <c r="E319" s="265">
        <v>0</v>
      </c>
      <c r="F319" s="265">
        <v>0</v>
      </c>
      <c r="G319" s="265">
        <v>0</v>
      </c>
      <c r="H319" s="265">
        <v>0</v>
      </c>
      <c r="I319" s="265">
        <v>0</v>
      </c>
      <c r="J319" s="266">
        <v>0</v>
      </c>
      <c r="K319" s="265">
        <v>0</v>
      </c>
      <c r="L319" s="265">
        <v>0</v>
      </c>
      <c r="M319" s="265">
        <v>0</v>
      </c>
      <c r="N319" s="265">
        <v>0</v>
      </c>
      <c r="O319" s="265">
        <v>0</v>
      </c>
      <c r="P319" s="265">
        <v>298649.56</v>
      </c>
      <c r="Q319" s="265">
        <v>0</v>
      </c>
      <c r="R319" s="265">
        <v>0</v>
      </c>
      <c r="S319" s="265">
        <v>0</v>
      </c>
      <c r="T319" s="265">
        <v>0</v>
      </c>
    </row>
    <row r="320" s="18" customFormat="1" ht="27.75" customHeight="1">
      <c r="A320" s="258" t="s">
        <v>405</v>
      </c>
      <c r="B320" s="258"/>
      <c r="C320" s="259">
        <f>SUM(C321:C323)</f>
        <v>11237811.120000001</v>
      </c>
      <c r="D320" s="259">
        <f t="shared" ref="D320:T320" si="379">SUM(D321:D323)</f>
        <v>3161487.6000000001</v>
      </c>
      <c r="E320" s="259">
        <f t="shared" si="379"/>
        <v>0</v>
      </c>
      <c r="F320" s="259">
        <f t="shared" si="379"/>
        <v>0</v>
      </c>
      <c r="G320" s="259">
        <f t="shared" si="379"/>
        <v>3161487.6000000001</v>
      </c>
      <c r="H320" s="259">
        <f t="shared" si="379"/>
        <v>0</v>
      </c>
      <c r="I320" s="259">
        <f t="shared" si="379"/>
        <v>0</v>
      </c>
      <c r="J320" s="260">
        <f t="shared" si="379"/>
        <v>0</v>
      </c>
      <c r="K320" s="259">
        <f t="shared" si="379"/>
        <v>0</v>
      </c>
      <c r="L320" s="259">
        <f t="shared" si="379"/>
        <v>419178</v>
      </c>
      <c r="M320" s="259">
        <f t="shared" si="379"/>
        <v>0</v>
      </c>
      <c r="N320" s="259">
        <f t="shared" si="379"/>
        <v>0</v>
      </c>
      <c r="O320" s="259">
        <f t="shared" si="379"/>
        <v>0</v>
      </c>
      <c r="P320" s="259">
        <f t="shared" si="379"/>
        <v>539001.12</v>
      </c>
      <c r="Q320" s="259">
        <f t="shared" si="379"/>
        <v>0</v>
      </c>
      <c r="R320" s="259">
        <f t="shared" si="379"/>
        <v>0</v>
      </c>
      <c r="S320" s="259">
        <f t="shared" si="379"/>
        <v>7118144.4000000004</v>
      </c>
      <c r="T320" s="259">
        <f t="shared" si="379"/>
        <v>0</v>
      </c>
      <c r="U320" s="261"/>
      <c r="V320" s="261"/>
      <c r="W320" s="261"/>
      <c r="X320" s="261"/>
      <c r="Y320" s="261"/>
      <c r="Z320" s="261"/>
      <c r="AA320" s="261"/>
      <c r="AB320" s="262"/>
      <c r="AC320" s="262"/>
      <c r="AD320" s="262"/>
      <c r="AE320" s="262"/>
      <c r="AF320" s="262"/>
      <c r="AG320" s="262"/>
      <c r="AH320" s="262"/>
      <c r="AI320" s="262"/>
      <c r="AJ320" s="262"/>
      <c r="AK320" s="262"/>
      <c r="AL320" s="262"/>
      <c r="AM320" s="262"/>
      <c r="AN320" s="262"/>
      <c r="AO320" s="262"/>
    </row>
    <row r="321" ht="22.5" customHeight="1">
      <c r="A321" s="263">
        <v>1</v>
      </c>
      <c r="B321" s="264" t="s">
        <v>406</v>
      </c>
      <c r="C321" s="265">
        <f t="shared" ref="C321:C323" si="380">D321+K321+L321+M321+N321+O321+P321+Q321+R321+S321+T321</f>
        <v>419178</v>
      </c>
      <c r="D321" s="265">
        <f t="shared" ref="D321:D323" si="381">SUM(E321:I321)</f>
        <v>0</v>
      </c>
      <c r="E321" s="265">
        <v>0</v>
      </c>
      <c r="F321" s="265">
        <v>0</v>
      </c>
      <c r="G321" s="265">
        <v>0</v>
      </c>
      <c r="H321" s="265">
        <v>0</v>
      </c>
      <c r="I321" s="265">
        <v>0</v>
      </c>
      <c r="J321" s="266">
        <v>0</v>
      </c>
      <c r="K321" s="265">
        <v>0</v>
      </c>
      <c r="L321" s="265">
        <v>419178</v>
      </c>
      <c r="M321" s="265">
        <v>0</v>
      </c>
      <c r="N321" s="265">
        <v>0</v>
      </c>
      <c r="O321" s="265">
        <v>0</v>
      </c>
      <c r="P321" s="265">
        <v>0</v>
      </c>
      <c r="Q321" s="265">
        <v>0</v>
      </c>
      <c r="R321" s="265">
        <v>0</v>
      </c>
      <c r="S321" s="265">
        <v>0</v>
      </c>
      <c r="T321" s="265">
        <v>0</v>
      </c>
    </row>
    <row r="322" ht="22.5" customHeight="1">
      <c r="A322" s="263">
        <v>2</v>
      </c>
      <c r="B322" s="264" t="s">
        <v>1304</v>
      </c>
      <c r="C322" s="265">
        <f t="shared" si="380"/>
        <v>3426499.7400000002</v>
      </c>
      <c r="D322" s="265">
        <f t="shared" si="381"/>
        <v>3161487.6000000001</v>
      </c>
      <c r="E322" s="265">
        <v>0</v>
      </c>
      <c r="F322" s="265">
        <v>0</v>
      </c>
      <c r="G322" s="265">
        <v>3161487.6000000001</v>
      </c>
      <c r="H322" s="265">
        <v>0</v>
      </c>
      <c r="I322" s="265">
        <v>0</v>
      </c>
      <c r="J322" s="266">
        <v>0</v>
      </c>
      <c r="K322" s="265">
        <v>0</v>
      </c>
      <c r="L322" s="265">
        <v>0</v>
      </c>
      <c r="M322" s="265">
        <v>0</v>
      </c>
      <c r="N322" s="265">
        <v>0</v>
      </c>
      <c r="O322" s="265">
        <v>0</v>
      </c>
      <c r="P322" s="265">
        <v>265012.14000000001</v>
      </c>
      <c r="Q322" s="265">
        <v>0</v>
      </c>
      <c r="R322" s="265">
        <v>0</v>
      </c>
      <c r="S322" s="265">
        <v>0</v>
      </c>
      <c r="T322" s="265">
        <v>0</v>
      </c>
      <c r="U322" s="245"/>
      <c r="V322" s="245"/>
    </row>
    <row r="323" ht="22.5" customHeight="1">
      <c r="A323" s="263">
        <v>3</v>
      </c>
      <c r="B323" s="264" t="s">
        <v>1305</v>
      </c>
      <c r="C323" s="265">
        <f t="shared" si="380"/>
        <v>7392133.3800000008</v>
      </c>
      <c r="D323" s="265">
        <f t="shared" si="381"/>
        <v>0</v>
      </c>
      <c r="E323" s="265">
        <v>0</v>
      </c>
      <c r="F323" s="265">
        <v>0</v>
      </c>
      <c r="G323" s="265">
        <v>0</v>
      </c>
      <c r="H323" s="265">
        <v>0</v>
      </c>
      <c r="I323" s="265">
        <v>0</v>
      </c>
      <c r="J323" s="266">
        <v>0</v>
      </c>
      <c r="K323" s="265">
        <v>0</v>
      </c>
      <c r="L323" s="265">
        <v>0</v>
      </c>
      <c r="M323" s="265">
        <v>0</v>
      </c>
      <c r="N323" s="265">
        <v>0</v>
      </c>
      <c r="O323" s="265">
        <v>0</v>
      </c>
      <c r="P323" s="265">
        <v>273988.97999999998</v>
      </c>
      <c r="Q323" s="265">
        <v>0</v>
      </c>
      <c r="R323" s="265">
        <v>0</v>
      </c>
      <c r="S323" s="265">
        <v>7118144.4000000004</v>
      </c>
      <c r="T323" s="265">
        <v>0</v>
      </c>
      <c r="U323" s="245"/>
      <c r="V323" s="245"/>
    </row>
    <row r="324" s="18" customFormat="1" ht="27" customHeight="1">
      <c r="A324" s="258" t="s">
        <v>410</v>
      </c>
      <c r="B324" s="258"/>
      <c r="C324" s="259">
        <f>C325+C335+C337</f>
        <v>10183389.17</v>
      </c>
      <c r="D324" s="259">
        <f t="shared" ref="D324:T324" si="382">D325+D335+D337</f>
        <v>9011807.6799999997</v>
      </c>
      <c r="E324" s="259">
        <f t="shared" si="382"/>
        <v>1931534.8800000001</v>
      </c>
      <c r="F324" s="259">
        <f t="shared" si="382"/>
        <v>4017637.6000000001</v>
      </c>
      <c r="G324" s="259">
        <f t="shared" si="382"/>
        <v>0</v>
      </c>
      <c r="H324" s="259">
        <f t="shared" si="382"/>
        <v>1373175.6000000001</v>
      </c>
      <c r="I324" s="259">
        <f t="shared" si="382"/>
        <v>1689459.6000000001</v>
      </c>
      <c r="J324" s="260">
        <f t="shared" si="382"/>
        <v>0</v>
      </c>
      <c r="K324" s="259">
        <f t="shared" si="382"/>
        <v>0</v>
      </c>
      <c r="L324" s="259">
        <f t="shared" si="382"/>
        <v>0</v>
      </c>
      <c r="M324" s="259">
        <f t="shared" si="382"/>
        <v>0</v>
      </c>
      <c r="N324" s="259">
        <f t="shared" si="382"/>
        <v>971942.40000000002</v>
      </c>
      <c r="O324" s="259">
        <f t="shared" si="382"/>
        <v>0</v>
      </c>
      <c r="P324" s="259">
        <f t="shared" si="382"/>
        <v>199639.09</v>
      </c>
      <c r="Q324" s="259">
        <f t="shared" si="382"/>
        <v>0</v>
      </c>
      <c r="R324" s="259">
        <f t="shared" si="382"/>
        <v>0</v>
      </c>
      <c r="S324" s="259">
        <f t="shared" si="382"/>
        <v>0</v>
      </c>
      <c r="T324" s="259">
        <f t="shared" si="382"/>
        <v>0</v>
      </c>
      <c r="U324" s="261"/>
      <c r="V324" s="261"/>
      <c r="W324" s="261"/>
      <c r="X324" s="261"/>
      <c r="Y324" s="261"/>
      <c r="Z324" s="261"/>
      <c r="AA324" s="261"/>
      <c r="AB324" s="262"/>
      <c r="AC324" s="262"/>
      <c r="AD324" s="262"/>
      <c r="AE324" s="262"/>
      <c r="AF324" s="262"/>
      <c r="AG324" s="262"/>
      <c r="AH324" s="262"/>
      <c r="AI324" s="262"/>
      <c r="AJ324" s="262"/>
      <c r="AK324" s="262"/>
      <c r="AL324" s="262"/>
      <c r="AM324" s="262"/>
      <c r="AN324" s="262"/>
      <c r="AO324" s="262"/>
    </row>
    <row r="325" s="18" customFormat="1" ht="22.5" customHeight="1">
      <c r="A325" s="258" t="s">
        <v>411</v>
      </c>
      <c r="B325" s="258"/>
      <c r="C325" s="259">
        <f>SUM(C326:C334)</f>
        <v>8872619.5700000003</v>
      </c>
      <c r="D325" s="259">
        <f t="shared" ref="D325:T325" si="383">SUM(D326:D334)</f>
        <v>8672980.4800000004</v>
      </c>
      <c r="E325" s="259">
        <f t="shared" si="383"/>
        <v>1592707.6800000002</v>
      </c>
      <c r="F325" s="259">
        <f t="shared" si="383"/>
        <v>4017637.6000000001</v>
      </c>
      <c r="G325" s="259">
        <f t="shared" si="383"/>
        <v>0</v>
      </c>
      <c r="H325" s="259">
        <f t="shared" si="383"/>
        <v>1373175.6000000001</v>
      </c>
      <c r="I325" s="259">
        <f t="shared" si="383"/>
        <v>1689459.6000000001</v>
      </c>
      <c r="J325" s="260">
        <f t="shared" si="383"/>
        <v>0</v>
      </c>
      <c r="K325" s="259">
        <f t="shared" si="383"/>
        <v>0</v>
      </c>
      <c r="L325" s="259">
        <f t="shared" si="383"/>
        <v>0</v>
      </c>
      <c r="M325" s="259">
        <f t="shared" si="383"/>
        <v>0</v>
      </c>
      <c r="N325" s="259">
        <f t="shared" si="383"/>
        <v>0</v>
      </c>
      <c r="O325" s="259">
        <f t="shared" si="383"/>
        <v>0</v>
      </c>
      <c r="P325" s="259">
        <f t="shared" si="383"/>
        <v>199639.09</v>
      </c>
      <c r="Q325" s="259">
        <f t="shared" si="383"/>
        <v>0</v>
      </c>
      <c r="R325" s="259">
        <f t="shared" si="383"/>
        <v>0</v>
      </c>
      <c r="S325" s="259">
        <f t="shared" si="383"/>
        <v>0</v>
      </c>
      <c r="T325" s="259">
        <f t="shared" si="383"/>
        <v>0</v>
      </c>
      <c r="U325" s="261"/>
      <c r="V325" s="261"/>
      <c r="W325" s="261"/>
      <c r="X325" s="261"/>
      <c r="Y325" s="261"/>
      <c r="Z325" s="261"/>
      <c r="AA325" s="261"/>
      <c r="AB325" s="262"/>
      <c r="AC325" s="262"/>
      <c r="AD325" s="262"/>
      <c r="AE325" s="262"/>
      <c r="AF325" s="262"/>
      <c r="AG325" s="262"/>
      <c r="AH325" s="262"/>
      <c r="AI325" s="262"/>
      <c r="AJ325" s="262"/>
      <c r="AK325" s="262"/>
      <c r="AL325" s="262"/>
      <c r="AM325" s="262"/>
      <c r="AN325" s="262"/>
      <c r="AO325" s="262"/>
    </row>
    <row r="326" ht="22.5" customHeight="1">
      <c r="A326" s="263">
        <v>1</v>
      </c>
      <c r="B326" s="264" t="s">
        <v>412</v>
      </c>
      <c r="C326" s="265">
        <f t="shared" ref="C326:C334" si="384">D326+K326+L326+M326+N326+O326+P326+Q326+R326+S326+T326</f>
        <v>342169.20000000001</v>
      </c>
      <c r="D326" s="265">
        <f t="shared" ref="D326:D334" si="385">SUM(E326:I326)</f>
        <v>342169.20000000001</v>
      </c>
      <c r="E326" s="265">
        <v>0</v>
      </c>
      <c r="F326" s="265">
        <v>0</v>
      </c>
      <c r="G326" s="265">
        <v>0</v>
      </c>
      <c r="H326" s="265">
        <v>0</v>
      </c>
      <c r="I326" s="265">
        <v>342169.20000000001</v>
      </c>
      <c r="J326" s="266">
        <v>0</v>
      </c>
      <c r="K326" s="265">
        <v>0</v>
      </c>
      <c r="L326" s="265">
        <v>0</v>
      </c>
      <c r="M326" s="265">
        <v>0</v>
      </c>
      <c r="N326" s="265">
        <v>0</v>
      </c>
      <c r="O326" s="265">
        <v>0</v>
      </c>
      <c r="P326" s="265">
        <v>0</v>
      </c>
      <c r="Q326" s="265">
        <v>0</v>
      </c>
      <c r="R326" s="265">
        <v>0</v>
      </c>
      <c r="S326" s="265">
        <v>0</v>
      </c>
      <c r="T326" s="265">
        <v>0</v>
      </c>
    </row>
    <row r="327" ht="22.5" customHeight="1">
      <c r="A327" s="263">
        <v>2</v>
      </c>
      <c r="B327" s="264" t="s">
        <v>1306</v>
      </c>
      <c r="C327" s="265">
        <f t="shared" si="384"/>
        <v>954338.88</v>
      </c>
      <c r="D327" s="265">
        <f t="shared" si="385"/>
        <v>954338.88</v>
      </c>
      <c r="E327" s="265">
        <v>362045.28000000003</v>
      </c>
      <c r="F327" s="265">
        <v>0</v>
      </c>
      <c r="G327" s="265">
        <v>0</v>
      </c>
      <c r="H327" s="265">
        <v>0</v>
      </c>
      <c r="I327" s="265">
        <v>592293.59999999998</v>
      </c>
      <c r="J327" s="266">
        <v>0</v>
      </c>
      <c r="K327" s="265">
        <v>0</v>
      </c>
      <c r="L327" s="265">
        <v>0</v>
      </c>
      <c r="M327" s="265">
        <v>0</v>
      </c>
      <c r="N327" s="265">
        <v>0</v>
      </c>
      <c r="O327" s="265">
        <v>0</v>
      </c>
      <c r="P327" s="265">
        <v>0</v>
      </c>
      <c r="Q327" s="265">
        <v>0</v>
      </c>
      <c r="R327" s="265">
        <v>0</v>
      </c>
      <c r="S327" s="265">
        <v>0</v>
      </c>
      <c r="T327" s="265">
        <v>0</v>
      </c>
    </row>
    <row r="328" ht="22.5" customHeight="1">
      <c r="A328" s="263">
        <v>3</v>
      </c>
      <c r="B328" s="264" t="s">
        <v>1307</v>
      </c>
      <c r="C328" s="265">
        <f t="shared" si="384"/>
        <v>199639.09</v>
      </c>
      <c r="D328" s="265">
        <f t="shared" si="385"/>
        <v>0</v>
      </c>
      <c r="E328" s="265">
        <v>0</v>
      </c>
      <c r="F328" s="265">
        <v>0</v>
      </c>
      <c r="G328" s="265">
        <v>0</v>
      </c>
      <c r="H328" s="265">
        <v>0</v>
      </c>
      <c r="I328" s="265">
        <v>0</v>
      </c>
      <c r="J328" s="266">
        <v>0</v>
      </c>
      <c r="K328" s="265">
        <v>0</v>
      </c>
      <c r="L328" s="265">
        <v>0</v>
      </c>
      <c r="M328" s="265">
        <v>0</v>
      </c>
      <c r="N328" s="265">
        <v>0</v>
      </c>
      <c r="O328" s="265">
        <v>0</v>
      </c>
      <c r="P328" s="265">
        <v>199639.09</v>
      </c>
      <c r="Q328" s="265">
        <v>0</v>
      </c>
      <c r="R328" s="265">
        <v>0</v>
      </c>
      <c r="S328" s="265">
        <v>0</v>
      </c>
      <c r="T328" s="265">
        <v>0</v>
      </c>
    </row>
    <row r="329" ht="22.5" customHeight="1">
      <c r="A329" s="263">
        <v>4</v>
      </c>
      <c r="B329" s="264" t="s">
        <v>416</v>
      </c>
      <c r="C329" s="265">
        <f t="shared" si="384"/>
        <v>470523.59999999998</v>
      </c>
      <c r="D329" s="265">
        <f t="shared" si="385"/>
        <v>470523.59999999998</v>
      </c>
      <c r="E329" s="265">
        <v>470523.59999999998</v>
      </c>
      <c r="F329" s="265">
        <v>0</v>
      </c>
      <c r="G329" s="265">
        <v>0</v>
      </c>
      <c r="H329" s="265">
        <v>0</v>
      </c>
      <c r="I329" s="265">
        <v>0</v>
      </c>
      <c r="J329" s="266">
        <v>0</v>
      </c>
      <c r="K329" s="265">
        <v>0</v>
      </c>
      <c r="L329" s="265">
        <v>0</v>
      </c>
      <c r="M329" s="265">
        <v>0</v>
      </c>
      <c r="N329" s="265">
        <v>0</v>
      </c>
      <c r="O329" s="265">
        <v>0</v>
      </c>
      <c r="P329" s="265">
        <v>0</v>
      </c>
      <c r="Q329" s="265">
        <v>0</v>
      </c>
      <c r="R329" s="265">
        <v>0</v>
      </c>
      <c r="S329" s="265">
        <v>0</v>
      </c>
      <c r="T329" s="265">
        <v>0</v>
      </c>
    </row>
    <row r="330" ht="22.5" customHeight="1">
      <c r="A330" s="263">
        <v>5</v>
      </c>
      <c r="B330" s="264" t="s">
        <v>417</v>
      </c>
      <c r="C330" s="265">
        <f t="shared" si="384"/>
        <v>1089049.2</v>
      </c>
      <c r="D330" s="265">
        <f t="shared" si="385"/>
        <v>1089049.2</v>
      </c>
      <c r="E330" s="265">
        <v>0</v>
      </c>
      <c r="F330" s="265">
        <v>0</v>
      </c>
      <c r="G330" s="265">
        <v>0</v>
      </c>
      <c r="H330" s="265">
        <v>673560</v>
      </c>
      <c r="I330" s="265">
        <v>415489.20000000001</v>
      </c>
      <c r="J330" s="266">
        <v>0</v>
      </c>
      <c r="K330" s="265">
        <v>0</v>
      </c>
      <c r="L330" s="265">
        <v>0</v>
      </c>
      <c r="M330" s="265">
        <v>0</v>
      </c>
      <c r="N330" s="265">
        <v>0</v>
      </c>
      <c r="O330" s="265">
        <v>0</v>
      </c>
      <c r="P330" s="265">
        <v>0</v>
      </c>
      <c r="Q330" s="265">
        <v>0</v>
      </c>
      <c r="R330" s="265">
        <v>0</v>
      </c>
      <c r="S330" s="265">
        <v>0</v>
      </c>
      <c r="T330" s="265">
        <v>0</v>
      </c>
    </row>
    <row r="331" ht="22.5" customHeight="1">
      <c r="A331" s="263">
        <v>6</v>
      </c>
      <c r="B331" s="264" t="s">
        <v>418</v>
      </c>
      <c r="C331" s="265">
        <f t="shared" si="384"/>
        <v>1039123.2</v>
      </c>
      <c r="D331" s="265">
        <f t="shared" si="385"/>
        <v>1039123.2</v>
      </c>
      <c r="E331" s="265">
        <v>0</v>
      </c>
      <c r="F331" s="265">
        <v>0</v>
      </c>
      <c r="G331" s="265">
        <v>0</v>
      </c>
      <c r="H331" s="265">
        <v>699615.59999999998</v>
      </c>
      <c r="I331" s="265">
        <v>339507.59999999998</v>
      </c>
      <c r="J331" s="266">
        <v>0</v>
      </c>
      <c r="K331" s="265">
        <v>0</v>
      </c>
      <c r="L331" s="265">
        <v>0</v>
      </c>
      <c r="M331" s="265">
        <v>0</v>
      </c>
      <c r="N331" s="265">
        <v>0</v>
      </c>
      <c r="O331" s="265">
        <v>0</v>
      </c>
      <c r="P331" s="265">
        <v>0</v>
      </c>
      <c r="Q331" s="265">
        <v>0</v>
      </c>
      <c r="R331" s="265">
        <v>0</v>
      </c>
      <c r="S331" s="265">
        <v>0</v>
      </c>
      <c r="T331" s="265">
        <v>0</v>
      </c>
    </row>
    <row r="332" ht="22.5" customHeight="1">
      <c r="A332" s="263">
        <v>7</v>
      </c>
      <c r="B332" s="264" t="s">
        <v>419</v>
      </c>
      <c r="C332" s="265">
        <f t="shared" si="384"/>
        <v>2147637.6000000001</v>
      </c>
      <c r="D332" s="265">
        <f t="shared" si="385"/>
        <v>2147637.6000000001</v>
      </c>
      <c r="E332" s="265">
        <v>0</v>
      </c>
      <c r="F332" s="265">
        <v>2147637.6000000001</v>
      </c>
      <c r="G332" s="265">
        <v>0</v>
      </c>
      <c r="H332" s="265">
        <v>0</v>
      </c>
      <c r="I332" s="265">
        <v>0</v>
      </c>
      <c r="J332" s="266">
        <v>0</v>
      </c>
      <c r="K332" s="265">
        <v>0</v>
      </c>
      <c r="L332" s="265">
        <v>0</v>
      </c>
      <c r="M332" s="265">
        <v>0</v>
      </c>
      <c r="N332" s="265">
        <v>0</v>
      </c>
      <c r="O332" s="265">
        <v>0</v>
      </c>
      <c r="P332" s="265">
        <v>0</v>
      </c>
      <c r="Q332" s="265">
        <v>0</v>
      </c>
      <c r="R332" s="265">
        <v>0</v>
      </c>
      <c r="S332" s="265">
        <v>0</v>
      </c>
      <c r="T332" s="265">
        <v>0</v>
      </c>
    </row>
    <row r="333" ht="18.75" customHeight="1">
      <c r="A333" s="263">
        <v>8</v>
      </c>
      <c r="B333" s="264" t="s">
        <v>420</v>
      </c>
      <c r="C333" s="265">
        <f t="shared" si="384"/>
        <v>760138.80000000005</v>
      </c>
      <c r="D333" s="265">
        <f t="shared" si="385"/>
        <v>760138.80000000005</v>
      </c>
      <c r="E333" s="265">
        <v>760138.80000000005</v>
      </c>
      <c r="F333" s="265">
        <v>0</v>
      </c>
      <c r="G333" s="265">
        <v>0</v>
      </c>
      <c r="H333" s="265">
        <v>0</v>
      </c>
      <c r="I333" s="265">
        <v>0</v>
      </c>
      <c r="J333" s="266">
        <v>0</v>
      </c>
      <c r="K333" s="265">
        <v>0</v>
      </c>
      <c r="L333" s="265">
        <v>0</v>
      </c>
      <c r="M333" s="265">
        <v>0</v>
      </c>
      <c r="N333" s="265">
        <v>0</v>
      </c>
      <c r="O333" s="265">
        <v>0</v>
      </c>
      <c r="P333" s="265">
        <v>0</v>
      </c>
      <c r="Q333" s="265">
        <v>0</v>
      </c>
      <c r="R333" s="265">
        <v>0</v>
      </c>
      <c r="S333" s="265">
        <v>0</v>
      </c>
      <c r="T333" s="265">
        <v>0</v>
      </c>
    </row>
    <row r="334" ht="22.5" customHeight="1">
      <c r="A334" s="263">
        <v>9</v>
      </c>
      <c r="B334" s="264" t="s">
        <v>421</v>
      </c>
      <c r="C334" s="265">
        <f t="shared" si="384"/>
        <v>1870000</v>
      </c>
      <c r="D334" s="265">
        <f t="shared" si="385"/>
        <v>1870000</v>
      </c>
      <c r="E334" s="265">
        <v>0</v>
      </c>
      <c r="F334" s="265">
        <v>1870000</v>
      </c>
      <c r="G334" s="265">
        <v>0</v>
      </c>
      <c r="H334" s="265">
        <v>0</v>
      </c>
      <c r="I334" s="265">
        <v>0</v>
      </c>
      <c r="J334" s="266">
        <v>0</v>
      </c>
      <c r="K334" s="265">
        <v>0</v>
      </c>
      <c r="L334" s="265">
        <v>0</v>
      </c>
      <c r="M334" s="265">
        <v>0</v>
      </c>
      <c r="N334" s="265">
        <v>0</v>
      </c>
      <c r="O334" s="265">
        <v>0</v>
      </c>
      <c r="P334" s="265">
        <v>0</v>
      </c>
      <c r="Q334" s="265">
        <v>0</v>
      </c>
      <c r="R334" s="265">
        <v>0</v>
      </c>
      <c r="S334" s="265">
        <v>0</v>
      </c>
      <c r="T334" s="265">
        <v>0</v>
      </c>
    </row>
    <row r="335" s="18" customFormat="1" ht="22.5" customHeight="1">
      <c r="A335" s="258" t="s">
        <v>1308</v>
      </c>
      <c r="B335" s="258"/>
      <c r="C335" s="259">
        <f>C336</f>
        <v>338827.20000000001</v>
      </c>
      <c r="D335" s="259">
        <f t="shared" ref="D335:T335" si="386">D336</f>
        <v>338827.20000000001</v>
      </c>
      <c r="E335" s="259">
        <f t="shared" si="386"/>
        <v>338827.20000000001</v>
      </c>
      <c r="F335" s="259">
        <f t="shared" si="386"/>
        <v>0</v>
      </c>
      <c r="G335" s="259">
        <f t="shared" si="386"/>
        <v>0</v>
      </c>
      <c r="H335" s="259">
        <f t="shared" si="386"/>
        <v>0</v>
      </c>
      <c r="I335" s="259">
        <f t="shared" si="386"/>
        <v>0</v>
      </c>
      <c r="J335" s="260">
        <f t="shared" si="386"/>
        <v>0</v>
      </c>
      <c r="K335" s="259">
        <f t="shared" si="386"/>
        <v>0</v>
      </c>
      <c r="L335" s="259">
        <f t="shared" si="386"/>
        <v>0</v>
      </c>
      <c r="M335" s="259">
        <f t="shared" si="386"/>
        <v>0</v>
      </c>
      <c r="N335" s="259">
        <f t="shared" si="386"/>
        <v>0</v>
      </c>
      <c r="O335" s="259">
        <f t="shared" si="386"/>
        <v>0</v>
      </c>
      <c r="P335" s="259">
        <f t="shared" si="386"/>
        <v>0</v>
      </c>
      <c r="Q335" s="259">
        <f t="shared" si="386"/>
        <v>0</v>
      </c>
      <c r="R335" s="259">
        <f t="shared" si="386"/>
        <v>0</v>
      </c>
      <c r="S335" s="259">
        <f t="shared" si="386"/>
        <v>0</v>
      </c>
      <c r="T335" s="259">
        <f t="shared" si="386"/>
        <v>0</v>
      </c>
      <c r="U335" s="261"/>
      <c r="V335" s="261"/>
      <c r="W335" s="261"/>
      <c r="X335" s="261"/>
      <c r="Y335" s="261"/>
      <c r="Z335" s="261"/>
      <c r="AA335" s="261"/>
      <c r="AB335" s="262"/>
      <c r="AC335" s="262"/>
      <c r="AD335" s="262"/>
      <c r="AE335" s="262"/>
      <c r="AF335" s="262"/>
      <c r="AG335" s="262"/>
      <c r="AH335" s="262"/>
      <c r="AI335" s="262"/>
      <c r="AJ335" s="262"/>
      <c r="AK335" s="262"/>
      <c r="AL335" s="262"/>
      <c r="AM335" s="262"/>
      <c r="AN335" s="262"/>
      <c r="AO335" s="262"/>
    </row>
    <row r="336" ht="22.5" customHeight="1">
      <c r="A336" s="263">
        <v>1</v>
      </c>
      <c r="B336" s="264" t="s">
        <v>423</v>
      </c>
      <c r="C336" s="265">
        <f>D336+K336+L336+M336+N336+O336+P336+Q336+R336+S336+T336</f>
        <v>338827.20000000001</v>
      </c>
      <c r="D336" s="265">
        <f>SUM(E336:I336)</f>
        <v>338827.20000000001</v>
      </c>
      <c r="E336" s="265">
        <v>338827.20000000001</v>
      </c>
      <c r="F336" s="265">
        <v>0</v>
      </c>
      <c r="G336" s="265">
        <v>0</v>
      </c>
      <c r="H336" s="265">
        <v>0</v>
      </c>
      <c r="I336" s="265">
        <v>0</v>
      </c>
      <c r="J336" s="266">
        <v>0</v>
      </c>
      <c r="K336" s="265">
        <v>0</v>
      </c>
      <c r="L336" s="265">
        <v>0</v>
      </c>
      <c r="M336" s="265">
        <v>0</v>
      </c>
      <c r="N336" s="265">
        <v>0</v>
      </c>
      <c r="O336" s="265">
        <v>0</v>
      </c>
      <c r="P336" s="265">
        <v>0</v>
      </c>
      <c r="Q336" s="265">
        <v>0</v>
      </c>
      <c r="R336" s="265">
        <v>0</v>
      </c>
      <c r="S336" s="265">
        <v>0</v>
      </c>
      <c r="T336" s="265">
        <v>0</v>
      </c>
    </row>
    <row r="337" s="18" customFormat="1" ht="22.5" customHeight="1">
      <c r="A337" s="258" t="s">
        <v>424</v>
      </c>
      <c r="B337" s="258"/>
      <c r="C337" s="259">
        <f>C338</f>
        <v>971942.40000000002</v>
      </c>
      <c r="D337" s="259">
        <f t="shared" ref="D337:T337" si="387">D338</f>
        <v>0</v>
      </c>
      <c r="E337" s="259">
        <f t="shared" si="387"/>
        <v>0</v>
      </c>
      <c r="F337" s="259">
        <f t="shared" si="387"/>
        <v>0</v>
      </c>
      <c r="G337" s="259">
        <f t="shared" si="387"/>
        <v>0</v>
      </c>
      <c r="H337" s="259">
        <f t="shared" si="387"/>
        <v>0</v>
      </c>
      <c r="I337" s="259">
        <f t="shared" si="387"/>
        <v>0</v>
      </c>
      <c r="J337" s="260">
        <f t="shared" si="387"/>
        <v>0</v>
      </c>
      <c r="K337" s="259">
        <f t="shared" si="387"/>
        <v>0</v>
      </c>
      <c r="L337" s="259">
        <f t="shared" si="387"/>
        <v>0</v>
      </c>
      <c r="M337" s="259">
        <f t="shared" si="387"/>
        <v>0</v>
      </c>
      <c r="N337" s="259">
        <f t="shared" si="387"/>
        <v>971942.40000000002</v>
      </c>
      <c r="O337" s="259">
        <f t="shared" si="387"/>
        <v>0</v>
      </c>
      <c r="P337" s="259">
        <f t="shared" si="387"/>
        <v>0</v>
      </c>
      <c r="Q337" s="259">
        <f t="shared" si="387"/>
        <v>0</v>
      </c>
      <c r="R337" s="259">
        <f t="shared" si="387"/>
        <v>0</v>
      </c>
      <c r="S337" s="259">
        <f t="shared" si="387"/>
        <v>0</v>
      </c>
      <c r="T337" s="259">
        <f t="shared" si="387"/>
        <v>0</v>
      </c>
      <c r="U337" s="261"/>
      <c r="V337" s="261"/>
      <c r="W337" s="261"/>
      <c r="X337" s="261"/>
      <c r="Y337" s="261"/>
      <c r="Z337" s="261"/>
      <c r="AA337" s="261"/>
      <c r="AB337" s="262"/>
      <c r="AC337" s="262"/>
      <c r="AD337" s="262"/>
      <c r="AE337" s="262"/>
      <c r="AF337" s="262"/>
      <c r="AG337" s="262"/>
      <c r="AH337" s="262"/>
      <c r="AI337" s="262"/>
      <c r="AJ337" s="262"/>
      <c r="AK337" s="262"/>
      <c r="AL337" s="262"/>
      <c r="AM337" s="262"/>
      <c r="AN337" s="262"/>
      <c r="AO337" s="262"/>
    </row>
    <row r="338" ht="22.5" customHeight="1">
      <c r="A338" s="263">
        <v>1</v>
      </c>
      <c r="B338" s="264" t="s">
        <v>425</v>
      </c>
      <c r="C338" s="265">
        <f>D338+K338+L338+M338+N338+O338+P338+Q338+R338+S338+T338</f>
        <v>971942.40000000002</v>
      </c>
      <c r="D338" s="265">
        <f>SUM(E338:I338)</f>
        <v>0</v>
      </c>
      <c r="E338" s="265">
        <v>0</v>
      </c>
      <c r="F338" s="265">
        <v>0</v>
      </c>
      <c r="G338" s="265">
        <v>0</v>
      </c>
      <c r="H338" s="265">
        <v>0</v>
      </c>
      <c r="I338" s="265">
        <v>0</v>
      </c>
      <c r="J338" s="266">
        <v>0</v>
      </c>
      <c r="K338" s="265">
        <v>0</v>
      </c>
      <c r="L338" s="265">
        <v>0</v>
      </c>
      <c r="M338" s="265">
        <v>0</v>
      </c>
      <c r="N338" s="265">
        <v>971942.40000000002</v>
      </c>
      <c r="O338" s="265">
        <v>0</v>
      </c>
      <c r="P338" s="265">
        <v>0</v>
      </c>
      <c r="Q338" s="265">
        <v>0</v>
      </c>
      <c r="R338" s="265">
        <v>0</v>
      </c>
      <c r="S338" s="265">
        <v>0</v>
      </c>
      <c r="T338" s="265">
        <v>0</v>
      </c>
    </row>
    <row r="339" s="18" customFormat="1" ht="29.25" customHeight="1">
      <c r="A339" s="258" t="s">
        <v>426</v>
      </c>
      <c r="B339" s="258"/>
      <c r="C339" s="259">
        <f>C340+C345+C349</f>
        <v>6356880.6700000009</v>
      </c>
      <c r="D339" s="259">
        <f t="shared" ref="D339:T339" si="388">D340+D345+D349</f>
        <v>5863967.0499999998</v>
      </c>
      <c r="E339" s="259">
        <f t="shared" si="388"/>
        <v>251733.60000000001</v>
      </c>
      <c r="F339" s="259">
        <f t="shared" si="388"/>
        <v>3861312.2800000003</v>
      </c>
      <c r="G339" s="259">
        <f t="shared" si="388"/>
        <v>226957.19</v>
      </c>
      <c r="H339" s="259">
        <f t="shared" si="388"/>
        <v>372505.17999999999</v>
      </c>
      <c r="I339" s="259">
        <f t="shared" si="388"/>
        <v>1151458.8</v>
      </c>
      <c r="J339" s="260">
        <f t="shared" si="388"/>
        <v>0</v>
      </c>
      <c r="K339" s="259">
        <f t="shared" si="388"/>
        <v>0</v>
      </c>
      <c r="L339" s="259">
        <f t="shared" si="388"/>
        <v>0</v>
      </c>
      <c r="M339" s="259">
        <f t="shared" si="388"/>
        <v>0</v>
      </c>
      <c r="N339" s="259">
        <f t="shared" si="388"/>
        <v>0</v>
      </c>
      <c r="O339" s="259">
        <f t="shared" si="388"/>
        <v>0</v>
      </c>
      <c r="P339" s="259">
        <f t="shared" si="388"/>
        <v>492913.62</v>
      </c>
      <c r="Q339" s="259">
        <f t="shared" si="388"/>
        <v>0</v>
      </c>
      <c r="R339" s="259">
        <f t="shared" si="388"/>
        <v>0</v>
      </c>
      <c r="S339" s="259">
        <f t="shared" si="388"/>
        <v>0</v>
      </c>
      <c r="T339" s="259">
        <f t="shared" si="388"/>
        <v>0</v>
      </c>
      <c r="U339" s="261"/>
      <c r="V339" s="261"/>
      <c r="W339" s="261"/>
      <c r="X339" s="261"/>
      <c r="Y339" s="261"/>
      <c r="Z339" s="261"/>
      <c r="AA339" s="261"/>
      <c r="AB339" s="262"/>
      <c r="AC339" s="262"/>
      <c r="AD339" s="262"/>
      <c r="AE339" s="262"/>
      <c r="AF339" s="262"/>
      <c r="AG339" s="262"/>
      <c r="AH339" s="262"/>
      <c r="AI339" s="262"/>
      <c r="AJ339" s="262"/>
      <c r="AK339" s="262"/>
      <c r="AL339" s="262"/>
      <c r="AM339" s="262"/>
      <c r="AN339" s="262"/>
      <c r="AO339" s="262"/>
    </row>
    <row r="340" s="18" customFormat="1" ht="22.5" customHeight="1">
      <c r="A340" s="258" t="s">
        <v>1309</v>
      </c>
      <c r="B340" s="258"/>
      <c r="C340" s="259">
        <f>SUM(C341:C344)</f>
        <v>4523579.4700000007</v>
      </c>
      <c r="D340" s="259">
        <f t="shared" ref="D340:T340" si="389">SUM(D341:D344)</f>
        <v>4315226.6500000004</v>
      </c>
      <c r="E340" s="259">
        <f t="shared" si="389"/>
        <v>0</v>
      </c>
      <c r="F340" s="259">
        <f t="shared" si="389"/>
        <v>3861312.2800000003</v>
      </c>
      <c r="G340" s="259">
        <f t="shared" si="389"/>
        <v>226957.19</v>
      </c>
      <c r="H340" s="259">
        <f t="shared" si="389"/>
        <v>226957.17999999999</v>
      </c>
      <c r="I340" s="259">
        <f t="shared" si="389"/>
        <v>0</v>
      </c>
      <c r="J340" s="260">
        <f t="shared" si="389"/>
        <v>0</v>
      </c>
      <c r="K340" s="259">
        <f t="shared" si="389"/>
        <v>0</v>
      </c>
      <c r="L340" s="259">
        <f t="shared" si="389"/>
        <v>0</v>
      </c>
      <c r="M340" s="259">
        <f t="shared" si="389"/>
        <v>0</v>
      </c>
      <c r="N340" s="259">
        <f t="shared" si="389"/>
        <v>0</v>
      </c>
      <c r="O340" s="259">
        <f t="shared" si="389"/>
        <v>0</v>
      </c>
      <c r="P340" s="259">
        <f t="shared" si="389"/>
        <v>208352.82000000001</v>
      </c>
      <c r="Q340" s="259">
        <f t="shared" si="389"/>
        <v>0</v>
      </c>
      <c r="R340" s="259">
        <f t="shared" si="389"/>
        <v>0</v>
      </c>
      <c r="S340" s="259">
        <f t="shared" si="389"/>
        <v>0</v>
      </c>
      <c r="T340" s="259">
        <f t="shared" si="389"/>
        <v>0</v>
      </c>
      <c r="U340" s="261"/>
      <c r="V340" s="261"/>
      <c r="W340" s="261"/>
      <c r="X340" s="261"/>
      <c r="Y340" s="261"/>
      <c r="Z340" s="261"/>
      <c r="AA340" s="261"/>
      <c r="AB340" s="262"/>
      <c r="AC340" s="262"/>
      <c r="AD340" s="262"/>
      <c r="AE340" s="262"/>
      <c r="AF340" s="262"/>
      <c r="AG340" s="262"/>
      <c r="AH340" s="262"/>
      <c r="AI340" s="262"/>
      <c r="AJ340" s="262"/>
      <c r="AK340" s="262"/>
      <c r="AL340" s="262"/>
      <c r="AM340" s="262"/>
      <c r="AN340" s="262"/>
      <c r="AO340" s="262"/>
    </row>
    <row r="341" ht="22.5" customHeight="1">
      <c r="A341" s="263">
        <v>1</v>
      </c>
      <c r="B341" s="264" t="s">
        <v>428</v>
      </c>
      <c r="C341" s="265">
        <f t="shared" ref="C341:C344" si="390">D341+K341+L341+M341+N341+O341+P341+Q341+R341+S341+T341</f>
        <v>2327209.52</v>
      </c>
      <c r="D341" s="265">
        <f t="shared" ref="D341:D344" si="391">SUM(E341:I341)</f>
        <v>2327209.52</v>
      </c>
      <c r="E341" s="265">
        <v>0</v>
      </c>
      <c r="F341" s="265">
        <v>2327209.52</v>
      </c>
      <c r="G341" s="265">
        <v>0</v>
      </c>
      <c r="H341" s="265">
        <v>0</v>
      </c>
      <c r="I341" s="265">
        <v>0</v>
      </c>
      <c r="J341" s="266">
        <v>0</v>
      </c>
      <c r="K341" s="265">
        <v>0</v>
      </c>
      <c r="L341" s="265">
        <v>0</v>
      </c>
      <c r="M341" s="265">
        <v>0</v>
      </c>
      <c r="N341" s="265">
        <v>0</v>
      </c>
      <c r="O341" s="265">
        <v>0</v>
      </c>
      <c r="P341" s="265">
        <v>0</v>
      </c>
      <c r="Q341" s="265">
        <v>0</v>
      </c>
      <c r="R341" s="265">
        <v>0</v>
      </c>
      <c r="S341" s="265">
        <v>0</v>
      </c>
      <c r="T341" s="265">
        <v>0</v>
      </c>
    </row>
    <row r="342" ht="24" customHeight="1">
      <c r="A342" s="263">
        <v>2</v>
      </c>
      <c r="B342" s="264" t="s">
        <v>429</v>
      </c>
      <c r="C342" s="265">
        <f t="shared" si="390"/>
        <v>1988017.1299999999</v>
      </c>
      <c r="D342" s="265">
        <f t="shared" si="391"/>
        <v>1988017.1299999999</v>
      </c>
      <c r="E342" s="265">
        <v>0</v>
      </c>
      <c r="F342" s="265">
        <v>1534102.76</v>
      </c>
      <c r="G342" s="265">
        <v>226957.19</v>
      </c>
      <c r="H342" s="265">
        <v>226957.17999999999</v>
      </c>
      <c r="I342" s="265">
        <v>0</v>
      </c>
      <c r="J342" s="266">
        <v>0</v>
      </c>
      <c r="K342" s="265">
        <v>0</v>
      </c>
      <c r="L342" s="265">
        <v>0</v>
      </c>
      <c r="M342" s="265">
        <v>0</v>
      </c>
      <c r="N342" s="265">
        <v>0</v>
      </c>
      <c r="O342" s="265">
        <v>0</v>
      </c>
      <c r="P342" s="265">
        <v>0</v>
      </c>
      <c r="Q342" s="265">
        <v>0</v>
      </c>
      <c r="R342" s="265">
        <v>0</v>
      </c>
      <c r="S342" s="265">
        <v>0</v>
      </c>
      <c r="T342" s="265">
        <v>0</v>
      </c>
    </row>
    <row r="343" ht="22.5" customHeight="1">
      <c r="A343" s="263">
        <v>3</v>
      </c>
      <c r="B343" s="264" t="s">
        <v>1310</v>
      </c>
      <c r="C343" s="265">
        <f t="shared" si="390"/>
        <v>56293.879999999997</v>
      </c>
      <c r="D343" s="265">
        <f t="shared" si="391"/>
        <v>0</v>
      </c>
      <c r="E343" s="265">
        <v>0</v>
      </c>
      <c r="F343" s="265">
        <v>0</v>
      </c>
      <c r="G343" s="265">
        <v>0</v>
      </c>
      <c r="H343" s="265">
        <v>0</v>
      </c>
      <c r="I343" s="265">
        <v>0</v>
      </c>
      <c r="J343" s="266">
        <v>0</v>
      </c>
      <c r="K343" s="265">
        <v>0</v>
      </c>
      <c r="L343" s="265">
        <v>0</v>
      </c>
      <c r="M343" s="265">
        <v>0</v>
      </c>
      <c r="N343" s="265">
        <v>0</v>
      </c>
      <c r="O343" s="265">
        <v>0</v>
      </c>
      <c r="P343" s="265">
        <v>56293.879999999997</v>
      </c>
      <c r="Q343" s="265">
        <v>0</v>
      </c>
      <c r="R343" s="265">
        <v>0</v>
      </c>
      <c r="S343" s="265">
        <v>0</v>
      </c>
      <c r="T343" s="265">
        <v>0</v>
      </c>
    </row>
    <row r="344" ht="22.5" customHeight="1">
      <c r="A344" s="263">
        <v>4</v>
      </c>
      <c r="B344" s="264" t="s">
        <v>1311</v>
      </c>
      <c r="C344" s="265">
        <f t="shared" si="390"/>
        <v>152058.94</v>
      </c>
      <c r="D344" s="265">
        <f t="shared" si="391"/>
        <v>0</v>
      </c>
      <c r="E344" s="265">
        <v>0</v>
      </c>
      <c r="F344" s="265">
        <v>0</v>
      </c>
      <c r="G344" s="265">
        <v>0</v>
      </c>
      <c r="H344" s="265">
        <v>0</v>
      </c>
      <c r="I344" s="265">
        <v>0</v>
      </c>
      <c r="J344" s="266">
        <v>0</v>
      </c>
      <c r="K344" s="265">
        <v>0</v>
      </c>
      <c r="L344" s="265">
        <v>0</v>
      </c>
      <c r="M344" s="265">
        <v>0</v>
      </c>
      <c r="N344" s="265">
        <v>0</v>
      </c>
      <c r="O344" s="265">
        <v>0</v>
      </c>
      <c r="P344" s="265">
        <v>152058.94</v>
      </c>
      <c r="Q344" s="265">
        <v>0</v>
      </c>
      <c r="R344" s="265">
        <v>0</v>
      </c>
      <c r="S344" s="265">
        <v>0</v>
      </c>
      <c r="T344" s="265">
        <v>0</v>
      </c>
    </row>
    <row r="345" s="18" customFormat="1" ht="22.5" customHeight="1">
      <c r="A345" s="258" t="s">
        <v>433</v>
      </c>
      <c r="B345" s="258"/>
      <c r="C345" s="259">
        <f>SUM(C346:C348)</f>
        <v>1465044.0499999998</v>
      </c>
      <c r="D345" s="259">
        <f t="shared" ref="D345:T345" si="392">SUM(D346:D348)</f>
        <v>1297006.7999999998</v>
      </c>
      <c r="E345" s="259">
        <f t="shared" si="392"/>
        <v>0</v>
      </c>
      <c r="F345" s="259">
        <f t="shared" si="392"/>
        <v>0</v>
      </c>
      <c r="G345" s="259">
        <f t="shared" si="392"/>
        <v>0</v>
      </c>
      <c r="H345" s="259">
        <f t="shared" si="392"/>
        <v>145548</v>
      </c>
      <c r="I345" s="259">
        <f t="shared" si="392"/>
        <v>1151458.8</v>
      </c>
      <c r="J345" s="260">
        <f t="shared" si="392"/>
        <v>0</v>
      </c>
      <c r="K345" s="259">
        <f t="shared" si="392"/>
        <v>0</v>
      </c>
      <c r="L345" s="259">
        <f t="shared" si="392"/>
        <v>0</v>
      </c>
      <c r="M345" s="259">
        <f t="shared" si="392"/>
        <v>0</v>
      </c>
      <c r="N345" s="259">
        <f t="shared" si="392"/>
        <v>0</v>
      </c>
      <c r="O345" s="259">
        <f t="shared" si="392"/>
        <v>0</v>
      </c>
      <c r="P345" s="259">
        <f t="shared" si="392"/>
        <v>168037.25</v>
      </c>
      <c r="Q345" s="259">
        <f t="shared" si="392"/>
        <v>0</v>
      </c>
      <c r="R345" s="259">
        <f t="shared" si="392"/>
        <v>0</v>
      </c>
      <c r="S345" s="259">
        <f t="shared" si="392"/>
        <v>0</v>
      </c>
      <c r="T345" s="259">
        <f t="shared" si="392"/>
        <v>0</v>
      </c>
      <c r="U345" s="261"/>
      <c r="V345" s="261"/>
      <c r="W345" s="261"/>
      <c r="X345" s="261"/>
      <c r="Y345" s="261"/>
      <c r="Z345" s="261"/>
      <c r="AA345" s="261"/>
      <c r="AB345" s="262"/>
      <c r="AC345" s="262"/>
      <c r="AD345" s="262"/>
      <c r="AE345" s="262"/>
      <c r="AF345" s="262"/>
      <c r="AG345" s="262"/>
      <c r="AH345" s="262"/>
      <c r="AI345" s="262"/>
      <c r="AJ345" s="262"/>
      <c r="AK345" s="262"/>
      <c r="AL345" s="262"/>
      <c r="AM345" s="262"/>
      <c r="AN345" s="262"/>
      <c r="AO345" s="262"/>
    </row>
    <row r="346" ht="21.75" customHeight="1">
      <c r="A346" s="263">
        <v>1</v>
      </c>
      <c r="B346" s="264" t="s">
        <v>434</v>
      </c>
      <c r="C346" s="265">
        <f t="shared" ref="C346:C348" si="393">D346+K346+L346+M346+N346+O346+P346+Q346+R346+S346+T346</f>
        <v>292437.59999999998</v>
      </c>
      <c r="D346" s="265">
        <f t="shared" ref="D346:D348" si="394">SUM(E346:I346)</f>
        <v>292437.59999999998</v>
      </c>
      <c r="E346" s="265">
        <v>0</v>
      </c>
      <c r="F346" s="265">
        <v>0</v>
      </c>
      <c r="G346" s="265">
        <v>0</v>
      </c>
      <c r="H346" s="265">
        <v>0</v>
      </c>
      <c r="I346" s="265">
        <v>292437.59999999998</v>
      </c>
      <c r="J346" s="266">
        <v>0</v>
      </c>
      <c r="K346" s="265">
        <v>0</v>
      </c>
      <c r="L346" s="265">
        <v>0</v>
      </c>
      <c r="M346" s="265">
        <v>0</v>
      </c>
      <c r="N346" s="265">
        <v>0</v>
      </c>
      <c r="O346" s="265">
        <v>0</v>
      </c>
      <c r="P346" s="265">
        <v>0</v>
      </c>
      <c r="Q346" s="265">
        <v>0</v>
      </c>
      <c r="R346" s="265">
        <v>0</v>
      </c>
      <c r="S346" s="265">
        <v>0</v>
      </c>
      <c r="T346" s="265">
        <v>0</v>
      </c>
    </row>
    <row r="347" ht="22.5" customHeight="1">
      <c r="A347" s="263">
        <v>2</v>
      </c>
      <c r="B347" s="264" t="s">
        <v>435</v>
      </c>
      <c r="C347" s="265">
        <f t="shared" si="393"/>
        <v>410826</v>
      </c>
      <c r="D347" s="265">
        <f t="shared" si="394"/>
        <v>410826</v>
      </c>
      <c r="E347" s="265">
        <v>0</v>
      </c>
      <c r="F347" s="265">
        <v>0</v>
      </c>
      <c r="G347" s="265">
        <v>0</v>
      </c>
      <c r="H347" s="265">
        <v>0</v>
      </c>
      <c r="I347" s="265">
        <v>410826</v>
      </c>
      <c r="J347" s="266">
        <v>0</v>
      </c>
      <c r="K347" s="265">
        <v>0</v>
      </c>
      <c r="L347" s="265">
        <v>0</v>
      </c>
      <c r="M347" s="265">
        <v>0</v>
      </c>
      <c r="N347" s="265">
        <v>0</v>
      </c>
      <c r="O347" s="265">
        <v>0</v>
      </c>
      <c r="P347" s="265">
        <v>0</v>
      </c>
      <c r="Q347" s="265">
        <v>0</v>
      </c>
      <c r="R347" s="265">
        <v>0</v>
      </c>
      <c r="S347" s="265">
        <v>0</v>
      </c>
      <c r="T347" s="265">
        <v>0</v>
      </c>
    </row>
    <row r="348" ht="22.5" customHeight="1">
      <c r="A348" s="263">
        <v>3</v>
      </c>
      <c r="B348" s="264" t="s">
        <v>1312</v>
      </c>
      <c r="C348" s="265">
        <f t="shared" si="393"/>
        <v>761780.44999999995</v>
      </c>
      <c r="D348" s="265">
        <f t="shared" si="394"/>
        <v>593743.19999999995</v>
      </c>
      <c r="E348" s="265">
        <v>0</v>
      </c>
      <c r="F348" s="265">
        <v>0</v>
      </c>
      <c r="G348" s="265">
        <v>0</v>
      </c>
      <c r="H348" s="265">
        <v>145548</v>
      </c>
      <c r="I348" s="265">
        <v>448195.20000000001</v>
      </c>
      <c r="J348" s="266">
        <v>0</v>
      </c>
      <c r="K348" s="265">
        <v>0</v>
      </c>
      <c r="L348" s="265">
        <v>0</v>
      </c>
      <c r="M348" s="265">
        <v>0</v>
      </c>
      <c r="N348" s="265">
        <v>0</v>
      </c>
      <c r="O348" s="265">
        <v>0</v>
      </c>
      <c r="P348" s="265">
        <v>168037.25</v>
      </c>
      <c r="Q348" s="265">
        <v>0</v>
      </c>
      <c r="R348" s="265">
        <v>0</v>
      </c>
      <c r="S348" s="265">
        <v>0</v>
      </c>
      <c r="T348" s="265">
        <v>0</v>
      </c>
    </row>
    <row r="349" s="18" customFormat="1" ht="30.75" customHeight="1">
      <c r="A349" s="258" t="s">
        <v>439</v>
      </c>
      <c r="B349" s="258"/>
      <c r="C349" s="259">
        <f>C350</f>
        <v>368257.15000000002</v>
      </c>
      <c r="D349" s="259">
        <f t="shared" ref="D349:T349" si="395">D350</f>
        <v>251733.60000000001</v>
      </c>
      <c r="E349" s="259">
        <f t="shared" si="395"/>
        <v>251733.60000000001</v>
      </c>
      <c r="F349" s="259">
        <f t="shared" si="395"/>
        <v>0</v>
      </c>
      <c r="G349" s="259">
        <f t="shared" si="395"/>
        <v>0</v>
      </c>
      <c r="H349" s="259">
        <f t="shared" si="395"/>
        <v>0</v>
      </c>
      <c r="I349" s="259">
        <f t="shared" si="395"/>
        <v>0</v>
      </c>
      <c r="J349" s="260">
        <f t="shared" si="395"/>
        <v>0</v>
      </c>
      <c r="K349" s="259">
        <f t="shared" si="395"/>
        <v>0</v>
      </c>
      <c r="L349" s="259">
        <f t="shared" si="395"/>
        <v>0</v>
      </c>
      <c r="M349" s="259">
        <f t="shared" si="395"/>
        <v>0</v>
      </c>
      <c r="N349" s="259">
        <f t="shared" si="395"/>
        <v>0</v>
      </c>
      <c r="O349" s="259">
        <f t="shared" si="395"/>
        <v>0</v>
      </c>
      <c r="P349" s="259">
        <f t="shared" si="395"/>
        <v>116523.55</v>
      </c>
      <c r="Q349" s="259">
        <f t="shared" si="395"/>
        <v>0</v>
      </c>
      <c r="R349" s="259">
        <f t="shared" si="395"/>
        <v>0</v>
      </c>
      <c r="S349" s="259">
        <f t="shared" si="395"/>
        <v>0</v>
      </c>
      <c r="T349" s="259">
        <f t="shared" si="395"/>
        <v>0</v>
      </c>
      <c r="U349" s="261"/>
      <c r="V349" s="261"/>
      <c r="W349" s="261"/>
      <c r="X349" s="261"/>
      <c r="Y349" s="261"/>
      <c r="Z349" s="261"/>
      <c r="AA349" s="261"/>
      <c r="AB349" s="262"/>
      <c r="AC349" s="262"/>
      <c r="AD349" s="262"/>
      <c r="AE349" s="262"/>
      <c r="AF349" s="262"/>
      <c r="AG349" s="262"/>
      <c r="AH349" s="262"/>
      <c r="AI349" s="262"/>
      <c r="AJ349" s="262"/>
      <c r="AK349" s="262"/>
      <c r="AL349" s="262"/>
      <c r="AM349" s="262"/>
      <c r="AN349" s="262"/>
      <c r="AO349" s="262"/>
    </row>
    <row r="350" ht="22.5" customHeight="1">
      <c r="A350" s="263">
        <v>1</v>
      </c>
      <c r="B350" s="264" t="s">
        <v>1313</v>
      </c>
      <c r="C350" s="265">
        <f>D350+K350+L350+M350+N350+O350+P350+Q350+R350+S350+T350</f>
        <v>368257.15000000002</v>
      </c>
      <c r="D350" s="265">
        <f>SUM(E350:I350)</f>
        <v>251733.60000000001</v>
      </c>
      <c r="E350" s="265">
        <v>251733.60000000001</v>
      </c>
      <c r="F350" s="265">
        <v>0</v>
      </c>
      <c r="G350" s="265">
        <v>0</v>
      </c>
      <c r="H350" s="265">
        <v>0</v>
      </c>
      <c r="I350" s="265">
        <v>0</v>
      </c>
      <c r="J350" s="266">
        <v>0</v>
      </c>
      <c r="K350" s="265">
        <v>0</v>
      </c>
      <c r="L350" s="265">
        <v>0</v>
      </c>
      <c r="M350" s="265">
        <v>0</v>
      </c>
      <c r="N350" s="265">
        <v>0</v>
      </c>
      <c r="O350" s="265">
        <v>0</v>
      </c>
      <c r="P350" s="265">
        <v>116523.55</v>
      </c>
      <c r="Q350" s="265">
        <v>0</v>
      </c>
      <c r="R350" s="265">
        <v>0</v>
      </c>
      <c r="S350" s="265">
        <v>0</v>
      </c>
      <c r="T350" s="265">
        <v>0</v>
      </c>
    </row>
    <row r="351" s="18" customFormat="1" ht="33" customHeight="1">
      <c r="A351" s="258" t="s">
        <v>441</v>
      </c>
      <c r="B351" s="258"/>
      <c r="C351" s="259">
        <f>C352</f>
        <v>268038.92000000004</v>
      </c>
      <c r="D351" s="259">
        <f t="shared" ref="D351:T351" si="396">D352</f>
        <v>0</v>
      </c>
      <c r="E351" s="259">
        <f t="shared" si="396"/>
        <v>0</v>
      </c>
      <c r="F351" s="259">
        <f t="shared" si="396"/>
        <v>0</v>
      </c>
      <c r="G351" s="259">
        <f t="shared" si="396"/>
        <v>0</v>
      </c>
      <c r="H351" s="259">
        <f t="shared" si="396"/>
        <v>0</v>
      </c>
      <c r="I351" s="259">
        <f t="shared" si="396"/>
        <v>0</v>
      </c>
      <c r="J351" s="260">
        <f t="shared" si="396"/>
        <v>0</v>
      </c>
      <c r="K351" s="259">
        <f t="shared" si="396"/>
        <v>0</v>
      </c>
      <c r="L351" s="259">
        <f t="shared" si="396"/>
        <v>0</v>
      </c>
      <c r="M351" s="259">
        <f t="shared" si="396"/>
        <v>0</v>
      </c>
      <c r="N351" s="259">
        <f t="shared" si="396"/>
        <v>0</v>
      </c>
      <c r="O351" s="259">
        <f t="shared" si="396"/>
        <v>0</v>
      </c>
      <c r="P351" s="259">
        <f t="shared" si="396"/>
        <v>268038.92000000004</v>
      </c>
      <c r="Q351" s="259">
        <f t="shared" si="396"/>
        <v>0</v>
      </c>
      <c r="R351" s="259">
        <f t="shared" si="396"/>
        <v>0</v>
      </c>
      <c r="S351" s="259">
        <f t="shared" si="396"/>
        <v>0</v>
      </c>
      <c r="T351" s="259">
        <f t="shared" si="396"/>
        <v>0</v>
      </c>
      <c r="U351" s="261"/>
      <c r="V351" s="261"/>
      <c r="W351" s="261"/>
      <c r="X351" s="261"/>
      <c r="Y351" s="261"/>
      <c r="Z351" s="261"/>
      <c r="AA351" s="261"/>
      <c r="AB351" s="262"/>
      <c r="AC351" s="262"/>
      <c r="AD351" s="262"/>
      <c r="AE351" s="262"/>
      <c r="AF351" s="262"/>
      <c r="AG351" s="262"/>
      <c r="AH351" s="262"/>
      <c r="AI351" s="262"/>
      <c r="AJ351" s="262"/>
      <c r="AK351" s="262"/>
      <c r="AL351" s="262"/>
      <c r="AM351" s="262"/>
      <c r="AN351" s="262"/>
      <c r="AO351" s="262"/>
    </row>
    <row r="352" s="18" customFormat="1" ht="30.75" customHeight="1">
      <c r="A352" s="258" t="s">
        <v>442</v>
      </c>
      <c r="B352" s="258"/>
      <c r="C352" s="259">
        <f>SUM(C353:C354)</f>
        <v>268038.92000000004</v>
      </c>
      <c r="D352" s="259">
        <f t="shared" ref="D352:T352" si="397">SUM(D353:D354)</f>
        <v>0</v>
      </c>
      <c r="E352" s="259">
        <f t="shared" si="397"/>
        <v>0</v>
      </c>
      <c r="F352" s="259">
        <f t="shared" si="397"/>
        <v>0</v>
      </c>
      <c r="G352" s="259">
        <f t="shared" si="397"/>
        <v>0</v>
      </c>
      <c r="H352" s="259">
        <f t="shared" si="397"/>
        <v>0</v>
      </c>
      <c r="I352" s="259">
        <f t="shared" si="397"/>
        <v>0</v>
      </c>
      <c r="J352" s="260">
        <f t="shared" si="397"/>
        <v>0</v>
      </c>
      <c r="K352" s="259">
        <f t="shared" si="397"/>
        <v>0</v>
      </c>
      <c r="L352" s="259">
        <f t="shared" si="397"/>
        <v>0</v>
      </c>
      <c r="M352" s="259">
        <f t="shared" si="397"/>
        <v>0</v>
      </c>
      <c r="N352" s="259">
        <f t="shared" si="397"/>
        <v>0</v>
      </c>
      <c r="O352" s="259">
        <f t="shared" si="397"/>
        <v>0</v>
      </c>
      <c r="P352" s="259">
        <f t="shared" si="397"/>
        <v>268038.92000000004</v>
      </c>
      <c r="Q352" s="259">
        <f t="shared" si="397"/>
        <v>0</v>
      </c>
      <c r="R352" s="259">
        <f t="shared" si="397"/>
        <v>0</v>
      </c>
      <c r="S352" s="259">
        <f t="shared" si="397"/>
        <v>0</v>
      </c>
      <c r="T352" s="259">
        <f t="shared" si="397"/>
        <v>0</v>
      </c>
      <c r="U352" s="261"/>
      <c r="V352" s="261"/>
      <c r="W352" s="261"/>
      <c r="X352" s="261"/>
      <c r="Y352" s="261"/>
      <c r="Z352" s="261"/>
      <c r="AA352" s="261"/>
      <c r="AB352" s="262"/>
      <c r="AC352" s="262"/>
      <c r="AD352" s="262"/>
      <c r="AE352" s="262"/>
      <c r="AF352" s="262"/>
      <c r="AG352" s="262"/>
      <c r="AH352" s="262"/>
      <c r="AI352" s="262"/>
      <c r="AJ352" s="262"/>
      <c r="AK352" s="262"/>
      <c r="AL352" s="262"/>
      <c r="AM352" s="262"/>
      <c r="AN352" s="262"/>
      <c r="AO352" s="262"/>
    </row>
    <row r="353" ht="22.5" customHeight="1">
      <c r="A353" s="263">
        <v>1</v>
      </c>
      <c r="B353" s="264" t="s">
        <v>1314</v>
      </c>
      <c r="C353" s="265">
        <f t="shared" ref="C353:C354" si="398">D353+K353+L353+M353+N353+O353+P353+Q353+R353+S353+T353</f>
        <v>133310.42000000001</v>
      </c>
      <c r="D353" s="265">
        <f t="shared" ref="D353:D354" si="399">SUM(E353:I353)</f>
        <v>0</v>
      </c>
      <c r="E353" s="265">
        <v>0</v>
      </c>
      <c r="F353" s="265">
        <v>0</v>
      </c>
      <c r="G353" s="265">
        <v>0</v>
      </c>
      <c r="H353" s="265">
        <v>0</v>
      </c>
      <c r="I353" s="265">
        <v>0</v>
      </c>
      <c r="J353" s="266">
        <v>0</v>
      </c>
      <c r="K353" s="265">
        <v>0</v>
      </c>
      <c r="L353" s="265">
        <v>0</v>
      </c>
      <c r="M353" s="265">
        <v>0</v>
      </c>
      <c r="N353" s="265">
        <v>0</v>
      </c>
      <c r="O353" s="265">
        <v>0</v>
      </c>
      <c r="P353" s="265">
        <v>133310.42000000001</v>
      </c>
      <c r="Q353" s="265">
        <v>0</v>
      </c>
      <c r="R353" s="265">
        <v>0</v>
      </c>
      <c r="S353" s="265">
        <v>0</v>
      </c>
      <c r="T353" s="265">
        <v>0</v>
      </c>
    </row>
    <row r="354" ht="21.75" customHeight="1">
      <c r="A354" s="263">
        <v>2</v>
      </c>
      <c r="B354" s="264" t="s">
        <v>1315</v>
      </c>
      <c r="C354" s="265">
        <f t="shared" si="398"/>
        <v>134728.5</v>
      </c>
      <c r="D354" s="265">
        <f t="shared" si="399"/>
        <v>0</v>
      </c>
      <c r="E354" s="265">
        <v>0</v>
      </c>
      <c r="F354" s="265">
        <v>0</v>
      </c>
      <c r="G354" s="265">
        <v>0</v>
      </c>
      <c r="H354" s="265">
        <v>0</v>
      </c>
      <c r="I354" s="265">
        <v>0</v>
      </c>
      <c r="J354" s="266">
        <v>0</v>
      </c>
      <c r="K354" s="265">
        <v>0</v>
      </c>
      <c r="L354" s="265">
        <v>0</v>
      </c>
      <c r="M354" s="265">
        <v>0</v>
      </c>
      <c r="N354" s="265">
        <v>0</v>
      </c>
      <c r="O354" s="265">
        <v>0</v>
      </c>
      <c r="P354" s="265">
        <v>134728.5</v>
      </c>
      <c r="Q354" s="265">
        <v>0</v>
      </c>
      <c r="R354" s="265">
        <v>0</v>
      </c>
      <c r="S354" s="265">
        <v>0</v>
      </c>
      <c r="T354" s="265">
        <v>0</v>
      </c>
    </row>
    <row r="355" s="18" customFormat="1" ht="30" customHeight="1">
      <c r="A355" s="258" t="s">
        <v>445</v>
      </c>
      <c r="B355" s="258"/>
      <c r="C355" s="259">
        <f>C356+C360+C367</f>
        <v>26301443.139999993</v>
      </c>
      <c r="D355" s="259">
        <f t="shared" ref="D355:T355" si="400">D356+D360+D367</f>
        <v>8372563.1999999993</v>
      </c>
      <c r="E355" s="259">
        <f t="shared" si="400"/>
        <v>2606440.7999999998</v>
      </c>
      <c r="F355" s="259">
        <f t="shared" si="400"/>
        <v>5331495.5999999996</v>
      </c>
      <c r="G355" s="259">
        <f t="shared" si="400"/>
        <v>0</v>
      </c>
      <c r="H355" s="259">
        <f t="shared" si="400"/>
        <v>0</v>
      </c>
      <c r="I355" s="259">
        <f t="shared" si="400"/>
        <v>434626.79999999999</v>
      </c>
      <c r="J355" s="260">
        <f t="shared" si="400"/>
        <v>0</v>
      </c>
      <c r="K355" s="259">
        <f t="shared" si="400"/>
        <v>0</v>
      </c>
      <c r="L355" s="259">
        <f t="shared" si="400"/>
        <v>5957967.5999999996</v>
      </c>
      <c r="M355" s="259">
        <f t="shared" si="400"/>
        <v>0</v>
      </c>
      <c r="N355" s="259">
        <f t="shared" si="400"/>
        <v>807993.59999999998</v>
      </c>
      <c r="O355" s="259">
        <f t="shared" si="400"/>
        <v>0</v>
      </c>
      <c r="P355" s="259">
        <f t="shared" si="400"/>
        <v>790766.56999999995</v>
      </c>
      <c r="Q355" s="259">
        <f t="shared" si="400"/>
        <v>0</v>
      </c>
      <c r="R355" s="259">
        <f t="shared" si="400"/>
        <v>0</v>
      </c>
      <c r="S355" s="259">
        <f t="shared" si="400"/>
        <v>10372152.17</v>
      </c>
      <c r="T355" s="259">
        <f t="shared" si="400"/>
        <v>0</v>
      </c>
      <c r="U355" s="261"/>
      <c r="V355" s="261"/>
      <c r="W355" s="261"/>
      <c r="X355" s="261"/>
      <c r="Y355" s="261"/>
      <c r="Z355" s="261"/>
      <c r="AA355" s="261"/>
      <c r="AB355" s="262"/>
      <c r="AC355" s="262"/>
      <c r="AD355" s="262"/>
      <c r="AE355" s="262"/>
      <c r="AF355" s="262"/>
      <c r="AG355" s="262"/>
      <c r="AH355" s="262"/>
      <c r="AI355" s="262"/>
      <c r="AJ355" s="262"/>
      <c r="AK355" s="262"/>
      <c r="AL355" s="262"/>
      <c r="AM355" s="262"/>
      <c r="AN355" s="262"/>
      <c r="AO355" s="262"/>
    </row>
    <row r="356" s="18" customFormat="1" ht="30" customHeight="1">
      <c r="A356" s="258" t="s">
        <v>446</v>
      </c>
      <c r="B356" s="258"/>
      <c r="C356" s="259">
        <f>SUM(C357:C359)</f>
        <v>11349446.059999999</v>
      </c>
      <c r="D356" s="259">
        <f t="shared" ref="D356:T356" si="401">SUM(D357:D359)</f>
        <v>5157393.5999999996</v>
      </c>
      <c r="E356" s="259">
        <f t="shared" si="401"/>
        <v>0</v>
      </c>
      <c r="F356" s="259">
        <f t="shared" si="401"/>
        <v>5157393.5999999996</v>
      </c>
      <c r="G356" s="259">
        <f t="shared" si="401"/>
        <v>0</v>
      </c>
      <c r="H356" s="259">
        <f t="shared" si="401"/>
        <v>0</v>
      </c>
      <c r="I356" s="259">
        <f t="shared" si="401"/>
        <v>0</v>
      </c>
      <c r="J356" s="260">
        <f t="shared" si="401"/>
        <v>0</v>
      </c>
      <c r="K356" s="259">
        <f t="shared" si="401"/>
        <v>0</v>
      </c>
      <c r="L356" s="259">
        <f t="shared" si="401"/>
        <v>5957967.5999999996</v>
      </c>
      <c r="M356" s="259">
        <f t="shared" si="401"/>
        <v>0</v>
      </c>
      <c r="N356" s="259">
        <f t="shared" si="401"/>
        <v>0</v>
      </c>
      <c r="O356" s="259">
        <f t="shared" si="401"/>
        <v>0</v>
      </c>
      <c r="P356" s="259">
        <f t="shared" si="401"/>
        <v>234084.85999999999</v>
      </c>
      <c r="Q356" s="259">
        <f t="shared" si="401"/>
        <v>0</v>
      </c>
      <c r="R356" s="259">
        <f t="shared" si="401"/>
        <v>0</v>
      </c>
      <c r="S356" s="259">
        <f t="shared" si="401"/>
        <v>0</v>
      </c>
      <c r="T356" s="259">
        <f t="shared" si="401"/>
        <v>0</v>
      </c>
      <c r="U356" s="261"/>
      <c r="V356" s="261"/>
      <c r="W356" s="261"/>
      <c r="X356" s="261"/>
      <c r="Y356" s="261"/>
      <c r="Z356" s="261"/>
      <c r="AA356" s="261"/>
      <c r="AB356" s="262"/>
      <c r="AC356" s="262"/>
      <c r="AD356" s="262"/>
      <c r="AE356" s="262"/>
      <c r="AF356" s="262"/>
      <c r="AG356" s="262"/>
      <c r="AH356" s="262"/>
      <c r="AI356" s="262"/>
      <c r="AJ356" s="262"/>
      <c r="AK356" s="262"/>
      <c r="AL356" s="262"/>
      <c r="AM356" s="262"/>
      <c r="AN356" s="262"/>
      <c r="AO356" s="262"/>
    </row>
    <row r="357" ht="22.5" customHeight="1">
      <c r="A357" s="263">
        <v>1</v>
      </c>
      <c r="B357" s="264" t="s">
        <v>447</v>
      </c>
      <c r="C357" s="265">
        <f t="shared" ref="C357:C359" si="402">D357+K357+L357+M357+N357+O357+P357+Q357+R357+S357+T357</f>
        <v>2632053.6000000001</v>
      </c>
      <c r="D357" s="265">
        <f t="shared" ref="D357:D359" si="403">SUM(E357:I357)</f>
        <v>2632053.6000000001</v>
      </c>
      <c r="E357" s="265">
        <v>0</v>
      </c>
      <c r="F357" s="265">
        <v>2632053.6000000001</v>
      </c>
      <c r="G357" s="265">
        <v>0</v>
      </c>
      <c r="H357" s="265">
        <v>0</v>
      </c>
      <c r="I357" s="265">
        <v>0</v>
      </c>
      <c r="J357" s="266">
        <v>0</v>
      </c>
      <c r="K357" s="265">
        <v>0</v>
      </c>
      <c r="L357" s="265">
        <v>0</v>
      </c>
      <c r="M357" s="265">
        <v>0</v>
      </c>
      <c r="N357" s="265">
        <v>0</v>
      </c>
      <c r="O357" s="265">
        <v>0</v>
      </c>
      <c r="P357" s="265">
        <v>0</v>
      </c>
      <c r="Q357" s="265">
        <v>0</v>
      </c>
      <c r="R357" s="265">
        <v>0</v>
      </c>
      <c r="S357" s="265">
        <v>0</v>
      </c>
      <c r="T357" s="265">
        <v>0</v>
      </c>
    </row>
    <row r="358" ht="22.5" customHeight="1">
      <c r="A358" s="263">
        <v>2</v>
      </c>
      <c r="B358" s="264" t="s">
        <v>448</v>
      </c>
      <c r="C358" s="265">
        <f t="shared" si="402"/>
        <v>2525340</v>
      </c>
      <c r="D358" s="265">
        <f t="shared" si="403"/>
        <v>2525340</v>
      </c>
      <c r="E358" s="265">
        <v>0</v>
      </c>
      <c r="F358" s="265">
        <v>2525340</v>
      </c>
      <c r="G358" s="265">
        <v>0</v>
      </c>
      <c r="H358" s="265">
        <v>0</v>
      </c>
      <c r="I358" s="265">
        <v>0</v>
      </c>
      <c r="J358" s="266">
        <v>0</v>
      </c>
      <c r="K358" s="265">
        <v>0</v>
      </c>
      <c r="L358" s="265">
        <v>0</v>
      </c>
      <c r="M358" s="265">
        <v>0</v>
      </c>
      <c r="N358" s="265">
        <v>0</v>
      </c>
      <c r="O358" s="265">
        <v>0</v>
      </c>
      <c r="P358" s="265">
        <v>0</v>
      </c>
      <c r="Q358" s="265">
        <v>0</v>
      </c>
      <c r="R358" s="265">
        <v>0</v>
      </c>
      <c r="S358" s="265">
        <v>0</v>
      </c>
      <c r="T358" s="265">
        <v>0</v>
      </c>
    </row>
    <row r="359" ht="22.5" customHeight="1">
      <c r="A359" s="263">
        <v>3</v>
      </c>
      <c r="B359" s="264" t="s">
        <v>1316</v>
      </c>
      <c r="C359" s="265">
        <f t="shared" si="402"/>
        <v>6192052.46</v>
      </c>
      <c r="D359" s="265">
        <f t="shared" si="403"/>
        <v>0</v>
      </c>
      <c r="E359" s="265">
        <v>0</v>
      </c>
      <c r="F359" s="265">
        <v>0</v>
      </c>
      <c r="G359" s="265">
        <v>0</v>
      </c>
      <c r="H359" s="265">
        <v>0</v>
      </c>
      <c r="I359" s="265">
        <v>0</v>
      </c>
      <c r="J359" s="266">
        <v>0</v>
      </c>
      <c r="K359" s="265">
        <v>0</v>
      </c>
      <c r="L359" s="265">
        <v>5957967.5999999996</v>
      </c>
      <c r="M359" s="265">
        <v>0</v>
      </c>
      <c r="N359" s="265">
        <v>0</v>
      </c>
      <c r="O359" s="265">
        <v>0</v>
      </c>
      <c r="P359" s="265">
        <v>234084.85999999999</v>
      </c>
      <c r="Q359" s="265">
        <v>0</v>
      </c>
      <c r="R359" s="265">
        <v>0</v>
      </c>
      <c r="S359" s="265">
        <v>0</v>
      </c>
      <c r="T359" s="265">
        <v>0</v>
      </c>
    </row>
    <row r="360" s="18" customFormat="1" ht="30.75" customHeight="1">
      <c r="A360" s="258" t="s">
        <v>450</v>
      </c>
      <c r="B360" s="258"/>
      <c r="C360" s="259">
        <f>SUM(C361:C366)</f>
        <v>10324771.179999998</v>
      </c>
      <c r="D360" s="259">
        <f t="shared" ref="D360:T360" si="404">SUM(D361:D366)</f>
        <v>3215169.6000000001</v>
      </c>
      <c r="E360" s="259">
        <f t="shared" si="404"/>
        <v>2606440.7999999998</v>
      </c>
      <c r="F360" s="259">
        <f t="shared" si="404"/>
        <v>174102</v>
      </c>
      <c r="G360" s="259">
        <f t="shared" si="404"/>
        <v>0</v>
      </c>
      <c r="H360" s="259">
        <f t="shared" si="404"/>
        <v>0</v>
      </c>
      <c r="I360" s="259">
        <f t="shared" si="404"/>
        <v>434626.79999999999</v>
      </c>
      <c r="J360" s="260">
        <f t="shared" si="404"/>
        <v>0</v>
      </c>
      <c r="K360" s="259">
        <f t="shared" si="404"/>
        <v>0</v>
      </c>
      <c r="L360" s="259">
        <f t="shared" si="404"/>
        <v>0</v>
      </c>
      <c r="M360" s="259">
        <f t="shared" si="404"/>
        <v>0</v>
      </c>
      <c r="N360" s="259">
        <f t="shared" si="404"/>
        <v>807993.59999999998</v>
      </c>
      <c r="O360" s="259">
        <f t="shared" si="404"/>
        <v>0</v>
      </c>
      <c r="P360" s="259">
        <f t="shared" si="404"/>
        <v>556681.70999999996</v>
      </c>
      <c r="Q360" s="259">
        <f t="shared" si="404"/>
        <v>0</v>
      </c>
      <c r="R360" s="259">
        <f t="shared" si="404"/>
        <v>0</v>
      </c>
      <c r="S360" s="259">
        <f t="shared" si="404"/>
        <v>5744926.2699999996</v>
      </c>
      <c r="T360" s="259">
        <f t="shared" si="404"/>
        <v>0</v>
      </c>
      <c r="U360" s="261"/>
      <c r="V360" s="261"/>
      <c r="W360" s="261"/>
      <c r="X360" s="261"/>
      <c r="Y360" s="261"/>
      <c r="Z360" s="261"/>
      <c r="AA360" s="261"/>
      <c r="AB360" s="262"/>
      <c r="AC360" s="262"/>
      <c r="AD360" s="262"/>
      <c r="AE360" s="262"/>
      <c r="AF360" s="262"/>
      <c r="AG360" s="262"/>
      <c r="AH360" s="262"/>
      <c r="AI360" s="262"/>
      <c r="AJ360" s="262"/>
      <c r="AK360" s="262"/>
      <c r="AL360" s="262"/>
      <c r="AM360" s="262"/>
      <c r="AN360" s="262"/>
      <c r="AO360" s="262"/>
    </row>
    <row r="361" ht="22.5" customHeight="1">
      <c r="A361" s="263">
        <v>1</v>
      </c>
      <c r="B361" s="264" t="s">
        <v>1317</v>
      </c>
      <c r="C361" s="265">
        <f t="shared" ref="C361:C366" si="405">D361+K361+L361+M361+N361+O361+P361+Q361+R361+S361+T361</f>
        <v>6024374.4699999997</v>
      </c>
      <c r="D361" s="265">
        <f t="shared" ref="D361:D366" si="406">SUM(E361:I361)</f>
        <v>0</v>
      </c>
      <c r="E361" s="265">
        <v>0</v>
      </c>
      <c r="F361" s="265">
        <v>0</v>
      </c>
      <c r="G361" s="265">
        <v>0</v>
      </c>
      <c r="H361" s="265">
        <v>0</v>
      </c>
      <c r="I361" s="265">
        <v>0</v>
      </c>
      <c r="J361" s="266">
        <v>0</v>
      </c>
      <c r="K361" s="265">
        <v>0</v>
      </c>
      <c r="L361" s="265">
        <v>0</v>
      </c>
      <c r="M361" s="265">
        <v>0</v>
      </c>
      <c r="N361" s="265">
        <v>0</v>
      </c>
      <c r="O361" s="265">
        <v>0</v>
      </c>
      <c r="P361" s="265">
        <v>279448.20000000001</v>
      </c>
      <c r="Q361" s="265">
        <v>0</v>
      </c>
      <c r="R361" s="265">
        <v>0</v>
      </c>
      <c r="S361" s="265">
        <v>5744926.2699999996</v>
      </c>
      <c r="T361" s="265">
        <v>0</v>
      </c>
    </row>
    <row r="362" ht="22.5" customHeight="1">
      <c r="A362" s="263">
        <v>2</v>
      </c>
      <c r="B362" s="264" t="s">
        <v>452</v>
      </c>
      <c r="C362" s="265">
        <f t="shared" si="405"/>
        <v>299001.59999999998</v>
      </c>
      <c r="D362" s="265">
        <f t="shared" si="406"/>
        <v>299001.59999999998</v>
      </c>
      <c r="E362" s="265">
        <v>299001.59999999998</v>
      </c>
      <c r="F362" s="265">
        <v>0</v>
      </c>
      <c r="G362" s="265">
        <v>0</v>
      </c>
      <c r="H362" s="265">
        <v>0</v>
      </c>
      <c r="I362" s="265">
        <v>0</v>
      </c>
      <c r="J362" s="266">
        <v>0</v>
      </c>
      <c r="K362" s="265">
        <v>0</v>
      </c>
      <c r="L362" s="265">
        <v>0</v>
      </c>
      <c r="M362" s="265">
        <v>0</v>
      </c>
      <c r="N362" s="265">
        <v>0</v>
      </c>
      <c r="O362" s="265">
        <v>0</v>
      </c>
      <c r="P362" s="265">
        <v>0</v>
      </c>
      <c r="Q362" s="265">
        <v>0</v>
      </c>
      <c r="R362" s="265">
        <v>0</v>
      </c>
      <c r="S362" s="265">
        <v>0</v>
      </c>
      <c r="T362" s="265">
        <v>0</v>
      </c>
    </row>
    <row r="363" ht="22.5" customHeight="1">
      <c r="A363" s="263">
        <v>3</v>
      </c>
      <c r="B363" s="264" t="s">
        <v>453</v>
      </c>
      <c r="C363" s="265">
        <f t="shared" si="405"/>
        <v>677985.59999999998</v>
      </c>
      <c r="D363" s="265">
        <f t="shared" si="406"/>
        <v>677985.59999999998</v>
      </c>
      <c r="E363" s="265">
        <v>243358.79999999999</v>
      </c>
      <c r="F363" s="265">
        <v>0</v>
      </c>
      <c r="G363" s="265">
        <v>0</v>
      </c>
      <c r="H363" s="265">
        <v>0</v>
      </c>
      <c r="I363" s="265">
        <v>434626.79999999999</v>
      </c>
      <c r="J363" s="266">
        <v>0</v>
      </c>
      <c r="K363" s="265">
        <v>0</v>
      </c>
      <c r="L363" s="265">
        <v>0</v>
      </c>
      <c r="M363" s="265">
        <v>0</v>
      </c>
      <c r="N363" s="265">
        <v>0</v>
      </c>
      <c r="O363" s="265">
        <v>0</v>
      </c>
      <c r="P363" s="265">
        <v>0</v>
      </c>
      <c r="Q363" s="265">
        <v>0</v>
      </c>
      <c r="R363" s="265">
        <v>0</v>
      </c>
      <c r="S363" s="265">
        <v>0</v>
      </c>
      <c r="T363" s="265">
        <v>0</v>
      </c>
    </row>
    <row r="364" ht="22.5" customHeight="1">
      <c r="A364" s="263">
        <v>4</v>
      </c>
      <c r="B364" s="264" t="s">
        <v>454</v>
      </c>
      <c r="C364" s="265">
        <f t="shared" si="405"/>
        <v>1126682.3999999999</v>
      </c>
      <c r="D364" s="265">
        <f t="shared" si="406"/>
        <v>318688.79999999999</v>
      </c>
      <c r="E364" s="265">
        <v>318688.79999999999</v>
      </c>
      <c r="F364" s="265">
        <v>0</v>
      </c>
      <c r="G364" s="265">
        <v>0</v>
      </c>
      <c r="H364" s="265">
        <v>0</v>
      </c>
      <c r="I364" s="265">
        <v>0</v>
      </c>
      <c r="J364" s="266">
        <v>0</v>
      </c>
      <c r="K364" s="265">
        <v>0</v>
      </c>
      <c r="L364" s="265">
        <v>0</v>
      </c>
      <c r="M364" s="265">
        <v>0</v>
      </c>
      <c r="N364" s="265">
        <v>807993.59999999998</v>
      </c>
      <c r="O364" s="265">
        <v>0</v>
      </c>
      <c r="P364" s="265">
        <v>0</v>
      </c>
      <c r="Q364" s="265">
        <v>0</v>
      </c>
      <c r="R364" s="265">
        <v>0</v>
      </c>
      <c r="S364" s="265">
        <v>0</v>
      </c>
      <c r="T364" s="265">
        <v>0</v>
      </c>
    </row>
    <row r="365" ht="22.5" customHeight="1">
      <c r="A365" s="263">
        <v>5</v>
      </c>
      <c r="B365" s="264" t="s">
        <v>1318</v>
      </c>
      <c r="C365" s="265">
        <f t="shared" si="405"/>
        <v>1887352.28</v>
      </c>
      <c r="D365" s="265">
        <f t="shared" si="406"/>
        <v>1745391.6000000001</v>
      </c>
      <c r="E365" s="265">
        <v>1745391.6000000001</v>
      </c>
      <c r="F365" s="265">
        <v>0</v>
      </c>
      <c r="G365" s="265">
        <v>0</v>
      </c>
      <c r="H365" s="265">
        <v>0</v>
      </c>
      <c r="I365" s="265">
        <v>0</v>
      </c>
      <c r="J365" s="266">
        <v>0</v>
      </c>
      <c r="K365" s="265">
        <v>0</v>
      </c>
      <c r="L365" s="265">
        <v>0</v>
      </c>
      <c r="M365" s="265">
        <v>0</v>
      </c>
      <c r="N365" s="265">
        <v>0</v>
      </c>
      <c r="O365" s="265">
        <v>0</v>
      </c>
      <c r="P365" s="265">
        <v>141960.67999999999</v>
      </c>
      <c r="Q365" s="265">
        <v>0</v>
      </c>
      <c r="R365" s="265">
        <v>0</v>
      </c>
      <c r="S365" s="265">
        <v>0</v>
      </c>
      <c r="T365" s="265">
        <v>0</v>
      </c>
    </row>
    <row r="366" ht="22.5" customHeight="1">
      <c r="A366" s="263">
        <v>6</v>
      </c>
      <c r="B366" s="264" t="s">
        <v>1319</v>
      </c>
      <c r="C366" s="265">
        <f t="shared" si="405"/>
        <v>309374.82999999996</v>
      </c>
      <c r="D366" s="265">
        <f t="shared" si="406"/>
        <v>174102</v>
      </c>
      <c r="E366" s="265">
        <v>0</v>
      </c>
      <c r="F366" s="265">
        <v>174102</v>
      </c>
      <c r="G366" s="265">
        <v>0</v>
      </c>
      <c r="H366" s="265">
        <v>0</v>
      </c>
      <c r="I366" s="265">
        <v>0</v>
      </c>
      <c r="J366" s="266">
        <v>0</v>
      </c>
      <c r="K366" s="265">
        <v>0</v>
      </c>
      <c r="L366" s="265">
        <v>0</v>
      </c>
      <c r="M366" s="265">
        <v>0</v>
      </c>
      <c r="N366" s="265">
        <v>0</v>
      </c>
      <c r="O366" s="265">
        <v>0</v>
      </c>
      <c r="P366" s="265">
        <v>135272.82999999999</v>
      </c>
      <c r="Q366" s="265">
        <v>0</v>
      </c>
      <c r="R366" s="265">
        <v>0</v>
      </c>
      <c r="S366" s="265">
        <v>0</v>
      </c>
      <c r="T366" s="265">
        <v>0</v>
      </c>
    </row>
    <row r="367" s="18" customFormat="1" ht="30" customHeight="1">
      <c r="A367" s="258" t="s">
        <v>458</v>
      </c>
      <c r="B367" s="258"/>
      <c r="C367" s="259">
        <f>C368</f>
        <v>4627225.9000000004</v>
      </c>
      <c r="D367" s="259">
        <f t="shared" ref="D367:T367" si="407">D368</f>
        <v>0</v>
      </c>
      <c r="E367" s="259">
        <f t="shared" si="407"/>
        <v>0</v>
      </c>
      <c r="F367" s="259">
        <f t="shared" si="407"/>
        <v>0</v>
      </c>
      <c r="G367" s="259">
        <f t="shared" si="407"/>
        <v>0</v>
      </c>
      <c r="H367" s="259">
        <f t="shared" si="407"/>
        <v>0</v>
      </c>
      <c r="I367" s="259">
        <f t="shared" si="407"/>
        <v>0</v>
      </c>
      <c r="J367" s="260">
        <f t="shared" si="407"/>
        <v>0</v>
      </c>
      <c r="K367" s="259">
        <f t="shared" si="407"/>
        <v>0</v>
      </c>
      <c r="L367" s="259">
        <f t="shared" si="407"/>
        <v>0</v>
      </c>
      <c r="M367" s="259">
        <f t="shared" si="407"/>
        <v>0</v>
      </c>
      <c r="N367" s="259">
        <f t="shared" si="407"/>
        <v>0</v>
      </c>
      <c r="O367" s="259">
        <f t="shared" si="407"/>
        <v>0</v>
      </c>
      <c r="P367" s="259">
        <f t="shared" si="407"/>
        <v>0</v>
      </c>
      <c r="Q367" s="259">
        <f t="shared" si="407"/>
        <v>0</v>
      </c>
      <c r="R367" s="259">
        <f t="shared" si="407"/>
        <v>0</v>
      </c>
      <c r="S367" s="259">
        <f t="shared" si="407"/>
        <v>4627225.9000000004</v>
      </c>
      <c r="T367" s="259">
        <f t="shared" si="407"/>
        <v>0</v>
      </c>
      <c r="U367" s="261"/>
      <c r="V367" s="261"/>
      <c r="W367" s="261"/>
      <c r="X367" s="261"/>
      <c r="Y367" s="261"/>
      <c r="Z367" s="261"/>
      <c r="AA367" s="261"/>
      <c r="AB367" s="262"/>
      <c r="AC367" s="262"/>
      <c r="AD367" s="262"/>
      <c r="AE367" s="262"/>
      <c r="AF367" s="262"/>
      <c r="AG367" s="262"/>
      <c r="AH367" s="262"/>
      <c r="AI367" s="262"/>
      <c r="AJ367" s="262"/>
      <c r="AK367" s="262"/>
      <c r="AL367" s="262"/>
      <c r="AM367" s="262"/>
      <c r="AN367" s="262"/>
      <c r="AO367" s="262"/>
    </row>
    <row r="368" ht="33" customHeight="1">
      <c r="A368" s="263">
        <v>1</v>
      </c>
      <c r="B368" s="264" t="s">
        <v>1320</v>
      </c>
      <c r="C368" s="265">
        <f>D368+K368+L368+M368+N368+O368+P368+Q368+R368+S368+T368</f>
        <v>4627225.9000000004</v>
      </c>
      <c r="D368" s="265">
        <f>SUM(E368:I368)</f>
        <v>0</v>
      </c>
      <c r="E368" s="265">
        <v>0</v>
      </c>
      <c r="F368" s="265">
        <v>0</v>
      </c>
      <c r="G368" s="265">
        <v>0</v>
      </c>
      <c r="H368" s="265">
        <v>0</v>
      </c>
      <c r="I368" s="265">
        <v>0</v>
      </c>
      <c r="J368" s="266">
        <v>0</v>
      </c>
      <c r="K368" s="265">
        <v>0</v>
      </c>
      <c r="L368" s="265">
        <v>0</v>
      </c>
      <c r="M368" s="265">
        <v>0</v>
      </c>
      <c r="N368" s="265">
        <v>0</v>
      </c>
      <c r="O368" s="265">
        <v>0</v>
      </c>
      <c r="P368" s="265">
        <v>0</v>
      </c>
      <c r="Q368" s="265">
        <v>0</v>
      </c>
      <c r="R368" s="265">
        <v>0</v>
      </c>
      <c r="S368" s="265">
        <v>4627225.9000000004</v>
      </c>
      <c r="T368" s="265">
        <v>0</v>
      </c>
    </row>
    <row r="369" s="18" customFormat="1" ht="35.25" customHeight="1">
      <c r="A369" s="258" t="s">
        <v>460</v>
      </c>
      <c r="B369" s="258"/>
      <c r="C369" s="259">
        <f>C370+C381+C386+C398</f>
        <v>54470836.5</v>
      </c>
      <c r="D369" s="259">
        <f t="shared" ref="D369:T369" si="408">D370+D381+D386+D398</f>
        <v>25233788.980000004</v>
      </c>
      <c r="E369" s="259">
        <f t="shared" si="408"/>
        <v>3205646.8500000001</v>
      </c>
      <c r="F369" s="259">
        <f t="shared" si="408"/>
        <v>17897834.530000001</v>
      </c>
      <c r="G369" s="259">
        <f t="shared" si="408"/>
        <v>2103724</v>
      </c>
      <c r="H369" s="259">
        <f t="shared" si="408"/>
        <v>670194.19999999995</v>
      </c>
      <c r="I369" s="259">
        <f t="shared" si="408"/>
        <v>1356389.3999999999</v>
      </c>
      <c r="J369" s="260">
        <f t="shared" si="408"/>
        <v>0</v>
      </c>
      <c r="K369" s="259">
        <f t="shared" si="408"/>
        <v>0</v>
      </c>
      <c r="L369" s="259">
        <f t="shared" si="408"/>
        <v>9591180</v>
      </c>
      <c r="M369" s="259">
        <f t="shared" si="408"/>
        <v>0</v>
      </c>
      <c r="N369" s="259">
        <f t="shared" si="408"/>
        <v>10847640.6</v>
      </c>
      <c r="O369" s="259">
        <f t="shared" si="408"/>
        <v>0</v>
      </c>
      <c r="P369" s="259">
        <f t="shared" si="408"/>
        <v>2977132.52</v>
      </c>
      <c r="Q369" s="259">
        <f t="shared" si="408"/>
        <v>0</v>
      </c>
      <c r="R369" s="259">
        <f t="shared" si="408"/>
        <v>0</v>
      </c>
      <c r="S369" s="259">
        <f t="shared" si="408"/>
        <v>5821094.4000000004</v>
      </c>
      <c r="T369" s="259">
        <f t="shared" si="408"/>
        <v>0</v>
      </c>
      <c r="U369" s="261"/>
      <c r="V369" s="261"/>
      <c r="W369" s="261"/>
      <c r="X369" s="261"/>
      <c r="Y369" s="261"/>
      <c r="Z369" s="261"/>
      <c r="AA369" s="261"/>
      <c r="AB369" s="262"/>
      <c r="AC369" s="262"/>
      <c r="AD369" s="262"/>
      <c r="AE369" s="262"/>
      <c r="AF369" s="262"/>
      <c r="AG369" s="262"/>
      <c r="AH369" s="262"/>
      <c r="AI369" s="262"/>
      <c r="AJ369" s="262"/>
      <c r="AK369" s="262"/>
      <c r="AL369" s="262"/>
      <c r="AM369" s="262"/>
      <c r="AN369" s="262"/>
      <c r="AO369" s="262"/>
    </row>
    <row r="370" s="18" customFormat="1" ht="29.25" customHeight="1">
      <c r="A370" s="258" t="s">
        <v>461</v>
      </c>
      <c r="B370" s="258"/>
      <c r="C370" s="259">
        <f>SUM(C371:C380)</f>
        <v>14824127.130000001</v>
      </c>
      <c r="D370" s="259">
        <f t="shared" ref="D370:T370" si="409">SUM(D371:D380)</f>
        <v>7650646.1300000008</v>
      </c>
      <c r="E370" s="259">
        <f t="shared" si="409"/>
        <v>0</v>
      </c>
      <c r="F370" s="259">
        <f t="shared" si="409"/>
        <v>5859244.1300000008</v>
      </c>
      <c r="G370" s="259">
        <f t="shared" si="409"/>
        <v>1791402</v>
      </c>
      <c r="H370" s="259">
        <f t="shared" si="409"/>
        <v>0</v>
      </c>
      <c r="I370" s="259">
        <f t="shared" si="409"/>
        <v>0</v>
      </c>
      <c r="J370" s="260">
        <f t="shared" si="409"/>
        <v>0</v>
      </c>
      <c r="K370" s="259">
        <f t="shared" si="409"/>
        <v>0</v>
      </c>
      <c r="L370" s="259">
        <f t="shared" si="409"/>
        <v>0</v>
      </c>
      <c r="M370" s="259">
        <f t="shared" si="409"/>
        <v>0</v>
      </c>
      <c r="N370" s="259">
        <f t="shared" si="409"/>
        <v>0</v>
      </c>
      <c r="O370" s="259">
        <f t="shared" si="409"/>
        <v>0</v>
      </c>
      <c r="P370" s="259">
        <f t="shared" si="409"/>
        <v>1352386.6000000001</v>
      </c>
      <c r="Q370" s="259">
        <f t="shared" si="409"/>
        <v>0</v>
      </c>
      <c r="R370" s="259">
        <f t="shared" si="409"/>
        <v>0</v>
      </c>
      <c r="S370" s="259">
        <f t="shared" si="409"/>
        <v>5821094.4000000004</v>
      </c>
      <c r="T370" s="259">
        <f t="shared" si="409"/>
        <v>0</v>
      </c>
      <c r="U370" s="261"/>
      <c r="V370" s="261"/>
      <c r="W370" s="261"/>
      <c r="X370" s="261"/>
      <c r="Y370" s="261"/>
      <c r="Z370" s="261"/>
      <c r="AA370" s="261"/>
      <c r="AB370" s="262"/>
      <c r="AC370" s="262"/>
      <c r="AD370" s="262"/>
      <c r="AE370" s="262"/>
      <c r="AF370" s="262"/>
      <c r="AG370" s="262"/>
      <c r="AH370" s="262"/>
      <c r="AI370" s="262"/>
      <c r="AJ370" s="262"/>
      <c r="AK370" s="262"/>
      <c r="AL370" s="262"/>
      <c r="AM370" s="262"/>
      <c r="AN370" s="262"/>
      <c r="AO370" s="262"/>
    </row>
    <row r="371" ht="22.5" customHeight="1">
      <c r="A371" s="263">
        <v>1</v>
      </c>
      <c r="B371" s="264" t="s">
        <v>462</v>
      </c>
      <c r="C371" s="265">
        <f t="shared" ref="C371:C380" si="410">D371+K371+L371+M371+N371+O371+P371+Q371+R371+S371+T371</f>
        <v>1791402</v>
      </c>
      <c r="D371" s="265">
        <f t="shared" ref="D371:D380" si="411">SUM(E371:I371)</f>
        <v>1791402</v>
      </c>
      <c r="E371" s="265">
        <v>0</v>
      </c>
      <c r="F371" s="265">
        <v>0</v>
      </c>
      <c r="G371" s="265">
        <v>1791402</v>
      </c>
      <c r="H371" s="265">
        <v>0</v>
      </c>
      <c r="I371" s="265">
        <v>0</v>
      </c>
      <c r="J371" s="266">
        <v>0</v>
      </c>
      <c r="K371" s="265">
        <v>0</v>
      </c>
      <c r="L371" s="265">
        <v>0</v>
      </c>
      <c r="M371" s="265">
        <v>0</v>
      </c>
      <c r="N371" s="265">
        <v>0</v>
      </c>
      <c r="O371" s="265">
        <v>0</v>
      </c>
      <c r="P371" s="265">
        <v>0</v>
      </c>
      <c r="Q371" s="265">
        <v>0</v>
      </c>
      <c r="R371" s="265">
        <v>0</v>
      </c>
      <c r="S371" s="265">
        <v>0</v>
      </c>
      <c r="T371" s="265">
        <v>0</v>
      </c>
    </row>
    <row r="372" ht="22.5" customHeight="1">
      <c r="A372" s="263">
        <v>2</v>
      </c>
      <c r="B372" s="264" t="s">
        <v>463</v>
      </c>
      <c r="C372" s="265">
        <f t="shared" si="410"/>
        <v>4243800.5300000003</v>
      </c>
      <c r="D372" s="265">
        <f t="shared" si="411"/>
        <v>4243800.5300000003</v>
      </c>
      <c r="E372" s="265">
        <v>0</v>
      </c>
      <c r="F372" s="265">
        <v>4243800.5300000003</v>
      </c>
      <c r="G372" s="265">
        <v>0</v>
      </c>
      <c r="H372" s="265">
        <v>0</v>
      </c>
      <c r="I372" s="265">
        <v>0</v>
      </c>
      <c r="J372" s="266">
        <v>0</v>
      </c>
      <c r="K372" s="265">
        <v>0</v>
      </c>
      <c r="L372" s="265">
        <v>0</v>
      </c>
      <c r="M372" s="265">
        <v>0</v>
      </c>
      <c r="N372" s="265">
        <v>0</v>
      </c>
      <c r="O372" s="265">
        <v>0</v>
      </c>
      <c r="P372" s="265">
        <v>0</v>
      </c>
      <c r="Q372" s="265">
        <v>0</v>
      </c>
      <c r="R372" s="265">
        <v>0</v>
      </c>
      <c r="S372" s="265">
        <v>0</v>
      </c>
      <c r="T372" s="265">
        <v>0</v>
      </c>
    </row>
    <row r="373" ht="22.5" customHeight="1">
      <c r="A373" s="263">
        <v>3</v>
      </c>
      <c r="B373" s="264" t="s">
        <v>1321</v>
      </c>
      <c r="C373" s="265">
        <f t="shared" si="410"/>
        <v>10536.32</v>
      </c>
      <c r="D373" s="265">
        <f t="shared" si="411"/>
        <v>0</v>
      </c>
      <c r="E373" s="265">
        <v>0</v>
      </c>
      <c r="F373" s="265">
        <v>0</v>
      </c>
      <c r="G373" s="265">
        <v>0</v>
      </c>
      <c r="H373" s="265">
        <v>0</v>
      </c>
      <c r="I373" s="265">
        <v>0</v>
      </c>
      <c r="J373" s="266">
        <v>0</v>
      </c>
      <c r="K373" s="265">
        <v>0</v>
      </c>
      <c r="L373" s="265">
        <v>0</v>
      </c>
      <c r="M373" s="265">
        <v>0</v>
      </c>
      <c r="N373" s="265">
        <v>0</v>
      </c>
      <c r="O373" s="265">
        <v>0</v>
      </c>
      <c r="P373" s="265">
        <v>10536.32</v>
      </c>
      <c r="Q373" s="265">
        <v>0</v>
      </c>
      <c r="R373" s="265">
        <v>0</v>
      </c>
      <c r="S373" s="265">
        <v>0</v>
      </c>
      <c r="T373" s="265">
        <v>0</v>
      </c>
    </row>
    <row r="374" ht="22.5" customHeight="1">
      <c r="A374" s="263">
        <v>4</v>
      </c>
      <c r="B374" s="264" t="s">
        <v>1322</v>
      </c>
      <c r="C374" s="265">
        <f t="shared" si="410"/>
        <v>246533.78</v>
      </c>
      <c r="D374" s="265">
        <f t="shared" si="411"/>
        <v>0</v>
      </c>
      <c r="E374" s="265">
        <v>0</v>
      </c>
      <c r="F374" s="265">
        <v>0</v>
      </c>
      <c r="G374" s="265">
        <v>0</v>
      </c>
      <c r="H374" s="265">
        <v>0</v>
      </c>
      <c r="I374" s="265">
        <v>0</v>
      </c>
      <c r="J374" s="266">
        <v>0</v>
      </c>
      <c r="K374" s="265">
        <v>0</v>
      </c>
      <c r="L374" s="265">
        <v>0</v>
      </c>
      <c r="M374" s="265">
        <v>0</v>
      </c>
      <c r="N374" s="265">
        <v>0</v>
      </c>
      <c r="O374" s="265">
        <v>0</v>
      </c>
      <c r="P374" s="265">
        <v>246533.78</v>
      </c>
      <c r="Q374" s="265">
        <v>0</v>
      </c>
      <c r="R374" s="265">
        <v>0</v>
      </c>
      <c r="S374" s="265">
        <v>0</v>
      </c>
      <c r="T374" s="265">
        <v>0</v>
      </c>
    </row>
    <row r="375" ht="24.75" customHeight="1">
      <c r="A375" s="263">
        <v>5</v>
      </c>
      <c r="B375" s="264" t="s">
        <v>466</v>
      </c>
      <c r="C375" s="265">
        <f t="shared" si="410"/>
        <v>1615443.6000000001</v>
      </c>
      <c r="D375" s="265">
        <f t="shared" si="411"/>
        <v>1615443.6000000001</v>
      </c>
      <c r="E375" s="265">
        <v>0</v>
      </c>
      <c r="F375" s="265">
        <v>1615443.6000000001</v>
      </c>
      <c r="G375" s="265">
        <v>0</v>
      </c>
      <c r="H375" s="265">
        <v>0</v>
      </c>
      <c r="I375" s="265">
        <v>0</v>
      </c>
      <c r="J375" s="266">
        <v>0</v>
      </c>
      <c r="K375" s="265">
        <v>0</v>
      </c>
      <c r="L375" s="265">
        <v>0</v>
      </c>
      <c r="M375" s="265">
        <v>0</v>
      </c>
      <c r="N375" s="265">
        <v>0</v>
      </c>
      <c r="O375" s="265">
        <v>0</v>
      </c>
      <c r="P375" s="265">
        <v>0</v>
      </c>
      <c r="Q375" s="265">
        <v>0</v>
      </c>
      <c r="R375" s="265">
        <v>0</v>
      </c>
      <c r="S375" s="265">
        <v>0</v>
      </c>
      <c r="T375" s="265">
        <v>0</v>
      </c>
    </row>
    <row r="376" ht="22.5" customHeight="1">
      <c r="A376" s="263">
        <v>6</v>
      </c>
      <c r="B376" s="264" t="s">
        <v>1323</v>
      </c>
      <c r="C376" s="265">
        <f t="shared" si="410"/>
        <v>253798.48000000001</v>
      </c>
      <c r="D376" s="265">
        <f t="shared" si="411"/>
        <v>0</v>
      </c>
      <c r="E376" s="265">
        <v>0</v>
      </c>
      <c r="F376" s="265">
        <v>0</v>
      </c>
      <c r="G376" s="265">
        <v>0</v>
      </c>
      <c r="H376" s="265">
        <v>0</v>
      </c>
      <c r="I376" s="265">
        <v>0</v>
      </c>
      <c r="J376" s="266">
        <v>0</v>
      </c>
      <c r="K376" s="265">
        <v>0</v>
      </c>
      <c r="L376" s="265">
        <v>0</v>
      </c>
      <c r="M376" s="265">
        <v>0</v>
      </c>
      <c r="N376" s="265">
        <v>0</v>
      </c>
      <c r="O376" s="265">
        <v>0</v>
      </c>
      <c r="P376" s="265">
        <v>253798.48000000001</v>
      </c>
      <c r="Q376" s="265">
        <v>0</v>
      </c>
      <c r="R376" s="265">
        <v>0</v>
      </c>
      <c r="S376" s="265">
        <v>0</v>
      </c>
      <c r="T376" s="265">
        <v>0</v>
      </c>
    </row>
    <row r="377" ht="22.5" customHeight="1">
      <c r="A377" s="263">
        <v>7</v>
      </c>
      <c r="B377" s="264" t="s">
        <v>1324</v>
      </c>
      <c r="C377" s="265">
        <f t="shared" si="410"/>
        <v>265933.75</v>
      </c>
      <c r="D377" s="265">
        <f t="shared" si="411"/>
        <v>0</v>
      </c>
      <c r="E377" s="265">
        <v>0</v>
      </c>
      <c r="F377" s="265">
        <v>0</v>
      </c>
      <c r="G377" s="265">
        <v>0</v>
      </c>
      <c r="H377" s="265">
        <v>0</v>
      </c>
      <c r="I377" s="265">
        <v>0</v>
      </c>
      <c r="J377" s="266">
        <v>0</v>
      </c>
      <c r="K377" s="265">
        <v>0</v>
      </c>
      <c r="L377" s="265">
        <v>0</v>
      </c>
      <c r="M377" s="265">
        <v>0</v>
      </c>
      <c r="N377" s="265">
        <v>0</v>
      </c>
      <c r="O377" s="265">
        <v>0</v>
      </c>
      <c r="P377" s="265">
        <v>265933.75</v>
      </c>
      <c r="Q377" s="265">
        <v>0</v>
      </c>
      <c r="R377" s="265">
        <v>0</v>
      </c>
      <c r="S377" s="265">
        <v>0</v>
      </c>
      <c r="T377" s="265">
        <v>0</v>
      </c>
    </row>
    <row r="378" ht="22.5" customHeight="1">
      <c r="A378" s="263">
        <v>8</v>
      </c>
      <c r="B378" s="264" t="s">
        <v>1325</v>
      </c>
      <c r="C378" s="265">
        <f t="shared" si="410"/>
        <v>233001.92999999999</v>
      </c>
      <c r="D378" s="265">
        <f t="shared" si="411"/>
        <v>0</v>
      </c>
      <c r="E378" s="265">
        <v>0</v>
      </c>
      <c r="F378" s="265">
        <v>0</v>
      </c>
      <c r="G378" s="265">
        <v>0</v>
      </c>
      <c r="H378" s="265">
        <v>0</v>
      </c>
      <c r="I378" s="265">
        <v>0</v>
      </c>
      <c r="J378" s="266">
        <v>0</v>
      </c>
      <c r="K378" s="265">
        <v>0</v>
      </c>
      <c r="L378" s="265">
        <v>0</v>
      </c>
      <c r="M378" s="265">
        <v>0</v>
      </c>
      <c r="N378" s="265">
        <v>0</v>
      </c>
      <c r="O378" s="265">
        <v>0</v>
      </c>
      <c r="P378" s="265">
        <v>233001.92999999999</v>
      </c>
      <c r="Q378" s="265">
        <v>0</v>
      </c>
      <c r="R378" s="265">
        <v>0</v>
      </c>
      <c r="S378" s="265">
        <v>0</v>
      </c>
      <c r="T378" s="265">
        <v>0</v>
      </c>
    </row>
    <row r="379" ht="22.5" customHeight="1">
      <c r="A379" s="263">
        <v>9</v>
      </c>
      <c r="B379" s="264" t="s">
        <v>1326</v>
      </c>
      <c r="C379" s="265">
        <f t="shared" si="410"/>
        <v>6032397.9800000004</v>
      </c>
      <c r="D379" s="265">
        <f t="shared" si="411"/>
        <v>0</v>
      </c>
      <c r="E379" s="265">
        <v>0</v>
      </c>
      <c r="F379" s="265">
        <v>0</v>
      </c>
      <c r="G379" s="265">
        <v>0</v>
      </c>
      <c r="H379" s="265">
        <v>0</v>
      </c>
      <c r="I379" s="265">
        <v>0</v>
      </c>
      <c r="J379" s="266">
        <v>0</v>
      </c>
      <c r="K379" s="265">
        <v>0</v>
      </c>
      <c r="L379" s="265">
        <v>0</v>
      </c>
      <c r="M379" s="265">
        <v>0</v>
      </c>
      <c r="N379" s="265">
        <v>0</v>
      </c>
      <c r="O379" s="265">
        <v>0</v>
      </c>
      <c r="P379" s="265">
        <v>211303.57999999999</v>
      </c>
      <c r="Q379" s="265">
        <v>0</v>
      </c>
      <c r="R379" s="265">
        <v>0</v>
      </c>
      <c r="S379" s="265">
        <v>5821094.4000000004</v>
      </c>
      <c r="T379" s="265">
        <v>0</v>
      </c>
    </row>
    <row r="380" ht="22.5" customHeight="1">
      <c r="A380" s="263">
        <v>10</v>
      </c>
      <c r="B380" s="264" t="s">
        <v>1327</v>
      </c>
      <c r="C380" s="265">
        <f t="shared" si="410"/>
        <v>131278.76000000001</v>
      </c>
      <c r="D380" s="265">
        <f t="shared" si="411"/>
        <v>0</v>
      </c>
      <c r="E380" s="265">
        <v>0</v>
      </c>
      <c r="F380" s="265">
        <v>0</v>
      </c>
      <c r="G380" s="265">
        <v>0</v>
      </c>
      <c r="H380" s="265">
        <v>0</v>
      </c>
      <c r="I380" s="265">
        <v>0</v>
      </c>
      <c r="J380" s="266">
        <v>0</v>
      </c>
      <c r="K380" s="265">
        <v>0</v>
      </c>
      <c r="L380" s="265">
        <v>0</v>
      </c>
      <c r="M380" s="265">
        <v>0</v>
      </c>
      <c r="N380" s="265">
        <v>0</v>
      </c>
      <c r="O380" s="265">
        <v>0</v>
      </c>
      <c r="P380" s="265">
        <v>131278.76000000001</v>
      </c>
      <c r="Q380" s="265">
        <v>0</v>
      </c>
      <c r="R380" s="265">
        <v>0</v>
      </c>
      <c r="S380" s="265">
        <v>0</v>
      </c>
      <c r="T380" s="265">
        <v>0</v>
      </c>
    </row>
    <row r="381" s="18" customFormat="1" ht="22.5" customHeight="1">
      <c r="A381" s="258" t="s">
        <v>472</v>
      </c>
      <c r="B381" s="258"/>
      <c r="C381" s="259">
        <f>SUM(C382:C385)</f>
        <v>14499387.379999999</v>
      </c>
      <c r="D381" s="259">
        <f t="shared" ref="D381:T381" si="412">SUM(D382:D385)</f>
        <v>3001710.2000000002</v>
      </c>
      <c r="E381" s="259">
        <f t="shared" si="412"/>
        <v>0</v>
      </c>
      <c r="F381" s="259">
        <f t="shared" si="412"/>
        <v>3001710.2000000002</v>
      </c>
      <c r="G381" s="259">
        <f t="shared" si="412"/>
        <v>0</v>
      </c>
      <c r="H381" s="259">
        <f t="shared" si="412"/>
        <v>0</v>
      </c>
      <c r="I381" s="259">
        <f t="shared" si="412"/>
        <v>0</v>
      </c>
      <c r="J381" s="260">
        <f t="shared" si="412"/>
        <v>0</v>
      </c>
      <c r="K381" s="259">
        <f t="shared" si="412"/>
        <v>0</v>
      </c>
      <c r="L381" s="259">
        <f t="shared" si="412"/>
        <v>0</v>
      </c>
      <c r="M381" s="259">
        <f t="shared" si="412"/>
        <v>0</v>
      </c>
      <c r="N381" s="259">
        <f t="shared" si="412"/>
        <v>10847640.6</v>
      </c>
      <c r="O381" s="259">
        <f t="shared" si="412"/>
        <v>0</v>
      </c>
      <c r="P381" s="259">
        <f t="shared" si="412"/>
        <v>650036.57999999996</v>
      </c>
      <c r="Q381" s="259">
        <f t="shared" si="412"/>
        <v>0</v>
      </c>
      <c r="R381" s="259">
        <f t="shared" si="412"/>
        <v>0</v>
      </c>
      <c r="S381" s="259">
        <f t="shared" si="412"/>
        <v>0</v>
      </c>
      <c r="T381" s="259">
        <f t="shared" si="412"/>
        <v>0</v>
      </c>
      <c r="U381" s="261"/>
      <c r="V381" s="261"/>
      <c r="W381" s="261"/>
      <c r="X381" s="261"/>
      <c r="Y381" s="261"/>
      <c r="Z381" s="261"/>
      <c r="AA381" s="261"/>
      <c r="AB381" s="262"/>
      <c r="AC381" s="262"/>
      <c r="AD381" s="262"/>
      <c r="AE381" s="262"/>
      <c r="AF381" s="262"/>
      <c r="AG381" s="262"/>
      <c r="AH381" s="262"/>
      <c r="AI381" s="262"/>
      <c r="AJ381" s="262"/>
      <c r="AK381" s="262"/>
      <c r="AL381" s="262"/>
      <c r="AM381" s="262"/>
      <c r="AN381" s="262"/>
      <c r="AO381" s="262"/>
    </row>
    <row r="382" ht="22.5" customHeight="1">
      <c r="A382" s="263">
        <v>1</v>
      </c>
      <c r="B382" s="264" t="s">
        <v>1328</v>
      </c>
      <c r="C382" s="265">
        <f t="shared" ref="C382:C385" si="413">D382+K382+L382+M382+N382+O382+P382+Q382+R382+S382+T382</f>
        <v>8090556.5800000001</v>
      </c>
      <c r="D382" s="265">
        <f t="shared" ref="D382:D385" si="414">SUM(E382:I382)</f>
        <v>0</v>
      </c>
      <c r="E382" s="265">
        <v>0</v>
      </c>
      <c r="F382" s="265">
        <v>0</v>
      </c>
      <c r="G382" s="265">
        <v>0</v>
      </c>
      <c r="H382" s="265">
        <v>0</v>
      </c>
      <c r="I382" s="265">
        <v>0</v>
      </c>
      <c r="J382" s="266">
        <v>0</v>
      </c>
      <c r="K382" s="265">
        <v>0</v>
      </c>
      <c r="L382" s="265">
        <v>0</v>
      </c>
      <c r="M382" s="265">
        <v>0</v>
      </c>
      <c r="N382" s="265">
        <v>7788151.7999999998</v>
      </c>
      <c r="O382" s="265">
        <v>0</v>
      </c>
      <c r="P382" s="265">
        <v>302404.78000000003</v>
      </c>
      <c r="Q382" s="265">
        <v>0</v>
      </c>
      <c r="R382" s="265">
        <v>0</v>
      </c>
      <c r="S382" s="265">
        <v>0</v>
      </c>
      <c r="T382" s="265">
        <v>0</v>
      </c>
    </row>
    <row r="383" ht="22.5" customHeight="1">
      <c r="A383" s="263">
        <v>2</v>
      </c>
      <c r="B383" s="264" t="s">
        <v>1329</v>
      </c>
      <c r="C383" s="265">
        <f t="shared" si="413"/>
        <v>1850570.9700000002</v>
      </c>
      <c r="D383" s="265">
        <f t="shared" si="414"/>
        <v>1734464.6000000001</v>
      </c>
      <c r="E383" s="265">
        <v>0</v>
      </c>
      <c r="F383" s="265">
        <v>1734464.6000000001</v>
      </c>
      <c r="G383" s="265">
        <v>0</v>
      </c>
      <c r="H383" s="265">
        <v>0</v>
      </c>
      <c r="I383" s="265">
        <v>0</v>
      </c>
      <c r="J383" s="266">
        <v>0</v>
      </c>
      <c r="K383" s="265">
        <v>0</v>
      </c>
      <c r="L383" s="265">
        <v>0</v>
      </c>
      <c r="M383" s="265">
        <v>0</v>
      </c>
      <c r="N383" s="265">
        <v>0</v>
      </c>
      <c r="O383" s="265">
        <v>0</v>
      </c>
      <c r="P383" s="265">
        <v>116106.37</v>
      </c>
      <c r="Q383" s="265">
        <v>0</v>
      </c>
      <c r="R383" s="265">
        <v>0</v>
      </c>
      <c r="S383" s="265">
        <v>0</v>
      </c>
      <c r="T383" s="265">
        <v>0</v>
      </c>
    </row>
    <row r="384" ht="24" customHeight="1">
      <c r="A384" s="263">
        <v>3</v>
      </c>
      <c r="B384" s="264" t="s">
        <v>1330</v>
      </c>
      <c r="C384" s="265">
        <f t="shared" si="413"/>
        <v>1379311.6900000002</v>
      </c>
      <c r="D384" s="265">
        <f t="shared" si="414"/>
        <v>1267245.6000000001</v>
      </c>
      <c r="E384" s="265">
        <v>0</v>
      </c>
      <c r="F384" s="265">
        <v>1267245.6000000001</v>
      </c>
      <c r="G384" s="265">
        <v>0</v>
      </c>
      <c r="H384" s="265">
        <v>0</v>
      </c>
      <c r="I384" s="265">
        <v>0</v>
      </c>
      <c r="J384" s="266">
        <v>0</v>
      </c>
      <c r="K384" s="265">
        <v>0</v>
      </c>
      <c r="L384" s="265">
        <v>0</v>
      </c>
      <c r="M384" s="265">
        <v>0</v>
      </c>
      <c r="N384" s="265">
        <v>0</v>
      </c>
      <c r="O384" s="265">
        <v>0</v>
      </c>
      <c r="P384" s="265">
        <v>112066.09</v>
      </c>
      <c r="Q384" s="265">
        <v>0</v>
      </c>
      <c r="R384" s="265">
        <v>0</v>
      </c>
      <c r="S384" s="265">
        <v>0</v>
      </c>
      <c r="T384" s="265">
        <v>0</v>
      </c>
    </row>
    <row r="385" ht="24" customHeight="1">
      <c r="A385" s="263">
        <v>4</v>
      </c>
      <c r="B385" s="264" t="s">
        <v>1331</v>
      </c>
      <c r="C385" s="265">
        <f t="shared" si="413"/>
        <v>3178948.1399999997</v>
      </c>
      <c r="D385" s="265">
        <f t="shared" si="414"/>
        <v>0</v>
      </c>
      <c r="E385" s="265">
        <v>0</v>
      </c>
      <c r="F385" s="265">
        <v>0</v>
      </c>
      <c r="G385" s="265">
        <v>0</v>
      </c>
      <c r="H385" s="265">
        <v>0</v>
      </c>
      <c r="I385" s="265">
        <v>0</v>
      </c>
      <c r="J385" s="266">
        <v>0</v>
      </c>
      <c r="K385" s="265">
        <v>0</v>
      </c>
      <c r="L385" s="265">
        <v>0</v>
      </c>
      <c r="M385" s="265">
        <v>0</v>
      </c>
      <c r="N385" s="265">
        <v>3059488.7999999998</v>
      </c>
      <c r="O385" s="265">
        <v>0</v>
      </c>
      <c r="P385" s="265">
        <v>119459.34</v>
      </c>
      <c r="Q385" s="265">
        <v>0</v>
      </c>
      <c r="R385" s="265">
        <v>0</v>
      </c>
      <c r="S385" s="265">
        <v>0</v>
      </c>
      <c r="T385" s="265">
        <v>0</v>
      </c>
    </row>
    <row r="386" s="18" customFormat="1" ht="32.25" customHeight="1">
      <c r="A386" s="258" t="s">
        <v>477</v>
      </c>
      <c r="B386" s="258"/>
      <c r="C386" s="259">
        <f>SUM(C387:C397)</f>
        <v>25082780.399999999</v>
      </c>
      <c r="D386" s="259">
        <f t="shared" ref="D386:T386" si="415">SUM(D387:D397)</f>
        <v>14581432.65</v>
      </c>
      <c r="E386" s="259">
        <f t="shared" si="415"/>
        <v>3205646.8500000001</v>
      </c>
      <c r="F386" s="259">
        <f t="shared" si="415"/>
        <v>9036880.1999999993</v>
      </c>
      <c r="G386" s="259">
        <f t="shared" si="415"/>
        <v>312322</v>
      </c>
      <c r="H386" s="259">
        <f t="shared" si="415"/>
        <v>670194.19999999995</v>
      </c>
      <c r="I386" s="259">
        <f t="shared" si="415"/>
        <v>1356389.3999999999</v>
      </c>
      <c r="J386" s="260">
        <f t="shared" si="415"/>
        <v>0</v>
      </c>
      <c r="K386" s="259">
        <f t="shared" si="415"/>
        <v>0</v>
      </c>
      <c r="L386" s="259">
        <f t="shared" si="415"/>
        <v>9591180</v>
      </c>
      <c r="M386" s="259">
        <f t="shared" si="415"/>
        <v>0</v>
      </c>
      <c r="N386" s="259">
        <f t="shared" si="415"/>
        <v>0</v>
      </c>
      <c r="O386" s="259">
        <f t="shared" si="415"/>
        <v>0</v>
      </c>
      <c r="P386" s="259">
        <f t="shared" si="415"/>
        <v>910167.75</v>
      </c>
      <c r="Q386" s="259">
        <f t="shared" si="415"/>
        <v>0</v>
      </c>
      <c r="R386" s="259">
        <f t="shared" si="415"/>
        <v>0</v>
      </c>
      <c r="S386" s="259">
        <f t="shared" si="415"/>
        <v>0</v>
      </c>
      <c r="T386" s="259">
        <f t="shared" si="415"/>
        <v>0</v>
      </c>
      <c r="U386" s="261"/>
      <c r="V386" s="261"/>
      <c r="W386" s="261"/>
      <c r="X386" s="261"/>
      <c r="Y386" s="261"/>
      <c r="Z386" s="261"/>
      <c r="AA386" s="261"/>
      <c r="AB386" s="262"/>
      <c r="AC386" s="262"/>
      <c r="AD386" s="262"/>
      <c r="AE386" s="262"/>
      <c r="AF386" s="262"/>
      <c r="AG386" s="262"/>
      <c r="AH386" s="262"/>
      <c r="AI386" s="262"/>
      <c r="AJ386" s="262"/>
      <c r="AK386" s="262"/>
      <c r="AL386" s="262"/>
      <c r="AM386" s="262"/>
      <c r="AN386" s="262"/>
      <c r="AO386" s="262"/>
    </row>
    <row r="387" ht="22.5" customHeight="1">
      <c r="A387" s="263">
        <v>1</v>
      </c>
      <c r="B387" s="264" t="s">
        <v>1332</v>
      </c>
      <c r="C387" s="265">
        <f t="shared" ref="C387:C397" si="416">D387+K387+L387+M387+N387+O387+P387+Q387+R387+S387+T387</f>
        <v>1051027.6000000001</v>
      </c>
      <c r="D387" s="265">
        <f t="shared" ref="D387:D397" si="417">SUM(E387:I387)</f>
        <v>1051027.6000000001</v>
      </c>
      <c r="E387" s="265">
        <v>0</v>
      </c>
      <c r="F387" s="265">
        <v>0</v>
      </c>
      <c r="G387" s="265">
        <v>312322</v>
      </c>
      <c r="H387" s="265">
        <v>244320.20000000001</v>
      </c>
      <c r="I387" s="265">
        <v>494385.40000000002</v>
      </c>
      <c r="J387" s="266">
        <v>0</v>
      </c>
      <c r="K387" s="265">
        <v>0</v>
      </c>
      <c r="L387" s="265">
        <v>0</v>
      </c>
      <c r="M387" s="265">
        <v>0</v>
      </c>
      <c r="N387" s="265">
        <v>0</v>
      </c>
      <c r="O387" s="265">
        <v>0</v>
      </c>
      <c r="P387" s="265">
        <v>0</v>
      </c>
      <c r="Q387" s="265">
        <v>0</v>
      </c>
      <c r="R387" s="265">
        <v>0</v>
      </c>
      <c r="S387" s="265">
        <v>0</v>
      </c>
      <c r="T387" s="265">
        <v>0</v>
      </c>
    </row>
    <row r="388" ht="22.5" customHeight="1">
      <c r="A388" s="263">
        <v>2</v>
      </c>
      <c r="B388" s="264" t="s">
        <v>1333</v>
      </c>
      <c r="C388" s="265">
        <f t="shared" si="416"/>
        <v>2209333.3700000001</v>
      </c>
      <c r="D388" s="265">
        <f t="shared" si="417"/>
        <v>1969524</v>
      </c>
      <c r="E388" s="265">
        <v>345624</v>
      </c>
      <c r="F388" s="265">
        <v>1022449.2</v>
      </c>
      <c r="G388" s="265">
        <v>0</v>
      </c>
      <c r="H388" s="265">
        <v>214572</v>
      </c>
      <c r="I388" s="265">
        <v>386878.79999999999</v>
      </c>
      <c r="J388" s="266">
        <v>0</v>
      </c>
      <c r="K388" s="265">
        <v>0</v>
      </c>
      <c r="L388" s="265">
        <v>0</v>
      </c>
      <c r="M388" s="265">
        <v>0</v>
      </c>
      <c r="N388" s="265">
        <v>0</v>
      </c>
      <c r="O388" s="265">
        <v>0</v>
      </c>
      <c r="P388" s="265">
        <v>239809.37</v>
      </c>
      <c r="Q388" s="265">
        <v>0</v>
      </c>
      <c r="R388" s="265">
        <v>0</v>
      </c>
      <c r="S388" s="265">
        <v>0</v>
      </c>
      <c r="T388" s="265">
        <v>0</v>
      </c>
    </row>
    <row r="389" ht="22.5" customHeight="1">
      <c r="A389" s="263">
        <v>3</v>
      </c>
      <c r="B389" s="264" t="s">
        <v>1334</v>
      </c>
      <c r="C389" s="265">
        <f t="shared" si="416"/>
        <v>465789.40000000002</v>
      </c>
      <c r="D389" s="265">
        <f t="shared" si="417"/>
        <v>465789.40000000002</v>
      </c>
      <c r="E389" s="265">
        <v>465789.40000000002</v>
      </c>
      <c r="F389" s="265">
        <v>0</v>
      </c>
      <c r="G389" s="265">
        <v>0</v>
      </c>
      <c r="H389" s="265">
        <v>0</v>
      </c>
      <c r="I389" s="265">
        <v>0</v>
      </c>
      <c r="J389" s="266">
        <v>0</v>
      </c>
      <c r="K389" s="265">
        <v>0</v>
      </c>
      <c r="L389" s="265">
        <v>0</v>
      </c>
      <c r="M389" s="265">
        <v>0</v>
      </c>
      <c r="N389" s="265">
        <v>0</v>
      </c>
      <c r="O389" s="265">
        <v>0</v>
      </c>
      <c r="P389" s="265">
        <v>0</v>
      </c>
      <c r="Q389" s="265">
        <v>0</v>
      </c>
      <c r="R389" s="265">
        <v>0</v>
      </c>
      <c r="S389" s="265">
        <v>0</v>
      </c>
      <c r="T389" s="265">
        <v>0</v>
      </c>
    </row>
    <row r="390" ht="22.5" customHeight="1">
      <c r="A390" s="263">
        <v>4</v>
      </c>
      <c r="B390" s="264" t="s">
        <v>1335</v>
      </c>
      <c r="C390" s="265">
        <f t="shared" si="416"/>
        <v>2803183</v>
      </c>
      <c r="D390" s="265">
        <f t="shared" si="417"/>
        <v>2803183</v>
      </c>
      <c r="E390" s="265">
        <v>0</v>
      </c>
      <c r="F390" s="265">
        <v>2803183</v>
      </c>
      <c r="G390" s="265">
        <v>0</v>
      </c>
      <c r="H390" s="265">
        <v>0</v>
      </c>
      <c r="I390" s="265">
        <v>0</v>
      </c>
      <c r="J390" s="266">
        <v>0</v>
      </c>
      <c r="K390" s="265">
        <v>0</v>
      </c>
      <c r="L390" s="265">
        <v>0</v>
      </c>
      <c r="M390" s="265">
        <v>0</v>
      </c>
      <c r="N390" s="265">
        <v>0</v>
      </c>
      <c r="O390" s="265">
        <v>0</v>
      </c>
      <c r="P390" s="265">
        <v>0</v>
      </c>
      <c r="Q390" s="265">
        <v>0</v>
      </c>
      <c r="R390" s="265">
        <v>0</v>
      </c>
      <c r="S390" s="265">
        <v>0</v>
      </c>
      <c r="T390" s="265">
        <v>0</v>
      </c>
    </row>
    <row r="391" ht="22.5" customHeight="1">
      <c r="A391" s="263">
        <v>5</v>
      </c>
      <c r="B391" s="264" t="s">
        <v>1336</v>
      </c>
      <c r="C391" s="265">
        <f t="shared" si="416"/>
        <v>1916889.74</v>
      </c>
      <c r="D391" s="265">
        <f t="shared" si="417"/>
        <v>1670973.6499999999</v>
      </c>
      <c r="E391" s="265">
        <v>310238.84999999998</v>
      </c>
      <c r="F391" s="265">
        <v>674307.59999999998</v>
      </c>
      <c r="G391" s="265">
        <v>0</v>
      </c>
      <c r="H391" s="265">
        <v>211302</v>
      </c>
      <c r="I391" s="265">
        <v>475125.20000000001</v>
      </c>
      <c r="J391" s="266">
        <v>0</v>
      </c>
      <c r="K391" s="265">
        <v>0</v>
      </c>
      <c r="L391" s="265">
        <v>0</v>
      </c>
      <c r="M391" s="265">
        <v>0</v>
      </c>
      <c r="N391" s="265">
        <v>0</v>
      </c>
      <c r="O391" s="265">
        <v>0</v>
      </c>
      <c r="P391" s="265">
        <v>245916.09</v>
      </c>
      <c r="Q391" s="265">
        <v>0</v>
      </c>
      <c r="R391" s="265">
        <v>0</v>
      </c>
      <c r="S391" s="265">
        <v>0</v>
      </c>
      <c r="T391" s="265">
        <v>0</v>
      </c>
    </row>
    <row r="392" ht="22.5" customHeight="1">
      <c r="A392" s="263">
        <v>6</v>
      </c>
      <c r="B392" s="264" t="s">
        <v>483</v>
      </c>
      <c r="C392" s="265">
        <f t="shared" si="416"/>
        <v>2083994.6000000001</v>
      </c>
      <c r="D392" s="265">
        <f t="shared" si="417"/>
        <v>2083994.6000000001</v>
      </c>
      <c r="E392" s="265">
        <v>2083994.6000000001</v>
      </c>
      <c r="F392" s="265">
        <v>0</v>
      </c>
      <c r="G392" s="265">
        <v>0</v>
      </c>
      <c r="H392" s="265">
        <v>0</v>
      </c>
      <c r="I392" s="265">
        <v>0</v>
      </c>
      <c r="J392" s="266">
        <v>0</v>
      </c>
      <c r="K392" s="265">
        <v>0</v>
      </c>
      <c r="L392" s="265">
        <v>0</v>
      </c>
      <c r="M392" s="265">
        <v>0</v>
      </c>
      <c r="N392" s="265">
        <v>0</v>
      </c>
      <c r="O392" s="265">
        <v>0</v>
      </c>
      <c r="P392" s="265">
        <v>0</v>
      </c>
      <c r="Q392" s="265">
        <v>0</v>
      </c>
      <c r="R392" s="265">
        <v>0</v>
      </c>
      <c r="S392" s="265">
        <v>0</v>
      </c>
      <c r="T392" s="265">
        <v>0</v>
      </c>
    </row>
    <row r="393" ht="22.5" customHeight="1">
      <c r="A393" s="263">
        <v>7</v>
      </c>
      <c r="B393" s="264" t="s">
        <v>1337</v>
      </c>
      <c r="C393" s="265">
        <f t="shared" si="416"/>
        <v>2788013</v>
      </c>
      <c r="D393" s="265">
        <f t="shared" si="417"/>
        <v>2788013</v>
      </c>
      <c r="E393" s="265">
        <v>0</v>
      </c>
      <c r="F393" s="265">
        <v>2788013</v>
      </c>
      <c r="G393" s="265">
        <v>0</v>
      </c>
      <c r="H393" s="265">
        <v>0</v>
      </c>
      <c r="I393" s="265">
        <v>0</v>
      </c>
      <c r="J393" s="266">
        <v>0</v>
      </c>
      <c r="K393" s="265">
        <v>0</v>
      </c>
      <c r="L393" s="265">
        <v>0</v>
      </c>
      <c r="M393" s="265">
        <v>0</v>
      </c>
      <c r="N393" s="265">
        <v>0</v>
      </c>
      <c r="O393" s="265">
        <v>0</v>
      </c>
      <c r="P393" s="265">
        <v>0</v>
      </c>
      <c r="Q393" s="265">
        <v>0</v>
      </c>
      <c r="R393" s="265">
        <v>0</v>
      </c>
      <c r="S393" s="265">
        <v>0</v>
      </c>
      <c r="T393" s="265">
        <v>0</v>
      </c>
    </row>
    <row r="394" ht="22.5" customHeight="1">
      <c r="A394" s="263">
        <v>8</v>
      </c>
      <c r="B394" s="264" t="s">
        <v>1338</v>
      </c>
      <c r="C394" s="265">
        <f t="shared" si="416"/>
        <v>161744.20999999999</v>
      </c>
      <c r="D394" s="265">
        <f t="shared" si="417"/>
        <v>0</v>
      </c>
      <c r="E394" s="265">
        <v>0</v>
      </c>
      <c r="F394" s="265">
        <v>0</v>
      </c>
      <c r="G394" s="265">
        <v>0</v>
      </c>
      <c r="H394" s="265">
        <v>0</v>
      </c>
      <c r="I394" s="265">
        <v>0</v>
      </c>
      <c r="J394" s="266">
        <v>0</v>
      </c>
      <c r="K394" s="265">
        <v>0</v>
      </c>
      <c r="L394" s="265">
        <v>0</v>
      </c>
      <c r="M394" s="265">
        <v>0</v>
      </c>
      <c r="N394" s="265">
        <v>0</v>
      </c>
      <c r="O394" s="265">
        <v>0</v>
      </c>
      <c r="P394" s="265">
        <v>161744.20999999999</v>
      </c>
      <c r="Q394" s="265">
        <v>0</v>
      </c>
      <c r="R394" s="265">
        <v>0</v>
      </c>
      <c r="S394" s="265">
        <v>0</v>
      </c>
      <c r="T394" s="265">
        <v>0</v>
      </c>
    </row>
    <row r="395" ht="22.5" customHeight="1">
      <c r="A395" s="263">
        <v>9</v>
      </c>
      <c r="B395" s="264" t="s">
        <v>1339</v>
      </c>
      <c r="C395" s="265">
        <f t="shared" si="416"/>
        <v>262698.08000000002</v>
      </c>
      <c r="D395" s="265">
        <f t="shared" si="417"/>
        <v>0</v>
      </c>
      <c r="E395" s="265">
        <v>0</v>
      </c>
      <c r="F395" s="265">
        <v>0</v>
      </c>
      <c r="G395" s="265">
        <v>0</v>
      </c>
      <c r="H395" s="265">
        <v>0</v>
      </c>
      <c r="I395" s="265">
        <v>0</v>
      </c>
      <c r="J395" s="266">
        <v>0</v>
      </c>
      <c r="K395" s="265">
        <v>0</v>
      </c>
      <c r="L395" s="265">
        <v>0</v>
      </c>
      <c r="M395" s="265">
        <v>0</v>
      </c>
      <c r="N395" s="265">
        <v>0</v>
      </c>
      <c r="O395" s="265">
        <v>0</v>
      </c>
      <c r="P395" s="265">
        <v>262698.08000000002</v>
      </c>
      <c r="Q395" s="265">
        <v>0</v>
      </c>
      <c r="R395" s="265">
        <v>0</v>
      </c>
      <c r="S395" s="265">
        <v>0</v>
      </c>
      <c r="T395" s="265">
        <v>0</v>
      </c>
    </row>
    <row r="396" ht="22.5" customHeight="1">
      <c r="A396" s="263">
        <v>10</v>
      </c>
      <c r="B396" s="264" t="s">
        <v>1340</v>
      </c>
      <c r="C396" s="265">
        <f t="shared" si="416"/>
        <v>1748927.3999999999</v>
      </c>
      <c r="D396" s="265">
        <f t="shared" si="417"/>
        <v>1748927.3999999999</v>
      </c>
      <c r="E396" s="265">
        <v>0</v>
      </c>
      <c r="F396" s="265">
        <v>1748927.3999999999</v>
      </c>
      <c r="G396" s="265">
        <v>0</v>
      </c>
      <c r="H396" s="265">
        <v>0</v>
      </c>
      <c r="I396" s="265">
        <v>0</v>
      </c>
      <c r="J396" s="266">
        <v>0</v>
      </c>
      <c r="K396" s="265">
        <v>0</v>
      </c>
      <c r="L396" s="265">
        <v>0</v>
      </c>
      <c r="M396" s="265">
        <v>0</v>
      </c>
      <c r="N396" s="265">
        <v>0</v>
      </c>
      <c r="O396" s="265">
        <v>0</v>
      </c>
      <c r="P396" s="265">
        <v>0</v>
      </c>
      <c r="Q396" s="265">
        <v>0</v>
      </c>
      <c r="R396" s="265">
        <v>0</v>
      </c>
      <c r="S396" s="265">
        <v>0</v>
      </c>
      <c r="T396" s="265">
        <v>0</v>
      </c>
    </row>
    <row r="397" ht="22.5" customHeight="1">
      <c r="A397" s="263">
        <v>11</v>
      </c>
      <c r="B397" s="264" t="s">
        <v>1341</v>
      </c>
      <c r="C397" s="265">
        <f t="shared" si="416"/>
        <v>9591180</v>
      </c>
      <c r="D397" s="265">
        <f t="shared" si="417"/>
        <v>0</v>
      </c>
      <c r="E397" s="265">
        <v>0</v>
      </c>
      <c r="F397" s="265">
        <v>0</v>
      </c>
      <c r="G397" s="265">
        <v>0</v>
      </c>
      <c r="H397" s="265">
        <v>0</v>
      </c>
      <c r="I397" s="265">
        <v>0</v>
      </c>
      <c r="J397" s="266">
        <v>0</v>
      </c>
      <c r="K397" s="265">
        <v>0</v>
      </c>
      <c r="L397" s="265">
        <v>9591180</v>
      </c>
      <c r="M397" s="265">
        <v>0</v>
      </c>
      <c r="N397" s="265">
        <v>0</v>
      </c>
      <c r="O397" s="265">
        <v>0</v>
      </c>
      <c r="P397" s="265">
        <v>0</v>
      </c>
      <c r="Q397" s="265">
        <v>0</v>
      </c>
      <c r="R397" s="265">
        <v>0</v>
      </c>
      <c r="S397" s="265">
        <v>0</v>
      </c>
      <c r="T397" s="265">
        <v>0</v>
      </c>
    </row>
    <row r="398" s="18" customFormat="1" ht="27" customHeight="1">
      <c r="A398" s="258" t="s">
        <v>490</v>
      </c>
      <c r="B398" s="258"/>
      <c r="C398" s="259">
        <f>C399</f>
        <v>64541.589999999997</v>
      </c>
      <c r="D398" s="259">
        <f t="shared" ref="D398:T398" si="418">D399</f>
        <v>0</v>
      </c>
      <c r="E398" s="259">
        <f t="shared" si="418"/>
        <v>0</v>
      </c>
      <c r="F398" s="259">
        <f t="shared" si="418"/>
        <v>0</v>
      </c>
      <c r="G398" s="259">
        <f t="shared" si="418"/>
        <v>0</v>
      </c>
      <c r="H398" s="259">
        <f t="shared" si="418"/>
        <v>0</v>
      </c>
      <c r="I398" s="259">
        <f t="shared" si="418"/>
        <v>0</v>
      </c>
      <c r="J398" s="260">
        <f t="shared" si="418"/>
        <v>0</v>
      </c>
      <c r="K398" s="259">
        <f t="shared" si="418"/>
        <v>0</v>
      </c>
      <c r="L398" s="259">
        <f t="shared" si="418"/>
        <v>0</v>
      </c>
      <c r="M398" s="259">
        <f t="shared" si="418"/>
        <v>0</v>
      </c>
      <c r="N398" s="259">
        <f t="shared" si="418"/>
        <v>0</v>
      </c>
      <c r="O398" s="259">
        <f t="shared" si="418"/>
        <v>0</v>
      </c>
      <c r="P398" s="259">
        <f t="shared" si="418"/>
        <v>64541.589999999997</v>
      </c>
      <c r="Q398" s="259">
        <f t="shared" si="418"/>
        <v>0</v>
      </c>
      <c r="R398" s="259">
        <f t="shared" si="418"/>
        <v>0</v>
      </c>
      <c r="S398" s="259">
        <f t="shared" si="418"/>
        <v>0</v>
      </c>
      <c r="T398" s="259">
        <f t="shared" si="418"/>
        <v>0</v>
      </c>
      <c r="U398" s="261"/>
      <c r="V398" s="261"/>
      <c r="W398" s="261"/>
      <c r="X398" s="261"/>
      <c r="Y398" s="261"/>
      <c r="Z398" s="261"/>
      <c r="AA398" s="261"/>
      <c r="AB398" s="262"/>
      <c r="AC398" s="262"/>
      <c r="AD398" s="262"/>
      <c r="AE398" s="262"/>
      <c r="AF398" s="262"/>
      <c r="AG398" s="262"/>
      <c r="AH398" s="262"/>
      <c r="AI398" s="262"/>
      <c r="AJ398" s="262"/>
      <c r="AK398" s="262"/>
      <c r="AL398" s="262"/>
      <c r="AM398" s="262"/>
      <c r="AN398" s="262"/>
      <c r="AO398" s="262"/>
    </row>
    <row r="399" ht="22.5" customHeight="1">
      <c r="A399" s="263">
        <v>1</v>
      </c>
      <c r="B399" s="264" t="s">
        <v>1342</v>
      </c>
      <c r="C399" s="265">
        <f>D399+K399+L399+M399+N399+O399+P399+Q399+R399+S399+T399</f>
        <v>64541.589999999997</v>
      </c>
      <c r="D399" s="265">
        <f>SUM(E399:I399)</f>
        <v>0</v>
      </c>
      <c r="E399" s="265">
        <v>0</v>
      </c>
      <c r="F399" s="265">
        <v>0</v>
      </c>
      <c r="G399" s="265">
        <v>0</v>
      </c>
      <c r="H399" s="265">
        <v>0</v>
      </c>
      <c r="I399" s="265">
        <v>0</v>
      </c>
      <c r="J399" s="266">
        <v>0</v>
      </c>
      <c r="K399" s="265">
        <v>0</v>
      </c>
      <c r="L399" s="265">
        <v>0</v>
      </c>
      <c r="M399" s="265">
        <v>0</v>
      </c>
      <c r="N399" s="265">
        <v>0</v>
      </c>
      <c r="O399" s="265">
        <v>0</v>
      </c>
      <c r="P399" s="265">
        <v>64541.589999999997</v>
      </c>
      <c r="Q399" s="265">
        <v>0</v>
      </c>
      <c r="R399" s="265">
        <v>0</v>
      </c>
      <c r="S399" s="265">
        <v>0</v>
      </c>
      <c r="T399" s="265">
        <v>0</v>
      </c>
    </row>
    <row r="400" s="13" customFormat="1" ht="23.25" customHeight="1">
      <c r="A400" s="254" t="s">
        <v>493</v>
      </c>
      <c r="B400" s="254"/>
      <c r="C400" s="267"/>
      <c r="D400" s="267"/>
      <c r="E400" s="267"/>
      <c r="F400" s="267"/>
      <c r="G400" s="267"/>
      <c r="H400" s="267"/>
      <c r="I400" s="267"/>
      <c r="J400" s="268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9"/>
      <c r="V400" s="269"/>
      <c r="W400" s="269"/>
      <c r="X400" s="269"/>
      <c r="Y400" s="269"/>
      <c r="Z400" s="269"/>
      <c r="AA400" s="269"/>
      <c r="AB400" s="270"/>
      <c r="AC400" s="270"/>
      <c r="AD400" s="270"/>
      <c r="AE400" s="270"/>
      <c r="AF400" s="270"/>
      <c r="AG400" s="270"/>
      <c r="AH400" s="270"/>
      <c r="AI400" s="270"/>
      <c r="AJ400" s="270"/>
      <c r="AK400" s="270"/>
      <c r="AL400" s="270"/>
      <c r="AM400" s="270"/>
      <c r="AN400" s="270"/>
      <c r="AO400" s="270"/>
    </row>
    <row r="401" s="18" customFormat="1" ht="22.5" customHeight="1">
      <c r="A401" s="258" t="s">
        <v>494</v>
      </c>
      <c r="B401" s="258"/>
      <c r="C401" s="259">
        <f t="shared" ref="C401:T401" si="419">C402+C537+C541+C548+C588+C593+C601+C678+C697+C711+C723+C725+C544+C554+C752+C676+C693+C769+C785+C729+C790+C735+C820</f>
        <v>910486507.81999993</v>
      </c>
      <c r="D401" s="259">
        <f t="shared" si="419"/>
        <v>290684283.23999995</v>
      </c>
      <c r="E401" s="259">
        <f t="shared" si="419"/>
        <v>58756494.810000002</v>
      </c>
      <c r="F401" s="259">
        <f t="shared" si="419"/>
        <v>145567105.69</v>
      </c>
      <c r="G401" s="259">
        <f t="shared" si="419"/>
        <v>44251041.530000001</v>
      </c>
      <c r="H401" s="259">
        <f t="shared" si="419"/>
        <v>25967622.59</v>
      </c>
      <c r="I401" s="259">
        <f t="shared" si="419"/>
        <v>16142018.620000003</v>
      </c>
      <c r="J401" s="260">
        <f t="shared" si="419"/>
        <v>12</v>
      </c>
      <c r="K401" s="259">
        <f t="shared" si="419"/>
        <v>28316668.509999998</v>
      </c>
      <c r="L401" s="259">
        <f t="shared" si="419"/>
        <v>258205688.47</v>
      </c>
      <c r="M401" s="259">
        <f t="shared" si="419"/>
        <v>2263136.9699999997</v>
      </c>
      <c r="N401" s="259">
        <f t="shared" si="419"/>
        <v>231141886.12</v>
      </c>
      <c r="O401" s="259">
        <f t="shared" si="419"/>
        <v>1279226.3999999999</v>
      </c>
      <c r="P401" s="259">
        <f t="shared" si="419"/>
        <v>27282210.490000002</v>
      </c>
      <c r="Q401" s="259">
        <f t="shared" si="419"/>
        <v>0</v>
      </c>
      <c r="R401" s="259">
        <f t="shared" si="419"/>
        <v>0</v>
      </c>
      <c r="S401" s="259">
        <f t="shared" si="419"/>
        <v>71457352.460000008</v>
      </c>
      <c r="T401" s="259">
        <f t="shared" si="419"/>
        <v>0</v>
      </c>
      <c r="U401" s="261"/>
      <c r="V401" s="261"/>
      <c r="W401" s="261"/>
      <c r="X401" s="261"/>
      <c r="Y401" s="261"/>
      <c r="Z401" s="261"/>
      <c r="AA401" s="261"/>
      <c r="AB401" s="262"/>
      <c r="AC401" s="262"/>
      <c r="AD401" s="262"/>
      <c r="AE401" s="262"/>
      <c r="AF401" s="262"/>
      <c r="AG401" s="262"/>
      <c r="AH401" s="262"/>
      <c r="AI401" s="262"/>
      <c r="AJ401" s="262"/>
      <c r="AK401" s="262"/>
      <c r="AL401" s="262"/>
      <c r="AM401" s="262"/>
      <c r="AN401" s="262"/>
      <c r="AO401" s="262"/>
    </row>
    <row r="402" s="43" customFormat="1" ht="22.5" customHeight="1">
      <c r="A402" s="271" t="s">
        <v>495</v>
      </c>
      <c r="B402" s="271"/>
      <c r="C402" s="272">
        <f>SUM(C403:C536)</f>
        <v>392236069.21000004</v>
      </c>
      <c r="D402" s="272">
        <f t="shared" ref="D402:T402" si="420">SUM(D403:D536)</f>
        <v>138999441.56</v>
      </c>
      <c r="E402" s="272">
        <f t="shared" si="420"/>
        <v>42081988.940000005</v>
      </c>
      <c r="F402" s="272">
        <f t="shared" si="420"/>
        <v>44929815.710000008</v>
      </c>
      <c r="G402" s="272">
        <f t="shared" si="420"/>
        <v>32532650.560000002</v>
      </c>
      <c r="H402" s="272">
        <f t="shared" si="420"/>
        <v>15980763.09</v>
      </c>
      <c r="I402" s="272">
        <f t="shared" si="420"/>
        <v>3474223.2600000002</v>
      </c>
      <c r="J402" s="273">
        <f t="shared" si="420"/>
        <v>9</v>
      </c>
      <c r="K402" s="272">
        <f t="shared" si="420"/>
        <v>26907327.859999999</v>
      </c>
      <c r="L402" s="272">
        <f t="shared" si="420"/>
        <v>68405098</v>
      </c>
      <c r="M402" s="272">
        <f t="shared" si="420"/>
        <v>1944073.3899999999</v>
      </c>
      <c r="N402" s="272">
        <f t="shared" si="420"/>
        <v>110462711.84000002</v>
      </c>
      <c r="O402" s="272">
        <f t="shared" si="420"/>
        <v>0</v>
      </c>
      <c r="P402" s="272">
        <f t="shared" si="420"/>
        <v>13377266.099999998</v>
      </c>
      <c r="Q402" s="272">
        <f t="shared" si="420"/>
        <v>0</v>
      </c>
      <c r="R402" s="272">
        <f t="shared" si="420"/>
        <v>0</v>
      </c>
      <c r="S402" s="272">
        <f t="shared" si="420"/>
        <v>32140150.460000001</v>
      </c>
      <c r="T402" s="272">
        <f t="shared" si="420"/>
        <v>0</v>
      </c>
      <c r="U402" s="274"/>
      <c r="V402" s="274"/>
      <c r="W402" s="274"/>
      <c r="X402" s="274"/>
      <c r="Y402" s="274"/>
      <c r="Z402" s="274"/>
      <c r="AA402" s="274"/>
      <c r="AB402" s="274"/>
      <c r="AC402" s="274"/>
      <c r="AD402" s="274"/>
      <c r="AE402" s="274"/>
      <c r="AF402" s="274"/>
      <c r="AG402" s="274"/>
      <c r="AH402" s="274"/>
      <c r="AI402" s="274"/>
      <c r="AJ402" s="274"/>
      <c r="AK402" s="274"/>
      <c r="AL402" s="274"/>
      <c r="AM402" s="274"/>
      <c r="AN402" s="274"/>
      <c r="AO402" s="274"/>
    </row>
    <row r="403" s="51" customFormat="1" ht="22.5" customHeight="1">
      <c r="A403" s="275">
        <v>1</v>
      </c>
      <c r="B403" s="276" t="s">
        <v>1343</v>
      </c>
      <c r="C403" s="277">
        <f t="shared" ref="C403:C466" si="421">D403+K403+L403+M403+N403+O403+P403+Q403+R403+S403+T403</f>
        <v>88053.149999999994</v>
      </c>
      <c r="D403" s="277">
        <f t="shared" ref="D403:D466" si="422">SUM(E403:I403)</f>
        <v>0</v>
      </c>
      <c r="E403" s="277">
        <v>0</v>
      </c>
      <c r="F403" s="277">
        <v>0</v>
      </c>
      <c r="G403" s="278">
        <v>0</v>
      </c>
      <c r="H403" s="278">
        <v>0</v>
      </c>
      <c r="I403" s="277">
        <v>0</v>
      </c>
      <c r="J403" s="279">
        <v>0</v>
      </c>
      <c r="K403" s="277">
        <v>0</v>
      </c>
      <c r="L403" s="277">
        <v>0</v>
      </c>
      <c r="M403" s="277">
        <v>0</v>
      </c>
      <c r="N403" s="277">
        <v>0</v>
      </c>
      <c r="O403" s="277">
        <v>0</v>
      </c>
      <c r="P403" s="277">
        <v>88053.149999999994</v>
      </c>
      <c r="Q403" s="277">
        <v>0</v>
      </c>
      <c r="R403" s="277">
        <v>0</v>
      </c>
      <c r="S403" s="277">
        <v>0</v>
      </c>
      <c r="T403" s="277">
        <v>0</v>
      </c>
      <c r="U403" s="280"/>
      <c r="V403" s="280"/>
      <c r="W403" s="280"/>
      <c r="X403" s="280"/>
      <c r="Y403" s="280"/>
      <c r="Z403" s="280"/>
      <c r="AA403" s="280"/>
      <c r="AB403" s="280"/>
      <c r="AC403" s="280"/>
      <c r="AD403" s="280"/>
      <c r="AE403" s="280"/>
      <c r="AF403" s="280"/>
      <c r="AG403" s="280"/>
      <c r="AH403" s="280"/>
      <c r="AI403" s="280"/>
      <c r="AJ403" s="280"/>
      <c r="AK403" s="280"/>
      <c r="AL403" s="280"/>
      <c r="AM403" s="280"/>
      <c r="AN403" s="280"/>
      <c r="AO403" s="280"/>
    </row>
    <row r="404" s="51" customFormat="1" ht="24" customHeight="1">
      <c r="A404" s="275">
        <v>2</v>
      </c>
      <c r="B404" s="276" t="s">
        <v>1344</v>
      </c>
      <c r="C404" s="277">
        <f t="shared" si="421"/>
        <v>3016733.8399999999</v>
      </c>
      <c r="D404" s="277">
        <f t="shared" si="422"/>
        <v>3016733.8399999999</v>
      </c>
      <c r="E404" s="277">
        <v>0</v>
      </c>
      <c r="F404" s="281">
        <v>0</v>
      </c>
      <c r="G404" s="277">
        <v>2058103.3</v>
      </c>
      <c r="H404" s="277">
        <v>958630.54000000004</v>
      </c>
      <c r="I404" s="282">
        <v>0</v>
      </c>
      <c r="J404" s="279">
        <v>0</v>
      </c>
      <c r="K404" s="277">
        <v>0</v>
      </c>
      <c r="L404" s="277">
        <v>0</v>
      </c>
      <c r="M404" s="277">
        <v>0</v>
      </c>
      <c r="N404" s="277">
        <v>0</v>
      </c>
      <c r="O404" s="277">
        <v>0</v>
      </c>
      <c r="P404" s="277">
        <v>0</v>
      </c>
      <c r="Q404" s="277">
        <v>0</v>
      </c>
      <c r="R404" s="277">
        <v>0</v>
      </c>
      <c r="S404" s="277">
        <v>0</v>
      </c>
      <c r="T404" s="277">
        <v>0</v>
      </c>
      <c r="U404" s="280"/>
      <c r="V404" s="280"/>
      <c r="W404" s="280"/>
      <c r="X404" s="280"/>
      <c r="Y404" s="280"/>
      <c r="Z404" s="280"/>
      <c r="AA404" s="280"/>
      <c r="AB404" s="280"/>
      <c r="AC404" s="280"/>
      <c r="AD404" s="280"/>
      <c r="AE404" s="280"/>
      <c r="AF404" s="280"/>
      <c r="AG404" s="280"/>
      <c r="AH404" s="280"/>
      <c r="AI404" s="280"/>
      <c r="AJ404" s="280"/>
      <c r="AK404" s="280"/>
      <c r="AL404" s="280"/>
      <c r="AM404" s="280"/>
      <c r="AN404" s="280"/>
      <c r="AO404" s="280"/>
    </row>
    <row r="405" s="51" customFormat="1" ht="24" customHeight="1">
      <c r="A405" s="275">
        <v>3</v>
      </c>
      <c r="B405" s="276" t="s">
        <v>499</v>
      </c>
      <c r="C405" s="277">
        <f t="shared" si="421"/>
        <v>4665657.5999999996</v>
      </c>
      <c r="D405" s="277">
        <f t="shared" si="422"/>
        <v>0</v>
      </c>
      <c r="E405" s="277">
        <v>0</v>
      </c>
      <c r="F405" s="277">
        <v>0</v>
      </c>
      <c r="G405" s="283">
        <v>0</v>
      </c>
      <c r="H405" s="283">
        <v>0</v>
      </c>
      <c r="I405" s="277">
        <v>0</v>
      </c>
      <c r="J405" s="279">
        <v>0</v>
      </c>
      <c r="K405" s="277">
        <v>0</v>
      </c>
      <c r="L405" s="277">
        <v>4665657.5999999996</v>
      </c>
      <c r="M405" s="277">
        <v>0</v>
      </c>
      <c r="N405" s="277">
        <v>0</v>
      </c>
      <c r="O405" s="277">
        <v>0</v>
      </c>
      <c r="P405" s="277">
        <v>0</v>
      </c>
      <c r="Q405" s="277">
        <v>0</v>
      </c>
      <c r="R405" s="277">
        <v>0</v>
      </c>
      <c r="S405" s="277">
        <v>0</v>
      </c>
      <c r="T405" s="277">
        <v>0</v>
      </c>
      <c r="U405" s="280"/>
      <c r="V405" s="280"/>
      <c r="W405" s="280"/>
      <c r="X405" s="280"/>
      <c r="Y405" s="280"/>
      <c r="Z405" s="280"/>
      <c r="AA405" s="280"/>
      <c r="AB405" s="280"/>
      <c r="AC405" s="280"/>
      <c r="AD405" s="280"/>
      <c r="AE405" s="280"/>
      <c r="AF405" s="280"/>
      <c r="AG405" s="280"/>
      <c r="AH405" s="280"/>
      <c r="AI405" s="280"/>
      <c r="AJ405" s="280"/>
      <c r="AK405" s="280"/>
      <c r="AL405" s="280"/>
      <c r="AM405" s="280"/>
      <c r="AN405" s="280"/>
      <c r="AO405" s="280"/>
    </row>
    <row r="406" s="51" customFormat="1" ht="22.5" customHeight="1">
      <c r="A406" s="275">
        <v>4</v>
      </c>
      <c r="B406" s="276" t="s">
        <v>47</v>
      </c>
      <c r="C406" s="277">
        <f t="shared" si="421"/>
        <v>3764639.0899999999</v>
      </c>
      <c r="D406" s="277">
        <f t="shared" si="422"/>
        <v>2527645.6200000001</v>
      </c>
      <c r="E406" s="277">
        <v>2316275.2200000002</v>
      </c>
      <c r="F406" s="277">
        <v>0</v>
      </c>
      <c r="G406" s="277">
        <v>0</v>
      </c>
      <c r="H406" s="277">
        <v>0</v>
      </c>
      <c r="I406" s="277">
        <v>211370.39999999999</v>
      </c>
      <c r="J406" s="279">
        <v>0</v>
      </c>
      <c r="K406" s="277">
        <v>0</v>
      </c>
      <c r="L406" s="277">
        <v>0</v>
      </c>
      <c r="M406" s="277">
        <v>0</v>
      </c>
      <c r="N406" s="277">
        <v>1236993.47</v>
      </c>
      <c r="O406" s="277">
        <v>0</v>
      </c>
      <c r="P406" s="277">
        <v>0</v>
      </c>
      <c r="Q406" s="277">
        <v>0</v>
      </c>
      <c r="R406" s="277">
        <v>0</v>
      </c>
      <c r="S406" s="277">
        <v>0</v>
      </c>
      <c r="T406" s="277">
        <v>0</v>
      </c>
      <c r="U406" s="280"/>
      <c r="V406" s="280"/>
      <c r="W406" s="280"/>
      <c r="X406" s="280"/>
      <c r="Y406" s="280"/>
      <c r="Z406" s="280"/>
      <c r="AA406" s="280"/>
      <c r="AB406" s="280"/>
      <c r="AC406" s="280"/>
      <c r="AD406" s="280"/>
      <c r="AE406" s="280"/>
      <c r="AF406" s="280"/>
      <c r="AG406" s="280"/>
      <c r="AH406" s="280"/>
      <c r="AI406" s="280"/>
      <c r="AJ406" s="280"/>
      <c r="AK406" s="280"/>
      <c r="AL406" s="280"/>
      <c r="AM406" s="280"/>
      <c r="AN406" s="280"/>
      <c r="AO406" s="280"/>
    </row>
    <row r="407" s="51" customFormat="1" ht="22.5" customHeight="1">
      <c r="A407" s="275">
        <v>5</v>
      </c>
      <c r="B407" s="276" t="s">
        <v>1345</v>
      </c>
      <c r="C407" s="277">
        <f t="shared" si="421"/>
        <v>2151539.8399999999</v>
      </c>
      <c r="D407" s="277">
        <f t="shared" si="422"/>
        <v>1922974.6599999999</v>
      </c>
      <c r="E407" s="277">
        <v>0</v>
      </c>
      <c r="F407" s="277">
        <v>0</v>
      </c>
      <c r="G407" s="277">
        <v>1922974.6599999999</v>
      </c>
      <c r="H407" s="277">
        <v>0</v>
      </c>
      <c r="I407" s="277">
        <v>0</v>
      </c>
      <c r="J407" s="279">
        <v>0</v>
      </c>
      <c r="K407" s="277">
        <v>0</v>
      </c>
      <c r="L407" s="277">
        <v>0</v>
      </c>
      <c r="M407" s="277">
        <v>0</v>
      </c>
      <c r="N407" s="277">
        <v>0</v>
      </c>
      <c r="O407" s="277">
        <v>0</v>
      </c>
      <c r="P407" s="277">
        <v>228565.17999999999</v>
      </c>
      <c r="Q407" s="277">
        <v>0</v>
      </c>
      <c r="R407" s="277">
        <v>0</v>
      </c>
      <c r="S407" s="277">
        <v>0</v>
      </c>
      <c r="T407" s="277">
        <v>0</v>
      </c>
      <c r="U407" s="280"/>
      <c r="V407" s="280"/>
      <c r="W407" s="280"/>
      <c r="X407" s="280"/>
      <c r="Y407" s="280"/>
      <c r="Z407" s="280"/>
      <c r="AA407" s="280"/>
      <c r="AB407" s="280"/>
      <c r="AC407" s="280"/>
      <c r="AD407" s="280"/>
      <c r="AE407" s="280"/>
      <c r="AF407" s="280"/>
      <c r="AG407" s="280"/>
      <c r="AH407" s="280"/>
      <c r="AI407" s="280"/>
      <c r="AJ407" s="280"/>
      <c r="AK407" s="280"/>
      <c r="AL407" s="280"/>
      <c r="AM407" s="280"/>
      <c r="AN407" s="280"/>
      <c r="AO407" s="280"/>
    </row>
    <row r="408" s="51" customFormat="1" ht="22.5" customHeight="1">
      <c r="A408" s="275">
        <v>6</v>
      </c>
      <c r="B408" s="276" t="s">
        <v>1346</v>
      </c>
      <c r="C408" s="277">
        <f t="shared" si="421"/>
        <v>3392716.4699999997</v>
      </c>
      <c r="D408" s="277">
        <f t="shared" si="422"/>
        <v>492416.40000000002</v>
      </c>
      <c r="E408" s="277">
        <v>0</v>
      </c>
      <c r="F408" s="277">
        <v>0</v>
      </c>
      <c r="G408" s="277">
        <v>492416.40000000002</v>
      </c>
      <c r="H408" s="277">
        <v>0</v>
      </c>
      <c r="I408" s="277">
        <v>0</v>
      </c>
      <c r="J408" s="279">
        <v>0</v>
      </c>
      <c r="K408" s="277">
        <v>0</v>
      </c>
      <c r="L408" s="277">
        <v>0</v>
      </c>
      <c r="M408" s="277">
        <v>0</v>
      </c>
      <c r="N408" s="277">
        <v>2653384.7999999998</v>
      </c>
      <c r="O408" s="277">
        <v>0</v>
      </c>
      <c r="P408" s="277">
        <v>246915.26999999999</v>
      </c>
      <c r="Q408" s="277">
        <v>0</v>
      </c>
      <c r="R408" s="277">
        <v>0</v>
      </c>
      <c r="S408" s="277">
        <v>0</v>
      </c>
      <c r="T408" s="277">
        <v>0</v>
      </c>
      <c r="U408" s="280"/>
      <c r="V408" s="280"/>
      <c r="W408" s="280"/>
      <c r="X408" s="280"/>
      <c r="Y408" s="280"/>
      <c r="Z408" s="280"/>
      <c r="AA408" s="280"/>
      <c r="AB408" s="280"/>
      <c r="AC408" s="280"/>
      <c r="AD408" s="280"/>
      <c r="AE408" s="280"/>
      <c r="AF408" s="280"/>
      <c r="AG408" s="280"/>
      <c r="AH408" s="280"/>
      <c r="AI408" s="280"/>
      <c r="AJ408" s="280"/>
      <c r="AK408" s="280"/>
      <c r="AL408" s="280"/>
      <c r="AM408" s="280"/>
      <c r="AN408" s="280"/>
      <c r="AO408" s="280"/>
    </row>
    <row r="409" s="51" customFormat="1" ht="22.5" customHeight="1">
      <c r="A409" s="275">
        <v>7</v>
      </c>
      <c r="B409" s="276" t="s">
        <v>53</v>
      </c>
      <c r="C409" s="277">
        <f t="shared" si="421"/>
        <v>380182.79999999999</v>
      </c>
      <c r="D409" s="277">
        <f t="shared" si="422"/>
        <v>380182.79999999999</v>
      </c>
      <c r="E409" s="277">
        <v>0</v>
      </c>
      <c r="F409" s="277">
        <v>0</v>
      </c>
      <c r="G409" s="277">
        <v>0</v>
      </c>
      <c r="H409" s="277">
        <v>380182.79999999999</v>
      </c>
      <c r="I409" s="277">
        <v>0</v>
      </c>
      <c r="J409" s="279">
        <v>0</v>
      </c>
      <c r="K409" s="277">
        <v>0</v>
      </c>
      <c r="L409" s="277">
        <v>0</v>
      </c>
      <c r="M409" s="277">
        <v>0</v>
      </c>
      <c r="N409" s="277">
        <v>0</v>
      </c>
      <c r="O409" s="277">
        <v>0</v>
      </c>
      <c r="P409" s="277">
        <v>0</v>
      </c>
      <c r="Q409" s="277">
        <v>0</v>
      </c>
      <c r="R409" s="277">
        <v>0</v>
      </c>
      <c r="S409" s="277">
        <v>0</v>
      </c>
      <c r="T409" s="277">
        <v>0</v>
      </c>
      <c r="U409" s="280"/>
      <c r="V409" s="280"/>
      <c r="W409" s="280"/>
      <c r="X409" s="280"/>
      <c r="Y409" s="280"/>
      <c r="Z409" s="280"/>
      <c r="AA409" s="280"/>
      <c r="AB409" s="280"/>
      <c r="AC409" s="280"/>
      <c r="AD409" s="280"/>
      <c r="AE409" s="280"/>
      <c r="AF409" s="280"/>
      <c r="AG409" s="280"/>
      <c r="AH409" s="280"/>
      <c r="AI409" s="280"/>
      <c r="AJ409" s="280"/>
      <c r="AK409" s="280"/>
      <c r="AL409" s="280"/>
      <c r="AM409" s="280"/>
      <c r="AN409" s="280"/>
      <c r="AO409" s="280"/>
    </row>
    <row r="410" s="51" customFormat="1" ht="24" customHeight="1">
      <c r="A410" s="275">
        <v>8</v>
      </c>
      <c r="B410" s="276" t="s">
        <v>501</v>
      </c>
      <c r="C410" s="277">
        <f t="shared" si="421"/>
        <v>1558983.74</v>
      </c>
      <c r="D410" s="277">
        <f t="shared" si="422"/>
        <v>0</v>
      </c>
      <c r="E410" s="277">
        <v>0</v>
      </c>
      <c r="F410" s="277">
        <v>0</v>
      </c>
      <c r="G410" s="277">
        <v>0</v>
      </c>
      <c r="H410" s="277">
        <v>0</v>
      </c>
      <c r="I410" s="277">
        <v>0</v>
      </c>
      <c r="J410" s="279">
        <v>0</v>
      </c>
      <c r="K410" s="277">
        <v>0</v>
      </c>
      <c r="L410" s="277">
        <v>0</v>
      </c>
      <c r="M410" s="277">
        <v>0</v>
      </c>
      <c r="N410" s="277">
        <v>1558983.74</v>
      </c>
      <c r="O410" s="277">
        <v>0</v>
      </c>
      <c r="P410" s="277">
        <v>0</v>
      </c>
      <c r="Q410" s="277">
        <v>0</v>
      </c>
      <c r="R410" s="277">
        <v>0</v>
      </c>
      <c r="S410" s="277">
        <v>0</v>
      </c>
      <c r="T410" s="277">
        <v>0</v>
      </c>
      <c r="U410" s="280"/>
      <c r="V410" s="280"/>
      <c r="W410" s="280"/>
      <c r="X410" s="280"/>
      <c r="Y410" s="280"/>
      <c r="Z410" s="280"/>
      <c r="AA410" s="280"/>
      <c r="AB410" s="280"/>
      <c r="AC410" s="280"/>
      <c r="AD410" s="280"/>
      <c r="AE410" s="280"/>
      <c r="AF410" s="280"/>
      <c r="AG410" s="280"/>
      <c r="AH410" s="280"/>
      <c r="AI410" s="280"/>
      <c r="AJ410" s="280"/>
      <c r="AK410" s="280"/>
      <c r="AL410" s="280"/>
      <c r="AM410" s="280"/>
      <c r="AN410" s="280"/>
      <c r="AO410" s="280"/>
    </row>
    <row r="411" s="51" customFormat="1" ht="24" customHeight="1">
      <c r="A411" s="275">
        <v>9</v>
      </c>
      <c r="B411" s="276" t="s">
        <v>502</v>
      </c>
      <c r="C411" s="277">
        <f t="shared" si="421"/>
        <v>3580940.6499999999</v>
      </c>
      <c r="D411" s="277">
        <f t="shared" si="422"/>
        <v>3580940.6499999999</v>
      </c>
      <c r="E411" s="277">
        <v>3580940.6499999999</v>
      </c>
      <c r="F411" s="277">
        <v>0</v>
      </c>
      <c r="G411" s="277">
        <v>0</v>
      </c>
      <c r="H411" s="277">
        <v>0</v>
      </c>
      <c r="I411" s="277">
        <v>0</v>
      </c>
      <c r="J411" s="279">
        <v>0</v>
      </c>
      <c r="K411" s="277">
        <v>0</v>
      </c>
      <c r="L411" s="277">
        <v>0</v>
      </c>
      <c r="M411" s="277">
        <v>0</v>
      </c>
      <c r="N411" s="277">
        <v>0</v>
      </c>
      <c r="O411" s="277">
        <v>0</v>
      </c>
      <c r="P411" s="277">
        <v>0</v>
      </c>
      <c r="Q411" s="277">
        <v>0</v>
      </c>
      <c r="R411" s="277">
        <v>0</v>
      </c>
      <c r="S411" s="277">
        <v>0</v>
      </c>
      <c r="T411" s="277">
        <v>0</v>
      </c>
      <c r="U411" s="280"/>
      <c r="V411" s="280"/>
      <c r="W411" s="280"/>
      <c r="X411" s="280"/>
      <c r="Y411" s="280"/>
      <c r="Z411" s="280"/>
      <c r="AA411" s="280"/>
      <c r="AB411" s="280"/>
      <c r="AC411" s="280"/>
      <c r="AD411" s="280"/>
      <c r="AE411" s="280"/>
      <c r="AF411" s="280"/>
      <c r="AG411" s="280"/>
      <c r="AH411" s="280"/>
      <c r="AI411" s="280"/>
      <c r="AJ411" s="280"/>
      <c r="AK411" s="280"/>
      <c r="AL411" s="280"/>
      <c r="AM411" s="280"/>
      <c r="AN411" s="280"/>
      <c r="AO411" s="280"/>
    </row>
    <row r="412" s="51" customFormat="1" ht="22.5" customHeight="1">
      <c r="A412" s="275">
        <v>10</v>
      </c>
      <c r="B412" s="276" t="s">
        <v>1347</v>
      </c>
      <c r="C412" s="277">
        <f t="shared" si="421"/>
        <v>309060</v>
      </c>
      <c r="D412" s="277">
        <f t="shared" si="422"/>
        <v>0</v>
      </c>
      <c r="E412" s="277">
        <v>0</v>
      </c>
      <c r="F412" s="277">
        <v>0</v>
      </c>
      <c r="G412" s="277">
        <v>0</v>
      </c>
      <c r="H412" s="277">
        <v>0</v>
      </c>
      <c r="I412" s="277">
        <v>0</v>
      </c>
      <c r="J412" s="279">
        <v>0</v>
      </c>
      <c r="K412" s="277">
        <v>0</v>
      </c>
      <c r="L412" s="277">
        <v>0</v>
      </c>
      <c r="M412" s="277">
        <v>0</v>
      </c>
      <c r="N412" s="277">
        <v>0</v>
      </c>
      <c r="O412" s="277">
        <v>0</v>
      </c>
      <c r="P412" s="277">
        <v>309060</v>
      </c>
      <c r="Q412" s="277">
        <v>0</v>
      </c>
      <c r="R412" s="277">
        <v>0</v>
      </c>
      <c r="S412" s="277">
        <v>0</v>
      </c>
      <c r="T412" s="277">
        <v>0</v>
      </c>
      <c r="U412" s="280"/>
      <c r="V412" s="280"/>
      <c r="W412" s="280"/>
      <c r="X412" s="280"/>
      <c r="Y412" s="280"/>
      <c r="Z412" s="280"/>
      <c r="AA412" s="280"/>
      <c r="AB412" s="280"/>
      <c r="AC412" s="280"/>
      <c r="AD412" s="280"/>
      <c r="AE412" s="280"/>
      <c r="AF412" s="280"/>
      <c r="AG412" s="280"/>
      <c r="AH412" s="280"/>
      <c r="AI412" s="280"/>
      <c r="AJ412" s="280"/>
      <c r="AK412" s="280"/>
      <c r="AL412" s="280"/>
      <c r="AM412" s="280"/>
      <c r="AN412" s="280"/>
      <c r="AO412" s="280"/>
    </row>
    <row r="413" s="51" customFormat="1" ht="24" customHeight="1">
      <c r="A413" s="275">
        <v>11</v>
      </c>
      <c r="B413" s="276" t="s">
        <v>505</v>
      </c>
      <c r="C413" s="277">
        <f t="shared" si="421"/>
        <v>2857248.96</v>
      </c>
      <c r="D413" s="277">
        <f t="shared" si="422"/>
        <v>2112248.96</v>
      </c>
      <c r="E413" s="277">
        <v>0</v>
      </c>
      <c r="F413" s="277">
        <v>0</v>
      </c>
      <c r="G413" s="277">
        <v>2112248.96</v>
      </c>
      <c r="H413" s="277">
        <v>0</v>
      </c>
      <c r="I413" s="277">
        <v>0</v>
      </c>
      <c r="J413" s="279">
        <v>0</v>
      </c>
      <c r="K413" s="277">
        <v>0</v>
      </c>
      <c r="L413" s="277">
        <v>0</v>
      </c>
      <c r="M413" s="277">
        <v>0</v>
      </c>
      <c r="N413" s="277">
        <v>745000</v>
      </c>
      <c r="O413" s="277">
        <v>0</v>
      </c>
      <c r="P413" s="277">
        <v>0</v>
      </c>
      <c r="Q413" s="277">
        <v>0</v>
      </c>
      <c r="R413" s="277">
        <v>0</v>
      </c>
      <c r="S413" s="277">
        <v>0</v>
      </c>
      <c r="T413" s="277">
        <v>0</v>
      </c>
      <c r="U413" s="280"/>
      <c r="V413" s="280"/>
      <c r="W413" s="280"/>
      <c r="X413" s="280"/>
      <c r="Y413" s="280"/>
      <c r="Z413" s="280"/>
      <c r="AA413" s="280"/>
      <c r="AB413" s="280"/>
      <c r="AC413" s="280"/>
      <c r="AD413" s="280"/>
      <c r="AE413" s="280"/>
      <c r="AF413" s="280"/>
      <c r="AG413" s="280"/>
      <c r="AH413" s="280"/>
      <c r="AI413" s="280"/>
      <c r="AJ413" s="280"/>
      <c r="AK413" s="280"/>
      <c r="AL413" s="280"/>
      <c r="AM413" s="280"/>
      <c r="AN413" s="280"/>
      <c r="AO413" s="280"/>
    </row>
    <row r="414" s="51" customFormat="1" ht="22.5" customHeight="1">
      <c r="A414" s="275">
        <v>12</v>
      </c>
      <c r="B414" s="276" t="s">
        <v>1348</v>
      </c>
      <c r="C414" s="277">
        <f t="shared" si="421"/>
        <v>103524.58</v>
      </c>
      <c r="D414" s="277">
        <f t="shared" si="422"/>
        <v>0</v>
      </c>
      <c r="E414" s="277">
        <v>0</v>
      </c>
      <c r="F414" s="277">
        <v>0</v>
      </c>
      <c r="G414" s="277">
        <v>0</v>
      </c>
      <c r="H414" s="277">
        <v>0</v>
      </c>
      <c r="I414" s="277">
        <v>0</v>
      </c>
      <c r="J414" s="279">
        <v>0</v>
      </c>
      <c r="K414" s="277">
        <v>0</v>
      </c>
      <c r="L414" s="277">
        <v>0</v>
      </c>
      <c r="M414" s="277">
        <v>0</v>
      </c>
      <c r="N414" s="277">
        <v>0</v>
      </c>
      <c r="O414" s="277">
        <v>0</v>
      </c>
      <c r="P414" s="277">
        <v>103524.58</v>
      </c>
      <c r="Q414" s="277">
        <v>0</v>
      </c>
      <c r="R414" s="277">
        <v>0</v>
      </c>
      <c r="S414" s="277">
        <v>0</v>
      </c>
      <c r="T414" s="277">
        <v>0</v>
      </c>
      <c r="U414" s="280"/>
      <c r="V414" s="280"/>
      <c r="W414" s="280"/>
      <c r="X414" s="280"/>
      <c r="Y414" s="280"/>
      <c r="Z414" s="280"/>
      <c r="AA414" s="280"/>
      <c r="AB414" s="280"/>
      <c r="AC414" s="280"/>
      <c r="AD414" s="280"/>
      <c r="AE414" s="280"/>
      <c r="AF414" s="280"/>
      <c r="AG414" s="280"/>
      <c r="AH414" s="280"/>
      <c r="AI414" s="280"/>
      <c r="AJ414" s="280"/>
      <c r="AK414" s="280"/>
      <c r="AL414" s="280"/>
      <c r="AM414" s="280"/>
      <c r="AN414" s="280"/>
      <c r="AO414" s="280"/>
    </row>
    <row r="415" s="51" customFormat="1" ht="22.5" customHeight="1">
      <c r="A415" s="275">
        <v>13</v>
      </c>
      <c r="B415" s="276" t="s">
        <v>56</v>
      </c>
      <c r="C415" s="277">
        <f t="shared" si="421"/>
        <v>839941.19999999995</v>
      </c>
      <c r="D415" s="277">
        <f t="shared" si="422"/>
        <v>0</v>
      </c>
      <c r="E415" s="277">
        <v>0</v>
      </c>
      <c r="F415" s="277">
        <v>0</v>
      </c>
      <c r="G415" s="277">
        <v>0</v>
      </c>
      <c r="H415" s="277">
        <v>0</v>
      </c>
      <c r="I415" s="277">
        <v>0</v>
      </c>
      <c r="J415" s="279">
        <v>0</v>
      </c>
      <c r="K415" s="277">
        <v>0</v>
      </c>
      <c r="L415" s="277">
        <v>0</v>
      </c>
      <c r="M415" s="277">
        <v>0</v>
      </c>
      <c r="N415" s="277">
        <v>839941.19999999995</v>
      </c>
      <c r="O415" s="277">
        <v>0</v>
      </c>
      <c r="P415" s="277">
        <v>0</v>
      </c>
      <c r="Q415" s="277">
        <v>0</v>
      </c>
      <c r="R415" s="277">
        <v>0</v>
      </c>
      <c r="S415" s="277">
        <v>0</v>
      </c>
      <c r="T415" s="277">
        <v>0</v>
      </c>
      <c r="U415" s="280"/>
      <c r="V415" s="280"/>
      <c r="W415" s="280"/>
      <c r="X415" s="280"/>
      <c r="Y415" s="280"/>
      <c r="Z415" s="280"/>
      <c r="AA415" s="280"/>
      <c r="AB415" s="280"/>
      <c r="AC415" s="280"/>
      <c r="AD415" s="280"/>
      <c r="AE415" s="280"/>
      <c r="AF415" s="280"/>
      <c r="AG415" s="280"/>
      <c r="AH415" s="280"/>
      <c r="AI415" s="280"/>
      <c r="AJ415" s="280"/>
      <c r="AK415" s="280"/>
      <c r="AL415" s="280"/>
      <c r="AM415" s="280"/>
      <c r="AN415" s="280"/>
      <c r="AO415" s="280"/>
    </row>
    <row r="416" s="51" customFormat="1" ht="22.5" customHeight="1">
      <c r="A416" s="275">
        <v>14</v>
      </c>
      <c r="B416" s="276" t="s">
        <v>507</v>
      </c>
      <c r="C416" s="277">
        <f t="shared" si="421"/>
        <v>475146</v>
      </c>
      <c r="D416" s="277">
        <f t="shared" si="422"/>
        <v>475146</v>
      </c>
      <c r="E416" s="277">
        <v>0</v>
      </c>
      <c r="F416" s="277">
        <v>0</v>
      </c>
      <c r="G416" s="277">
        <v>0</v>
      </c>
      <c r="H416" s="277">
        <v>475146</v>
      </c>
      <c r="I416" s="277">
        <v>0</v>
      </c>
      <c r="J416" s="279">
        <v>0</v>
      </c>
      <c r="K416" s="277">
        <v>0</v>
      </c>
      <c r="L416" s="277">
        <v>0</v>
      </c>
      <c r="M416" s="277">
        <v>0</v>
      </c>
      <c r="N416" s="277">
        <v>0</v>
      </c>
      <c r="O416" s="277">
        <v>0</v>
      </c>
      <c r="P416" s="277">
        <v>0</v>
      </c>
      <c r="Q416" s="277">
        <v>0</v>
      </c>
      <c r="R416" s="277">
        <v>0</v>
      </c>
      <c r="S416" s="277">
        <v>0</v>
      </c>
      <c r="T416" s="277">
        <v>0</v>
      </c>
      <c r="U416" s="280"/>
      <c r="V416" s="280"/>
      <c r="W416" s="280"/>
      <c r="X416" s="280"/>
      <c r="Y416" s="280"/>
      <c r="Z416" s="280"/>
      <c r="AA416" s="280"/>
      <c r="AB416" s="280"/>
      <c r="AC416" s="280"/>
      <c r="AD416" s="280"/>
      <c r="AE416" s="280"/>
      <c r="AF416" s="280"/>
      <c r="AG416" s="280"/>
      <c r="AH416" s="280"/>
      <c r="AI416" s="280"/>
      <c r="AJ416" s="280"/>
      <c r="AK416" s="280"/>
      <c r="AL416" s="280"/>
      <c r="AM416" s="280"/>
      <c r="AN416" s="280"/>
      <c r="AO416" s="280"/>
    </row>
    <row r="417" s="51" customFormat="1" ht="22.5" customHeight="1">
      <c r="A417" s="275">
        <v>15</v>
      </c>
      <c r="B417" s="276" t="s">
        <v>1349</v>
      </c>
      <c r="C417" s="277">
        <f t="shared" si="421"/>
        <v>287109.40999999997</v>
      </c>
      <c r="D417" s="277">
        <f t="shared" si="422"/>
        <v>0</v>
      </c>
      <c r="E417" s="277">
        <v>0</v>
      </c>
      <c r="F417" s="277">
        <v>0</v>
      </c>
      <c r="G417" s="277">
        <v>0</v>
      </c>
      <c r="H417" s="277">
        <v>0</v>
      </c>
      <c r="I417" s="277">
        <v>0</v>
      </c>
      <c r="J417" s="279">
        <v>0</v>
      </c>
      <c r="K417" s="277">
        <v>0</v>
      </c>
      <c r="L417" s="277">
        <v>0</v>
      </c>
      <c r="M417" s="277">
        <v>0</v>
      </c>
      <c r="N417" s="277">
        <v>0</v>
      </c>
      <c r="O417" s="277">
        <v>0</v>
      </c>
      <c r="P417" s="277">
        <v>287109.40999999997</v>
      </c>
      <c r="Q417" s="277">
        <v>0</v>
      </c>
      <c r="R417" s="277">
        <v>0</v>
      </c>
      <c r="S417" s="277">
        <v>0</v>
      </c>
      <c r="T417" s="277">
        <v>0</v>
      </c>
      <c r="U417" s="280"/>
      <c r="V417" s="280"/>
      <c r="W417" s="280"/>
      <c r="X417" s="280"/>
      <c r="Y417" s="280"/>
      <c r="Z417" s="280"/>
      <c r="AA417" s="280"/>
      <c r="AB417" s="280"/>
      <c r="AC417" s="280"/>
      <c r="AD417" s="280"/>
      <c r="AE417" s="280"/>
      <c r="AF417" s="280"/>
      <c r="AG417" s="280"/>
      <c r="AH417" s="280"/>
      <c r="AI417" s="280"/>
      <c r="AJ417" s="280"/>
      <c r="AK417" s="280"/>
      <c r="AL417" s="280"/>
      <c r="AM417" s="280"/>
      <c r="AN417" s="280"/>
      <c r="AO417" s="280"/>
    </row>
    <row r="418" s="51" customFormat="1" ht="22.5" customHeight="1">
      <c r="A418" s="275">
        <v>16</v>
      </c>
      <c r="B418" s="276" t="s">
        <v>509</v>
      </c>
      <c r="C418" s="277">
        <f t="shared" si="421"/>
        <v>101456.52</v>
      </c>
      <c r="D418" s="277">
        <f t="shared" si="422"/>
        <v>101456.52</v>
      </c>
      <c r="E418" s="277">
        <v>0</v>
      </c>
      <c r="F418" s="277">
        <v>0</v>
      </c>
      <c r="G418" s="277">
        <v>0</v>
      </c>
      <c r="H418" s="277">
        <v>101456.52</v>
      </c>
      <c r="I418" s="277">
        <v>0</v>
      </c>
      <c r="J418" s="279">
        <v>0</v>
      </c>
      <c r="K418" s="277">
        <v>0</v>
      </c>
      <c r="L418" s="277">
        <v>0</v>
      </c>
      <c r="M418" s="277">
        <v>0</v>
      </c>
      <c r="N418" s="277">
        <v>0</v>
      </c>
      <c r="O418" s="277">
        <v>0</v>
      </c>
      <c r="P418" s="277">
        <v>0</v>
      </c>
      <c r="Q418" s="277">
        <v>0</v>
      </c>
      <c r="R418" s="277">
        <v>0</v>
      </c>
      <c r="S418" s="277">
        <v>0</v>
      </c>
      <c r="T418" s="277">
        <v>0</v>
      </c>
      <c r="U418" s="280"/>
      <c r="V418" s="280"/>
      <c r="W418" s="280"/>
      <c r="X418" s="280"/>
      <c r="Y418" s="280"/>
      <c r="Z418" s="280"/>
      <c r="AA418" s="280"/>
      <c r="AB418" s="280"/>
      <c r="AC418" s="280"/>
      <c r="AD418" s="280"/>
      <c r="AE418" s="280"/>
      <c r="AF418" s="280"/>
      <c r="AG418" s="280"/>
      <c r="AH418" s="280"/>
      <c r="AI418" s="280"/>
      <c r="AJ418" s="280"/>
      <c r="AK418" s="280"/>
      <c r="AL418" s="280"/>
      <c r="AM418" s="280"/>
      <c r="AN418" s="280"/>
      <c r="AO418" s="280"/>
    </row>
    <row r="419" s="51" customFormat="1" ht="22.5" customHeight="1">
      <c r="A419" s="275">
        <v>17</v>
      </c>
      <c r="B419" s="276" t="s">
        <v>510</v>
      </c>
      <c r="C419" s="277">
        <f t="shared" si="421"/>
        <v>3481785.6000000001</v>
      </c>
      <c r="D419" s="277">
        <f t="shared" si="422"/>
        <v>3481785.6000000001</v>
      </c>
      <c r="E419" s="277">
        <v>3481785.6000000001</v>
      </c>
      <c r="F419" s="277">
        <v>0</v>
      </c>
      <c r="G419" s="277">
        <v>0</v>
      </c>
      <c r="H419" s="277">
        <v>0</v>
      </c>
      <c r="I419" s="277">
        <v>0</v>
      </c>
      <c r="J419" s="279">
        <v>0</v>
      </c>
      <c r="K419" s="277">
        <v>0</v>
      </c>
      <c r="L419" s="277">
        <v>0</v>
      </c>
      <c r="M419" s="277">
        <v>0</v>
      </c>
      <c r="N419" s="277">
        <v>0</v>
      </c>
      <c r="O419" s="277">
        <v>0</v>
      </c>
      <c r="P419" s="277">
        <v>0</v>
      </c>
      <c r="Q419" s="277">
        <v>0</v>
      </c>
      <c r="R419" s="277">
        <v>0</v>
      </c>
      <c r="S419" s="277">
        <v>0</v>
      </c>
      <c r="T419" s="277">
        <v>0</v>
      </c>
      <c r="U419" s="280"/>
      <c r="V419" s="280"/>
      <c r="W419" s="280"/>
      <c r="X419" s="280"/>
      <c r="Y419" s="280"/>
      <c r="Z419" s="280"/>
      <c r="AA419" s="280"/>
      <c r="AB419" s="280"/>
      <c r="AC419" s="280"/>
      <c r="AD419" s="280"/>
      <c r="AE419" s="280"/>
      <c r="AF419" s="280"/>
      <c r="AG419" s="280"/>
      <c r="AH419" s="280"/>
      <c r="AI419" s="280"/>
      <c r="AJ419" s="280"/>
      <c r="AK419" s="280"/>
      <c r="AL419" s="280"/>
      <c r="AM419" s="280"/>
      <c r="AN419" s="280"/>
      <c r="AO419" s="280"/>
    </row>
    <row r="420" s="51" customFormat="1" ht="22.5" customHeight="1">
      <c r="A420" s="275">
        <v>18</v>
      </c>
      <c r="B420" s="276" t="s">
        <v>511</v>
      </c>
      <c r="C420" s="277">
        <f t="shared" si="421"/>
        <v>324022.07000000001</v>
      </c>
      <c r="D420" s="277">
        <f t="shared" si="422"/>
        <v>324022.07000000001</v>
      </c>
      <c r="E420" s="277">
        <v>324022.07000000001</v>
      </c>
      <c r="F420" s="277">
        <v>0</v>
      </c>
      <c r="G420" s="277">
        <v>0</v>
      </c>
      <c r="H420" s="277">
        <v>0</v>
      </c>
      <c r="I420" s="277">
        <v>0</v>
      </c>
      <c r="J420" s="279">
        <v>0</v>
      </c>
      <c r="K420" s="277">
        <v>0</v>
      </c>
      <c r="L420" s="277">
        <v>0</v>
      </c>
      <c r="M420" s="277">
        <v>0</v>
      </c>
      <c r="N420" s="277">
        <v>0</v>
      </c>
      <c r="O420" s="277">
        <v>0</v>
      </c>
      <c r="P420" s="277">
        <v>0</v>
      </c>
      <c r="Q420" s="277">
        <v>0</v>
      </c>
      <c r="R420" s="277">
        <v>0</v>
      </c>
      <c r="S420" s="277">
        <v>0</v>
      </c>
      <c r="T420" s="277">
        <v>0</v>
      </c>
      <c r="U420" s="280"/>
      <c r="V420" s="280"/>
      <c r="W420" s="280"/>
      <c r="X420" s="280"/>
      <c r="Y420" s="280"/>
      <c r="Z420" s="280"/>
      <c r="AA420" s="280"/>
      <c r="AB420" s="280"/>
      <c r="AC420" s="280"/>
      <c r="AD420" s="280"/>
      <c r="AE420" s="280"/>
      <c r="AF420" s="280"/>
      <c r="AG420" s="280"/>
      <c r="AH420" s="280"/>
      <c r="AI420" s="280"/>
      <c r="AJ420" s="280"/>
      <c r="AK420" s="280"/>
      <c r="AL420" s="280"/>
      <c r="AM420" s="280"/>
      <c r="AN420" s="280"/>
      <c r="AO420" s="280"/>
    </row>
    <row r="421" s="51" customFormat="1" ht="22.5" customHeight="1">
      <c r="A421" s="275">
        <v>19</v>
      </c>
      <c r="B421" s="276" t="s">
        <v>70</v>
      </c>
      <c r="C421" s="277">
        <f t="shared" si="421"/>
        <v>107744.39999999999</v>
      </c>
      <c r="D421" s="277">
        <f t="shared" si="422"/>
        <v>107744.39999999999</v>
      </c>
      <c r="E421" s="277">
        <v>0</v>
      </c>
      <c r="F421" s="277">
        <v>0</v>
      </c>
      <c r="G421" s="277">
        <v>0</v>
      </c>
      <c r="H421" s="277">
        <v>107744.39999999999</v>
      </c>
      <c r="I421" s="277">
        <v>0</v>
      </c>
      <c r="J421" s="279">
        <v>0</v>
      </c>
      <c r="K421" s="277">
        <v>0</v>
      </c>
      <c r="L421" s="277">
        <v>0</v>
      </c>
      <c r="M421" s="277">
        <v>0</v>
      </c>
      <c r="N421" s="277">
        <v>0</v>
      </c>
      <c r="O421" s="277">
        <v>0</v>
      </c>
      <c r="P421" s="277">
        <v>0</v>
      </c>
      <c r="Q421" s="277">
        <v>0</v>
      </c>
      <c r="R421" s="277">
        <v>0</v>
      </c>
      <c r="S421" s="277">
        <v>0</v>
      </c>
      <c r="T421" s="277">
        <v>0</v>
      </c>
      <c r="U421" s="280"/>
      <c r="V421" s="280"/>
      <c r="W421" s="280"/>
      <c r="X421" s="280"/>
      <c r="Y421" s="280"/>
      <c r="Z421" s="280"/>
      <c r="AA421" s="280"/>
      <c r="AB421" s="280"/>
      <c r="AC421" s="280"/>
      <c r="AD421" s="280"/>
      <c r="AE421" s="280"/>
      <c r="AF421" s="280"/>
      <c r="AG421" s="280"/>
      <c r="AH421" s="280"/>
      <c r="AI421" s="280"/>
      <c r="AJ421" s="280"/>
      <c r="AK421" s="280"/>
      <c r="AL421" s="280"/>
      <c r="AM421" s="280"/>
      <c r="AN421" s="280"/>
      <c r="AO421" s="280"/>
    </row>
    <row r="422" s="51" customFormat="1" ht="22.5" customHeight="1">
      <c r="A422" s="275">
        <v>20</v>
      </c>
      <c r="B422" s="276" t="s">
        <v>1350</v>
      </c>
      <c r="C422" s="277">
        <f t="shared" si="421"/>
        <v>201020.23000000001</v>
      </c>
      <c r="D422" s="277">
        <f t="shared" si="422"/>
        <v>0</v>
      </c>
      <c r="E422" s="277">
        <v>0</v>
      </c>
      <c r="F422" s="277">
        <v>0</v>
      </c>
      <c r="G422" s="277">
        <v>0</v>
      </c>
      <c r="H422" s="277">
        <v>0</v>
      </c>
      <c r="I422" s="277">
        <v>0</v>
      </c>
      <c r="J422" s="279">
        <v>0</v>
      </c>
      <c r="K422" s="277">
        <v>0</v>
      </c>
      <c r="L422" s="277">
        <v>0</v>
      </c>
      <c r="M422" s="277">
        <v>0</v>
      </c>
      <c r="N422" s="277">
        <v>0</v>
      </c>
      <c r="O422" s="277">
        <v>0</v>
      </c>
      <c r="P422" s="277">
        <v>201020.23000000001</v>
      </c>
      <c r="Q422" s="277">
        <v>0</v>
      </c>
      <c r="R422" s="277">
        <v>0</v>
      </c>
      <c r="S422" s="277">
        <v>0</v>
      </c>
      <c r="T422" s="277">
        <v>0</v>
      </c>
      <c r="U422" s="280"/>
      <c r="V422" s="280"/>
      <c r="W422" s="280"/>
      <c r="X422" s="280"/>
      <c r="Y422" s="280"/>
      <c r="Z422" s="280"/>
      <c r="AA422" s="280"/>
      <c r="AB422" s="280"/>
      <c r="AC422" s="280"/>
      <c r="AD422" s="280"/>
      <c r="AE422" s="280"/>
      <c r="AF422" s="280"/>
      <c r="AG422" s="280"/>
      <c r="AH422" s="280"/>
      <c r="AI422" s="280"/>
      <c r="AJ422" s="280"/>
      <c r="AK422" s="280"/>
      <c r="AL422" s="280"/>
      <c r="AM422" s="280"/>
      <c r="AN422" s="280"/>
      <c r="AO422" s="280"/>
    </row>
    <row r="423" s="51" customFormat="1" ht="22.5" customHeight="1">
      <c r="A423" s="275">
        <v>21</v>
      </c>
      <c r="B423" s="276" t="s">
        <v>1351</v>
      </c>
      <c r="C423" s="277">
        <f t="shared" si="421"/>
        <v>2466011.1000000001</v>
      </c>
      <c r="D423" s="277">
        <f t="shared" si="422"/>
        <v>1916092.8</v>
      </c>
      <c r="E423" s="277">
        <v>0</v>
      </c>
      <c r="F423" s="277">
        <v>0</v>
      </c>
      <c r="G423" s="277">
        <v>1916092.8</v>
      </c>
      <c r="H423" s="277">
        <v>0</v>
      </c>
      <c r="I423" s="277">
        <v>0</v>
      </c>
      <c r="J423" s="279">
        <v>0</v>
      </c>
      <c r="K423" s="277">
        <v>0</v>
      </c>
      <c r="L423" s="277">
        <v>0</v>
      </c>
      <c r="M423" s="277">
        <v>0</v>
      </c>
      <c r="N423" s="277">
        <v>0</v>
      </c>
      <c r="O423" s="277">
        <v>0</v>
      </c>
      <c r="P423" s="277">
        <v>549918.30000000005</v>
      </c>
      <c r="Q423" s="277">
        <v>0</v>
      </c>
      <c r="R423" s="277">
        <v>0</v>
      </c>
      <c r="S423" s="277">
        <v>0</v>
      </c>
      <c r="T423" s="277">
        <v>0</v>
      </c>
      <c r="U423" s="280"/>
      <c r="V423" s="280"/>
      <c r="W423" s="280"/>
      <c r="X423" s="280"/>
      <c r="Y423" s="280"/>
      <c r="Z423" s="280"/>
      <c r="AA423" s="280"/>
      <c r="AB423" s="280"/>
      <c r="AC423" s="280"/>
      <c r="AD423" s="280"/>
      <c r="AE423" s="280"/>
      <c r="AF423" s="280"/>
      <c r="AG423" s="280"/>
      <c r="AH423" s="280"/>
      <c r="AI423" s="280"/>
      <c r="AJ423" s="280"/>
      <c r="AK423" s="280"/>
      <c r="AL423" s="280"/>
      <c r="AM423" s="280"/>
      <c r="AN423" s="280"/>
      <c r="AO423" s="280"/>
    </row>
    <row r="424" s="51" customFormat="1" ht="22.5" customHeight="1">
      <c r="A424" s="275">
        <v>22</v>
      </c>
      <c r="B424" s="276" t="s">
        <v>514</v>
      </c>
      <c r="C424" s="277">
        <f t="shared" si="421"/>
        <v>510847.28000000003</v>
      </c>
      <c r="D424" s="277">
        <f t="shared" si="422"/>
        <v>0</v>
      </c>
      <c r="E424" s="277">
        <v>0</v>
      </c>
      <c r="F424" s="277">
        <v>0</v>
      </c>
      <c r="G424" s="277">
        <v>0</v>
      </c>
      <c r="H424" s="277">
        <v>0</v>
      </c>
      <c r="I424" s="277">
        <v>0</v>
      </c>
      <c r="J424" s="279">
        <v>0</v>
      </c>
      <c r="K424" s="277">
        <v>0</v>
      </c>
      <c r="L424" s="277">
        <v>0</v>
      </c>
      <c r="M424" s="277">
        <v>0</v>
      </c>
      <c r="N424" s="277">
        <v>510847.28000000003</v>
      </c>
      <c r="O424" s="277">
        <v>0</v>
      </c>
      <c r="P424" s="277">
        <v>0</v>
      </c>
      <c r="Q424" s="277">
        <v>0</v>
      </c>
      <c r="R424" s="277">
        <v>0</v>
      </c>
      <c r="S424" s="277">
        <v>0</v>
      </c>
      <c r="T424" s="277">
        <v>0</v>
      </c>
      <c r="U424" s="280"/>
      <c r="V424" s="280"/>
      <c r="W424" s="280"/>
      <c r="X424" s="280"/>
      <c r="Y424" s="280"/>
      <c r="Z424" s="280"/>
      <c r="AA424" s="280"/>
      <c r="AB424" s="280"/>
      <c r="AC424" s="280"/>
      <c r="AD424" s="280"/>
      <c r="AE424" s="280"/>
      <c r="AF424" s="280"/>
      <c r="AG424" s="280"/>
      <c r="AH424" s="280"/>
      <c r="AI424" s="280"/>
      <c r="AJ424" s="280"/>
      <c r="AK424" s="280"/>
      <c r="AL424" s="280"/>
      <c r="AM424" s="280"/>
      <c r="AN424" s="280"/>
      <c r="AO424" s="280"/>
    </row>
    <row r="425" s="51" customFormat="1" ht="22.5" customHeight="1">
      <c r="A425" s="275">
        <v>23</v>
      </c>
      <c r="B425" s="276" t="s">
        <v>515</v>
      </c>
      <c r="C425" s="277">
        <f t="shared" si="421"/>
        <v>3503540.3999999999</v>
      </c>
      <c r="D425" s="277">
        <f t="shared" si="422"/>
        <v>2847626</v>
      </c>
      <c r="E425" s="277">
        <v>2847626</v>
      </c>
      <c r="F425" s="277">
        <v>0</v>
      </c>
      <c r="G425" s="277">
        <v>0</v>
      </c>
      <c r="H425" s="277">
        <v>0</v>
      </c>
      <c r="I425" s="277">
        <v>0</v>
      </c>
      <c r="J425" s="279">
        <v>0</v>
      </c>
      <c r="K425" s="277">
        <v>0</v>
      </c>
      <c r="L425" s="277">
        <v>0</v>
      </c>
      <c r="M425" s="277">
        <v>0</v>
      </c>
      <c r="N425" s="277">
        <v>655914.40000000002</v>
      </c>
      <c r="O425" s="277">
        <v>0</v>
      </c>
      <c r="P425" s="277">
        <v>0</v>
      </c>
      <c r="Q425" s="277">
        <v>0</v>
      </c>
      <c r="R425" s="277">
        <v>0</v>
      </c>
      <c r="S425" s="277">
        <v>0</v>
      </c>
      <c r="T425" s="277">
        <v>0</v>
      </c>
      <c r="U425" s="280"/>
      <c r="V425" s="280"/>
      <c r="W425" s="280"/>
      <c r="X425" s="280"/>
      <c r="Y425" s="280"/>
      <c r="Z425" s="280"/>
      <c r="AA425" s="280"/>
      <c r="AB425" s="280"/>
      <c r="AC425" s="280"/>
      <c r="AD425" s="280"/>
      <c r="AE425" s="280"/>
      <c r="AF425" s="280"/>
      <c r="AG425" s="280"/>
      <c r="AH425" s="280"/>
      <c r="AI425" s="280"/>
      <c r="AJ425" s="280"/>
      <c r="AK425" s="280"/>
      <c r="AL425" s="280"/>
      <c r="AM425" s="280"/>
      <c r="AN425" s="280"/>
      <c r="AO425" s="280"/>
    </row>
    <row r="426" s="51" customFormat="1" ht="22.5" customHeight="1">
      <c r="A426" s="275">
        <v>24</v>
      </c>
      <c r="B426" s="276" t="s">
        <v>80</v>
      </c>
      <c r="C426" s="277">
        <f t="shared" si="421"/>
        <v>4118456.3999999999</v>
      </c>
      <c r="D426" s="277">
        <f t="shared" si="422"/>
        <v>0</v>
      </c>
      <c r="E426" s="277">
        <v>0</v>
      </c>
      <c r="F426" s="277">
        <v>0</v>
      </c>
      <c r="G426" s="277">
        <v>0</v>
      </c>
      <c r="H426" s="277">
        <v>0</v>
      </c>
      <c r="I426" s="277">
        <v>0</v>
      </c>
      <c r="J426" s="279">
        <v>0</v>
      </c>
      <c r="K426" s="277">
        <v>0</v>
      </c>
      <c r="L426" s="277">
        <v>4118456.3999999999</v>
      </c>
      <c r="M426" s="277">
        <v>0</v>
      </c>
      <c r="N426" s="277">
        <v>0</v>
      </c>
      <c r="O426" s="277">
        <v>0</v>
      </c>
      <c r="P426" s="277">
        <v>0</v>
      </c>
      <c r="Q426" s="277">
        <v>0</v>
      </c>
      <c r="R426" s="277">
        <v>0</v>
      </c>
      <c r="S426" s="277">
        <v>0</v>
      </c>
      <c r="T426" s="277">
        <v>0</v>
      </c>
      <c r="U426" s="280"/>
      <c r="V426" s="280"/>
      <c r="W426" s="280"/>
      <c r="X426" s="280"/>
      <c r="Y426" s="280"/>
      <c r="Z426" s="280"/>
      <c r="AA426" s="280"/>
      <c r="AB426" s="280"/>
      <c r="AC426" s="280"/>
      <c r="AD426" s="280"/>
      <c r="AE426" s="280"/>
      <c r="AF426" s="280"/>
      <c r="AG426" s="280"/>
      <c r="AH426" s="280"/>
      <c r="AI426" s="280"/>
      <c r="AJ426" s="280"/>
      <c r="AK426" s="280"/>
      <c r="AL426" s="280"/>
      <c r="AM426" s="280"/>
      <c r="AN426" s="280"/>
      <c r="AO426" s="280"/>
    </row>
    <row r="427" s="51" customFormat="1" ht="22.5" customHeight="1">
      <c r="A427" s="275">
        <v>25</v>
      </c>
      <c r="B427" s="276" t="s">
        <v>81</v>
      </c>
      <c r="C427" s="277">
        <f t="shared" si="421"/>
        <v>534539.94999999995</v>
      </c>
      <c r="D427" s="277">
        <f t="shared" si="422"/>
        <v>0</v>
      </c>
      <c r="E427" s="277">
        <v>0</v>
      </c>
      <c r="F427" s="277">
        <v>0</v>
      </c>
      <c r="G427" s="277">
        <v>0</v>
      </c>
      <c r="H427" s="277">
        <v>0</v>
      </c>
      <c r="I427" s="277">
        <v>0</v>
      </c>
      <c r="J427" s="279">
        <v>0</v>
      </c>
      <c r="K427" s="277">
        <v>0</v>
      </c>
      <c r="L427" s="277">
        <v>0</v>
      </c>
      <c r="M427" s="277">
        <v>0</v>
      </c>
      <c r="N427" s="277">
        <v>534539.94999999995</v>
      </c>
      <c r="O427" s="277">
        <v>0</v>
      </c>
      <c r="P427" s="277">
        <v>0</v>
      </c>
      <c r="Q427" s="277">
        <v>0</v>
      </c>
      <c r="R427" s="277">
        <v>0</v>
      </c>
      <c r="S427" s="277">
        <v>0</v>
      </c>
      <c r="T427" s="277">
        <v>0</v>
      </c>
      <c r="U427" s="280"/>
      <c r="V427" s="280"/>
      <c r="W427" s="280"/>
      <c r="X427" s="280"/>
      <c r="Y427" s="280"/>
      <c r="Z427" s="280"/>
      <c r="AA427" s="280"/>
      <c r="AB427" s="280"/>
      <c r="AC427" s="280"/>
      <c r="AD427" s="280"/>
      <c r="AE427" s="280"/>
      <c r="AF427" s="280"/>
      <c r="AG427" s="280"/>
      <c r="AH427" s="280"/>
      <c r="AI427" s="280"/>
      <c r="AJ427" s="280"/>
      <c r="AK427" s="280"/>
      <c r="AL427" s="280"/>
      <c r="AM427" s="280"/>
      <c r="AN427" s="280"/>
      <c r="AO427" s="280"/>
    </row>
    <row r="428" s="51" customFormat="1" ht="22.5" customHeight="1">
      <c r="A428" s="275">
        <v>26</v>
      </c>
      <c r="B428" s="276" t="s">
        <v>83</v>
      </c>
      <c r="C428" s="277">
        <f t="shared" si="421"/>
        <v>5303953.2000000002</v>
      </c>
      <c r="D428" s="277">
        <f t="shared" si="422"/>
        <v>1948666.8</v>
      </c>
      <c r="E428" s="277">
        <v>584851.19999999995</v>
      </c>
      <c r="F428" s="277">
        <v>1363815.6000000001</v>
      </c>
      <c r="G428" s="277">
        <v>0</v>
      </c>
      <c r="H428" s="277">
        <v>0</v>
      </c>
      <c r="I428" s="277">
        <v>0</v>
      </c>
      <c r="J428" s="279">
        <v>0</v>
      </c>
      <c r="K428" s="277">
        <v>0</v>
      </c>
      <c r="L428" s="277">
        <v>3355286.3999999999</v>
      </c>
      <c r="M428" s="277">
        <v>0</v>
      </c>
      <c r="N428" s="277">
        <v>0</v>
      </c>
      <c r="O428" s="277">
        <v>0</v>
      </c>
      <c r="P428" s="277">
        <v>0</v>
      </c>
      <c r="Q428" s="277">
        <v>0</v>
      </c>
      <c r="R428" s="277">
        <v>0</v>
      </c>
      <c r="S428" s="277">
        <v>0</v>
      </c>
      <c r="T428" s="277">
        <v>0</v>
      </c>
      <c r="U428" s="280"/>
      <c r="V428" s="280"/>
      <c r="W428" s="280"/>
      <c r="X428" s="280"/>
      <c r="Y428" s="280"/>
      <c r="Z428" s="280"/>
      <c r="AA428" s="280"/>
      <c r="AB428" s="280"/>
      <c r="AC428" s="280"/>
      <c r="AD428" s="280"/>
      <c r="AE428" s="280"/>
      <c r="AF428" s="280"/>
      <c r="AG428" s="280"/>
      <c r="AH428" s="280"/>
      <c r="AI428" s="280"/>
      <c r="AJ428" s="280"/>
      <c r="AK428" s="280"/>
      <c r="AL428" s="280"/>
      <c r="AM428" s="280"/>
      <c r="AN428" s="280"/>
      <c r="AO428" s="280"/>
    </row>
    <row r="429" s="51" customFormat="1" ht="22.5" customHeight="1">
      <c r="A429" s="275">
        <v>27</v>
      </c>
      <c r="B429" s="276" t="s">
        <v>1352</v>
      </c>
      <c r="C429" s="277">
        <f t="shared" si="421"/>
        <v>325986.47999999998</v>
      </c>
      <c r="D429" s="277">
        <f t="shared" si="422"/>
        <v>0</v>
      </c>
      <c r="E429" s="277">
        <v>0</v>
      </c>
      <c r="F429" s="277">
        <v>0</v>
      </c>
      <c r="G429" s="277">
        <v>0</v>
      </c>
      <c r="H429" s="277">
        <v>0</v>
      </c>
      <c r="I429" s="277">
        <v>0</v>
      </c>
      <c r="J429" s="279">
        <v>0</v>
      </c>
      <c r="K429" s="277">
        <v>0</v>
      </c>
      <c r="L429" s="277">
        <v>0</v>
      </c>
      <c r="M429" s="277">
        <v>0</v>
      </c>
      <c r="N429" s="277">
        <v>0</v>
      </c>
      <c r="O429" s="277">
        <v>0</v>
      </c>
      <c r="P429" s="277">
        <v>325986.47999999998</v>
      </c>
      <c r="Q429" s="277">
        <v>0</v>
      </c>
      <c r="R429" s="277">
        <v>0</v>
      </c>
      <c r="S429" s="277">
        <v>0</v>
      </c>
      <c r="T429" s="277">
        <v>0</v>
      </c>
      <c r="U429" s="280"/>
      <c r="V429" s="280"/>
      <c r="W429" s="280"/>
      <c r="X429" s="280"/>
      <c r="Y429" s="280"/>
      <c r="Z429" s="280"/>
      <c r="AA429" s="280"/>
      <c r="AB429" s="280"/>
      <c r="AC429" s="280"/>
      <c r="AD429" s="280"/>
      <c r="AE429" s="280"/>
      <c r="AF429" s="280"/>
      <c r="AG429" s="280"/>
      <c r="AH429" s="280"/>
      <c r="AI429" s="280"/>
      <c r="AJ429" s="280"/>
      <c r="AK429" s="280"/>
      <c r="AL429" s="280"/>
      <c r="AM429" s="280"/>
      <c r="AN429" s="280"/>
      <c r="AO429" s="280"/>
    </row>
    <row r="430" s="51" customFormat="1" ht="22.5" customHeight="1">
      <c r="A430" s="275">
        <v>28</v>
      </c>
      <c r="B430" s="276" t="s">
        <v>517</v>
      </c>
      <c r="C430" s="277">
        <f t="shared" si="421"/>
        <v>1232000</v>
      </c>
      <c r="D430" s="277">
        <f t="shared" si="422"/>
        <v>1232000</v>
      </c>
      <c r="E430" s="277">
        <v>1232000</v>
      </c>
      <c r="F430" s="277">
        <v>0</v>
      </c>
      <c r="G430" s="277">
        <v>0</v>
      </c>
      <c r="H430" s="277">
        <v>0</v>
      </c>
      <c r="I430" s="277">
        <v>0</v>
      </c>
      <c r="J430" s="279">
        <v>0</v>
      </c>
      <c r="K430" s="277">
        <v>0</v>
      </c>
      <c r="L430" s="277">
        <v>0</v>
      </c>
      <c r="M430" s="277">
        <v>0</v>
      </c>
      <c r="N430" s="277">
        <v>0</v>
      </c>
      <c r="O430" s="277">
        <v>0</v>
      </c>
      <c r="P430" s="277">
        <v>0</v>
      </c>
      <c r="Q430" s="277">
        <v>0</v>
      </c>
      <c r="R430" s="277">
        <v>0</v>
      </c>
      <c r="S430" s="277">
        <v>0</v>
      </c>
      <c r="T430" s="277">
        <v>0</v>
      </c>
      <c r="U430" s="280"/>
      <c r="V430" s="280"/>
      <c r="W430" s="280"/>
      <c r="X430" s="280"/>
      <c r="Y430" s="280"/>
      <c r="Z430" s="280"/>
      <c r="AA430" s="280"/>
      <c r="AB430" s="280"/>
      <c r="AC430" s="280"/>
      <c r="AD430" s="280"/>
      <c r="AE430" s="280"/>
      <c r="AF430" s="280"/>
      <c r="AG430" s="280"/>
      <c r="AH430" s="280"/>
      <c r="AI430" s="280"/>
      <c r="AJ430" s="280"/>
      <c r="AK430" s="280"/>
      <c r="AL430" s="280"/>
      <c r="AM430" s="280"/>
      <c r="AN430" s="280"/>
      <c r="AO430" s="280"/>
    </row>
    <row r="431" s="51" customFormat="1" ht="22.5" customHeight="1">
      <c r="A431" s="275">
        <v>29</v>
      </c>
      <c r="B431" s="276" t="s">
        <v>518</v>
      </c>
      <c r="C431" s="277">
        <f t="shared" si="421"/>
        <v>2458016.3999999999</v>
      </c>
      <c r="D431" s="277">
        <f t="shared" si="422"/>
        <v>2458016.3999999999</v>
      </c>
      <c r="E431" s="277">
        <v>2458016.3999999999</v>
      </c>
      <c r="F431" s="277">
        <v>0</v>
      </c>
      <c r="G431" s="277">
        <v>0</v>
      </c>
      <c r="H431" s="277">
        <v>0</v>
      </c>
      <c r="I431" s="277">
        <v>0</v>
      </c>
      <c r="J431" s="279">
        <v>0</v>
      </c>
      <c r="K431" s="277">
        <v>0</v>
      </c>
      <c r="L431" s="277">
        <v>0</v>
      </c>
      <c r="M431" s="277">
        <v>0</v>
      </c>
      <c r="N431" s="277">
        <v>0</v>
      </c>
      <c r="O431" s="277">
        <v>0</v>
      </c>
      <c r="P431" s="277">
        <v>0</v>
      </c>
      <c r="Q431" s="277">
        <v>0</v>
      </c>
      <c r="R431" s="277">
        <v>0</v>
      </c>
      <c r="S431" s="277">
        <v>0</v>
      </c>
      <c r="T431" s="277">
        <v>0</v>
      </c>
      <c r="U431" s="280"/>
      <c r="V431" s="280"/>
      <c r="W431" s="280"/>
      <c r="X431" s="280"/>
      <c r="Y431" s="280"/>
      <c r="Z431" s="280"/>
      <c r="AA431" s="280"/>
      <c r="AB431" s="280"/>
      <c r="AC431" s="280"/>
      <c r="AD431" s="280"/>
      <c r="AE431" s="280"/>
      <c r="AF431" s="280"/>
      <c r="AG431" s="280"/>
      <c r="AH431" s="280"/>
      <c r="AI431" s="280"/>
      <c r="AJ431" s="280"/>
      <c r="AK431" s="280"/>
      <c r="AL431" s="280"/>
      <c r="AM431" s="280"/>
      <c r="AN431" s="280"/>
      <c r="AO431" s="280"/>
    </row>
    <row r="432" s="51" customFormat="1" ht="22.5" customHeight="1">
      <c r="A432" s="275">
        <v>30</v>
      </c>
      <c r="B432" s="276" t="s">
        <v>1353</v>
      </c>
      <c r="C432" s="277">
        <f t="shared" si="421"/>
        <v>1406151.6699999999</v>
      </c>
      <c r="D432" s="277">
        <f t="shared" si="422"/>
        <v>0</v>
      </c>
      <c r="E432" s="277">
        <v>0</v>
      </c>
      <c r="F432" s="277">
        <v>0</v>
      </c>
      <c r="G432" s="277">
        <v>0</v>
      </c>
      <c r="H432" s="277">
        <v>0</v>
      </c>
      <c r="I432" s="277">
        <v>0</v>
      </c>
      <c r="J432" s="279">
        <v>0</v>
      </c>
      <c r="K432" s="277">
        <v>0</v>
      </c>
      <c r="L432" s="277">
        <v>0</v>
      </c>
      <c r="M432" s="277">
        <v>0</v>
      </c>
      <c r="N432" s="277">
        <v>1177898.8899999999</v>
      </c>
      <c r="O432" s="277">
        <v>0</v>
      </c>
      <c r="P432" s="277">
        <v>228252.78</v>
      </c>
      <c r="Q432" s="277">
        <v>0</v>
      </c>
      <c r="R432" s="277">
        <v>0</v>
      </c>
      <c r="S432" s="277">
        <v>0</v>
      </c>
      <c r="T432" s="277">
        <v>0</v>
      </c>
      <c r="U432" s="280"/>
      <c r="V432" s="280"/>
      <c r="W432" s="280"/>
      <c r="X432" s="280"/>
      <c r="Y432" s="280"/>
      <c r="Z432" s="280"/>
      <c r="AA432" s="280"/>
      <c r="AB432" s="280"/>
      <c r="AC432" s="280"/>
      <c r="AD432" s="280"/>
      <c r="AE432" s="280"/>
      <c r="AF432" s="280"/>
      <c r="AG432" s="280"/>
      <c r="AH432" s="280"/>
      <c r="AI432" s="280"/>
      <c r="AJ432" s="280"/>
      <c r="AK432" s="280"/>
      <c r="AL432" s="280"/>
      <c r="AM432" s="280"/>
      <c r="AN432" s="280"/>
      <c r="AO432" s="280"/>
    </row>
    <row r="433" s="51" customFormat="1" ht="22.5" customHeight="1">
      <c r="A433" s="275">
        <v>31</v>
      </c>
      <c r="B433" s="276" t="s">
        <v>1354</v>
      </c>
      <c r="C433" s="277">
        <f t="shared" si="421"/>
        <v>2092670.6300000001</v>
      </c>
      <c r="D433" s="277">
        <f t="shared" si="422"/>
        <v>0</v>
      </c>
      <c r="E433" s="277">
        <v>0</v>
      </c>
      <c r="F433" s="277">
        <v>0</v>
      </c>
      <c r="G433" s="277">
        <v>0</v>
      </c>
      <c r="H433" s="277">
        <v>0</v>
      </c>
      <c r="I433" s="277">
        <v>0</v>
      </c>
      <c r="J433" s="279">
        <v>0</v>
      </c>
      <c r="K433" s="277">
        <v>0</v>
      </c>
      <c r="L433" s="277">
        <v>1919154.28</v>
      </c>
      <c r="M433" s="277">
        <v>0</v>
      </c>
      <c r="N433" s="277">
        <v>0</v>
      </c>
      <c r="O433" s="277">
        <v>0</v>
      </c>
      <c r="P433" s="277">
        <v>173516.35000000001</v>
      </c>
      <c r="Q433" s="277">
        <v>0</v>
      </c>
      <c r="R433" s="277">
        <v>0</v>
      </c>
      <c r="S433" s="277">
        <v>0</v>
      </c>
      <c r="T433" s="277">
        <v>0</v>
      </c>
      <c r="U433" s="280"/>
      <c r="V433" s="280"/>
      <c r="W433" s="280"/>
      <c r="X433" s="280"/>
      <c r="Y433" s="280"/>
      <c r="Z433" s="280"/>
      <c r="AA433" s="280"/>
      <c r="AB433" s="280"/>
      <c r="AC433" s="280"/>
      <c r="AD433" s="280"/>
      <c r="AE433" s="280"/>
      <c r="AF433" s="280"/>
      <c r="AG433" s="280"/>
      <c r="AH433" s="280"/>
      <c r="AI433" s="280"/>
      <c r="AJ433" s="280"/>
      <c r="AK433" s="280"/>
      <c r="AL433" s="280"/>
      <c r="AM433" s="280"/>
      <c r="AN433" s="280"/>
      <c r="AO433" s="280"/>
    </row>
    <row r="434" s="51" customFormat="1" ht="22.5" customHeight="1">
      <c r="A434" s="275">
        <v>32</v>
      </c>
      <c r="B434" s="276" t="s">
        <v>1355</v>
      </c>
      <c r="C434" s="277">
        <f t="shared" si="421"/>
        <v>176783.01999999999</v>
      </c>
      <c r="D434" s="277">
        <f t="shared" si="422"/>
        <v>0</v>
      </c>
      <c r="E434" s="277">
        <v>0</v>
      </c>
      <c r="F434" s="277">
        <v>0</v>
      </c>
      <c r="G434" s="277">
        <v>0</v>
      </c>
      <c r="H434" s="277">
        <v>0</v>
      </c>
      <c r="I434" s="277">
        <v>0</v>
      </c>
      <c r="J434" s="279">
        <v>0</v>
      </c>
      <c r="K434" s="277">
        <v>0</v>
      </c>
      <c r="L434" s="277">
        <v>0</v>
      </c>
      <c r="M434" s="277">
        <v>0</v>
      </c>
      <c r="N434" s="277">
        <v>0</v>
      </c>
      <c r="O434" s="277">
        <v>0</v>
      </c>
      <c r="P434" s="277">
        <f>147938.68+28844.34</f>
        <v>176783.01999999999</v>
      </c>
      <c r="Q434" s="277">
        <v>0</v>
      </c>
      <c r="R434" s="277">
        <v>0</v>
      </c>
      <c r="S434" s="277">
        <v>0</v>
      </c>
      <c r="T434" s="277">
        <v>0</v>
      </c>
      <c r="U434" s="280"/>
      <c r="V434" s="280"/>
      <c r="W434" s="280"/>
      <c r="X434" s="280"/>
      <c r="Y434" s="280"/>
      <c r="Z434" s="280"/>
      <c r="AA434" s="280"/>
      <c r="AB434" s="280"/>
      <c r="AC434" s="280"/>
      <c r="AD434" s="280"/>
      <c r="AE434" s="280"/>
      <c r="AF434" s="280"/>
      <c r="AG434" s="280"/>
      <c r="AH434" s="280"/>
      <c r="AI434" s="280"/>
      <c r="AJ434" s="280"/>
      <c r="AK434" s="280"/>
      <c r="AL434" s="280"/>
      <c r="AM434" s="280"/>
      <c r="AN434" s="280"/>
      <c r="AO434" s="280"/>
    </row>
    <row r="435" s="51" customFormat="1" ht="22.5" customHeight="1">
      <c r="A435" s="275">
        <v>33</v>
      </c>
      <c r="B435" s="276" t="s">
        <v>1356</v>
      </c>
      <c r="C435" s="277">
        <f t="shared" si="421"/>
        <v>7113084.8600000003</v>
      </c>
      <c r="D435" s="277">
        <f t="shared" si="422"/>
        <v>0</v>
      </c>
      <c r="E435" s="277">
        <v>0</v>
      </c>
      <c r="F435" s="277">
        <v>0</v>
      </c>
      <c r="G435" s="277">
        <v>0</v>
      </c>
      <c r="H435" s="277">
        <v>0</v>
      </c>
      <c r="I435" s="277">
        <v>0</v>
      </c>
      <c r="J435" s="279">
        <v>0</v>
      </c>
      <c r="K435" s="277">
        <v>0</v>
      </c>
      <c r="L435" s="277">
        <v>0</v>
      </c>
      <c r="M435" s="277">
        <v>0</v>
      </c>
      <c r="N435" s="277">
        <v>0</v>
      </c>
      <c r="O435" s="277">
        <v>0</v>
      </c>
      <c r="P435" s="277">
        <f>26006.03+132643.75</f>
        <v>158649.78</v>
      </c>
      <c r="Q435" s="277">
        <v>0</v>
      </c>
      <c r="R435" s="277">
        <v>0</v>
      </c>
      <c r="S435" s="277">
        <v>6954435.0800000001</v>
      </c>
      <c r="T435" s="277">
        <v>0</v>
      </c>
      <c r="U435" s="280"/>
      <c r="V435" s="280"/>
      <c r="W435" s="280"/>
      <c r="X435" s="280"/>
      <c r="Y435" s="280"/>
      <c r="Z435" s="280"/>
      <c r="AA435" s="280"/>
      <c r="AB435" s="280"/>
      <c r="AC435" s="280"/>
      <c r="AD435" s="280"/>
      <c r="AE435" s="280"/>
      <c r="AF435" s="280"/>
      <c r="AG435" s="280"/>
      <c r="AH435" s="280"/>
      <c r="AI435" s="280"/>
      <c r="AJ435" s="280"/>
      <c r="AK435" s="280"/>
      <c r="AL435" s="280"/>
      <c r="AM435" s="280"/>
      <c r="AN435" s="280"/>
      <c r="AO435" s="280"/>
    </row>
    <row r="436" s="51" customFormat="1" ht="22.5" customHeight="1">
      <c r="A436" s="275">
        <v>34</v>
      </c>
      <c r="B436" s="276" t="s">
        <v>95</v>
      </c>
      <c r="C436" s="277">
        <f t="shared" si="421"/>
        <v>6089743.2000000002</v>
      </c>
      <c r="D436" s="277">
        <f t="shared" si="422"/>
        <v>0</v>
      </c>
      <c r="E436" s="277">
        <v>0</v>
      </c>
      <c r="F436" s="277">
        <v>0</v>
      </c>
      <c r="G436" s="277">
        <v>0</v>
      </c>
      <c r="H436" s="277">
        <v>0</v>
      </c>
      <c r="I436" s="277">
        <v>0</v>
      </c>
      <c r="J436" s="279">
        <v>0</v>
      </c>
      <c r="K436" s="277">
        <v>0</v>
      </c>
      <c r="L436" s="277">
        <v>0</v>
      </c>
      <c r="M436" s="277">
        <v>0</v>
      </c>
      <c r="N436" s="277">
        <v>6089743.2000000002</v>
      </c>
      <c r="O436" s="277">
        <v>0</v>
      </c>
      <c r="P436" s="277">
        <v>0</v>
      </c>
      <c r="Q436" s="277">
        <v>0</v>
      </c>
      <c r="R436" s="277">
        <v>0</v>
      </c>
      <c r="S436" s="277">
        <v>0</v>
      </c>
      <c r="T436" s="277">
        <v>0</v>
      </c>
      <c r="U436" s="280"/>
      <c r="V436" s="280"/>
      <c r="W436" s="280"/>
      <c r="X436" s="280"/>
      <c r="Y436" s="280"/>
      <c r="Z436" s="280"/>
      <c r="AA436" s="280"/>
      <c r="AB436" s="280"/>
      <c r="AC436" s="280"/>
      <c r="AD436" s="280"/>
      <c r="AE436" s="280"/>
      <c r="AF436" s="280"/>
      <c r="AG436" s="280"/>
      <c r="AH436" s="280"/>
      <c r="AI436" s="280"/>
      <c r="AJ436" s="280"/>
      <c r="AK436" s="280"/>
      <c r="AL436" s="280"/>
      <c r="AM436" s="280"/>
      <c r="AN436" s="280"/>
      <c r="AO436" s="280"/>
    </row>
    <row r="437" s="51" customFormat="1" ht="22.5" customHeight="1">
      <c r="A437" s="275">
        <v>35</v>
      </c>
      <c r="B437" s="276" t="s">
        <v>521</v>
      </c>
      <c r="C437" s="277">
        <f t="shared" si="421"/>
        <v>322664.40000000002</v>
      </c>
      <c r="D437" s="277">
        <f t="shared" si="422"/>
        <v>322664.40000000002</v>
      </c>
      <c r="E437" s="277">
        <v>0</v>
      </c>
      <c r="F437" s="277">
        <v>0</v>
      </c>
      <c r="G437" s="277">
        <v>0</v>
      </c>
      <c r="H437" s="277">
        <v>322664.40000000002</v>
      </c>
      <c r="I437" s="277">
        <v>0</v>
      </c>
      <c r="J437" s="279">
        <v>0</v>
      </c>
      <c r="K437" s="277">
        <v>0</v>
      </c>
      <c r="L437" s="277">
        <v>0</v>
      </c>
      <c r="M437" s="277">
        <v>0</v>
      </c>
      <c r="N437" s="277">
        <v>0</v>
      </c>
      <c r="O437" s="277">
        <v>0</v>
      </c>
      <c r="P437" s="277">
        <v>0</v>
      </c>
      <c r="Q437" s="277">
        <v>0</v>
      </c>
      <c r="R437" s="277">
        <v>0</v>
      </c>
      <c r="S437" s="277">
        <v>0</v>
      </c>
      <c r="T437" s="277">
        <v>0</v>
      </c>
      <c r="U437" s="280"/>
      <c r="V437" s="280"/>
      <c r="W437" s="280"/>
      <c r="X437" s="280"/>
      <c r="Y437" s="280"/>
      <c r="Z437" s="280"/>
      <c r="AA437" s="280"/>
      <c r="AB437" s="280"/>
      <c r="AC437" s="280"/>
      <c r="AD437" s="280"/>
      <c r="AE437" s="280"/>
      <c r="AF437" s="280"/>
      <c r="AG437" s="280"/>
      <c r="AH437" s="280"/>
      <c r="AI437" s="280"/>
      <c r="AJ437" s="280"/>
      <c r="AK437" s="280"/>
      <c r="AL437" s="280"/>
      <c r="AM437" s="280"/>
      <c r="AN437" s="280"/>
      <c r="AO437" s="280"/>
    </row>
    <row r="438" s="51" customFormat="1" ht="22.5" customHeight="1">
      <c r="A438" s="275">
        <v>36</v>
      </c>
      <c r="B438" s="276" t="s">
        <v>1357</v>
      </c>
      <c r="C438" s="277">
        <f t="shared" si="421"/>
        <v>919724.03999999992</v>
      </c>
      <c r="D438" s="277">
        <f t="shared" si="422"/>
        <v>630169.58999999997</v>
      </c>
      <c r="E438" s="277">
        <v>537808.64000000001</v>
      </c>
      <c r="F438" s="277">
        <v>0</v>
      </c>
      <c r="G438" s="277">
        <v>0</v>
      </c>
      <c r="H438" s="277">
        <v>92360.949999999997</v>
      </c>
      <c r="I438" s="277">
        <v>0</v>
      </c>
      <c r="J438" s="279">
        <v>0</v>
      </c>
      <c r="K438" s="277">
        <v>0</v>
      </c>
      <c r="L438" s="277">
        <v>0</v>
      </c>
      <c r="M438" s="277">
        <v>0</v>
      </c>
      <c r="N438" s="277">
        <v>0</v>
      </c>
      <c r="O438" s="277">
        <v>0</v>
      </c>
      <c r="P438" s="277">
        <f>168365.52+121188.93</f>
        <v>289554.44999999995</v>
      </c>
      <c r="Q438" s="277">
        <v>0</v>
      </c>
      <c r="R438" s="277">
        <v>0</v>
      </c>
      <c r="S438" s="277">
        <v>0</v>
      </c>
      <c r="T438" s="277">
        <v>0</v>
      </c>
      <c r="U438" s="280"/>
      <c r="V438" s="280"/>
      <c r="W438" s="280"/>
      <c r="X438" s="280"/>
      <c r="Y438" s="280"/>
      <c r="Z438" s="280"/>
      <c r="AA438" s="280"/>
      <c r="AB438" s="280"/>
      <c r="AC438" s="280"/>
      <c r="AD438" s="280"/>
      <c r="AE438" s="280"/>
      <c r="AF438" s="280"/>
      <c r="AG438" s="280"/>
      <c r="AH438" s="280"/>
      <c r="AI438" s="280"/>
      <c r="AJ438" s="280"/>
      <c r="AK438" s="280"/>
      <c r="AL438" s="280"/>
      <c r="AM438" s="280"/>
      <c r="AN438" s="280"/>
      <c r="AO438" s="280"/>
    </row>
    <row r="439" s="51" customFormat="1" ht="22.5" customHeight="1">
      <c r="A439" s="275">
        <v>37</v>
      </c>
      <c r="B439" s="276" t="s">
        <v>98</v>
      </c>
      <c r="C439" s="277">
        <f t="shared" si="421"/>
        <v>3687343.2000000002</v>
      </c>
      <c r="D439" s="277">
        <f t="shared" si="422"/>
        <v>0</v>
      </c>
      <c r="E439" s="277">
        <v>0</v>
      </c>
      <c r="F439" s="277">
        <v>0</v>
      </c>
      <c r="G439" s="277">
        <v>0</v>
      </c>
      <c r="H439" s="277">
        <v>0</v>
      </c>
      <c r="I439" s="277">
        <v>0</v>
      </c>
      <c r="J439" s="279">
        <v>0</v>
      </c>
      <c r="K439" s="277">
        <v>0</v>
      </c>
      <c r="L439" s="277">
        <v>0</v>
      </c>
      <c r="M439" s="277">
        <v>0</v>
      </c>
      <c r="N439" s="277">
        <v>3687343.2000000002</v>
      </c>
      <c r="O439" s="277">
        <v>0</v>
      </c>
      <c r="P439" s="277">
        <v>0</v>
      </c>
      <c r="Q439" s="277">
        <v>0</v>
      </c>
      <c r="R439" s="277">
        <v>0</v>
      </c>
      <c r="S439" s="277">
        <v>0</v>
      </c>
      <c r="T439" s="277">
        <v>0</v>
      </c>
      <c r="U439" s="280"/>
      <c r="V439" s="280"/>
      <c r="W439" s="280"/>
      <c r="X439" s="280"/>
      <c r="Y439" s="280"/>
      <c r="Z439" s="280"/>
      <c r="AA439" s="280"/>
      <c r="AB439" s="280"/>
      <c r="AC439" s="280"/>
      <c r="AD439" s="280"/>
      <c r="AE439" s="280"/>
      <c r="AF439" s="280"/>
      <c r="AG439" s="280"/>
      <c r="AH439" s="280"/>
      <c r="AI439" s="280"/>
      <c r="AJ439" s="280"/>
      <c r="AK439" s="280"/>
      <c r="AL439" s="280"/>
      <c r="AM439" s="280"/>
      <c r="AN439" s="280"/>
      <c r="AO439" s="280"/>
    </row>
    <row r="440" s="51" customFormat="1" ht="22.5" customHeight="1">
      <c r="A440" s="275">
        <v>38</v>
      </c>
      <c r="B440" s="276" t="s">
        <v>1358</v>
      </c>
      <c r="C440" s="277">
        <f t="shared" si="421"/>
        <v>13226195.539999999</v>
      </c>
      <c r="D440" s="277">
        <f t="shared" si="422"/>
        <v>6191631.5999999996</v>
      </c>
      <c r="E440" s="277">
        <v>2200974</v>
      </c>
      <c r="F440" s="277">
        <v>2193609.6000000001</v>
      </c>
      <c r="G440" s="277">
        <v>1797048</v>
      </c>
      <c r="H440" s="277">
        <v>0</v>
      </c>
      <c r="I440" s="277">
        <v>0</v>
      </c>
      <c r="J440" s="279">
        <v>0</v>
      </c>
      <c r="K440" s="277">
        <v>0</v>
      </c>
      <c r="L440" s="277">
        <v>680852.69999999995</v>
      </c>
      <c r="M440" s="277">
        <v>0</v>
      </c>
      <c r="N440" s="277">
        <v>5647772.4000000004</v>
      </c>
      <c r="O440" s="277">
        <v>0</v>
      </c>
      <c r="P440" s="277">
        <f>170591.74+101716.72+263524.04+170106.34</f>
        <v>705938.83999999997</v>
      </c>
      <c r="Q440" s="277">
        <v>0</v>
      </c>
      <c r="R440" s="277">
        <v>0</v>
      </c>
      <c r="S440" s="277">
        <v>0</v>
      </c>
      <c r="T440" s="277">
        <v>0</v>
      </c>
      <c r="U440" s="280"/>
      <c r="V440" s="280"/>
      <c r="W440" s="280"/>
      <c r="X440" s="280"/>
      <c r="Y440" s="280"/>
      <c r="Z440" s="280"/>
      <c r="AA440" s="280"/>
      <c r="AB440" s="280"/>
      <c r="AC440" s="280"/>
      <c r="AD440" s="280"/>
      <c r="AE440" s="280"/>
      <c r="AF440" s="280"/>
      <c r="AG440" s="280"/>
      <c r="AH440" s="280"/>
      <c r="AI440" s="280"/>
      <c r="AJ440" s="280"/>
      <c r="AK440" s="280"/>
      <c r="AL440" s="280"/>
      <c r="AM440" s="280"/>
      <c r="AN440" s="280"/>
      <c r="AO440" s="280"/>
    </row>
    <row r="441" s="51" customFormat="1" ht="22.5" customHeight="1">
      <c r="A441" s="275">
        <v>39</v>
      </c>
      <c r="B441" s="276" t="s">
        <v>100</v>
      </c>
      <c r="C441" s="277">
        <f t="shared" si="421"/>
        <v>9415203.5999999996</v>
      </c>
      <c r="D441" s="277">
        <f t="shared" si="422"/>
        <v>0</v>
      </c>
      <c r="E441" s="277">
        <v>0</v>
      </c>
      <c r="F441" s="277">
        <v>0</v>
      </c>
      <c r="G441" s="277">
        <v>0</v>
      </c>
      <c r="H441" s="277">
        <v>0</v>
      </c>
      <c r="I441" s="277">
        <v>0</v>
      </c>
      <c r="J441" s="279">
        <v>0</v>
      </c>
      <c r="K441" s="277">
        <v>0</v>
      </c>
      <c r="L441" s="277">
        <v>0</v>
      </c>
      <c r="M441" s="277">
        <v>0</v>
      </c>
      <c r="N441" s="277">
        <v>0</v>
      </c>
      <c r="O441" s="277">
        <v>0</v>
      </c>
      <c r="P441" s="277">
        <v>0</v>
      </c>
      <c r="Q441" s="277">
        <v>0</v>
      </c>
      <c r="R441" s="277">
        <v>0</v>
      </c>
      <c r="S441" s="277">
        <v>9415203.5999999996</v>
      </c>
      <c r="T441" s="277">
        <v>0</v>
      </c>
      <c r="U441" s="280"/>
      <c r="V441" s="280"/>
      <c r="W441" s="280"/>
      <c r="X441" s="280"/>
      <c r="Y441" s="280"/>
      <c r="Z441" s="280"/>
      <c r="AA441" s="280"/>
      <c r="AB441" s="280"/>
      <c r="AC441" s="280"/>
      <c r="AD441" s="280"/>
      <c r="AE441" s="280"/>
      <c r="AF441" s="280"/>
      <c r="AG441" s="280"/>
      <c r="AH441" s="280"/>
      <c r="AI441" s="280"/>
      <c r="AJ441" s="280"/>
      <c r="AK441" s="280"/>
      <c r="AL441" s="280"/>
      <c r="AM441" s="280"/>
      <c r="AN441" s="280"/>
      <c r="AO441" s="280"/>
    </row>
    <row r="442" s="51" customFormat="1" ht="22.5" customHeight="1">
      <c r="A442" s="275">
        <v>40</v>
      </c>
      <c r="B442" s="276" t="s">
        <v>102</v>
      </c>
      <c r="C442" s="277">
        <f t="shared" si="421"/>
        <v>494460.85999999999</v>
      </c>
      <c r="D442" s="277">
        <f t="shared" si="422"/>
        <v>494460.85999999999</v>
      </c>
      <c r="E442" s="277">
        <v>0</v>
      </c>
      <c r="F442" s="277">
        <v>0</v>
      </c>
      <c r="G442" s="277">
        <v>0</v>
      </c>
      <c r="H442" s="277">
        <v>0</v>
      </c>
      <c r="I442" s="277">
        <v>494460.85999999999</v>
      </c>
      <c r="J442" s="279">
        <v>0</v>
      </c>
      <c r="K442" s="277">
        <v>0</v>
      </c>
      <c r="L442" s="277">
        <v>0</v>
      </c>
      <c r="M442" s="277">
        <v>0</v>
      </c>
      <c r="N442" s="277">
        <v>0</v>
      </c>
      <c r="O442" s="277">
        <v>0</v>
      </c>
      <c r="P442" s="277">
        <v>0</v>
      </c>
      <c r="Q442" s="277">
        <v>0</v>
      </c>
      <c r="R442" s="277">
        <v>0</v>
      </c>
      <c r="S442" s="277">
        <v>0</v>
      </c>
      <c r="T442" s="277">
        <v>0</v>
      </c>
      <c r="U442" s="280"/>
      <c r="V442" s="280"/>
      <c r="W442" s="280"/>
      <c r="X442" s="280"/>
      <c r="Y442" s="280"/>
      <c r="Z442" s="280"/>
      <c r="AA442" s="280"/>
      <c r="AB442" s="280"/>
      <c r="AC442" s="280"/>
      <c r="AD442" s="280"/>
      <c r="AE442" s="280"/>
      <c r="AF442" s="280"/>
      <c r="AG442" s="280"/>
      <c r="AH442" s="280"/>
      <c r="AI442" s="280"/>
      <c r="AJ442" s="280"/>
      <c r="AK442" s="280"/>
      <c r="AL442" s="280"/>
      <c r="AM442" s="280"/>
      <c r="AN442" s="280"/>
      <c r="AO442" s="280"/>
    </row>
    <row r="443" s="51" customFormat="1" ht="22.5" customHeight="1">
      <c r="A443" s="275">
        <v>41</v>
      </c>
      <c r="B443" s="276" t="s">
        <v>524</v>
      </c>
      <c r="C443" s="277">
        <f t="shared" si="421"/>
        <v>915126.81999999995</v>
      </c>
      <c r="D443" s="277">
        <f t="shared" si="422"/>
        <v>0</v>
      </c>
      <c r="E443" s="277">
        <v>0</v>
      </c>
      <c r="F443" s="277">
        <v>0</v>
      </c>
      <c r="G443" s="277">
        <v>0</v>
      </c>
      <c r="H443" s="277">
        <v>0</v>
      </c>
      <c r="I443" s="277">
        <v>0</v>
      </c>
      <c r="J443" s="279">
        <v>0</v>
      </c>
      <c r="K443" s="277">
        <v>0</v>
      </c>
      <c r="L443" s="277">
        <v>0</v>
      </c>
      <c r="M443" s="277">
        <v>0</v>
      </c>
      <c r="N443" s="277">
        <v>915126.81999999995</v>
      </c>
      <c r="O443" s="277">
        <v>0</v>
      </c>
      <c r="P443" s="277">
        <v>0</v>
      </c>
      <c r="Q443" s="277">
        <v>0</v>
      </c>
      <c r="R443" s="277">
        <v>0</v>
      </c>
      <c r="S443" s="277">
        <v>0</v>
      </c>
      <c r="T443" s="277">
        <v>0</v>
      </c>
      <c r="U443" s="280"/>
      <c r="V443" s="280"/>
      <c r="W443" s="280"/>
      <c r="X443" s="280"/>
      <c r="Y443" s="280"/>
      <c r="Z443" s="280"/>
      <c r="AA443" s="280"/>
      <c r="AB443" s="280"/>
      <c r="AC443" s="280"/>
      <c r="AD443" s="280"/>
      <c r="AE443" s="280"/>
      <c r="AF443" s="280"/>
      <c r="AG443" s="280"/>
      <c r="AH443" s="280"/>
      <c r="AI443" s="280"/>
      <c r="AJ443" s="280"/>
      <c r="AK443" s="280"/>
      <c r="AL443" s="280"/>
      <c r="AM443" s="280"/>
      <c r="AN443" s="280"/>
      <c r="AO443" s="280"/>
    </row>
    <row r="444" s="51" customFormat="1" ht="22.5" customHeight="1">
      <c r="A444" s="275">
        <v>42</v>
      </c>
      <c r="B444" s="276" t="s">
        <v>1359</v>
      </c>
      <c r="C444" s="277">
        <f t="shared" si="421"/>
        <v>149450.85000000001</v>
      </c>
      <c r="D444" s="277">
        <f t="shared" si="422"/>
        <v>0</v>
      </c>
      <c r="E444" s="277">
        <v>0</v>
      </c>
      <c r="F444" s="277">
        <v>0</v>
      </c>
      <c r="G444" s="277">
        <v>0</v>
      </c>
      <c r="H444" s="277">
        <v>0</v>
      </c>
      <c r="I444" s="277">
        <v>0</v>
      </c>
      <c r="J444" s="279">
        <v>0</v>
      </c>
      <c r="K444" s="277">
        <v>0</v>
      </c>
      <c r="L444" s="277">
        <v>0</v>
      </c>
      <c r="M444" s="277">
        <v>0</v>
      </c>
      <c r="N444" s="277">
        <v>0</v>
      </c>
      <c r="O444" s="277">
        <v>0</v>
      </c>
      <c r="P444" s="277">
        <v>149450.85000000001</v>
      </c>
      <c r="Q444" s="277">
        <v>0</v>
      </c>
      <c r="R444" s="277">
        <v>0</v>
      </c>
      <c r="S444" s="277">
        <v>0</v>
      </c>
      <c r="T444" s="277">
        <v>0</v>
      </c>
      <c r="U444" s="280"/>
      <c r="V444" s="280"/>
      <c r="W444" s="280"/>
      <c r="X444" s="280"/>
      <c r="Y444" s="280"/>
      <c r="Z444" s="280"/>
      <c r="AA444" s="280"/>
      <c r="AB444" s="280"/>
      <c r="AC444" s="280"/>
      <c r="AD444" s="280"/>
      <c r="AE444" s="280"/>
      <c r="AF444" s="280"/>
      <c r="AG444" s="280"/>
      <c r="AH444" s="280"/>
      <c r="AI444" s="280"/>
      <c r="AJ444" s="280"/>
      <c r="AK444" s="280"/>
      <c r="AL444" s="280"/>
      <c r="AM444" s="280"/>
      <c r="AN444" s="280"/>
      <c r="AO444" s="280"/>
    </row>
    <row r="445" s="51" customFormat="1" ht="22.5" customHeight="1">
      <c r="A445" s="275">
        <v>43</v>
      </c>
      <c r="B445" s="276" t="s">
        <v>1360</v>
      </c>
      <c r="C445" s="277">
        <f t="shared" si="421"/>
        <v>13608376.639999999</v>
      </c>
      <c r="D445" s="277">
        <f t="shared" si="422"/>
        <v>2860038.3500000001</v>
      </c>
      <c r="E445" s="277">
        <v>2860038.3500000001</v>
      </c>
      <c r="F445" s="277">
        <v>0</v>
      </c>
      <c r="G445" s="277">
        <v>0</v>
      </c>
      <c r="H445" s="277">
        <v>0</v>
      </c>
      <c r="I445" s="277">
        <v>0</v>
      </c>
      <c r="J445" s="279">
        <v>0</v>
      </c>
      <c r="K445" s="277">
        <v>0</v>
      </c>
      <c r="L445" s="277">
        <v>10467721.199999999</v>
      </c>
      <c r="M445" s="277">
        <v>0</v>
      </c>
      <c r="N445" s="277">
        <v>0</v>
      </c>
      <c r="O445" s="277">
        <v>0</v>
      </c>
      <c r="P445" s="277">
        <v>280617.09000000003</v>
      </c>
      <c r="Q445" s="277">
        <v>0</v>
      </c>
      <c r="R445" s="277">
        <v>0</v>
      </c>
      <c r="S445" s="277">
        <v>0</v>
      </c>
      <c r="T445" s="277">
        <v>0</v>
      </c>
      <c r="U445" s="280"/>
      <c r="V445" s="280"/>
      <c r="W445" s="280"/>
      <c r="X445" s="280"/>
      <c r="Y445" s="280"/>
      <c r="Z445" s="280"/>
      <c r="AA445" s="280"/>
      <c r="AB445" s="280"/>
      <c r="AC445" s="280"/>
      <c r="AD445" s="280"/>
      <c r="AE445" s="280"/>
      <c r="AF445" s="280"/>
      <c r="AG445" s="280"/>
      <c r="AH445" s="280"/>
      <c r="AI445" s="280"/>
      <c r="AJ445" s="280"/>
      <c r="AK445" s="280"/>
      <c r="AL445" s="280"/>
      <c r="AM445" s="280"/>
      <c r="AN445" s="280"/>
      <c r="AO445" s="280"/>
    </row>
    <row r="446" s="51" customFormat="1" ht="22.5" customHeight="1">
      <c r="A446" s="275">
        <v>44</v>
      </c>
      <c r="B446" s="276" t="s">
        <v>527</v>
      </c>
      <c r="C446" s="277">
        <f t="shared" si="421"/>
        <v>4555429.5299999993</v>
      </c>
      <c r="D446" s="277">
        <f t="shared" si="422"/>
        <v>4555429.5299999993</v>
      </c>
      <c r="E446" s="277">
        <v>0</v>
      </c>
      <c r="F446" s="277">
        <v>0</v>
      </c>
      <c r="G446" s="277">
        <v>2277714.7599999998</v>
      </c>
      <c r="H446" s="277">
        <v>2277714.77</v>
      </c>
      <c r="I446" s="277">
        <v>0</v>
      </c>
      <c r="J446" s="279">
        <v>0</v>
      </c>
      <c r="K446" s="277">
        <v>0</v>
      </c>
      <c r="L446" s="277">
        <v>0</v>
      </c>
      <c r="M446" s="277">
        <v>0</v>
      </c>
      <c r="N446" s="277">
        <v>0</v>
      </c>
      <c r="O446" s="277">
        <v>0</v>
      </c>
      <c r="P446" s="277">
        <v>0</v>
      </c>
      <c r="Q446" s="277">
        <v>0</v>
      </c>
      <c r="R446" s="277">
        <v>0</v>
      </c>
      <c r="S446" s="277">
        <v>0</v>
      </c>
      <c r="T446" s="277">
        <v>0</v>
      </c>
      <c r="U446" s="280"/>
      <c r="V446" s="280"/>
      <c r="W446" s="280"/>
      <c r="X446" s="280"/>
      <c r="Y446" s="280"/>
      <c r="Z446" s="280"/>
      <c r="AA446" s="280"/>
      <c r="AB446" s="280"/>
      <c r="AC446" s="280"/>
      <c r="AD446" s="280"/>
      <c r="AE446" s="280"/>
      <c r="AF446" s="280"/>
      <c r="AG446" s="280"/>
      <c r="AH446" s="280"/>
      <c r="AI446" s="280"/>
      <c r="AJ446" s="280"/>
      <c r="AK446" s="280"/>
      <c r="AL446" s="280"/>
      <c r="AM446" s="280"/>
      <c r="AN446" s="280"/>
      <c r="AO446" s="280"/>
    </row>
    <row r="447" s="51" customFormat="1" ht="22.5" customHeight="1">
      <c r="A447" s="275">
        <v>45</v>
      </c>
      <c r="B447" s="276" t="s">
        <v>114</v>
      </c>
      <c r="C447" s="277">
        <f t="shared" si="421"/>
        <v>2900002.3700000001</v>
      </c>
      <c r="D447" s="277">
        <f t="shared" si="422"/>
        <v>0</v>
      </c>
      <c r="E447" s="277">
        <v>0</v>
      </c>
      <c r="F447" s="277">
        <v>0</v>
      </c>
      <c r="G447" s="277">
        <v>0</v>
      </c>
      <c r="H447" s="277">
        <v>0</v>
      </c>
      <c r="I447" s="277">
        <v>0</v>
      </c>
      <c r="J447" s="279">
        <v>0</v>
      </c>
      <c r="K447" s="277">
        <v>0</v>
      </c>
      <c r="L447" s="277">
        <v>2900002.3700000001</v>
      </c>
      <c r="M447" s="277">
        <v>0</v>
      </c>
      <c r="N447" s="277">
        <v>0</v>
      </c>
      <c r="O447" s="277">
        <v>0</v>
      </c>
      <c r="P447" s="277">
        <v>0</v>
      </c>
      <c r="Q447" s="277">
        <v>0</v>
      </c>
      <c r="R447" s="277">
        <v>0</v>
      </c>
      <c r="S447" s="277">
        <v>0</v>
      </c>
      <c r="T447" s="277">
        <v>0</v>
      </c>
      <c r="U447" s="280"/>
      <c r="V447" s="280"/>
      <c r="W447" s="280"/>
      <c r="X447" s="280"/>
      <c r="Y447" s="280"/>
      <c r="Z447" s="280"/>
      <c r="AA447" s="280"/>
      <c r="AB447" s="280"/>
      <c r="AC447" s="280"/>
      <c r="AD447" s="280"/>
      <c r="AE447" s="280"/>
      <c r="AF447" s="280"/>
      <c r="AG447" s="280"/>
      <c r="AH447" s="280"/>
      <c r="AI447" s="280"/>
      <c r="AJ447" s="280"/>
      <c r="AK447" s="280"/>
      <c r="AL447" s="280"/>
      <c r="AM447" s="280"/>
      <c r="AN447" s="280"/>
      <c r="AO447" s="280"/>
    </row>
    <row r="448" s="51" customFormat="1" ht="22.5" customHeight="1">
      <c r="A448" s="275">
        <v>46</v>
      </c>
      <c r="B448" s="276" t="s">
        <v>1361</v>
      </c>
      <c r="C448" s="277">
        <f t="shared" si="421"/>
        <v>508060.63</v>
      </c>
      <c r="D448" s="277">
        <f t="shared" si="422"/>
        <v>0</v>
      </c>
      <c r="E448" s="277">
        <v>0</v>
      </c>
      <c r="F448" s="277">
        <v>0</v>
      </c>
      <c r="G448" s="277">
        <v>0</v>
      </c>
      <c r="H448" s="277">
        <v>0</v>
      </c>
      <c r="I448" s="277">
        <v>0</v>
      </c>
      <c r="J448" s="279">
        <v>0</v>
      </c>
      <c r="K448" s="277">
        <v>0</v>
      </c>
      <c r="L448" s="277">
        <v>0</v>
      </c>
      <c r="M448" s="277">
        <v>0</v>
      </c>
      <c r="N448" s="277">
        <v>0</v>
      </c>
      <c r="O448" s="277">
        <v>0</v>
      </c>
      <c r="P448" s="277">
        <v>508060.63</v>
      </c>
      <c r="Q448" s="277">
        <v>0</v>
      </c>
      <c r="R448" s="277">
        <v>0</v>
      </c>
      <c r="S448" s="277">
        <v>0</v>
      </c>
      <c r="T448" s="277">
        <v>0</v>
      </c>
      <c r="U448" s="280"/>
      <c r="V448" s="280"/>
      <c r="W448" s="280"/>
      <c r="X448" s="280"/>
      <c r="Y448" s="280"/>
      <c r="Z448" s="280"/>
      <c r="AA448" s="280"/>
      <c r="AB448" s="280"/>
      <c r="AC448" s="280"/>
      <c r="AD448" s="280"/>
      <c r="AE448" s="280"/>
      <c r="AF448" s="280"/>
      <c r="AG448" s="280"/>
      <c r="AH448" s="280"/>
      <c r="AI448" s="280"/>
      <c r="AJ448" s="280"/>
      <c r="AK448" s="280"/>
      <c r="AL448" s="280"/>
      <c r="AM448" s="280"/>
      <c r="AN448" s="280"/>
      <c r="AO448" s="280"/>
    </row>
    <row r="449" s="51" customFormat="1" ht="22.5" customHeight="1">
      <c r="A449" s="275">
        <v>47</v>
      </c>
      <c r="B449" s="276" t="s">
        <v>529</v>
      </c>
      <c r="C449" s="277">
        <f t="shared" si="421"/>
        <v>665433.59999999998</v>
      </c>
      <c r="D449" s="277">
        <f t="shared" si="422"/>
        <v>665433.59999999998</v>
      </c>
      <c r="E449" s="277">
        <v>0</v>
      </c>
      <c r="F449" s="277">
        <v>0</v>
      </c>
      <c r="G449" s="277">
        <v>0</v>
      </c>
      <c r="H449" s="277">
        <v>665433.59999999998</v>
      </c>
      <c r="I449" s="277">
        <v>0</v>
      </c>
      <c r="J449" s="279">
        <v>0</v>
      </c>
      <c r="K449" s="277">
        <v>0</v>
      </c>
      <c r="L449" s="277">
        <v>0</v>
      </c>
      <c r="M449" s="277">
        <v>0</v>
      </c>
      <c r="N449" s="277">
        <v>0</v>
      </c>
      <c r="O449" s="277">
        <v>0</v>
      </c>
      <c r="P449" s="277">
        <v>0</v>
      </c>
      <c r="Q449" s="277">
        <v>0</v>
      </c>
      <c r="R449" s="277">
        <v>0</v>
      </c>
      <c r="S449" s="277">
        <v>0</v>
      </c>
      <c r="T449" s="277">
        <v>0</v>
      </c>
      <c r="U449" s="280"/>
      <c r="V449" s="280"/>
      <c r="W449" s="280"/>
      <c r="X449" s="280"/>
      <c r="Y449" s="280"/>
      <c r="Z449" s="280"/>
      <c r="AA449" s="280"/>
      <c r="AB449" s="280"/>
      <c r="AC449" s="280"/>
      <c r="AD449" s="280"/>
      <c r="AE449" s="280"/>
      <c r="AF449" s="280"/>
      <c r="AG449" s="280"/>
      <c r="AH449" s="280"/>
      <c r="AI449" s="280"/>
      <c r="AJ449" s="280"/>
      <c r="AK449" s="280"/>
      <c r="AL449" s="280"/>
      <c r="AM449" s="280"/>
      <c r="AN449" s="280"/>
      <c r="AO449" s="280"/>
    </row>
    <row r="450" s="51" customFormat="1" ht="22.5" customHeight="1">
      <c r="A450" s="275">
        <v>48</v>
      </c>
      <c r="B450" s="276" t="s">
        <v>1362</v>
      </c>
      <c r="C450" s="277">
        <f t="shared" si="421"/>
        <v>561513.85999999999</v>
      </c>
      <c r="D450" s="277">
        <f t="shared" si="422"/>
        <v>0</v>
      </c>
      <c r="E450" s="277">
        <v>0</v>
      </c>
      <c r="F450" s="277">
        <v>0</v>
      </c>
      <c r="G450" s="277">
        <v>0</v>
      </c>
      <c r="H450" s="277">
        <v>0</v>
      </c>
      <c r="I450" s="277">
        <v>0</v>
      </c>
      <c r="J450" s="279">
        <v>0</v>
      </c>
      <c r="K450" s="277">
        <v>0</v>
      </c>
      <c r="L450" s="277">
        <v>0</v>
      </c>
      <c r="M450" s="277">
        <v>0</v>
      </c>
      <c r="N450" s="277">
        <v>0</v>
      </c>
      <c r="O450" s="277">
        <v>0</v>
      </c>
      <c r="P450" s="277">
        <f>353696.5+207817.36</f>
        <v>561513.85999999999</v>
      </c>
      <c r="Q450" s="277">
        <v>0</v>
      </c>
      <c r="R450" s="277">
        <v>0</v>
      </c>
      <c r="S450" s="277">
        <v>0</v>
      </c>
      <c r="T450" s="277">
        <v>0</v>
      </c>
      <c r="U450" s="280"/>
      <c r="V450" s="280"/>
      <c r="W450" s="280"/>
      <c r="X450" s="280"/>
      <c r="Y450" s="280"/>
      <c r="Z450" s="280"/>
      <c r="AA450" s="280"/>
      <c r="AB450" s="280"/>
      <c r="AC450" s="280"/>
      <c r="AD450" s="280"/>
      <c r="AE450" s="280"/>
      <c r="AF450" s="280"/>
      <c r="AG450" s="280"/>
      <c r="AH450" s="280"/>
      <c r="AI450" s="280"/>
      <c r="AJ450" s="280"/>
      <c r="AK450" s="280"/>
      <c r="AL450" s="280"/>
      <c r="AM450" s="280"/>
      <c r="AN450" s="280"/>
      <c r="AO450" s="280"/>
    </row>
    <row r="451" s="51" customFormat="1" ht="22.5" customHeight="1">
      <c r="A451" s="275">
        <v>49</v>
      </c>
      <c r="B451" s="276" t="s">
        <v>1363</v>
      </c>
      <c r="C451" s="277">
        <f t="shared" si="421"/>
        <v>4963179.9899999993</v>
      </c>
      <c r="D451" s="277">
        <f t="shared" si="422"/>
        <v>771371.89000000001</v>
      </c>
      <c r="E451" s="277">
        <v>703763.89000000001</v>
      </c>
      <c r="F451" s="277">
        <v>0</v>
      </c>
      <c r="G451" s="277">
        <v>0</v>
      </c>
      <c r="H451" s="277">
        <v>0</v>
      </c>
      <c r="I451" s="277">
        <v>67608</v>
      </c>
      <c r="J451" s="279">
        <v>0</v>
      </c>
      <c r="K451" s="277">
        <v>0</v>
      </c>
      <c r="L451" s="277">
        <v>0</v>
      </c>
      <c r="M451" s="277">
        <v>0</v>
      </c>
      <c r="N451" s="277">
        <v>3987324</v>
      </c>
      <c r="O451" s="277">
        <v>0</v>
      </c>
      <c r="P451" s="277">
        <v>204484.10000000001</v>
      </c>
      <c r="Q451" s="277">
        <v>0</v>
      </c>
      <c r="R451" s="277">
        <v>0</v>
      </c>
      <c r="S451" s="277">
        <v>0</v>
      </c>
      <c r="T451" s="277">
        <v>0</v>
      </c>
      <c r="U451" s="280"/>
      <c r="V451" s="280"/>
      <c r="W451" s="280"/>
      <c r="X451" s="280"/>
      <c r="Y451" s="280"/>
      <c r="Z451" s="280"/>
      <c r="AA451" s="280"/>
      <c r="AB451" s="280"/>
      <c r="AC451" s="280"/>
      <c r="AD451" s="280"/>
      <c r="AE451" s="280"/>
      <c r="AF451" s="280"/>
      <c r="AG451" s="280"/>
      <c r="AH451" s="280"/>
      <c r="AI451" s="280"/>
      <c r="AJ451" s="280"/>
      <c r="AK451" s="280"/>
      <c r="AL451" s="280"/>
      <c r="AM451" s="280"/>
      <c r="AN451" s="280"/>
      <c r="AO451" s="280"/>
    </row>
    <row r="452" s="51" customFormat="1" ht="22.5" customHeight="1">
      <c r="A452" s="275">
        <v>50</v>
      </c>
      <c r="B452" s="276" t="s">
        <v>1364</v>
      </c>
      <c r="C452" s="277">
        <f t="shared" si="421"/>
        <v>307618.98999999999</v>
      </c>
      <c r="D452" s="277">
        <f t="shared" si="422"/>
        <v>0</v>
      </c>
      <c r="E452" s="277">
        <v>0</v>
      </c>
      <c r="F452" s="277">
        <v>0</v>
      </c>
      <c r="G452" s="277">
        <v>0</v>
      </c>
      <c r="H452" s="277">
        <v>0</v>
      </c>
      <c r="I452" s="277">
        <v>0</v>
      </c>
      <c r="J452" s="279">
        <v>0</v>
      </c>
      <c r="K452" s="277">
        <v>0</v>
      </c>
      <c r="L452" s="277">
        <v>0</v>
      </c>
      <c r="M452" s="277">
        <v>0</v>
      </c>
      <c r="N452" s="277">
        <v>0</v>
      </c>
      <c r="O452" s="277">
        <v>0</v>
      </c>
      <c r="P452" s="277">
        <v>307618.98999999999</v>
      </c>
      <c r="Q452" s="277">
        <v>0</v>
      </c>
      <c r="R452" s="277">
        <v>0</v>
      </c>
      <c r="S452" s="277">
        <v>0</v>
      </c>
      <c r="T452" s="277">
        <v>0</v>
      </c>
      <c r="U452" s="280"/>
      <c r="V452" s="280"/>
      <c r="W452" s="280"/>
      <c r="X452" s="280"/>
      <c r="Y452" s="280"/>
      <c r="Z452" s="280"/>
      <c r="AA452" s="280"/>
      <c r="AB452" s="280"/>
      <c r="AC452" s="280"/>
      <c r="AD452" s="280"/>
      <c r="AE452" s="280"/>
      <c r="AF452" s="280"/>
      <c r="AG452" s="280"/>
      <c r="AH452" s="280"/>
      <c r="AI452" s="280"/>
      <c r="AJ452" s="280"/>
      <c r="AK452" s="280"/>
      <c r="AL452" s="280"/>
      <c r="AM452" s="280"/>
      <c r="AN452" s="280"/>
      <c r="AO452" s="280"/>
    </row>
    <row r="453" s="51" customFormat="1" ht="22.5" customHeight="1">
      <c r="A453" s="275">
        <v>51</v>
      </c>
      <c r="B453" s="276" t="s">
        <v>1365</v>
      </c>
      <c r="C453" s="277">
        <f t="shared" si="421"/>
        <v>3269570.3600000003</v>
      </c>
      <c r="D453" s="277">
        <f t="shared" si="422"/>
        <v>2956734.4500000002</v>
      </c>
      <c r="E453" s="277">
        <v>744251.25</v>
      </c>
      <c r="F453" s="277">
        <v>1946256</v>
      </c>
      <c r="G453" s="277">
        <v>0</v>
      </c>
      <c r="H453" s="277">
        <v>146586</v>
      </c>
      <c r="I453" s="277">
        <v>119641.2</v>
      </c>
      <c r="J453" s="279">
        <v>0</v>
      </c>
      <c r="K453" s="277">
        <v>0</v>
      </c>
      <c r="L453" s="277">
        <v>0</v>
      </c>
      <c r="M453" s="277">
        <v>0</v>
      </c>
      <c r="N453" s="277">
        <v>0</v>
      </c>
      <c r="O453" s="277">
        <v>0</v>
      </c>
      <c r="P453" s="277">
        <v>312835.90999999997</v>
      </c>
      <c r="Q453" s="277">
        <v>0</v>
      </c>
      <c r="R453" s="277">
        <v>0</v>
      </c>
      <c r="S453" s="277">
        <v>0</v>
      </c>
      <c r="T453" s="277">
        <v>0</v>
      </c>
      <c r="U453" s="280"/>
      <c r="V453" s="280"/>
      <c r="W453" s="280"/>
      <c r="X453" s="280"/>
      <c r="Y453" s="280"/>
      <c r="Z453" s="280"/>
      <c r="AA453" s="280"/>
      <c r="AB453" s="280"/>
      <c r="AC453" s="280"/>
      <c r="AD453" s="280"/>
      <c r="AE453" s="280"/>
      <c r="AF453" s="280"/>
      <c r="AG453" s="280"/>
      <c r="AH453" s="280"/>
      <c r="AI453" s="280"/>
      <c r="AJ453" s="280"/>
      <c r="AK453" s="280"/>
      <c r="AL453" s="280"/>
      <c r="AM453" s="280"/>
      <c r="AN453" s="280"/>
      <c r="AO453" s="280"/>
    </row>
    <row r="454" s="51" customFormat="1" ht="22.5" customHeight="1">
      <c r="A454" s="275">
        <v>52</v>
      </c>
      <c r="B454" s="276" t="s">
        <v>1366</v>
      </c>
      <c r="C454" s="277">
        <f t="shared" si="421"/>
        <v>263895.78999999998</v>
      </c>
      <c r="D454" s="277">
        <f t="shared" si="422"/>
        <v>0</v>
      </c>
      <c r="E454" s="277">
        <v>0</v>
      </c>
      <c r="F454" s="277">
        <v>0</v>
      </c>
      <c r="G454" s="277">
        <v>0</v>
      </c>
      <c r="H454" s="277">
        <v>0</v>
      </c>
      <c r="I454" s="277">
        <v>0</v>
      </c>
      <c r="J454" s="279">
        <v>0</v>
      </c>
      <c r="K454" s="277">
        <v>0</v>
      </c>
      <c r="L454" s="277">
        <v>0</v>
      </c>
      <c r="M454" s="277">
        <v>0</v>
      </c>
      <c r="N454" s="277">
        <v>0</v>
      </c>
      <c r="O454" s="277">
        <v>0</v>
      </c>
      <c r="P454" s="277">
        <v>263895.78999999998</v>
      </c>
      <c r="Q454" s="277">
        <v>0</v>
      </c>
      <c r="R454" s="277">
        <v>0</v>
      </c>
      <c r="S454" s="277">
        <v>0</v>
      </c>
      <c r="T454" s="277">
        <v>0</v>
      </c>
      <c r="U454" s="280"/>
      <c r="V454" s="280"/>
      <c r="W454" s="280"/>
      <c r="X454" s="280"/>
      <c r="Y454" s="280"/>
      <c r="Z454" s="280"/>
      <c r="AA454" s="280"/>
      <c r="AB454" s="280"/>
      <c r="AC454" s="280"/>
      <c r="AD454" s="280"/>
      <c r="AE454" s="280"/>
      <c r="AF454" s="280"/>
      <c r="AG454" s="280"/>
      <c r="AH454" s="280"/>
      <c r="AI454" s="280"/>
      <c r="AJ454" s="280"/>
      <c r="AK454" s="280"/>
      <c r="AL454" s="280"/>
      <c r="AM454" s="280"/>
      <c r="AN454" s="280"/>
      <c r="AO454" s="280"/>
    </row>
    <row r="455" s="51" customFormat="1" ht="22.5" customHeight="1">
      <c r="A455" s="275">
        <v>53</v>
      </c>
      <c r="B455" s="276" t="s">
        <v>1367</v>
      </c>
      <c r="C455" s="277">
        <f t="shared" si="421"/>
        <v>5272431.9699999997</v>
      </c>
      <c r="D455" s="277">
        <f t="shared" si="422"/>
        <v>4999400.3700000001</v>
      </c>
      <c r="E455" s="277">
        <v>0</v>
      </c>
      <c r="F455" s="277">
        <v>4999400.3700000001</v>
      </c>
      <c r="G455" s="277">
        <v>0</v>
      </c>
      <c r="H455" s="277">
        <v>0</v>
      </c>
      <c r="I455" s="277">
        <v>0</v>
      </c>
      <c r="J455" s="279">
        <v>0</v>
      </c>
      <c r="K455" s="277">
        <v>0</v>
      </c>
      <c r="L455" s="277">
        <v>0</v>
      </c>
      <c r="M455" s="277">
        <v>0</v>
      </c>
      <c r="N455" s="277">
        <v>0</v>
      </c>
      <c r="O455" s="277">
        <v>0</v>
      </c>
      <c r="P455" s="277">
        <v>273031.59999999998</v>
      </c>
      <c r="Q455" s="277">
        <v>0</v>
      </c>
      <c r="R455" s="277">
        <v>0</v>
      </c>
      <c r="S455" s="277">
        <v>0</v>
      </c>
      <c r="T455" s="277">
        <v>0</v>
      </c>
      <c r="U455" s="280"/>
      <c r="V455" s="280"/>
      <c r="W455" s="280"/>
      <c r="X455" s="280"/>
      <c r="Y455" s="280"/>
      <c r="Z455" s="280"/>
      <c r="AA455" s="280"/>
      <c r="AB455" s="280"/>
      <c r="AC455" s="280"/>
      <c r="AD455" s="280"/>
      <c r="AE455" s="280"/>
      <c r="AF455" s="280"/>
      <c r="AG455" s="280"/>
      <c r="AH455" s="280"/>
      <c r="AI455" s="280"/>
      <c r="AJ455" s="280"/>
      <c r="AK455" s="280"/>
      <c r="AL455" s="280"/>
      <c r="AM455" s="280"/>
      <c r="AN455" s="280"/>
      <c r="AO455" s="280"/>
    </row>
    <row r="456" s="51" customFormat="1" ht="22.5" customHeight="1">
      <c r="A456" s="275">
        <v>54</v>
      </c>
      <c r="B456" s="276" t="s">
        <v>535</v>
      </c>
      <c r="C456" s="277">
        <f t="shared" si="421"/>
        <v>1764925.8</v>
      </c>
      <c r="D456" s="277">
        <f t="shared" si="422"/>
        <v>1764925.8</v>
      </c>
      <c r="E456" s="277">
        <v>0</v>
      </c>
      <c r="F456" s="277">
        <v>0</v>
      </c>
      <c r="G456" s="277">
        <v>1102156.26</v>
      </c>
      <c r="H456" s="277">
        <v>662769.54000000004</v>
      </c>
      <c r="I456" s="277">
        <v>0</v>
      </c>
      <c r="J456" s="279">
        <v>0</v>
      </c>
      <c r="K456" s="277">
        <v>0</v>
      </c>
      <c r="L456" s="277">
        <v>0</v>
      </c>
      <c r="M456" s="277">
        <v>0</v>
      </c>
      <c r="N456" s="277">
        <v>0</v>
      </c>
      <c r="O456" s="277">
        <v>0</v>
      </c>
      <c r="P456" s="277">
        <v>0</v>
      </c>
      <c r="Q456" s="277">
        <v>0</v>
      </c>
      <c r="R456" s="277">
        <v>0</v>
      </c>
      <c r="S456" s="277">
        <v>0</v>
      </c>
      <c r="T456" s="277">
        <v>0</v>
      </c>
      <c r="U456" s="284"/>
      <c r="V456" s="284"/>
      <c r="W456" s="284"/>
      <c r="X456" s="284"/>
      <c r="Y456" s="284"/>
      <c r="Z456" s="284"/>
      <c r="AA456" s="284"/>
      <c r="AB456" s="284"/>
      <c r="AC456" s="284"/>
      <c r="AD456" s="284"/>
      <c r="AE456" s="284"/>
      <c r="AF456" s="284"/>
      <c r="AG456" s="284"/>
      <c r="AH456" s="284"/>
      <c r="AI456" s="284"/>
      <c r="AJ456" s="284"/>
      <c r="AK456" s="284"/>
      <c r="AL456" s="284"/>
      <c r="AM456" s="284"/>
      <c r="AN456" s="284"/>
      <c r="AO456" s="284"/>
      <c r="AP456" s="285"/>
    </row>
    <row r="457" s="51" customFormat="1" ht="22.5" customHeight="1">
      <c r="A457" s="275">
        <v>55</v>
      </c>
      <c r="B457" s="276" t="s">
        <v>127</v>
      </c>
      <c r="C457" s="277">
        <f t="shared" si="421"/>
        <v>2132891.2599999998</v>
      </c>
      <c r="D457" s="277">
        <f t="shared" si="422"/>
        <v>0</v>
      </c>
      <c r="E457" s="277">
        <v>0</v>
      </c>
      <c r="F457" s="277">
        <v>0</v>
      </c>
      <c r="G457" s="277">
        <v>0</v>
      </c>
      <c r="H457" s="277">
        <v>0</v>
      </c>
      <c r="I457" s="277">
        <v>0</v>
      </c>
      <c r="J457" s="279">
        <v>0</v>
      </c>
      <c r="K457" s="277">
        <v>0</v>
      </c>
      <c r="L457" s="277">
        <v>0</v>
      </c>
      <c r="M457" s="277">
        <v>0</v>
      </c>
      <c r="N457" s="277">
        <v>2132891.2599999998</v>
      </c>
      <c r="O457" s="277">
        <v>0</v>
      </c>
      <c r="P457" s="277">
        <v>0</v>
      </c>
      <c r="Q457" s="277">
        <v>0</v>
      </c>
      <c r="R457" s="277">
        <v>0</v>
      </c>
      <c r="S457" s="277">
        <v>0</v>
      </c>
      <c r="T457" s="277">
        <v>0</v>
      </c>
      <c r="U457" s="280"/>
      <c r="V457" s="280"/>
      <c r="W457" s="280"/>
      <c r="X457" s="280"/>
      <c r="Y457" s="280"/>
      <c r="Z457" s="280"/>
      <c r="AA457" s="280"/>
      <c r="AB457" s="280"/>
      <c r="AC457" s="280"/>
      <c r="AD457" s="280"/>
      <c r="AE457" s="280"/>
      <c r="AF457" s="280"/>
      <c r="AG457" s="280"/>
      <c r="AH457" s="280"/>
      <c r="AI457" s="280"/>
      <c r="AJ457" s="280"/>
      <c r="AK457" s="280"/>
      <c r="AL457" s="280"/>
      <c r="AM457" s="280"/>
      <c r="AN457" s="280"/>
      <c r="AO457" s="280"/>
    </row>
    <row r="458" s="51" customFormat="1" ht="22.5" customHeight="1">
      <c r="A458" s="275">
        <v>56</v>
      </c>
      <c r="B458" s="276" t="s">
        <v>1368</v>
      </c>
      <c r="C458" s="277">
        <f t="shared" si="421"/>
        <v>10785394.640000001</v>
      </c>
      <c r="D458" s="277">
        <f t="shared" si="422"/>
        <v>10100577.600000001</v>
      </c>
      <c r="E458" s="277">
        <v>0</v>
      </c>
      <c r="F458" s="277">
        <v>5998992</v>
      </c>
      <c r="G458" s="277">
        <v>2739010.7999999998</v>
      </c>
      <c r="H458" s="277">
        <v>1362574.8</v>
      </c>
      <c r="I458" s="277">
        <v>0</v>
      </c>
      <c r="J458" s="279">
        <v>0</v>
      </c>
      <c r="K458" s="277">
        <v>0</v>
      </c>
      <c r="L458" s="277">
        <v>0</v>
      </c>
      <c r="M458" s="277">
        <v>0</v>
      </c>
      <c r="N458" s="277">
        <v>0</v>
      </c>
      <c r="O458" s="277">
        <v>0</v>
      </c>
      <c r="P458" s="277">
        <v>684817.04000000004</v>
      </c>
      <c r="Q458" s="277">
        <v>0</v>
      </c>
      <c r="R458" s="277">
        <v>0</v>
      </c>
      <c r="S458" s="277">
        <v>0</v>
      </c>
      <c r="T458" s="277">
        <v>0</v>
      </c>
      <c r="U458" s="280"/>
      <c r="V458" s="280"/>
      <c r="W458" s="280"/>
      <c r="X458" s="280"/>
      <c r="Y458" s="280"/>
      <c r="Z458" s="280"/>
      <c r="AA458" s="280"/>
      <c r="AB458" s="280"/>
      <c r="AC458" s="280"/>
      <c r="AD458" s="280"/>
      <c r="AE458" s="280"/>
      <c r="AF458" s="280"/>
      <c r="AG458" s="280"/>
      <c r="AH458" s="280"/>
      <c r="AI458" s="280"/>
      <c r="AJ458" s="280"/>
      <c r="AK458" s="280"/>
      <c r="AL458" s="280"/>
      <c r="AM458" s="280"/>
      <c r="AN458" s="280"/>
      <c r="AO458" s="280"/>
    </row>
    <row r="459" s="51" customFormat="1" ht="22.5" customHeight="1">
      <c r="A459" s="275">
        <v>57</v>
      </c>
      <c r="B459" s="276" t="s">
        <v>1369</v>
      </c>
      <c r="C459" s="277">
        <f t="shared" si="421"/>
        <v>1572755.6599999999</v>
      </c>
      <c r="D459" s="277">
        <f t="shared" si="422"/>
        <v>0</v>
      </c>
      <c r="E459" s="277">
        <v>0</v>
      </c>
      <c r="F459" s="277">
        <v>0</v>
      </c>
      <c r="G459" s="277">
        <v>0</v>
      </c>
      <c r="H459" s="277">
        <v>0</v>
      </c>
      <c r="I459" s="277">
        <v>0</v>
      </c>
      <c r="J459" s="279">
        <v>0</v>
      </c>
      <c r="K459" s="277">
        <v>0</v>
      </c>
      <c r="L459" s="277">
        <v>0</v>
      </c>
      <c r="M459" s="277">
        <v>0</v>
      </c>
      <c r="N459" s="277">
        <v>1482699.3899999999</v>
      </c>
      <c r="O459" s="277">
        <v>0</v>
      </c>
      <c r="P459" s="277">
        <v>90056.270000000004</v>
      </c>
      <c r="Q459" s="277">
        <v>0</v>
      </c>
      <c r="R459" s="277">
        <v>0</v>
      </c>
      <c r="S459" s="277">
        <v>0</v>
      </c>
      <c r="T459" s="277">
        <v>0</v>
      </c>
      <c r="U459" s="280"/>
      <c r="V459" s="280"/>
      <c r="W459" s="280"/>
      <c r="X459" s="280"/>
      <c r="Y459" s="280"/>
      <c r="Z459" s="280"/>
      <c r="AA459" s="280"/>
      <c r="AB459" s="280"/>
      <c r="AC459" s="280"/>
      <c r="AD459" s="280"/>
      <c r="AE459" s="280"/>
      <c r="AF459" s="280"/>
      <c r="AG459" s="280"/>
      <c r="AH459" s="280"/>
      <c r="AI459" s="280"/>
      <c r="AJ459" s="280"/>
      <c r="AK459" s="280"/>
      <c r="AL459" s="280"/>
      <c r="AM459" s="280"/>
      <c r="AN459" s="280"/>
      <c r="AO459" s="280"/>
    </row>
    <row r="460" s="51" customFormat="1" ht="22.5" customHeight="1">
      <c r="A460" s="275">
        <v>58</v>
      </c>
      <c r="B460" s="276" t="s">
        <v>1370</v>
      </c>
      <c r="C460" s="277">
        <f t="shared" si="421"/>
        <v>3638228.4800000004</v>
      </c>
      <c r="D460" s="277">
        <f t="shared" si="422"/>
        <v>3530808.4900000002</v>
      </c>
      <c r="E460" s="277">
        <v>2977062.4900000002</v>
      </c>
      <c r="F460" s="277">
        <v>0</v>
      </c>
      <c r="G460" s="277">
        <v>0</v>
      </c>
      <c r="H460" s="277">
        <v>0</v>
      </c>
      <c r="I460" s="277">
        <v>553746</v>
      </c>
      <c r="J460" s="279">
        <v>0</v>
      </c>
      <c r="K460" s="277">
        <v>0</v>
      </c>
      <c r="L460" s="277">
        <v>0</v>
      </c>
      <c r="M460" s="277">
        <v>0</v>
      </c>
      <c r="N460" s="277">
        <v>0</v>
      </c>
      <c r="O460" s="277">
        <v>0</v>
      </c>
      <c r="P460" s="277">
        <v>107419.99000000001</v>
      </c>
      <c r="Q460" s="277">
        <v>0</v>
      </c>
      <c r="R460" s="277">
        <v>0</v>
      </c>
      <c r="S460" s="277">
        <v>0</v>
      </c>
      <c r="T460" s="277">
        <v>0</v>
      </c>
      <c r="U460" s="280"/>
      <c r="V460" s="280"/>
      <c r="W460" s="280"/>
      <c r="X460" s="280"/>
      <c r="Y460" s="280"/>
      <c r="Z460" s="280"/>
      <c r="AA460" s="280"/>
      <c r="AB460" s="280"/>
      <c r="AC460" s="280"/>
      <c r="AD460" s="280"/>
      <c r="AE460" s="280"/>
      <c r="AF460" s="280"/>
      <c r="AG460" s="280"/>
      <c r="AH460" s="280"/>
      <c r="AI460" s="280"/>
      <c r="AJ460" s="280"/>
      <c r="AK460" s="280"/>
      <c r="AL460" s="280"/>
      <c r="AM460" s="280"/>
      <c r="AN460" s="280"/>
      <c r="AO460" s="280"/>
    </row>
    <row r="461" s="51" customFormat="1" ht="22.5" customHeight="1">
      <c r="A461" s="275">
        <v>59</v>
      </c>
      <c r="B461" s="276" t="s">
        <v>131</v>
      </c>
      <c r="C461" s="277">
        <f t="shared" si="421"/>
        <v>632187.18000000005</v>
      </c>
      <c r="D461" s="277">
        <f t="shared" si="422"/>
        <v>632187.18000000005</v>
      </c>
      <c r="E461" s="277">
        <v>632187.18000000005</v>
      </c>
      <c r="F461" s="277">
        <v>0</v>
      </c>
      <c r="G461" s="277">
        <v>0</v>
      </c>
      <c r="H461" s="277">
        <v>0</v>
      </c>
      <c r="I461" s="277">
        <v>0</v>
      </c>
      <c r="J461" s="279">
        <v>0</v>
      </c>
      <c r="K461" s="277">
        <v>0</v>
      </c>
      <c r="L461" s="277">
        <v>0</v>
      </c>
      <c r="M461" s="277">
        <v>0</v>
      </c>
      <c r="N461" s="277">
        <v>0</v>
      </c>
      <c r="O461" s="277">
        <v>0</v>
      </c>
      <c r="P461" s="277">
        <v>0</v>
      </c>
      <c r="Q461" s="277">
        <v>0</v>
      </c>
      <c r="R461" s="277">
        <v>0</v>
      </c>
      <c r="S461" s="277">
        <v>0</v>
      </c>
      <c r="T461" s="277">
        <v>0</v>
      </c>
      <c r="U461" s="280"/>
      <c r="V461" s="280"/>
      <c r="W461" s="280"/>
      <c r="X461" s="280"/>
      <c r="Y461" s="280"/>
      <c r="Z461" s="280"/>
      <c r="AA461" s="280"/>
      <c r="AB461" s="280"/>
      <c r="AC461" s="280"/>
      <c r="AD461" s="280"/>
      <c r="AE461" s="280"/>
      <c r="AF461" s="280"/>
      <c r="AG461" s="280"/>
      <c r="AH461" s="280"/>
      <c r="AI461" s="280"/>
      <c r="AJ461" s="280"/>
      <c r="AK461" s="280"/>
      <c r="AL461" s="280"/>
      <c r="AM461" s="280"/>
      <c r="AN461" s="280"/>
      <c r="AO461" s="280"/>
    </row>
    <row r="462" s="51" customFormat="1" ht="22.5" customHeight="1">
      <c r="A462" s="275">
        <v>60</v>
      </c>
      <c r="B462" s="276" t="s">
        <v>1371</v>
      </c>
      <c r="C462" s="277">
        <f t="shared" si="421"/>
        <v>9603588.4199999999</v>
      </c>
      <c r="D462" s="277">
        <f t="shared" si="422"/>
        <v>1842328.8</v>
      </c>
      <c r="E462" s="277">
        <v>0</v>
      </c>
      <c r="F462" s="277">
        <v>0</v>
      </c>
      <c r="G462" s="277">
        <v>1582047.6000000001</v>
      </c>
      <c r="H462" s="277">
        <v>260281.20000000001</v>
      </c>
      <c r="I462" s="277">
        <v>0</v>
      </c>
      <c r="J462" s="279">
        <v>0</v>
      </c>
      <c r="K462" s="277">
        <v>0</v>
      </c>
      <c r="L462" s="277">
        <v>7438653.7199999997</v>
      </c>
      <c r="M462" s="277">
        <v>0</v>
      </c>
      <c r="N462" s="277">
        <v>0</v>
      </c>
      <c r="O462" s="277">
        <v>0</v>
      </c>
      <c r="P462" s="277">
        <v>322605.90000000002</v>
      </c>
      <c r="Q462" s="277">
        <v>0</v>
      </c>
      <c r="R462" s="277">
        <v>0</v>
      </c>
      <c r="S462" s="277">
        <v>0</v>
      </c>
      <c r="T462" s="277">
        <v>0</v>
      </c>
      <c r="U462" s="280"/>
      <c r="V462" s="280"/>
      <c r="W462" s="280"/>
      <c r="X462" s="280"/>
      <c r="Y462" s="280"/>
      <c r="Z462" s="280"/>
      <c r="AA462" s="280"/>
      <c r="AB462" s="280"/>
      <c r="AC462" s="280"/>
      <c r="AD462" s="280"/>
      <c r="AE462" s="280"/>
      <c r="AF462" s="280"/>
      <c r="AG462" s="280"/>
      <c r="AH462" s="280"/>
      <c r="AI462" s="280"/>
      <c r="AJ462" s="280"/>
      <c r="AK462" s="280"/>
      <c r="AL462" s="280"/>
      <c r="AM462" s="280"/>
      <c r="AN462" s="280"/>
      <c r="AO462" s="280"/>
    </row>
    <row r="463" s="51" customFormat="1" ht="24" customHeight="1">
      <c r="A463" s="275">
        <v>61</v>
      </c>
      <c r="B463" s="276" t="s">
        <v>1372</v>
      </c>
      <c r="C463" s="277">
        <f t="shared" si="421"/>
        <v>212104.91</v>
      </c>
      <c r="D463" s="277">
        <f t="shared" si="422"/>
        <v>0</v>
      </c>
      <c r="E463" s="277">
        <v>0</v>
      </c>
      <c r="F463" s="277">
        <v>0</v>
      </c>
      <c r="G463" s="277">
        <v>0</v>
      </c>
      <c r="H463" s="277">
        <v>0</v>
      </c>
      <c r="I463" s="277">
        <v>0</v>
      </c>
      <c r="J463" s="279">
        <v>0</v>
      </c>
      <c r="K463" s="277">
        <v>0</v>
      </c>
      <c r="L463" s="277">
        <v>0</v>
      </c>
      <c r="M463" s="277">
        <v>0</v>
      </c>
      <c r="N463" s="277">
        <v>0</v>
      </c>
      <c r="O463" s="277">
        <v>0</v>
      </c>
      <c r="P463" s="277">
        <v>212104.91</v>
      </c>
      <c r="Q463" s="277">
        <v>0</v>
      </c>
      <c r="R463" s="277">
        <v>0</v>
      </c>
      <c r="S463" s="277">
        <v>0</v>
      </c>
      <c r="T463" s="277">
        <v>0</v>
      </c>
      <c r="U463" s="280"/>
      <c r="V463" s="280"/>
      <c r="W463" s="280"/>
      <c r="X463" s="280"/>
      <c r="Y463" s="280"/>
      <c r="Z463" s="280"/>
      <c r="AA463" s="280"/>
      <c r="AB463" s="280"/>
      <c r="AC463" s="280"/>
      <c r="AD463" s="280"/>
      <c r="AE463" s="280"/>
      <c r="AF463" s="280"/>
      <c r="AG463" s="280"/>
      <c r="AH463" s="280"/>
      <c r="AI463" s="280"/>
      <c r="AJ463" s="280"/>
      <c r="AK463" s="280"/>
      <c r="AL463" s="280"/>
      <c r="AM463" s="280"/>
      <c r="AN463" s="280"/>
      <c r="AO463" s="280"/>
    </row>
    <row r="464" s="51" customFormat="1" ht="22.5" customHeight="1">
      <c r="A464" s="275">
        <v>62</v>
      </c>
      <c r="B464" s="276" t="s">
        <v>1373</v>
      </c>
      <c r="C464" s="277">
        <f t="shared" si="421"/>
        <v>248838.67000000001</v>
      </c>
      <c r="D464" s="277">
        <f t="shared" si="422"/>
        <v>0</v>
      </c>
      <c r="E464" s="277">
        <v>0</v>
      </c>
      <c r="F464" s="277">
        <v>0</v>
      </c>
      <c r="G464" s="277">
        <v>0</v>
      </c>
      <c r="H464" s="277">
        <v>0</v>
      </c>
      <c r="I464" s="277">
        <v>0</v>
      </c>
      <c r="J464" s="279">
        <v>0</v>
      </c>
      <c r="K464" s="277">
        <v>0</v>
      </c>
      <c r="L464" s="277">
        <v>0</v>
      </c>
      <c r="M464" s="277">
        <v>0</v>
      </c>
      <c r="N464" s="277">
        <v>0</v>
      </c>
      <c r="O464" s="277">
        <v>0</v>
      </c>
      <c r="P464" s="277">
        <v>248838.67000000001</v>
      </c>
      <c r="Q464" s="277">
        <v>0</v>
      </c>
      <c r="R464" s="277">
        <v>0</v>
      </c>
      <c r="S464" s="277">
        <v>0</v>
      </c>
      <c r="T464" s="277">
        <v>0</v>
      </c>
      <c r="U464" s="280"/>
      <c r="V464" s="280"/>
      <c r="W464" s="280"/>
      <c r="X464" s="280"/>
      <c r="Y464" s="280"/>
      <c r="Z464" s="280"/>
      <c r="AA464" s="280"/>
      <c r="AB464" s="280"/>
      <c r="AC464" s="280"/>
      <c r="AD464" s="280"/>
      <c r="AE464" s="280"/>
      <c r="AF464" s="280"/>
      <c r="AG464" s="280"/>
      <c r="AH464" s="280"/>
      <c r="AI464" s="280"/>
      <c r="AJ464" s="280"/>
      <c r="AK464" s="280"/>
      <c r="AL464" s="280"/>
      <c r="AM464" s="280"/>
      <c r="AN464" s="280"/>
      <c r="AO464" s="280"/>
    </row>
    <row r="465" s="51" customFormat="1" ht="22.5" customHeight="1">
      <c r="A465" s="275">
        <v>63</v>
      </c>
      <c r="B465" s="286" t="s">
        <v>1374</v>
      </c>
      <c r="C465" s="277">
        <f t="shared" si="421"/>
        <v>5658645.9500000002</v>
      </c>
      <c r="D465" s="277">
        <f t="shared" si="422"/>
        <v>0</v>
      </c>
      <c r="E465" s="278">
        <v>0</v>
      </c>
      <c r="F465" s="278">
        <v>0</v>
      </c>
      <c r="G465" s="278">
        <v>0</v>
      </c>
      <c r="H465" s="278">
        <v>0</v>
      </c>
      <c r="I465" s="278">
        <v>0</v>
      </c>
      <c r="J465" s="287">
        <v>0</v>
      </c>
      <c r="K465" s="278">
        <v>0</v>
      </c>
      <c r="L465" s="278">
        <v>0</v>
      </c>
      <c r="M465" s="278">
        <v>0</v>
      </c>
      <c r="N465" s="278">
        <v>1964157.6000000001</v>
      </c>
      <c r="O465" s="278">
        <v>0</v>
      </c>
      <c r="P465" s="278">
        <v>241898.87</v>
      </c>
      <c r="Q465" s="278">
        <v>0</v>
      </c>
      <c r="R465" s="278">
        <v>0</v>
      </c>
      <c r="S465" s="278">
        <v>3452589.48</v>
      </c>
      <c r="T465" s="278">
        <v>0</v>
      </c>
      <c r="U465" s="280"/>
      <c r="V465" s="280"/>
      <c r="W465" s="280"/>
      <c r="X465" s="280"/>
      <c r="Y465" s="280"/>
      <c r="Z465" s="280"/>
      <c r="AA465" s="280"/>
      <c r="AB465" s="280"/>
      <c r="AC465" s="280"/>
      <c r="AD465" s="280"/>
      <c r="AE465" s="280"/>
      <c r="AF465" s="280"/>
      <c r="AG465" s="280"/>
      <c r="AH465" s="280"/>
      <c r="AI465" s="280"/>
      <c r="AJ465" s="280"/>
      <c r="AK465" s="280"/>
      <c r="AL465" s="280"/>
      <c r="AM465" s="280"/>
      <c r="AN465" s="280"/>
      <c r="AO465" s="280"/>
    </row>
    <row r="466" s="51" customFormat="1" ht="22.5" customHeight="1">
      <c r="A466" s="275">
        <v>64</v>
      </c>
      <c r="B466" s="276" t="s">
        <v>540</v>
      </c>
      <c r="C466" s="277">
        <f t="shared" si="421"/>
        <v>2462290.7799999998</v>
      </c>
      <c r="D466" s="277">
        <f t="shared" si="422"/>
        <v>2462290.7799999998</v>
      </c>
      <c r="E466" s="277">
        <v>0</v>
      </c>
      <c r="F466" s="277">
        <v>1609871.0700000001</v>
      </c>
      <c r="G466" s="277">
        <v>358388.16999999998</v>
      </c>
      <c r="H466" s="277">
        <v>494031.53999999998</v>
      </c>
      <c r="I466" s="277">
        <v>0</v>
      </c>
      <c r="J466" s="279">
        <v>0</v>
      </c>
      <c r="K466" s="277">
        <v>0</v>
      </c>
      <c r="L466" s="277">
        <v>0</v>
      </c>
      <c r="M466" s="277">
        <v>0</v>
      </c>
      <c r="N466" s="277">
        <v>0</v>
      </c>
      <c r="O466" s="277">
        <v>0</v>
      </c>
      <c r="P466" s="277">
        <v>0</v>
      </c>
      <c r="Q466" s="277">
        <v>0</v>
      </c>
      <c r="R466" s="277">
        <v>0</v>
      </c>
      <c r="S466" s="277">
        <v>0</v>
      </c>
      <c r="T466" s="277">
        <v>0</v>
      </c>
      <c r="U466" s="280"/>
      <c r="V466" s="280"/>
      <c r="W466" s="280"/>
      <c r="X466" s="280"/>
      <c r="Y466" s="280"/>
      <c r="Z466" s="280"/>
      <c r="AA466" s="280"/>
      <c r="AB466" s="280"/>
      <c r="AC466" s="280"/>
      <c r="AD466" s="280"/>
      <c r="AE466" s="280"/>
      <c r="AF466" s="280"/>
      <c r="AG466" s="280"/>
      <c r="AH466" s="280"/>
      <c r="AI466" s="280"/>
      <c r="AJ466" s="280"/>
      <c r="AK466" s="280"/>
      <c r="AL466" s="280"/>
      <c r="AM466" s="280"/>
      <c r="AN466" s="280"/>
      <c r="AO466" s="280"/>
    </row>
    <row r="467" s="51" customFormat="1" ht="22.5" customHeight="1">
      <c r="A467" s="275">
        <v>65</v>
      </c>
      <c r="B467" s="276" t="s">
        <v>541</v>
      </c>
      <c r="C467" s="277">
        <f t="shared" ref="C467:C530" si="423">D467+K467+L467+M467+N467+O467+P467+Q467+R467+S467+T467</f>
        <v>2304792</v>
      </c>
      <c r="D467" s="277">
        <f t="shared" ref="D467:D530" si="424">SUM(E467:I467)</f>
        <v>2304792</v>
      </c>
      <c r="E467" s="277">
        <v>0</v>
      </c>
      <c r="F467" s="277">
        <v>0</v>
      </c>
      <c r="G467" s="277">
        <v>1863840</v>
      </c>
      <c r="H467" s="277">
        <v>440952</v>
      </c>
      <c r="I467" s="277">
        <v>0</v>
      </c>
      <c r="J467" s="279">
        <v>0</v>
      </c>
      <c r="K467" s="277">
        <v>0</v>
      </c>
      <c r="L467" s="277">
        <v>0</v>
      </c>
      <c r="M467" s="277">
        <v>0</v>
      </c>
      <c r="N467" s="277">
        <v>0</v>
      </c>
      <c r="O467" s="277">
        <v>0</v>
      </c>
      <c r="P467" s="277">
        <v>0</v>
      </c>
      <c r="Q467" s="277">
        <v>0</v>
      </c>
      <c r="R467" s="277">
        <v>0</v>
      </c>
      <c r="S467" s="277">
        <v>0</v>
      </c>
      <c r="T467" s="277">
        <v>0</v>
      </c>
      <c r="U467" s="280"/>
      <c r="V467" s="280"/>
      <c r="W467" s="280"/>
      <c r="X467" s="280"/>
      <c r="Y467" s="280"/>
      <c r="Z467" s="280"/>
      <c r="AA467" s="280"/>
      <c r="AB467" s="280"/>
      <c r="AC467" s="280"/>
      <c r="AD467" s="280"/>
      <c r="AE467" s="280"/>
      <c r="AF467" s="280"/>
      <c r="AG467" s="280"/>
      <c r="AH467" s="280"/>
      <c r="AI467" s="280"/>
      <c r="AJ467" s="280"/>
      <c r="AK467" s="280"/>
      <c r="AL467" s="280"/>
      <c r="AM467" s="280"/>
      <c r="AN467" s="280"/>
      <c r="AO467" s="280"/>
    </row>
    <row r="468" s="51" customFormat="1" ht="22.5" customHeight="1">
      <c r="A468" s="275">
        <v>66</v>
      </c>
      <c r="B468" s="276" t="s">
        <v>139</v>
      </c>
      <c r="C468" s="277">
        <f t="shared" si="423"/>
        <v>108832.60000000001</v>
      </c>
      <c r="D468" s="277">
        <f t="shared" si="424"/>
        <v>108832.60000000001</v>
      </c>
      <c r="E468" s="277">
        <v>0</v>
      </c>
      <c r="F468" s="277">
        <v>0</v>
      </c>
      <c r="G468" s="277">
        <v>0</v>
      </c>
      <c r="H468" s="277">
        <v>0</v>
      </c>
      <c r="I468" s="277">
        <v>108832.60000000001</v>
      </c>
      <c r="J468" s="279">
        <v>0</v>
      </c>
      <c r="K468" s="277">
        <v>0</v>
      </c>
      <c r="L468" s="277">
        <v>0</v>
      </c>
      <c r="M468" s="277">
        <v>0</v>
      </c>
      <c r="N468" s="277">
        <v>0</v>
      </c>
      <c r="O468" s="277">
        <v>0</v>
      </c>
      <c r="P468" s="277">
        <v>0</v>
      </c>
      <c r="Q468" s="277">
        <v>0</v>
      </c>
      <c r="R468" s="277">
        <v>0</v>
      </c>
      <c r="S468" s="277">
        <v>0</v>
      </c>
      <c r="T468" s="277">
        <v>0</v>
      </c>
      <c r="U468" s="280"/>
      <c r="V468" s="280"/>
      <c r="W468" s="280"/>
      <c r="X468" s="280"/>
      <c r="Y468" s="280"/>
      <c r="Z468" s="280"/>
      <c r="AA468" s="280"/>
      <c r="AB468" s="280"/>
      <c r="AC468" s="280"/>
      <c r="AD468" s="280"/>
      <c r="AE468" s="280"/>
      <c r="AF468" s="280"/>
      <c r="AG468" s="280"/>
      <c r="AH468" s="280"/>
      <c r="AI468" s="280"/>
      <c r="AJ468" s="280"/>
      <c r="AK468" s="280"/>
      <c r="AL468" s="280"/>
      <c r="AM468" s="280"/>
      <c r="AN468" s="280"/>
      <c r="AO468" s="280"/>
    </row>
    <row r="469" s="51" customFormat="1" ht="22.5" customHeight="1">
      <c r="A469" s="275">
        <v>67</v>
      </c>
      <c r="B469" s="276" t="s">
        <v>542</v>
      </c>
      <c r="C469" s="277">
        <f t="shared" si="423"/>
        <v>2307964.0600000001</v>
      </c>
      <c r="D469" s="277">
        <f t="shared" si="424"/>
        <v>2307964.0600000001</v>
      </c>
      <c r="E469" s="277">
        <v>0</v>
      </c>
      <c r="F469" s="277">
        <v>0</v>
      </c>
      <c r="G469" s="277">
        <v>1559856.1100000001</v>
      </c>
      <c r="H469" s="277">
        <v>748107.94999999995</v>
      </c>
      <c r="I469" s="277">
        <v>0</v>
      </c>
      <c r="J469" s="279">
        <v>0</v>
      </c>
      <c r="K469" s="277">
        <v>0</v>
      </c>
      <c r="L469" s="277">
        <v>0</v>
      </c>
      <c r="M469" s="277">
        <v>0</v>
      </c>
      <c r="N469" s="277">
        <v>0</v>
      </c>
      <c r="O469" s="277">
        <v>0</v>
      </c>
      <c r="P469" s="277">
        <v>0</v>
      </c>
      <c r="Q469" s="277">
        <v>0</v>
      </c>
      <c r="R469" s="277">
        <v>0</v>
      </c>
      <c r="S469" s="277">
        <v>0</v>
      </c>
      <c r="T469" s="277">
        <v>0</v>
      </c>
      <c r="U469" s="284"/>
      <c r="V469" s="284"/>
      <c r="W469" s="284"/>
      <c r="X469" s="284"/>
      <c r="Y469" s="284"/>
      <c r="Z469" s="284"/>
      <c r="AA469" s="284"/>
      <c r="AB469" s="284"/>
      <c r="AC469" s="284"/>
      <c r="AD469" s="284"/>
      <c r="AE469" s="284"/>
      <c r="AF469" s="284"/>
      <c r="AG469" s="284"/>
      <c r="AH469" s="284"/>
      <c r="AI469" s="284"/>
      <c r="AJ469" s="284"/>
      <c r="AK469" s="284"/>
      <c r="AL469" s="284"/>
      <c r="AM469" s="284"/>
      <c r="AN469" s="284"/>
      <c r="AO469" s="284"/>
      <c r="AP469" s="285"/>
    </row>
    <row r="470" s="51" customFormat="1" ht="22.5" customHeight="1">
      <c r="A470" s="275">
        <v>68</v>
      </c>
      <c r="B470" s="276" t="s">
        <v>543</v>
      </c>
      <c r="C470" s="277">
        <f t="shared" si="423"/>
        <v>1550584.1200000001</v>
      </c>
      <c r="D470" s="277">
        <f t="shared" si="424"/>
        <v>1550584.1200000001</v>
      </c>
      <c r="E470" s="277">
        <v>0</v>
      </c>
      <c r="F470" s="277">
        <v>0</v>
      </c>
      <c r="G470" s="277">
        <v>747145.03000000003</v>
      </c>
      <c r="H470" s="277">
        <v>803439.08999999997</v>
      </c>
      <c r="I470" s="277">
        <v>0</v>
      </c>
      <c r="J470" s="279">
        <v>0</v>
      </c>
      <c r="K470" s="277">
        <v>0</v>
      </c>
      <c r="L470" s="277">
        <v>0</v>
      </c>
      <c r="M470" s="277">
        <v>0</v>
      </c>
      <c r="N470" s="277">
        <v>0</v>
      </c>
      <c r="O470" s="277">
        <v>0</v>
      </c>
      <c r="P470" s="277">
        <v>0</v>
      </c>
      <c r="Q470" s="277">
        <v>0</v>
      </c>
      <c r="R470" s="277">
        <v>0</v>
      </c>
      <c r="S470" s="277">
        <v>0</v>
      </c>
      <c r="T470" s="277">
        <v>0</v>
      </c>
      <c r="U470" s="284"/>
      <c r="V470" s="284"/>
      <c r="W470" s="284"/>
      <c r="X470" s="284"/>
      <c r="Y470" s="284"/>
      <c r="Z470" s="284"/>
      <c r="AA470" s="284"/>
      <c r="AB470" s="284"/>
      <c r="AC470" s="284"/>
      <c r="AD470" s="284"/>
      <c r="AE470" s="284"/>
      <c r="AF470" s="284"/>
      <c r="AG470" s="284"/>
      <c r="AH470" s="284"/>
      <c r="AI470" s="284"/>
      <c r="AJ470" s="284"/>
      <c r="AK470" s="284"/>
      <c r="AL470" s="284"/>
      <c r="AM470" s="284"/>
      <c r="AN470" s="284"/>
      <c r="AO470" s="284"/>
      <c r="AP470" s="285"/>
    </row>
    <row r="471" s="51" customFormat="1" ht="22.5" customHeight="1">
      <c r="A471" s="275">
        <v>69</v>
      </c>
      <c r="B471" s="276" t="s">
        <v>544</v>
      </c>
      <c r="C471" s="277">
        <f t="shared" si="423"/>
        <v>3259758.0499999998</v>
      </c>
      <c r="D471" s="277">
        <f t="shared" si="424"/>
        <v>3259758.0499999998</v>
      </c>
      <c r="E471" s="277">
        <v>0</v>
      </c>
      <c r="F471" s="277">
        <v>3259758.0499999998</v>
      </c>
      <c r="G471" s="277">
        <v>0</v>
      </c>
      <c r="H471" s="277">
        <v>0</v>
      </c>
      <c r="I471" s="277">
        <v>0</v>
      </c>
      <c r="J471" s="279">
        <v>0</v>
      </c>
      <c r="K471" s="277">
        <v>0</v>
      </c>
      <c r="L471" s="277">
        <v>0</v>
      </c>
      <c r="M471" s="277">
        <v>0</v>
      </c>
      <c r="N471" s="277">
        <v>0</v>
      </c>
      <c r="O471" s="277">
        <v>0</v>
      </c>
      <c r="P471" s="277">
        <v>0</v>
      </c>
      <c r="Q471" s="277">
        <v>0</v>
      </c>
      <c r="R471" s="277">
        <v>0</v>
      </c>
      <c r="S471" s="277">
        <v>0</v>
      </c>
      <c r="T471" s="277">
        <v>0</v>
      </c>
      <c r="U471" s="284"/>
      <c r="V471" s="284"/>
      <c r="W471" s="284"/>
      <c r="X471" s="284"/>
      <c r="Y471" s="284"/>
      <c r="Z471" s="284"/>
      <c r="AA471" s="284"/>
      <c r="AB471" s="284"/>
      <c r="AC471" s="284"/>
      <c r="AD471" s="284"/>
      <c r="AE471" s="284"/>
      <c r="AF471" s="284"/>
      <c r="AG471" s="284"/>
      <c r="AH471" s="284"/>
      <c r="AI471" s="284"/>
      <c r="AJ471" s="284"/>
      <c r="AK471" s="284"/>
      <c r="AL471" s="284"/>
      <c r="AM471" s="284"/>
      <c r="AN471" s="284"/>
      <c r="AO471" s="284"/>
      <c r="AP471" s="285"/>
    </row>
    <row r="472" s="51" customFormat="1" ht="22.5" customHeight="1">
      <c r="A472" s="275">
        <v>70</v>
      </c>
      <c r="B472" s="276" t="s">
        <v>545</v>
      </c>
      <c r="C472" s="277">
        <f t="shared" si="423"/>
        <v>2088069.01</v>
      </c>
      <c r="D472" s="277">
        <f t="shared" si="424"/>
        <v>2088069.01</v>
      </c>
      <c r="E472" s="277">
        <v>0</v>
      </c>
      <c r="F472" s="277">
        <v>0</v>
      </c>
      <c r="G472" s="277">
        <v>1041636.89</v>
      </c>
      <c r="H472" s="277">
        <v>1046432.12</v>
      </c>
      <c r="I472" s="277">
        <v>0</v>
      </c>
      <c r="J472" s="279">
        <v>0</v>
      </c>
      <c r="K472" s="277">
        <v>0</v>
      </c>
      <c r="L472" s="277">
        <v>0</v>
      </c>
      <c r="M472" s="277">
        <v>0</v>
      </c>
      <c r="N472" s="277">
        <v>0</v>
      </c>
      <c r="O472" s="277">
        <v>0</v>
      </c>
      <c r="P472" s="277">
        <v>0</v>
      </c>
      <c r="Q472" s="277">
        <v>0</v>
      </c>
      <c r="R472" s="277">
        <v>0</v>
      </c>
      <c r="S472" s="277">
        <v>0</v>
      </c>
      <c r="T472" s="277">
        <v>0</v>
      </c>
      <c r="U472" s="284"/>
      <c r="V472" s="284"/>
      <c r="W472" s="284"/>
      <c r="X472" s="284"/>
      <c r="Y472" s="284"/>
      <c r="Z472" s="284"/>
      <c r="AA472" s="284"/>
      <c r="AB472" s="284"/>
      <c r="AC472" s="284"/>
      <c r="AD472" s="284"/>
      <c r="AE472" s="284"/>
      <c r="AF472" s="284"/>
      <c r="AG472" s="284"/>
      <c r="AH472" s="284"/>
      <c r="AI472" s="284"/>
      <c r="AJ472" s="284"/>
      <c r="AK472" s="284"/>
      <c r="AL472" s="284"/>
      <c r="AM472" s="284"/>
      <c r="AN472" s="284"/>
      <c r="AO472" s="284"/>
      <c r="AP472" s="285"/>
    </row>
    <row r="473" s="51" customFormat="1" ht="22.5" customHeight="1">
      <c r="A473" s="275">
        <v>71</v>
      </c>
      <c r="B473" s="276" t="s">
        <v>1375</v>
      </c>
      <c r="C473" s="277">
        <f t="shared" si="423"/>
        <v>314314.82000000001</v>
      </c>
      <c r="D473" s="277">
        <f t="shared" si="424"/>
        <v>0</v>
      </c>
      <c r="E473" s="277">
        <v>0</v>
      </c>
      <c r="F473" s="277">
        <v>0</v>
      </c>
      <c r="G473" s="277">
        <v>0</v>
      </c>
      <c r="H473" s="277">
        <v>0</v>
      </c>
      <c r="I473" s="277">
        <v>0</v>
      </c>
      <c r="J473" s="279">
        <v>0</v>
      </c>
      <c r="K473" s="277">
        <v>0</v>
      </c>
      <c r="L473" s="277">
        <v>0</v>
      </c>
      <c r="M473" s="277">
        <v>0</v>
      </c>
      <c r="N473" s="277">
        <v>0</v>
      </c>
      <c r="O473" s="277">
        <v>0</v>
      </c>
      <c r="P473" s="277">
        <v>314314.82000000001</v>
      </c>
      <c r="Q473" s="277">
        <v>0</v>
      </c>
      <c r="R473" s="277">
        <v>0</v>
      </c>
      <c r="S473" s="277">
        <v>0</v>
      </c>
      <c r="T473" s="277">
        <v>0</v>
      </c>
      <c r="U473" s="280"/>
      <c r="V473" s="280"/>
      <c r="W473" s="280"/>
      <c r="X473" s="280"/>
      <c r="Y473" s="280"/>
      <c r="Z473" s="280"/>
      <c r="AA473" s="280"/>
      <c r="AB473" s="280"/>
      <c r="AC473" s="280"/>
      <c r="AD473" s="280"/>
      <c r="AE473" s="280"/>
      <c r="AF473" s="280"/>
      <c r="AG473" s="280"/>
      <c r="AH473" s="280"/>
      <c r="AI473" s="280"/>
      <c r="AJ473" s="280"/>
      <c r="AK473" s="280"/>
      <c r="AL473" s="280"/>
      <c r="AM473" s="280"/>
      <c r="AN473" s="280"/>
      <c r="AO473" s="280"/>
    </row>
    <row r="474" s="51" customFormat="1" ht="22.5" customHeight="1">
      <c r="A474" s="275">
        <v>72</v>
      </c>
      <c r="B474" s="276" t="s">
        <v>143</v>
      </c>
      <c r="C474" s="277">
        <f t="shared" si="423"/>
        <v>514888</v>
      </c>
      <c r="D474" s="277">
        <f t="shared" si="424"/>
        <v>0</v>
      </c>
      <c r="E474" s="277">
        <v>0</v>
      </c>
      <c r="F474" s="277">
        <v>0</v>
      </c>
      <c r="G474" s="277">
        <v>0</v>
      </c>
      <c r="H474" s="277">
        <v>0</v>
      </c>
      <c r="I474" s="277">
        <v>0</v>
      </c>
      <c r="J474" s="279">
        <v>0</v>
      </c>
      <c r="K474" s="277">
        <v>0</v>
      </c>
      <c r="L474" s="277">
        <v>0</v>
      </c>
      <c r="M474" s="277">
        <v>0</v>
      </c>
      <c r="N474" s="277">
        <v>514888</v>
      </c>
      <c r="O474" s="277">
        <v>0</v>
      </c>
      <c r="P474" s="277">
        <v>0</v>
      </c>
      <c r="Q474" s="277">
        <v>0</v>
      </c>
      <c r="R474" s="277">
        <v>0</v>
      </c>
      <c r="S474" s="277">
        <v>0</v>
      </c>
      <c r="T474" s="277">
        <v>0</v>
      </c>
      <c r="U474" s="284"/>
      <c r="V474" s="284"/>
      <c r="W474" s="284"/>
      <c r="X474" s="284"/>
      <c r="Y474" s="284"/>
      <c r="Z474" s="284"/>
      <c r="AA474" s="284"/>
      <c r="AB474" s="284"/>
      <c r="AC474" s="284"/>
      <c r="AD474" s="284"/>
      <c r="AE474" s="284"/>
      <c r="AF474" s="284"/>
      <c r="AG474" s="284"/>
      <c r="AH474" s="284"/>
      <c r="AI474" s="284"/>
      <c r="AJ474" s="284"/>
      <c r="AK474" s="284"/>
      <c r="AL474" s="284"/>
      <c r="AM474" s="284"/>
      <c r="AN474" s="284"/>
      <c r="AO474" s="284"/>
      <c r="AP474" s="285"/>
    </row>
    <row r="475" s="51" customFormat="1" ht="22.5" customHeight="1">
      <c r="A475" s="275">
        <v>73</v>
      </c>
      <c r="B475" s="276" t="s">
        <v>547</v>
      </c>
      <c r="C475" s="277">
        <f t="shared" si="423"/>
        <v>2912373</v>
      </c>
      <c r="D475" s="277">
        <f t="shared" si="424"/>
        <v>2912373</v>
      </c>
      <c r="E475" s="277">
        <v>2912373</v>
      </c>
      <c r="F475" s="277">
        <v>0</v>
      </c>
      <c r="G475" s="277">
        <v>0</v>
      </c>
      <c r="H475" s="277">
        <v>0</v>
      </c>
      <c r="I475" s="277">
        <v>0</v>
      </c>
      <c r="J475" s="279">
        <v>0</v>
      </c>
      <c r="K475" s="277">
        <v>0</v>
      </c>
      <c r="L475" s="277">
        <v>0</v>
      </c>
      <c r="M475" s="277">
        <v>0</v>
      </c>
      <c r="N475" s="277">
        <v>0</v>
      </c>
      <c r="O475" s="277">
        <v>0</v>
      </c>
      <c r="P475" s="277">
        <v>0</v>
      </c>
      <c r="Q475" s="277">
        <v>0</v>
      </c>
      <c r="R475" s="277">
        <v>0</v>
      </c>
      <c r="S475" s="277">
        <v>0</v>
      </c>
      <c r="T475" s="277">
        <v>0</v>
      </c>
      <c r="U475" s="284"/>
      <c r="V475" s="284"/>
      <c r="W475" s="284"/>
      <c r="X475" s="284"/>
      <c r="Y475" s="284"/>
      <c r="Z475" s="284"/>
      <c r="AA475" s="284"/>
      <c r="AB475" s="284"/>
      <c r="AC475" s="284"/>
      <c r="AD475" s="284"/>
      <c r="AE475" s="284"/>
      <c r="AF475" s="284"/>
      <c r="AG475" s="284"/>
      <c r="AH475" s="284"/>
      <c r="AI475" s="284"/>
      <c r="AJ475" s="284"/>
      <c r="AK475" s="284"/>
      <c r="AL475" s="284"/>
      <c r="AM475" s="284"/>
      <c r="AN475" s="284"/>
      <c r="AO475" s="284"/>
      <c r="AP475" s="285"/>
    </row>
    <row r="476" s="51" customFormat="1" ht="22.5" customHeight="1">
      <c r="A476" s="275">
        <v>74</v>
      </c>
      <c r="B476" s="276" t="s">
        <v>548</v>
      </c>
      <c r="C476" s="277">
        <f t="shared" si="423"/>
        <v>3151026</v>
      </c>
      <c r="D476" s="277">
        <f t="shared" si="424"/>
        <v>3151026</v>
      </c>
      <c r="E476" s="277">
        <v>3151026</v>
      </c>
      <c r="F476" s="277">
        <v>0</v>
      </c>
      <c r="G476" s="277">
        <v>0</v>
      </c>
      <c r="H476" s="277">
        <v>0</v>
      </c>
      <c r="I476" s="277">
        <v>0</v>
      </c>
      <c r="J476" s="279">
        <v>0</v>
      </c>
      <c r="K476" s="277">
        <v>0</v>
      </c>
      <c r="L476" s="277">
        <v>0</v>
      </c>
      <c r="M476" s="277">
        <v>0</v>
      </c>
      <c r="N476" s="277">
        <v>0</v>
      </c>
      <c r="O476" s="277">
        <v>0</v>
      </c>
      <c r="P476" s="277">
        <v>0</v>
      </c>
      <c r="Q476" s="277">
        <v>0</v>
      </c>
      <c r="R476" s="277">
        <v>0</v>
      </c>
      <c r="S476" s="277">
        <v>0</v>
      </c>
      <c r="T476" s="277">
        <v>0</v>
      </c>
      <c r="U476" s="284"/>
      <c r="V476" s="284"/>
      <c r="W476" s="284"/>
      <c r="X476" s="284"/>
      <c r="Y476" s="284"/>
      <c r="Z476" s="284"/>
      <c r="AA476" s="284"/>
      <c r="AB476" s="284"/>
      <c r="AC476" s="284"/>
      <c r="AD476" s="284"/>
      <c r="AE476" s="284"/>
      <c r="AF476" s="284"/>
      <c r="AG476" s="284"/>
      <c r="AH476" s="284"/>
      <c r="AI476" s="284"/>
      <c r="AJ476" s="284"/>
      <c r="AK476" s="284"/>
      <c r="AL476" s="284"/>
      <c r="AM476" s="284"/>
      <c r="AN476" s="284"/>
      <c r="AO476" s="284"/>
      <c r="AP476" s="285"/>
    </row>
    <row r="477" s="51" customFormat="1" ht="22.5" customHeight="1">
      <c r="A477" s="275">
        <v>75</v>
      </c>
      <c r="B477" s="276" t="s">
        <v>549</v>
      </c>
      <c r="C477" s="277">
        <f t="shared" si="423"/>
        <v>1699667.3999999999</v>
      </c>
      <c r="D477" s="277">
        <f t="shared" si="424"/>
        <v>1699667.3999999999</v>
      </c>
      <c r="E477" s="277">
        <v>1699667.3999999999</v>
      </c>
      <c r="F477" s="277">
        <v>0</v>
      </c>
      <c r="G477" s="277">
        <v>0</v>
      </c>
      <c r="H477" s="277">
        <v>0</v>
      </c>
      <c r="I477" s="277">
        <v>0</v>
      </c>
      <c r="J477" s="279">
        <v>0</v>
      </c>
      <c r="K477" s="277">
        <v>0</v>
      </c>
      <c r="L477" s="277">
        <v>0</v>
      </c>
      <c r="M477" s="277">
        <v>0</v>
      </c>
      <c r="N477" s="277">
        <v>0</v>
      </c>
      <c r="O477" s="277">
        <v>0</v>
      </c>
      <c r="P477" s="277">
        <v>0</v>
      </c>
      <c r="Q477" s="277">
        <v>0</v>
      </c>
      <c r="R477" s="277">
        <v>0</v>
      </c>
      <c r="S477" s="277">
        <v>0</v>
      </c>
      <c r="T477" s="277">
        <v>0</v>
      </c>
      <c r="U477" s="280"/>
      <c r="V477" s="280"/>
      <c r="W477" s="280"/>
      <c r="X477" s="280"/>
      <c r="Y477" s="280"/>
      <c r="Z477" s="280"/>
      <c r="AA477" s="280"/>
      <c r="AB477" s="280"/>
      <c r="AC477" s="280"/>
      <c r="AD477" s="280"/>
      <c r="AE477" s="280"/>
      <c r="AF477" s="280"/>
      <c r="AG477" s="280"/>
      <c r="AH477" s="280"/>
      <c r="AI477" s="280"/>
      <c r="AJ477" s="280"/>
      <c r="AK477" s="280"/>
      <c r="AL477" s="280"/>
      <c r="AM477" s="280"/>
      <c r="AN477" s="280"/>
      <c r="AO477" s="280"/>
    </row>
    <row r="478" s="51" customFormat="1" ht="22.5" customHeight="1">
      <c r="A478" s="275">
        <v>76</v>
      </c>
      <c r="B478" s="276" t="s">
        <v>144</v>
      </c>
      <c r="C478" s="277">
        <f t="shared" si="423"/>
        <v>3063106.7999999998</v>
      </c>
      <c r="D478" s="277">
        <f t="shared" si="424"/>
        <v>3063106.7999999998</v>
      </c>
      <c r="E478" s="277">
        <v>0</v>
      </c>
      <c r="F478" s="277">
        <v>3063106.7999999998</v>
      </c>
      <c r="G478" s="277">
        <v>0</v>
      </c>
      <c r="H478" s="277">
        <v>0</v>
      </c>
      <c r="I478" s="277">
        <v>0</v>
      </c>
      <c r="J478" s="279">
        <v>0</v>
      </c>
      <c r="K478" s="277">
        <v>0</v>
      </c>
      <c r="L478" s="277">
        <v>0</v>
      </c>
      <c r="M478" s="277">
        <v>0</v>
      </c>
      <c r="N478" s="277">
        <v>0</v>
      </c>
      <c r="O478" s="277">
        <v>0</v>
      </c>
      <c r="P478" s="277">
        <v>0</v>
      </c>
      <c r="Q478" s="277">
        <v>0</v>
      </c>
      <c r="R478" s="277">
        <v>0</v>
      </c>
      <c r="S478" s="277">
        <v>0</v>
      </c>
      <c r="T478" s="277">
        <v>0</v>
      </c>
      <c r="U478" s="280"/>
      <c r="V478" s="280"/>
      <c r="W478" s="280"/>
      <c r="X478" s="280"/>
      <c r="Y478" s="280"/>
      <c r="Z478" s="280"/>
      <c r="AA478" s="280"/>
      <c r="AB478" s="280"/>
      <c r="AC478" s="280"/>
      <c r="AD478" s="280"/>
      <c r="AE478" s="280"/>
      <c r="AF478" s="280"/>
      <c r="AG478" s="280"/>
      <c r="AH478" s="280"/>
      <c r="AI478" s="280"/>
      <c r="AJ478" s="280"/>
      <c r="AK478" s="280"/>
      <c r="AL478" s="280"/>
      <c r="AM478" s="280"/>
      <c r="AN478" s="280"/>
      <c r="AO478" s="280"/>
    </row>
    <row r="479" s="51" customFormat="1" ht="22.5" customHeight="1">
      <c r="A479" s="275">
        <v>77</v>
      </c>
      <c r="B479" s="288" t="s">
        <v>1376</v>
      </c>
      <c r="C479" s="277">
        <f t="shared" si="423"/>
        <v>9549543.040000001</v>
      </c>
      <c r="D479" s="277">
        <f t="shared" si="424"/>
        <v>523467.59999999998</v>
      </c>
      <c r="E479" s="283">
        <v>0</v>
      </c>
      <c r="F479" s="283">
        <v>0</v>
      </c>
      <c r="G479" s="283">
        <v>0</v>
      </c>
      <c r="H479" s="283">
        <v>523467.59999999998</v>
      </c>
      <c r="I479" s="283">
        <v>0</v>
      </c>
      <c r="J479" s="289">
        <v>0</v>
      </c>
      <c r="K479" s="283">
        <v>0</v>
      </c>
      <c r="L479" s="283">
        <v>0</v>
      </c>
      <c r="M479" s="283">
        <v>0</v>
      </c>
      <c r="N479" s="283">
        <v>0</v>
      </c>
      <c r="O479" s="283">
        <v>0</v>
      </c>
      <c r="P479" s="283">
        <v>283665.03999999998</v>
      </c>
      <c r="Q479" s="283">
        <v>0</v>
      </c>
      <c r="R479" s="283">
        <v>0</v>
      </c>
      <c r="S479" s="283">
        <v>8742410.4000000004</v>
      </c>
      <c r="T479" s="283">
        <v>0</v>
      </c>
      <c r="U479" s="280"/>
      <c r="V479" s="280"/>
      <c r="W479" s="280"/>
      <c r="X479" s="280"/>
      <c r="Y479" s="280"/>
      <c r="Z479" s="280"/>
      <c r="AA479" s="280"/>
      <c r="AB479" s="280"/>
      <c r="AC479" s="280"/>
      <c r="AD479" s="280"/>
      <c r="AE479" s="280"/>
      <c r="AF479" s="280"/>
      <c r="AG479" s="280"/>
      <c r="AH479" s="280"/>
      <c r="AI479" s="280"/>
      <c r="AJ479" s="280"/>
      <c r="AK479" s="280"/>
      <c r="AL479" s="280"/>
      <c r="AM479" s="280"/>
      <c r="AN479" s="280"/>
      <c r="AO479" s="280"/>
    </row>
    <row r="480" s="51" customFormat="1" ht="22.5" customHeight="1">
      <c r="A480" s="275">
        <v>78</v>
      </c>
      <c r="B480" s="276" t="s">
        <v>1229</v>
      </c>
      <c r="C480" s="277">
        <f t="shared" si="423"/>
        <v>3897017.9199999999</v>
      </c>
      <c r="D480" s="277">
        <f t="shared" si="424"/>
        <v>0</v>
      </c>
      <c r="E480" s="277">
        <v>0</v>
      </c>
      <c r="F480" s="277">
        <v>0</v>
      </c>
      <c r="G480" s="277">
        <v>0</v>
      </c>
      <c r="H480" s="277">
        <v>0</v>
      </c>
      <c r="I480" s="277">
        <v>0</v>
      </c>
      <c r="J480" s="279">
        <v>0</v>
      </c>
      <c r="K480" s="277">
        <v>0</v>
      </c>
      <c r="L480" s="277">
        <v>0</v>
      </c>
      <c r="M480" s="277">
        <v>0</v>
      </c>
      <c r="N480" s="277">
        <v>0</v>
      </c>
      <c r="O480" s="277">
        <v>0</v>
      </c>
      <c r="P480" s="277">
        <v>321506.02000000002</v>
      </c>
      <c r="Q480" s="277">
        <v>0</v>
      </c>
      <c r="R480" s="277">
        <v>0</v>
      </c>
      <c r="S480" s="277">
        <v>3575511.8999999999</v>
      </c>
      <c r="T480" s="277">
        <v>0</v>
      </c>
      <c r="U480" s="280"/>
      <c r="V480" s="280"/>
      <c r="W480" s="280"/>
      <c r="X480" s="280"/>
      <c r="Y480" s="280"/>
      <c r="Z480" s="280"/>
      <c r="AA480" s="280"/>
      <c r="AB480" s="280"/>
      <c r="AC480" s="280"/>
      <c r="AD480" s="280"/>
      <c r="AE480" s="280"/>
      <c r="AF480" s="280"/>
      <c r="AG480" s="280"/>
      <c r="AH480" s="280"/>
      <c r="AI480" s="280"/>
      <c r="AJ480" s="280"/>
      <c r="AK480" s="280"/>
      <c r="AL480" s="280"/>
      <c r="AM480" s="280"/>
      <c r="AN480" s="280"/>
      <c r="AO480" s="280"/>
    </row>
    <row r="481" s="51" customFormat="1" ht="22.5" customHeight="1">
      <c r="A481" s="275">
        <v>79</v>
      </c>
      <c r="B481" s="276" t="s">
        <v>152</v>
      </c>
      <c r="C481" s="277">
        <f t="shared" si="423"/>
        <v>2425939.2000000002</v>
      </c>
      <c r="D481" s="277">
        <f t="shared" si="424"/>
        <v>2425939.2000000002</v>
      </c>
      <c r="E481" s="277">
        <v>0</v>
      </c>
      <c r="F481" s="277">
        <v>2425939.2000000002</v>
      </c>
      <c r="G481" s="277">
        <v>0</v>
      </c>
      <c r="H481" s="277">
        <v>0</v>
      </c>
      <c r="I481" s="277">
        <v>0</v>
      </c>
      <c r="J481" s="279">
        <v>0</v>
      </c>
      <c r="K481" s="277">
        <v>0</v>
      </c>
      <c r="L481" s="277">
        <v>0</v>
      </c>
      <c r="M481" s="277">
        <v>0</v>
      </c>
      <c r="N481" s="277">
        <v>0</v>
      </c>
      <c r="O481" s="277">
        <v>0</v>
      </c>
      <c r="P481" s="277">
        <v>0</v>
      </c>
      <c r="Q481" s="277">
        <v>0</v>
      </c>
      <c r="R481" s="277">
        <v>0</v>
      </c>
      <c r="S481" s="277">
        <v>0</v>
      </c>
      <c r="T481" s="277">
        <v>0</v>
      </c>
      <c r="U481" s="280"/>
      <c r="V481" s="280"/>
      <c r="W481" s="280"/>
      <c r="X481" s="280"/>
      <c r="Y481" s="280"/>
      <c r="Z481" s="280"/>
      <c r="AA481" s="280"/>
      <c r="AB481" s="280"/>
      <c r="AC481" s="280"/>
      <c r="AD481" s="280"/>
      <c r="AE481" s="280"/>
      <c r="AF481" s="280"/>
      <c r="AG481" s="280"/>
      <c r="AH481" s="280"/>
      <c r="AI481" s="280"/>
      <c r="AJ481" s="280"/>
      <c r="AK481" s="280"/>
      <c r="AL481" s="280"/>
      <c r="AM481" s="280"/>
      <c r="AN481" s="280"/>
      <c r="AO481" s="280"/>
    </row>
    <row r="482" s="51" customFormat="1" ht="22.5" customHeight="1">
      <c r="A482" s="275">
        <v>80</v>
      </c>
      <c r="B482" s="276" t="s">
        <v>551</v>
      </c>
      <c r="C482" s="277">
        <f t="shared" si="423"/>
        <v>5162532.96</v>
      </c>
      <c r="D482" s="277">
        <f t="shared" si="424"/>
        <v>5162532.96</v>
      </c>
      <c r="E482" s="277">
        <v>3186738.3999999999</v>
      </c>
      <c r="F482" s="277">
        <v>290868.76000000001</v>
      </c>
      <c r="G482" s="277">
        <v>0</v>
      </c>
      <c r="H482" s="277">
        <v>337744</v>
      </c>
      <c r="I482" s="277">
        <v>1347181.8</v>
      </c>
      <c r="J482" s="279">
        <v>0</v>
      </c>
      <c r="K482" s="277">
        <v>0</v>
      </c>
      <c r="L482" s="277">
        <v>0</v>
      </c>
      <c r="M482" s="277">
        <v>0</v>
      </c>
      <c r="N482" s="277">
        <v>0</v>
      </c>
      <c r="O482" s="277">
        <v>0</v>
      </c>
      <c r="P482" s="277">
        <v>0</v>
      </c>
      <c r="Q482" s="277">
        <v>0</v>
      </c>
      <c r="R482" s="277">
        <v>0</v>
      </c>
      <c r="S482" s="277">
        <v>0</v>
      </c>
      <c r="T482" s="277">
        <v>0</v>
      </c>
      <c r="U482" s="280"/>
      <c r="V482" s="280"/>
      <c r="W482" s="280"/>
      <c r="X482" s="280"/>
      <c r="Y482" s="280"/>
      <c r="Z482" s="280"/>
      <c r="AA482" s="280"/>
      <c r="AB482" s="280"/>
      <c r="AC482" s="280"/>
      <c r="AD482" s="280"/>
      <c r="AE482" s="280"/>
      <c r="AF482" s="280"/>
      <c r="AG482" s="280"/>
      <c r="AH482" s="280"/>
      <c r="AI482" s="280"/>
      <c r="AJ482" s="280"/>
      <c r="AK482" s="280"/>
      <c r="AL482" s="280"/>
      <c r="AM482" s="280"/>
      <c r="AN482" s="280"/>
      <c r="AO482" s="280"/>
    </row>
    <row r="483" s="51" customFormat="1" ht="22.5" customHeight="1">
      <c r="A483" s="275">
        <v>81</v>
      </c>
      <c r="B483" s="276" t="s">
        <v>552</v>
      </c>
      <c r="C483" s="277">
        <f t="shared" si="423"/>
        <v>10590316.800000001</v>
      </c>
      <c r="D483" s="277">
        <f t="shared" si="424"/>
        <v>0</v>
      </c>
      <c r="E483" s="277">
        <v>0</v>
      </c>
      <c r="F483" s="277">
        <v>0</v>
      </c>
      <c r="G483" s="277">
        <v>0</v>
      </c>
      <c r="H483" s="277">
        <v>0</v>
      </c>
      <c r="I483" s="277">
        <v>0</v>
      </c>
      <c r="J483" s="279">
        <v>0</v>
      </c>
      <c r="K483" s="277">
        <v>0</v>
      </c>
      <c r="L483" s="277">
        <v>0</v>
      </c>
      <c r="M483" s="277">
        <v>0</v>
      </c>
      <c r="N483" s="277">
        <v>10590316.800000001</v>
      </c>
      <c r="O483" s="277">
        <v>0</v>
      </c>
      <c r="P483" s="277">
        <v>0</v>
      </c>
      <c r="Q483" s="277">
        <v>0</v>
      </c>
      <c r="R483" s="277">
        <v>0</v>
      </c>
      <c r="S483" s="277">
        <v>0</v>
      </c>
      <c r="T483" s="277">
        <v>0</v>
      </c>
      <c r="U483" s="280"/>
      <c r="V483" s="280"/>
      <c r="W483" s="280"/>
      <c r="X483" s="280"/>
      <c r="Y483" s="280"/>
      <c r="Z483" s="280"/>
      <c r="AA483" s="280"/>
      <c r="AB483" s="280"/>
      <c r="AC483" s="280"/>
      <c r="AD483" s="280"/>
      <c r="AE483" s="280"/>
      <c r="AF483" s="280"/>
      <c r="AG483" s="280"/>
      <c r="AH483" s="280"/>
      <c r="AI483" s="280"/>
      <c r="AJ483" s="280"/>
      <c r="AK483" s="280"/>
      <c r="AL483" s="280"/>
      <c r="AM483" s="280"/>
      <c r="AN483" s="280"/>
      <c r="AO483" s="280"/>
    </row>
    <row r="484" s="51" customFormat="1" ht="24" customHeight="1">
      <c r="A484" s="275">
        <v>82</v>
      </c>
      <c r="B484" s="276" t="s">
        <v>161</v>
      </c>
      <c r="C484" s="277">
        <f t="shared" si="423"/>
        <v>11072701.050000001</v>
      </c>
      <c r="D484" s="277">
        <f t="shared" si="424"/>
        <v>0</v>
      </c>
      <c r="E484" s="277">
        <v>0</v>
      </c>
      <c r="F484" s="277">
        <v>0</v>
      </c>
      <c r="G484" s="277">
        <v>0</v>
      </c>
      <c r="H484" s="277">
        <v>0</v>
      </c>
      <c r="I484" s="277">
        <v>0</v>
      </c>
      <c r="J484" s="279">
        <v>0</v>
      </c>
      <c r="K484" s="277">
        <v>0</v>
      </c>
      <c r="L484" s="277">
        <v>11072701.050000001</v>
      </c>
      <c r="M484" s="277">
        <v>0</v>
      </c>
      <c r="N484" s="277">
        <v>0</v>
      </c>
      <c r="O484" s="277">
        <v>0</v>
      </c>
      <c r="P484" s="277">
        <v>0</v>
      </c>
      <c r="Q484" s="277">
        <v>0</v>
      </c>
      <c r="R484" s="277">
        <v>0</v>
      </c>
      <c r="S484" s="277">
        <v>0</v>
      </c>
      <c r="T484" s="277">
        <v>0</v>
      </c>
      <c r="U484" s="280"/>
      <c r="V484" s="280"/>
      <c r="W484" s="280"/>
      <c r="X484" s="280"/>
      <c r="Y484" s="280"/>
      <c r="Z484" s="280"/>
      <c r="AA484" s="280"/>
      <c r="AB484" s="280"/>
      <c r="AC484" s="280"/>
      <c r="AD484" s="280"/>
      <c r="AE484" s="280"/>
      <c r="AF484" s="280"/>
      <c r="AG484" s="280"/>
      <c r="AH484" s="280"/>
      <c r="AI484" s="280"/>
      <c r="AJ484" s="280"/>
      <c r="AK484" s="280"/>
      <c r="AL484" s="280"/>
      <c r="AM484" s="280"/>
      <c r="AN484" s="280"/>
      <c r="AO484" s="280"/>
    </row>
    <row r="485" s="51" customFormat="1" ht="22.5" customHeight="1">
      <c r="A485" s="275">
        <v>83</v>
      </c>
      <c r="B485" s="276" t="s">
        <v>164</v>
      </c>
      <c r="C485" s="277">
        <f t="shared" si="423"/>
        <v>7927377.5999999996</v>
      </c>
      <c r="D485" s="277">
        <f t="shared" si="424"/>
        <v>0</v>
      </c>
      <c r="E485" s="277">
        <v>0</v>
      </c>
      <c r="F485" s="277">
        <v>0</v>
      </c>
      <c r="G485" s="277">
        <v>0</v>
      </c>
      <c r="H485" s="277">
        <v>0</v>
      </c>
      <c r="I485" s="277">
        <v>0</v>
      </c>
      <c r="J485" s="279">
        <v>0</v>
      </c>
      <c r="K485" s="277">
        <v>0</v>
      </c>
      <c r="L485" s="277">
        <v>0</v>
      </c>
      <c r="M485" s="277">
        <v>0</v>
      </c>
      <c r="N485" s="277">
        <v>7927377.5999999996</v>
      </c>
      <c r="O485" s="277">
        <v>0</v>
      </c>
      <c r="P485" s="277">
        <v>0</v>
      </c>
      <c r="Q485" s="277">
        <v>0</v>
      </c>
      <c r="R485" s="277">
        <v>0</v>
      </c>
      <c r="S485" s="277">
        <v>0</v>
      </c>
      <c r="T485" s="277">
        <v>0</v>
      </c>
      <c r="U485" s="280"/>
      <c r="V485" s="280"/>
      <c r="W485" s="280"/>
      <c r="X485" s="280"/>
      <c r="Y485" s="280"/>
      <c r="Z485" s="280"/>
      <c r="AA485" s="280"/>
      <c r="AB485" s="280"/>
      <c r="AC485" s="280"/>
      <c r="AD485" s="280"/>
      <c r="AE485" s="280"/>
      <c r="AF485" s="280"/>
      <c r="AG485" s="280"/>
      <c r="AH485" s="280"/>
      <c r="AI485" s="280"/>
      <c r="AJ485" s="280"/>
      <c r="AK485" s="280"/>
      <c r="AL485" s="280"/>
      <c r="AM485" s="280"/>
      <c r="AN485" s="280"/>
      <c r="AO485" s="280"/>
    </row>
    <row r="486" s="51" customFormat="1" ht="21.75" customHeight="1">
      <c r="A486" s="275">
        <v>84</v>
      </c>
      <c r="B486" s="276" t="s">
        <v>1377</v>
      </c>
      <c r="C486" s="277">
        <f t="shared" si="423"/>
        <v>98195.759999999995</v>
      </c>
      <c r="D486" s="277">
        <f t="shared" si="424"/>
        <v>0</v>
      </c>
      <c r="E486" s="277">
        <v>0</v>
      </c>
      <c r="F486" s="277">
        <v>0</v>
      </c>
      <c r="G486" s="277">
        <v>0</v>
      </c>
      <c r="H486" s="277">
        <v>0</v>
      </c>
      <c r="I486" s="277">
        <v>0</v>
      </c>
      <c r="J486" s="279">
        <v>0</v>
      </c>
      <c r="K486" s="277">
        <v>0</v>
      </c>
      <c r="L486" s="277">
        <v>0</v>
      </c>
      <c r="M486" s="277">
        <v>0</v>
      </c>
      <c r="N486" s="277">
        <v>0</v>
      </c>
      <c r="O486" s="277">
        <v>0</v>
      </c>
      <c r="P486" s="277">
        <v>98195.759999999995</v>
      </c>
      <c r="Q486" s="277">
        <v>0</v>
      </c>
      <c r="R486" s="277">
        <v>0</v>
      </c>
      <c r="S486" s="277">
        <v>0</v>
      </c>
      <c r="T486" s="277">
        <v>0</v>
      </c>
      <c r="U486" s="280"/>
      <c r="V486" s="280"/>
      <c r="W486" s="280"/>
      <c r="X486" s="280"/>
      <c r="Y486" s="280"/>
      <c r="Z486" s="280"/>
      <c r="AA486" s="280"/>
      <c r="AB486" s="280"/>
      <c r="AC486" s="280"/>
      <c r="AD486" s="280"/>
      <c r="AE486" s="280"/>
      <c r="AF486" s="280"/>
      <c r="AG486" s="280"/>
      <c r="AH486" s="280"/>
      <c r="AI486" s="280"/>
      <c r="AJ486" s="280"/>
      <c r="AK486" s="280"/>
      <c r="AL486" s="280"/>
      <c r="AM486" s="280"/>
      <c r="AN486" s="280"/>
      <c r="AO486" s="280"/>
    </row>
    <row r="487" s="51" customFormat="1" ht="21.75" customHeight="1">
      <c r="A487" s="275">
        <v>85</v>
      </c>
      <c r="B487" s="276" t="s">
        <v>1378</v>
      </c>
      <c r="C487" s="277">
        <f t="shared" si="423"/>
        <v>3175138.6000000001</v>
      </c>
      <c r="D487" s="277">
        <f t="shared" si="424"/>
        <v>0</v>
      </c>
      <c r="E487" s="277">
        <v>0</v>
      </c>
      <c r="F487" s="277">
        <v>0</v>
      </c>
      <c r="G487" s="277">
        <v>0</v>
      </c>
      <c r="H487" s="277">
        <v>0</v>
      </c>
      <c r="I487" s="277">
        <v>0</v>
      </c>
      <c r="J487" s="279">
        <v>0</v>
      </c>
      <c r="K487" s="277">
        <v>0</v>
      </c>
      <c r="L487" s="277">
        <v>0</v>
      </c>
      <c r="M487" s="277">
        <v>0</v>
      </c>
      <c r="N487" s="277">
        <v>3053093.71</v>
      </c>
      <c r="O487" s="277">
        <v>0</v>
      </c>
      <c r="P487" s="277">
        <v>122044.89</v>
      </c>
      <c r="Q487" s="277">
        <v>0</v>
      </c>
      <c r="R487" s="277">
        <v>0</v>
      </c>
      <c r="S487" s="277">
        <v>0</v>
      </c>
      <c r="T487" s="277">
        <v>0</v>
      </c>
      <c r="U487" s="280"/>
      <c r="V487" s="280"/>
      <c r="W487" s="280"/>
      <c r="X487" s="280"/>
      <c r="Y487" s="280"/>
      <c r="Z487" s="280"/>
      <c r="AA487" s="280"/>
      <c r="AB487" s="280"/>
      <c r="AC487" s="280"/>
      <c r="AD487" s="280"/>
      <c r="AE487" s="280"/>
      <c r="AF487" s="280"/>
      <c r="AG487" s="280"/>
      <c r="AH487" s="280"/>
      <c r="AI487" s="280"/>
      <c r="AJ487" s="280"/>
      <c r="AK487" s="280"/>
      <c r="AL487" s="280"/>
      <c r="AM487" s="280"/>
      <c r="AN487" s="280"/>
      <c r="AO487" s="280"/>
    </row>
    <row r="488" s="51" customFormat="1" ht="22.5" customHeight="1">
      <c r="A488" s="275">
        <v>86</v>
      </c>
      <c r="B488" s="276" t="s">
        <v>554</v>
      </c>
      <c r="C488" s="277">
        <f t="shared" si="423"/>
        <v>756081.59999999998</v>
      </c>
      <c r="D488" s="277">
        <f t="shared" si="424"/>
        <v>0</v>
      </c>
      <c r="E488" s="277">
        <v>0</v>
      </c>
      <c r="F488" s="277">
        <v>0</v>
      </c>
      <c r="G488" s="277">
        <v>0</v>
      </c>
      <c r="H488" s="277">
        <v>0</v>
      </c>
      <c r="I488" s="277">
        <v>0</v>
      </c>
      <c r="J488" s="279">
        <v>0</v>
      </c>
      <c r="K488" s="277">
        <v>0</v>
      </c>
      <c r="L488" s="277">
        <v>0</v>
      </c>
      <c r="M488" s="277">
        <v>0</v>
      </c>
      <c r="N488" s="277">
        <v>756081.59999999998</v>
      </c>
      <c r="O488" s="277">
        <v>0</v>
      </c>
      <c r="P488" s="277">
        <v>0</v>
      </c>
      <c r="Q488" s="277">
        <v>0</v>
      </c>
      <c r="R488" s="277">
        <v>0</v>
      </c>
      <c r="S488" s="277">
        <v>0</v>
      </c>
      <c r="T488" s="277">
        <v>0</v>
      </c>
      <c r="U488" s="280"/>
      <c r="V488" s="280"/>
      <c r="W488" s="280"/>
      <c r="X488" s="280"/>
      <c r="Y488" s="280"/>
      <c r="Z488" s="280"/>
      <c r="AA488" s="280"/>
      <c r="AB488" s="280"/>
      <c r="AC488" s="280"/>
      <c r="AD488" s="280"/>
      <c r="AE488" s="280"/>
      <c r="AF488" s="280"/>
      <c r="AG488" s="280"/>
      <c r="AH488" s="280"/>
      <c r="AI488" s="280"/>
      <c r="AJ488" s="280"/>
      <c r="AK488" s="280"/>
      <c r="AL488" s="280"/>
      <c r="AM488" s="280"/>
      <c r="AN488" s="280"/>
      <c r="AO488" s="280"/>
    </row>
    <row r="489" s="51" customFormat="1" ht="22.5" customHeight="1">
      <c r="A489" s="275">
        <v>87</v>
      </c>
      <c r="B489" s="276" t="s">
        <v>1379</v>
      </c>
      <c r="C489" s="277">
        <f t="shared" si="423"/>
        <v>26401.720000000001</v>
      </c>
      <c r="D489" s="277">
        <f t="shared" si="424"/>
        <v>0</v>
      </c>
      <c r="E489" s="277">
        <v>0</v>
      </c>
      <c r="F489" s="277">
        <v>0</v>
      </c>
      <c r="G489" s="277">
        <v>0</v>
      </c>
      <c r="H489" s="277">
        <v>0</v>
      </c>
      <c r="I489" s="277">
        <v>0</v>
      </c>
      <c r="J489" s="279">
        <v>0</v>
      </c>
      <c r="K489" s="277">
        <v>0</v>
      </c>
      <c r="L489" s="277">
        <v>0</v>
      </c>
      <c r="M489" s="277">
        <v>0</v>
      </c>
      <c r="N489" s="277">
        <v>0</v>
      </c>
      <c r="O489" s="277">
        <v>0</v>
      </c>
      <c r="P489" s="277">
        <v>26401.720000000001</v>
      </c>
      <c r="Q489" s="277">
        <v>0</v>
      </c>
      <c r="R489" s="277">
        <v>0</v>
      </c>
      <c r="S489" s="277">
        <v>0</v>
      </c>
      <c r="T489" s="277">
        <v>0</v>
      </c>
      <c r="U489" s="280"/>
      <c r="V489" s="280"/>
      <c r="W489" s="280"/>
      <c r="X489" s="280"/>
      <c r="Y489" s="280"/>
      <c r="Z489" s="280"/>
      <c r="AA489" s="280"/>
      <c r="AB489" s="280"/>
      <c r="AC489" s="280"/>
      <c r="AD489" s="280"/>
      <c r="AE489" s="280"/>
      <c r="AF489" s="280"/>
      <c r="AG489" s="280"/>
      <c r="AH489" s="280"/>
      <c r="AI489" s="280"/>
      <c r="AJ489" s="280"/>
      <c r="AK489" s="280"/>
      <c r="AL489" s="280"/>
      <c r="AM489" s="280"/>
      <c r="AN489" s="280"/>
      <c r="AO489" s="280"/>
    </row>
    <row r="490" s="51" customFormat="1" ht="22.5" customHeight="1">
      <c r="A490" s="275">
        <v>88</v>
      </c>
      <c r="B490" s="276" t="s">
        <v>177</v>
      </c>
      <c r="C490" s="277">
        <f t="shared" si="423"/>
        <v>138594</v>
      </c>
      <c r="D490" s="277">
        <f t="shared" si="424"/>
        <v>138594</v>
      </c>
      <c r="E490" s="277">
        <v>0</v>
      </c>
      <c r="F490" s="277">
        <v>99698.399999999994</v>
      </c>
      <c r="G490" s="277">
        <v>0</v>
      </c>
      <c r="H490" s="277">
        <v>38895.599999999999</v>
      </c>
      <c r="I490" s="277">
        <v>0</v>
      </c>
      <c r="J490" s="279">
        <v>0</v>
      </c>
      <c r="K490" s="277">
        <v>0</v>
      </c>
      <c r="L490" s="277">
        <v>0</v>
      </c>
      <c r="M490" s="277">
        <v>0</v>
      </c>
      <c r="N490" s="277">
        <v>0</v>
      </c>
      <c r="O490" s="277">
        <v>0</v>
      </c>
      <c r="P490" s="277">
        <v>0</v>
      </c>
      <c r="Q490" s="277">
        <v>0</v>
      </c>
      <c r="R490" s="277">
        <v>0</v>
      </c>
      <c r="S490" s="277">
        <v>0</v>
      </c>
      <c r="T490" s="277">
        <v>0</v>
      </c>
      <c r="U490" s="280"/>
      <c r="V490" s="280"/>
      <c r="W490" s="280"/>
      <c r="X490" s="280"/>
      <c r="Y490" s="280"/>
      <c r="Z490" s="280"/>
      <c r="AA490" s="280"/>
      <c r="AB490" s="280"/>
      <c r="AC490" s="280"/>
      <c r="AD490" s="280"/>
      <c r="AE490" s="280"/>
      <c r="AF490" s="280"/>
      <c r="AG490" s="280"/>
      <c r="AH490" s="280"/>
      <c r="AI490" s="280"/>
      <c r="AJ490" s="280"/>
      <c r="AK490" s="280"/>
      <c r="AL490" s="280"/>
      <c r="AM490" s="280"/>
      <c r="AN490" s="280"/>
      <c r="AO490" s="280"/>
    </row>
    <row r="491" s="51" customFormat="1" ht="22.5" customHeight="1">
      <c r="A491" s="275">
        <v>89</v>
      </c>
      <c r="B491" s="276" t="s">
        <v>182</v>
      </c>
      <c r="C491" s="277">
        <f t="shared" si="423"/>
        <v>748069.59999999998</v>
      </c>
      <c r="D491" s="277">
        <f t="shared" si="424"/>
        <v>0</v>
      </c>
      <c r="E491" s="277">
        <v>0</v>
      </c>
      <c r="F491" s="277">
        <v>0</v>
      </c>
      <c r="G491" s="277">
        <v>0</v>
      </c>
      <c r="H491" s="277">
        <v>0</v>
      </c>
      <c r="I491" s="277">
        <v>0</v>
      </c>
      <c r="J491" s="279">
        <v>0</v>
      </c>
      <c r="K491" s="277">
        <v>0</v>
      </c>
      <c r="L491" s="277">
        <v>0</v>
      </c>
      <c r="M491" s="277">
        <v>0</v>
      </c>
      <c r="N491" s="277">
        <v>748069.59999999998</v>
      </c>
      <c r="O491" s="277">
        <v>0</v>
      </c>
      <c r="P491" s="277">
        <v>0</v>
      </c>
      <c r="Q491" s="277">
        <v>0</v>
      </c>
      <c r="R491" s="277">
        <v>0</v>
      </c>
      <c r="S491" s="277">
        <v>0</v>
      </c>
      <c r="T491" s="277">
        <v>0</v>
      </c>
      <c r="U491" s="280"/>
      <c r="V491" s="280"/>
      <c r="W491" s="280"/>
      <c r="X491" s="280"/>
      <c r="Y491" s="280"/>
      <c r="Z491" s="280"/>
      <c r="AA491" s="280"/>
      <c r="AB491" s="280"/>
      <c r="AC491" s="280"/>
      <c r="AD491" s="280"/>
      <c r="AE491" s="280"/>
      <c r="AF491" s="280"/>
      <c r="AG491" s="280"/>
      <c r="AH491" s="280"/>
      <c r="AI491" s="280"/>
      <c r="AJ491" s="280"/>
      <c r="AK491" s="280"/>
      <c r="AL491" s="280"/>
      <c r="AM491" s="280"/>
      <c r="AN491" s="280"/>
      <c r="AO491" s="280"/>
    </row>
    <row r="492" s="51" customFormat="1" ht="22.5" customHeight="1">
      <c r="A492" s="275">
        <v>90</v>
      </c>
      <c r="B492" s="276" t="s">
        <v>557</v>
      </c>
      <c r="C492" s="277">
        <f t="shared" si="423"/>
        <v>6642768</v>
      </c>
      <c r="D492" s="277">
        <f t="shared" si="424"/>
        <v>0</v>
      </c>
      <c r="E492" s="277">
        <v>0</v>
      </c>
      <c r="F492" s="277">
        <v>0</v>
      </c>
      <c r="G492" s="277">
        <v>0</v>
      </c>
      <c r="H492" s="277">
        <v>0</v>
      </c>
      <c r="I492" s="277">
        <v>0</v>
      </c>
      <c r="J492" s="279">
        <v>0</v>
      </c>
      <c r="K492" s="277">
        <v>0</v>
      </c>
      <c r="L492" s="277">
        <v>0</v>
      </c>
      <c r="M492" s="277">
        <v>0</v>
      </c>
      <c r="N492" s="277">
        <v>6642768</v>
      </c>
      <c r="O492" s="277">
        <v>0</v>
      </c>
      <c r="P492" s="277">
        <v>0</v>
      </c>
      <c r="Q492" s="277">
        <v>0</v>
      </c>
      <c r="R492" s="277">
        <v>0</v>
      </c>
      <c r="S492" s="277">
        <v>0</v>
      </c>
      <c r="T492" s="277">
        <v>0</v>
      </c>
      <c r="U492" s="280"/>
      <c r="V492" s="280"/>
      <c r="W492" s="280"/>
      <c r="X492" s="280"/>
      <c r="Y492" s="280"/>
      <c r="Z492" s="280"/>
      <c r="AA492" s="280"/>
      <c r="AB492" s="280"/>
      <c r="AC492" s="280"/>
      <c r="AD492" s="280"/>
      <c r="AE492" s="280"/>
      <c r="AF492" s="280"/>
      <c r="AG492" s="280"/>
      <c r="AH492" s="280"/>
      <c r="AI492" s="280"/>
      <c r="AJ492" s="280"/>
      <c r="AK492" s="280"/>
      <c r="AL492" s="280"/>
      <c r="AM492" s="280"/>
      <c r="AN492" s="280"/>
      <c r="AO492" s="280"/>
    </row>
    <row r="493" s="51" customFormat="1" ht="22.5" customHeight="1">
      <c r="A493" s="275">
        <v>91</v>
      </c>
      <c r="B493" s="276" t="s">
        <v>187</v>
      </c>
      <c r="C493" s="277">
        <f t="shared" si="423"/>
        <v>4172631.8799999999</v>
      </c>
      <c r="D493" s="277">
        <f t="shared" si="424"/>
        <v>0</v>
      </c>
      <c r="E493" s="277">
        <v>0</v>
      </c>
      <c r="F493" s="277">
        <v>0</v>
      </c>
      <c r="G493" s="277">
        <v>0</v>
      </c>
      <c r="H493" s="277">
        <v>0</v>
      </c>
      <c r="I493" s="277">
        <v>0</v>
      </c>
      <c r="J493" s="279">
        <v>0</v>
      </c>
      <c r="K493" s="277">
        <v>0</v>
      </c>
      <c r="L493" s="277">
        <v>4172631.8799999999</v>
      </c>
      <c r="M493" s="277">
        <v>0</v>
      </c>
      <c r="N493" s="277">
        <v>0</v>
      </c>
      <c r="O493" s="277">
        <v>0</v>
      </c>
      <c r="P493" s="277">
        <v>0</v>
      </c>
      <c r="Q493" s="277">
        <v>0</v>
      </c>
      <c r="R493" s="277">
        <v>0</v>
      </c>
      <c r="S493" s="277">
        <v>0</v>
      </c>
      <c r="T493" s="277">
        <v>0</v>
      </c>
      <c r="U493" s="280"/>
      <c r="V493" s="280"/>
      <c r="W493" s="280"/>
      <c r="X493" s="280"/>
      <c r="Y493" s="280"/>
      <c r="Z493" s="280"/>
      <c r="AA493" s="280"/>
      <c r="AB493" s="280"/>
      <c r="AC493" s="280"/>
      <c r="AD493" s="280"/>
      <c r="AE493" s="280"/>
      <c r="AF493" s="280"/>
      <c r="AG493" s="280"/>
      <c r="AH493" s="280"/>
      <c r="AI493" s="280"/>
      <c r="AJ493" s="280"/>
      <c r="AK493" s="280"/>
      <c r="AL493" s="280"/>
      <c r="AM493" s="280"/>
      <c r="AN493" s="280"/>
      <c r="AO493" s="280"/>
    </row>
    <row r="494" s="51" customFormat="1" ht="22.5" customHeight="1">
      <c r="A494" s="275">
        <v>92</v>
      </c>
      <c r="B494" s="276" t="s">
        <v>1380</v>
      </c>
      <c r="C494" s="277">
        <f t="shared" si="423"/>
        <v>298725.41999999998</v>
      </c>
      <c r="D494" s="277">
        <f t="shared" si="424"/>
        <v>0</v>
      </c>
      <c r="E494" s="277">
        <v>0</v>
      </c>
      <c r="F494" s="277">
        <v>0</v>
      </c>
      <c r="G494" s="277">
        <v>0</v>
      </c>
      <c r="H494" s="277">
        <v>0</v>
      </c>
      <c r="I494" s="277">
        <v>0</v>
      </c>
      <c r="J494" s="279">
        <v>0</v>
      </c>
      <c r="K494" s="277">
        <v>0</v>
      </c>
      <c r="L494" s="277">
        <v>0</v>
      </c>
      <c r="M494" s="277">
        <v>0</v>
      </c>
      <c r="N494" s="277">
        <v>0</v>
      </c>
      <c r="O494" s="277">
        <v>0</v>
      </c>
      <c r="P494" s="277">
        <v>298725.41999999998</v>
      </c>
      <c r="Q494" s="277">
        <v>0</v>
      </c>
      <c r="R494" s="277">
        <v>0</v>
      </c>
      <c r="S494" s="277">
        <v>0</v>
      </c>
      <c r="T494" s="277">
        <v>0</v>
      </c>
      <c r="U494" s="280"/>
      <c r="V494" s="280"/>
      <c r="W494" s="280"/>
      <c r="X494" s="280"/>
      <c r="Y494" s="280"/>
      <c r="Z494" s="280"/>
      <c r="AA494" s="280"/>
      <c r="AB494" s="280"/>
      <c r="AC494" s="280"/>
      <c r="AD494" s="280"/>
      <c r="AE494" s="280"/>
      <c r="AF494" s="280"/>
      <c r="AG494" s="280"/>
      <c r="AH494" s="280"/>
      <c r="AI494" s="280"/>
      <c r="AJ494" s="280"/>
      <c r="AK494" s="280"/>
      <c r="AL494" s="280"/>
      <c r="AM494" s="280"/>
      <c r="AN494" s="280"/>
      <c r="AO494" s="280"/>
    </row>
    <row r="495" s="51" customFormat="1" ht="22.5" customHeight="1">
      <c r="A495" s="275">
        <v>93</v>
      </c>
      <c r="B495" s="276" t="s">
        <v>1381</v>
      </c>
      <c r="C495" s="277">
        <f t="shared" si="423"/>
        <v>157773.20000000001</v>
      </c>
      <c r="D495" s="277">
        <f t="shared" si="424"/>
        <v>0</v>
      </c>
      <c r="E495" s="277">
        <v>0</v>
      </c>
      <c r="F495" s="277">
        <v>0</v>
      </c>
      <c r="G495" s="277">
        <v>0</v>
      </c>
      <c r="H495" s="277">
        <v>0</v>
      </c>
      <c r="I495" s="277">
        <v>0</v>
      </c>
      <c r="J495" s="279">
        <v>0</v>
      </c>
      <c r="K495" s="277">
        <v>0</v>
      </c>
      <c r="L495" s="277">
        <v>0</v>
      </c>
      <c r="M495" s="277">
        <v>0</v>
      </c>
      <c r="N495" s="277">
        <v>0</v>
      </c>
      <c r="O495" s="277">
        <v>0</v>
      </c>
      <c r="P495" s="277">
        <v>157773.20000000001</v>
      </c>
      <c r="Q495" s="277">
        <v>0</v>
      </c>
      <c r="R495" s="277">
        <v>0</v>
      </c>
      <c r="S495" s="277">
        <v>0</v>
      </c>
      <c r="T495" s="277">
        <v>0</v>
      </c>
      <c r="U495" s="280"/>
      <c r="V495" s="280"/>
      <c r="W495" s="280"/>
      <c r="X495" s="280"/>
      <c r="Y495" s="280"/>
      <c r="Z495" s="280"/>
      <c r="AA495" s="280"/>
      <c r="AB495" s="280"/>
      <c r="AC495" s="280"/>
      <c r="AD495" s="280"/>
      <c r="AE495" s="280"/>
      <c r="AF495" s="280"/>
      <c r="AG495" s="280"/>
      <c r="AH495" s="280"/>
      <c r="AI495" s="280"/>
      <c r="AJ495" s="280"/>
      <c r="AK495" s="280"/>
      <c r="AL495" s="280"/>
      <c r="AM495" s="280"/>
      <c r="AN495" s="280"/>
      <c r="AO495" s="280"/>
    </row>
    <row r="496" s="51" customFormat="1" ht="23.25" customHeight="1">
      <c r="A496" s="275">
        <v>94</v>
      </c>
      <c r="B496" s="276" t="s">
        <v>560</v>
      </c>
      <c r="C496" s="277">
        <f t="shared" si="423"/>
        <v>4429861.2000000002</v>
      </c>
      <c r="D496" s="277">
        <f t="shared" si="424"/>
        <v>0</v>
      </c>
      <c r="E496" s="281">
        <v>0</v>
      </c>
      <c r="F496" s="277">
        <v>0</v>
      </c>
      <c r="G496" s="282">
        <v>0</v>
      </c>
      <c r="H496" s="277">
        <v>0</v>
      </c>
      <c r="I496" s="277">
        <v>0</v>
      </c>
      <c r="J496" s="279">
        <v>0</v>
      </c>
      <c r="K496" s="277">
        <v>0</v>
      </c>
      <c r="L496" s="277">
        <v>0</v>
      </c>
      <c r="M496" s="277">
        <v>0</v>
      </c>
      <c r="N496" s="277">
        <v>4429861.2000000002</v>
      </c>
      <c r="O496" s="277">
        <v>0</v>
      </c>
      <c r="P496" s="277">
        <v>0</v>
      </c>
      <c r="Q496" s="277">
        <v>0</v>
      </c>
      <c r="R496" s="277">
        <v>0</v>
      </c>
      <c r="S496" s="277">
        <v>0</v>
      </c>
      <c r="T496" s="277">
        <v>0</v>
      </c>
      <c r="U496" s="280"/>
      <c r="V496" s="280"/>
      <c r="W496" s="280"/>
      <c r="X496" s="280"/>
      <c r="Y496" s="280"/>
      <c r="Z496" s="280"/>
      <c r="AA496" s="280"/>
      <c r="AB496" s="280"/>
      <c r="AC496" s="280"/>
      <c r="AD496" s="280"/>
      <c r="AE496" s="280"/>
      <c r="AF496" s="280"/>
      <c r="AG496" s="280"/>
      <c r="AH496" s="280"/>
      <c r="AI496" s="280"/>
      <c r="AJ496" s="280"/>
      <c r="AK496" s="280"/>
      <c r="AL496" s="280"/>
      <c r="AM496" s="280"/>
      <c r="AN496" s="280"/>
      <c r="AO496" s="280"/>
    </row>
    <row r="497" s="51" customFormat="1" ht="23.25" customHeight="1">
      <c r="A497" s="275">
        <v>95</v>
      </c>
      <c r="B497" s="276" t="s">
        <v>561</v>
      </c>
      <c r="C497" s="277">
        <f t="shared" si="423"/>
        <v>1650140.2</v>
      </c>
      <c r="D497" s="277">
        <f t="shared" si="424"/>
        <v>1650140.2</v>
      </c>
      <c r="E497" s="281">
        <v>0</v>
      </c>
      <c r="F497" s="277">
        <v>0</v>
      </c>
      <c r="G497" s="282">
        <v>1650140.2</v>
      </c>
      <c r="H497" s="277">
        <v>0</v>
      </c>
      <c r="I497" s="277">
        <v>0</v>
      </c>
      <c r="J497" s="279">
        <v>0</v>
      </c>
      <c r="K497" s="277">
        <v>0</v>
      </c>
      <c r="L497" s="277">
        <v>0</v>
      </c>
      <c r="M497" s="277">
        <v>0</v>
      </c>
      <c r="N497" s="277">
        <v>0</v>
      </c>
      <c r="O497" s="277">
        <v>0</v>
      </c>
      <c r="P497" s="277">
        <v>0</v>
      </c>
      <c r="Q497" s="277">
        <v>0</v>
      </c>
      <c r="R497" s="277">
        <v>0</v>
      </c>
      <c r="S497" s="277">
        <v>0</v>
      </c>
      <c r="T497" s="277">
        <v>0</v>
      </c>
      <c r="U497" s="280"/>
      <c r="V497" s="280"/>
      <c r="W497" s="280"/>
      <c r="X497" s="280"/>
      <c r="Y497" s="280"/>
      <c r="Z497" s="280"/>
      <c r="AA497" s="280"/>
      <c r="AB497" s="280"/>
      <c r="AC497" s="280"/>
      <c r="AD497" s="280"/>
      <c r="AE497" s="280"/>
      <c r="AF497" s="280"/>
      <c r="AG497" s="280"/>
      <c r="AH497" s="280"/>
      <c r="AI497" s="280"/>
      <c r="AJ497" s="280"/>
      <c r="AK497" s="280"/>
      <c r="AL497" s="280"/>
      <c r="AM497" s="280"/>
      <c r="AN497" s="280"/>
      <c r="AO497" s="280"/>
    </row>
    <row r="498" s="51" customFormat="1" ht="23.25" customHeight="1">
      <c r="A498" s="275">
        <v>96</v>
      </c>
      <c r="B498" s="276" t="s">
        <v>562</v>
      </c>
      <c r="C498" s="277">
        <f t="shared" si="423"/>
        <v>2345453.1899999999</v>
      </c>
      <c r="D498" s="277">
        <f t="shared" si="424"/>
        <v>2345453.1899999999</v>
      </c>
      <c r="E498" s="281">
        <v>0</v>
      </c>
      <c r="F498" s="277">
        <v>2345453.1899999999</v>
      </c>
      <c r="G498" s="282">
        <v>0</v>
      </c>
      <c r="H498" s="277">
        <v>0</v>
      </c>
      <c r="I498" s="277">
        <v>0</v>
      </c>
      <c r="J498" s="279">
        <v>0</v>
      </c>
      <c r="K498" s="277">
        <v>0</v>
      </c>
      <c r="L498" s="277">
        <v>0</v>
      </c>
      <c r="M498" s="277">
        <v>0</v>
      </c>
      <c r="N498" s="277">
        <v>0</v>
      </c>
      <c r="O498" s="277">
        <v>0</v>
      </c>
      <c r="P498" s="277">
        <v>0</v>
      </c>
      <c r="Q498" s="277">
        <v>0</v>
      </c>
      <c r="R498" s="277">
        <v>0</v>
      </c>
      <c r="S498" s="277">
        <v>0</v>
      </c>
      <c r="T498" s="277">
        <v>0</v>
      </c>
      <c r="U498" s="280"/>
      <c r="V498" s="280"/>
      <c r="W498" s="280"/>
      <c r="X498" s="280"/>
      <c r="Y498" s="280"/>
      <c r="Z498" s="280"/>
      <c r="AA498" s="280"/>
      <c r="AB498" s="280"/>
      <c r="AC498" s="280"/>
      <c r="AD498" s="280"/>
      <c r="AE498" s="280"/>
      <c r="AF498" s="280"/>
      <c r="AG498" s="280"/>
      <c r="AH498" s="280"/>
      <c r="AI498" s="280"/>
      <c r="AJ498" s="280"/>
      <c r="AK498" s="280"/>
      <c r="AL498" s="280"/>
      <c r="AM498" s="280"/>
      <c r="AN498" s="280"/>
      <c r="AO498" s="280"/>
    </row>
    <row r="499" s="51" customFormat="1" ht="23.25" customHeight="1">
      <c r="A499" s="275">
        <v>97</v>
      </c>
      <c r="B499" s="276" t="s">
        <v>191</v>
      </c>
      <c r="C499" s="277">
        <f t="shared" si="423"/>
        <v>7019344.7999999998</v>
      </c>
      <c r="D499" s="277">
        <f t="shared" si="424"/>
        <v>0</v>
      </c>
      <c r="E499" s="281">
        <v>0</v>
      </c>
      <c r="F499" s="277">
        <v>0</v>
      </c>
      <c r="G499" s="282">
        <v>0</v>
      </c>
      <c r="H499" s="277">
        <v>0</v>
      </c>
      <c r="I499" s="277">
        <v>0</v>
      </c>
      <c r="J499" s="279">
        <v>0</v>
      </c>
      <c r="K499" s="277">
        <v>0</v>
      </c>
      <c r="L499" s="277">
        <v>0</v>
      </c>
      <c r="M499" s="277">
        <v>0</v>
      </c>
      <c r="N499" s="277">
        <v>7019344.7999999998</v>
      </c>
      <c r="O499" s="277">
        <v>0</v>
      </c>
      <c r="P499" s="277">
        <v>0</v>
      </c>
      <c r="Q499" s="277">
        <v>0</v>
      </c>
      <c r="R499" s="277">
        <v>0</v>
      </c>
      <c r="S499" s="277">
        <v>0</v>
      </c>
      <c r="T499" s="277">
        <v>0</v>
      </c>
      <c r="U499" s="280"/>
      <c r="V499" s="280"/>
      <c r="W499" s="280"/>
      <c r="X499" s="280"/>
      <c r="Y499" s="280"/>
      <c r="Z499" s="280"/>
      <c r="AA499" s="280"/>
      <c r="AB499" s="280"/>
      <c r="AC499" s="280"/>
      <c r="AD499" s="280"/>
      <c r="AE499" s="280"/>
      <c r="AF499" s="280"/>
      <c r="AG499" s="280"/>
      <c r="AH499" s="280"/>
      <c r="AI499" s="280"/>
      <c r="AJ499" s="280"/>
      <c r="AK499" s="280"/>
      <c r="AL499" s="280"/>
      <c r="AM499" s="280"/>
      <c r="AN499" s="280"/>
      <c r="AO499" s="280"/>
    </row>
    <row r="500" s="51" customFormat="1" ht="22.5" customHeight="1">
      <c r="A500" s="275">
        <v>98</v>
      </c>
      <c r="B500" s="276" t="s">
        <v>563</v>
      </c>
      <c r="C500" s="277">
        <f t="shared" si="423"/>
        <v>514888</v>
      </c>
      <c r="D500" s="277">
        <f t="shared" si="424"/>
        <v>0</v>
      </c>
      <c r="E500" s="281">
        <v>0</v>
      </c>
      <c r="F500" s="277">
        <v>0</v>
      </c>
      <c r="G500" s="282">
        <v>0</v>
      </c>
      <c r="H500" s="277">
        <v>0</v>
      </c>
      <c r="I500" s="277">
        <v>0</v>
      </c>
      <c r="J500" s="279">
        <v>0</v>
      </c>
      <c r="K500" s="277">
        <v>0</v>
      </c>
      <c r="L500" s="277">
        <v>0</v>
      </c>
      <c r="M500" s="277">
        <v>0</v>
      </c>
      <c r="N500" s="277">
        <v>514888</v>
      </c>
      <c r="O500" s="277">
        <v>0</v>
      </c>
      <c r="P500" s="277">
        <v>0</v>
      </c>
      <c r="Q500" s="277">
        <v>0</v>
      </c>
      <c r="R500" s="277">
        <v>0</v>
      </c>
      <c r="S500" s="277">
        <v>0</v>
      </c>
      <c r="T500" s="277">
        <v>0</v>
      </c>
      <c r="U500" s="280"/>
      <c r="V500" s="280"/>
      <c r="W500" s="280"/>
      <c r="X500" s="280"/>
      <c r="Y500" s="280"/>
      <c r="Z500" s="280"/>
      <c r="AA500" s="280"/>
      <c r="AB500" s="280"/>
      <c r="AC500" s="280"/>
      <c r="AD500" s="280"/>
      <c r="AE500" s="280"/>
      <c r="AF500" s="280"/>
      <c r="AG500" s="280"/>
      <c r="AH500" s="280"/>
      <c r="AI500" s="280"/>
      <c r="AJ500" s="280"/>
      <c r="AK500" s="280"/>
      <c r="AL500" s="280"/>
      <c r="AM500" s="280"/>
      <c r="AN500" s="280"/>
      <c r="AO500" s="280"/>
    </row>
    <row r="501" s="51" customFormat="1" ht="22.5" customHeight="1">
      <c r="A501" s="275">
        <v>99</v>
      </c>
      <c r="B501" s="276" t="s">
        <v>564</v>
      </c>
      <c r="C501" s="277">
        <f t="shared" si="423"/>
        <v>1745876.8600000001</v>
      </c>
      <c r="D501" s="277">
        <f t="shared" si="424"/>
        <v>1745876.8600000001</v>
      </c>
      <c r="E501" s="281">
        <v>0</v>
      </c>
      <c r="F501" s="277">
        <v>1745876.8600000001</v>
      </c>
      <c r="G501" s="282">
        <v>0</v>
      </c>
      <c r="H501" s="277">
        <v>0</v>
      </c>
      <c r="I501" s="277">
        <v>0</v>
      </c>
      <c r="J501" s="279">
        <v>0</v>
      </c>
      <c r="K501" s="277">
        <v>0</v>
      </c>
      <c r="L501" s="277">
        <v>0</v>
      </c>
      <c r="M501" s="277">
        <v>0</v>
      </c>
      <c r="N501" s="277">
        <v>0</v>
      </c>
      <c r="O501" s="277">
        <v>0</v>
      </c>
      <c r="P501" s="277">
        <v>0</v>
      </c>
      <c r="Q501" s="277">
        <v>0</v>
      </c>
      <c r="R501" s="277">
        <v>0</v>
      </c>
      <c r="S501" s="277">
        <v>0</v>
      </c>
      <c r="T501" s="277">
        <v>0</v>
      </c>
      <c r="U501" s="280"/>
      <c r="V501" s="280"/>
      <c r="W501" s="280"/>
      <c r="X501" s="280"/>
      <c r="Y501" s="280"/>
      <c r="Z501" s="280"/>
      <c r="AA501" s="280"/>
      <c r="AB501" s="280"/>
      <c r="AC501" s="280"/>
      <c r="AD501" s="280"/>
      <c r="AE501" s="280"/>
      <c r="AF501" s="280"/>
      <c r="AG501" s="280"/>
      <c r="AH501" s="280"/>
      <c r="AI501" s="280"/>
      <c r="AJ501" s="280"/>
      <c r="AK501" s="280"/>
      <c r="AL501" s="280"/>
      <c r="AM501" s="280"/>
      <c r="AN501" s="280"/>
      <c r="AO501" s="280"/>
    </row>
    <row r="502" s="51" customFormat="1" ht="22.5" customHeight="1">
      <c r="A502" s="275">
        <v>100</v>
      </c>
      <c r="B502" s="276" t="s">
        <v>196</v>
      </c>
      <c r="C502" s="277">
        <f t="shared" si="423"/>
        <v>1944073.3899999999</v>
      </c>
      <c r="D502" s="277">
        <f t="shared" si="424"/>
        <v>0</v>
      </c>
      <c r="E502" s="281">
        <v>0</v>
      </c>
      <c r="F502" s="277">
        <v>0</v>
      </c>
      <c r="G502" s="282">
        <v>0</v>
      </c>
      <c r="H502" s="277">
        <v>0</v>
      </c>
      <c r="I502" s="277">
        <v>0</v>
      </c>
      <c r="J502" s="279">
        <v>0</v>
      </c>
      <c r="K502" s="277">
        <v>0</v>
      </c>
      <c r="L502" s="277">
        <v>0</v>
      </c>
      <c r="M502" s="277">
        <v>1944073.3899999999</v>
      </c>
      <c r="N502" s="277">
        <v>0</v>
      </c>
      <c r="O502" s="277">
        <v>0</v>
      </c>
      <c r="P502" s="277">
        <v>0</v>
      </c>
      <c r="Q502" s="277">
        <v>0</v>
      </c>
      <c r="R502" s="277">
        <v>0</v>
      </c>
      <c r="S502" s="277">
        <v>0</v>
      </c>
      <c r="T502" s="277">
        <v>0</v>
      </c>
      <c r="U502" s="280"/>
      <c r="V502" s="280"/>
      <c r="W502" s="280"/>
      <c r="X502" s="280"/>
      <c r="Y502" s="280"/>
      <c r="Z502" s="280"/>
      <c r="AA502" s="280"/>
      <c r="AB502" s="280"/>
      <c r="AC502" s="280"/>
      <c r="AD502" s="280"/>
      <c r="AE502" s="280"/>
      <c r="AF502" s="280"/>
      <c r="AG502" s="280"/>
      <c r="AH502" s="280"/>
      <c r="AI502" s="280"/>
      <c r="AJ502" s="280"/>
      <c r="AK502" s="280"/>
      <c r="AL502" s="280"/>
      <c r="AM502" s="280"/>
      <c r="AN502" s="280"/>
      <c r="AO502" s="280"/>
    </row>
    <row r="503" s="51" customFormat="1" ht="23.25" customHeight="1">
      <c r="A503" s="275">
        <v>101</v>
      </c>
      <c r="B503" s="276" t="s">
        <v>199</v>
      </c>
      <c r="C503" s="277">
        <f t="shared" si="423"/>
        <v>12502939.32</v>
      </c>
      <c r="D503" s="277">
        <f t="shared" si="424"/>
        <v>0</v>
      </c>
      <c r="E503" s="290">
        <v>0</v>
      </c>
      <c r="F503" s="277">
        <v>0</v>
      </c>
      <c r="G503" s="291">
        <v>0</v>
      </c>
      <c r="H503" s="278">
        <v>0</v>
      </c>
      <c r="I503" s="278">
        <v>0</v>
      </c>
      <c r="J503" s="287">
        <v>4</v>
      </c>
      <c r="K503" s="278">
        <v>12502939.32</v>
      </c>
      <c r="L503" s="278">
        <v>0</v>
      </c>
      <c r="M503" s="278">
        <v>0</v>
      </c>
      <c r="N503" s="278">
        <v>0</v>
      </c>
      <c r="O503" s="278">
        <v>0</v>
      </c>
      <c r="P503" s="278">
        <v>0</v>
      </c>
      <c r="Q503" s="277">
        <v>0</v>
      </c>
      <c r="R503" s="277">
        <v>0</v>
      </c>
      <c r="S503" s="277">
        <v>0</v>
      </c>
      <c r="T503" s="277">
        <v>0</v>
      </c>
      <c r="U503" s="280"/>
      <c r="V503" s="280"/>
      <c r="W503" s="280"/>
      <c r="X503" s="280"/>
      <c r="Y503" s="280"/>
      <c r="Z503" s="280"/>
      <c r="AA503" s="280"/>
      <c r="AB503" s="280"/>
      <c r="AC503" s="280"/>
      <c r="AD503" s="280"/>
      <c r="AE503" s="280"/>
      <c r="AF503" s="280"/>
      <c r="AG503" s="280"/>
      <c r="AH503" s="280"/>
      <c r="AI503" s="280"/>
      <c r="AJ503" s="280"/>
      <c r="AK503" s="280"/>
      <c r="AL503" s="280"/>
      <c r="AM503" s="280"/>
      <c r="AN503" s="280"/>
      <c r="AO503" s="280"/>
    </row>
    <row r="504" s="51" customFormat="1" ht="22.5" customHeight="1">
      <c r="A504" s="275">
        <v>102</v>
      </c>
      <c r="B504" s="276" t="s">
        <v>1382</v>
      </c>
      <c r="C504" s="277">
        <f t="shared" si="423"/>
        <v>102024.58</v>
      </c>
      <c r="D504" s="277">
        <f t="shared" si="424"/>
        <v>0</v>
      </c>
      <c r="E504" s="277">
        <v>0</v>
      </c>
      <c r="F504" s="277">
        <v>0</v>
      </c>
      <c r="G504" s="277">
        <v>0</v>
      </c>
      <c r="H504" s="277">
        <v>0</v>
      </c>
      <c r="I504" s="277">
        <v>0</v>
      </c>
      <c r="J504" s="279">
        <v>0</v>
      </c>
      <c r="K504" s="277">
        <v>0</v>
      </c>
      <c r="L504" s="277">
        <v>0</v>
      </c>
      <c r="M504" s="277">
        <v>0</v>
      </c>
      <c r="N504" s="277">
        <v>0</v>
      </c>
      <c r="O504" s="277">
        <v>0</v>
      </c>
      <c r="P504" s="277">
        <v>102024.58</v>
      </c>
      <c r="Q504" s="277">
        <v>0</v>
      </c>
      <c r="R504" s="277">
        <v>0</v>
      </c>
      <c r="S504" s="277">
        <v>0</v>
      </c>
      <c r="T504" s="277">
        <v>0</v>
      </c>
      <c r="U504" s="280"/>
      <c r="V504" s="280"/>
      <c r="W504" s="280"/>
      <c r="X504" s="280"/>
      <c r="Y504" s="280"/>
      <c r="Z504" s="280"/>
      <c r="AA504" s="280"/>
      <c r="AB504" s="280"/>
      <c r="AC504" s="280"/>
      <c r="AD504" s="280"/>
      <c r="AE504" s="280"/>
      <c r="AF504" s="280"/>
      <c r="AG504" s="280"/>
      <c r="AH504" s="280"/>
      <c r="AI504" s="280"/>
      <c r="AJ504" s="280"/>
      <c r="AK504" s="280"/>
      <c r="AL504" s="280"/>
      <c r="AM504" s="280"/>
      <c r="AN504" s="280"/>
      <c r="AO504" s="280"/>
    </row>
    <row r="505" s="51" customFormat="1" ht="23.25" customHeight="1">
      <c r="A505" s="275">
        <v>103</v>
      </c>
      <c r="B505" s="276" t="s">
        <v>566</v>
      </c>
      <c r="C505" s="277">
        <f t="shared" si="423"/>
        <v>1664792.6799999999</v>
      </c>
      <c r="D505" s="277">
        <f t="shared" si="424"/>
        <v>0</v>
      </c>
      <c r="E505" s="290">
        <v>0</v>
      </c>
      <c r="F505" s="277">
        <v>0</v>
      </c>
      <c r="G505" s="291">
        <v>0</v>
      </c>
      <c r="H505" s="278">
        <v>0</v>
      </c>
      <c r="I505" s="278">
        <v>0</v>
      </c>
      <c r="J505" s="287">
        <v>0</v>
      </c>
      <c r="K505" s="278">
        <v>0</v>
      </c>
      <c r="L505" s="278">
        <v>1664792.6799999999</v>
      </c>
      <c r="M505" s="278">
        <v>0</v>
      </c>
      <c r="N505" s="278">
        <v>0</v>
      </c>
      <c r="O505" s="278">
        <v>0</v>
      </c>
      <c r="P505" s="278">
        <v>0</v>
      </c>
      <c r="Q505" s="277">
        <v>0</v>
      </c>
      <c r="R505" s="277">
        <v>0</v>
      </c>
      <c r="S505" s="277">
        <v>0</v>
      </c>
      <c r="T505" s="277">
        <v>0</v>
      </c>
      <c r="U505" s="280"/>
      <c r="V505" s="280"/>
      <c r="W505" s="280"/>
      <c r="X505" s="280"/>
      <c r="Y505" s="280"/>
      <c r="Z505" s="280"/>
      <c r="AA505" s="280"/>
      <c r="AB505" s="280"/>
      <c r="AC505" s="280"/>
      <c r="AD505" s="280"/>
      <c r="AE505" s="280"/>
      <c r="AF505" s="280"/>
      <c r="AG505" s="280"/>
      <c r="AH505" s="280"/>
      <c r="AI505" s="280"/>
      <c r="AJ505" s="280"/>
      <c r="AK505" s="280"/>
      <c r="AL505" s="280"/>
      <c r="AM505" s="280"/>
      <c r="AN505" s="280"/>
      <c r="AO505" s="280"/>
    </row>
    <row r="506" s="51" customFormat="1" ht="23.25" customHeight="1">
      <c r="A506" s="275">
        <v>104</v>
      </c>
      <c r="B506" s="276" t="s">
        <v>567</v>
      </c>
      <c r="C506" s="277">
        <f t="shared" si="423"/>
        <v>2803496.4300000002</v>
      </c>
      <c r="D506" s="277">
        <f t="shared" si="424"/>
        <v>2803496.4300000002</v>
      </c>
      <c r="E506" s="290">
        <v>0</v>
      </c>
      <c r="F506" s="277">
        <v>0</v>
      </c>
      <c r="G506" s="291">
        <v>2803496.4300000002</v>
      </c>
      <c r="H506" s="278">
        <v>0</v>
      </c>
      <c r="I506" s="278">
        <v>0</v>
      </c>
      <c r="J506" s="287">
        <v>0</v>
      </c>
      <c r="K506" s="278">
        <v>0</v>
      </c>
      <c r="L506" s="278">
        <v>0</v>
      </c>
      <c r="M506" s="278">
        <v>0</v>
      </c>
      <c r="N506" s="278">
        <v>0</v>
      </c>
      <c r="O506" s="278">
        <v>0</v>
      </c>
      <c r="P506" s="278">
        <v>0</v>
      </c>
      <c r="Q506" s="277">
        <v>0</v>
      </c>
      <c r="R506" s="277">
        <v>0</v>
      </c>
      <c r="S506" s="277">
        <v>0</v>
      </c>
      <c r="T506" s="277">
        <v>0</v>
      </c>
      <c r="U506" s="280"/>
      <c r="V506" s="280"/>
      <c r="W506" s="280"/>
      <c r="X506" s="280"/>
      <c r="Y506" s="280"/>
      <c r="Z506" s="280"/>
      <c r="AA506" s="280"/>
      <c r="AB506" s="280"/>
      <c r="AC506" s="280"/>
      <c r="AD506" s="280"/>
      <c r="AE506" s="280"/>
      <c r="AF506" s="280"/>
      <c r="AG506" s="280"/>
      <c r="AH506" s="280"/>
      <c r="AI506" s="280"/>
      <c r="AJ506" s="280"/>
      <c r="AK506" s="280"/>
      <c r="AL506" s="280"/>
      <c r="AM506" s="280"/>
      <c r="AN506" s="280"/>
      <c r="AO506" s="280"/>
    </row>
    <row r="507" s="51" customFormat="1" ht="22.5" customHeight="1">
      <c r="A507" s="275">
        <v>105</v>
      </c>
      <c r="B507" s="276" t="s">
        <v>1383</v>
      </c>
      <c r="C507" s="277">
        <f t="shared" si="423"/>
        <v>266277.31</v>
      </c>
      <c r="D507" s="277">
        <f t="shared" si="424"/>
        <v>0</v>
      </c>
      <c r="E507" s="277">
        <v>0</v>
      </c>
      <c r="F507" s="277">
        <v>0</v>
      </c>
      <c r="G507" s="277">
        <v>0</v>
      </c>
      <c r="H507" s="277">
        <v>0</v>
      </c>
      <c r="I507" s="277">
        <v>0</v>
      </c>
      <c r="J507" s="279">
        <v>0</v>
      </c>
      <c r="K507" s="277">
        <v>0</v>
      </c>
      <c r="L507" s="277">
        <v>0</v>
      </c>
      <c r="M507" s="277">
        <v>0</v>
      </c>
      <c r="N507" s="277">
        <v>0</v>
      </c>
      <c r="O507" s="277">
        <v>0</v>
      </c>
      <c r="P507" s="277">
        <v>266277.31</v>
      </c>
      <c r="Q507" s="277">
        <v>0</v>
      </c>
      <c r="R507" s="277">
        <v>0</v>
      </c>
      <c r="S507" s="277">
        <v>0</v>
      </c>
      <c r="T507" s="277">
        <v>0</v>
      </c>
      <c r="U507" s="280"/>
      <c r="V507" s="280"/>
      <c r="W507" s="280"/>
      <c r="X507" s="280"/>
      <c r="Y507" s="280"/>
      <c r="Z507" s="280"/>
      <c r="AA507" s="280"/>
      <c r="AB507" s="280"/>
      <c r="AC507" s="280"/>
      <c r="AD507" s="280"/>
      <c r="AE507" s="280"/>
      <c r="AF507" s="280"/>
      <c r="AG507" s="280"/>
      <c r="AH507" s="280"/>
      <c r="AI507" s="280"/>
      <c r="AJ507" s="280"/>
      <c r="AK507" s="280"/>
      <c r="AL507" s="280"/>
      <c r="AM507" s="280"/>
      <c r="AN507" s="280"/>
      <c r="AO507" s="280"/>
    </row>
    <row r="508" s="51" customFormat="1" ht="22.5" customHeight="1">
      <c r="A508" s="275">
        <v>106</v>
      </c>
      <c r="B508" s="276" t="s">
        <v>569</v>
      </c>
      <c r="C508" s="277">
        <f t="shared" si="423"/>
        <v>1697049.8</v>
      </c>
      <c r="D508" s="277">
        <f t="shared" si="424"/>
        <v>1697049.8</v>
      </c>
      <c r="E508" s="277">
        <v>0</v>
      </c>
      <c r="F508" s="277">
        <v>1697049.8</v>
      </c>
      <c r="G508" s="277">
        <v>0</v>
      </c>
      <c r="H508" s="277">
        <v>0</v>
      </c>
      <c r="I508" s="277">
        <v>0</v>
      </c>
      <c r="J508" s="279">
        <v>0</v>
      </c>
      <c r="K508" s="277">
        <v>0</v>
      </c>
      <c r="L508" s="277">
        <v>0</v>
      </c>
      <c r="M508" s="277">
        <v>0</v>
      </c>
      <c r="N508" s="277">
        <v>0</v>
      </c>
      <c r="O508" s="277">
        <v>0</v>
      </c>
      <c r="P508" s="277">
        <v>0</v>
      </c>
      <c r="Q508" s="277">
        <v>0</v>
      </c>
      <c r="R508" s="277">
        <v>0</v>
      </c>
      <c r="S508" s="277">
        <v>0</v>
      </c>
      <c r="T508" s="277">
        <v>0</v>
      </c>
      <c r="U508" s="280"/>
      <c r="V508" s="280"/>
      <c r="W508" s="280"/>
      <c r="X508" s="280"/>
      <c r="Y508" s="280"/>
      <c r="Z508" s="280"/>
      <c r="AA508" s="280"/>
      <c r="AB508" s="280"/>
      <c r="AC508" s="280"/>
      <c r="AD508" s="280"/>
      <c r="AE508" s="280"/>
      <c r="AF508" s="280"/>
      <c r="AG508" s="280"/>
      <c r="AH508" s="280"/>
      <c r="AI508" s="280"/>
      <c r="AJ508" s="280"/>
      <c r="AK508" s="280"/>
      <c r="AL508" s="280"/>
      <c r="AM508" s="280"/>
      <c r="AN508" s="280"/>
      <c r="AO508" s="280"/>
    </row>
    <row r="509" s="51" customFormat="1" ht="22.5" customHeight="1">
      <c r="A509" s="275">
        <v>107</v>
      </c>
      <c r="B509" s="276" t="s">
        <v>570</v>
      </c>
      <c r="C509" s="277">
        <f t="shared" si="423"/>
        <v>581390.40000000002</v>
      </c>
      <c r="D509" s="277">
        <f t="shared" si="424"/>
        <v>581390.40000000002</v>
      </c>
      <c r="E509" s="277">
        <v>0</v>
      </c>
      <c r="F509" s="277">
        <v>0</v>
      </c>
      <c r="G509" s="277">
        <v>0</v>
      </c>
      <c r="H509" s="277">
        <v>581390.40000000002</v>
      </c>
      <c r="I509" s="277">
        <v>0</v>
      </c>
      <c r="J509" s="279">
        <v>0</v>
      </c>
      <c r="K509" s="277">
        <v>0</v>
      </c>
      <c r="L509" s="277">
        <v>0</v>
      </c>
      <c r="M509" s="277">
        <v>0</v>
      </c>
      <c r="N509" s="277">
        <v>0</v>
      </c>
      <c r="O509" s="277">
        <v>0</v>
      </c>
      <c r="P509" s="277">
        <v>0</v>
      </c>
      <c r="Q509" s="277">
        <v>0</v>
      </c>
      <c r="R509" s="277">
        <v>0</v>
      </c>
      <c r="S509" s="277">
        <v>0</v>
      </c>
      <c r="T509" s="277">
        <v>0</v>
      </c>
      <c r="U509" s="280"/>
      <c r="V509" s="280"/>
      <c r="W509" s="280"/>
      <c r="X509" s="280"/>
      <c r="Y509" s="280"/>
      <c r="Z509" s="280"/>
      <c r="AA509" s="280"/>
      <c r="AB509" s="280"/>
      <c r="AC509" s="280"/>
      <c r="AD509" s="280"/>
      <c r="AE509" s="280"/>
      <c r="AF509" s="280"/>
      <c r="AG509" s="280"/>
      <c r="AH509" s="280"/>
      <c r="AI509" s="280"/>
      <c r="AJ509" s="280"/>
      <c r="AK509" s="280"/>
      <c r="AL509" s="280"/>
      <c r="AM509" s="280"/>
      <c r="AN509" s="280"/>
      <c r="AO509" s="280"/>
    </row>
    <row r="510" s="51" customFormat="1" ht="22.5" customHeight="1">
      <c r="A510" s="275">
        <v>108</v>
      </c>
      <c r="B510" s="276" t="s">
        <v>571</v>
      </c>
      <c r="C510" s="277">
        <f t="shared" si="423"/>
        <v>568862.40000000002</v>
      </c>
      <c r="D510" s="277">
        <f t="shared" si="424"/>
        <v>568862.40000000002</v>
      </c>
      <c r="E510" s="277">
        <v>0</v>
      </c>
      <c r="F510" s="277">
        <v>0</v>
      </c>
      <c r="G510" s="277">
        <v>0</v>
      </c>
      <c r="H510" s="277">
        <v>568862.40000000002</v>
      </c>
      <c r="I510" s="277">
        <v>0</v>
      </c>
      <c r="J510" s="279">
        <v>0</v>
      </c>
      <c r="K510" s="277">
        <v>0</v>
      </c>
      <c r="L510" s="277">
        <v>0</v>
      </c>
      <c r="M510" s="277">
        <v>0</v>
      </c>
      <c r="N510" s="277">
        <v>0</v>
      </c>
      <c r="O510" s="277">
        <v>0</v>
      </c>
      <c r="P510" s="277">
        <v>0</v>
      </c>
      <c r="Q510" s="277">
        <v>0</v>
      </c>
      <c r="R510" s="277">
        <v>0</v>
      </c>
      <c r="S510" s="277">
        <v>0</v>
      </c>
      <c r="T510" s="277">
        <v>0</v>
      </c>
      <c r="U510" s="280"/>
      <c r="V510" s="280"/>
      <c r="W510" s="280"/>
      <c r="X510" s="280"/>
      <c r="Y510" s="280"/>
      <c r="Z510" s="280"/>
      <c r="AA510" s="280"/>
      <c r="AB510" s="280"/>
      <c r="AC510" s="280"/>
      <c r="AD510" s="280"/>
      <c r="AE510" s="280"/>
      <c r="AF510" s="280"/>
      <c r="AG510" s="280"/>
      <c r="AH510" s="280"/>
      <c r="AI510" s="280"/>
      <c r="AJ510" s="280"/>
      <c r="AK510" s="280"/>
      <c r="AL510" s="280"/>
      <c r="AM510" s="280"/>
      <c r="AN510" s="280"/>
      <c r="AO510" s="280"/>
    </row>
    <row r="511" s="51" customFormat="1" ht="23.25" customHeight="1">
      <c r="A511" s="275">
        <v>109</v>
      </c>
      <c r="B511" s="276" t="s">
        <v>207</v>
      </c>
      <c r="C511" s="277">
        <f t="shared" si="423"/>
        <v>399182.57000000001</v>
      </c>
      <c r="D511" s="277">
        <f t="shared" si="424"/>
        <v>399182.57000000001</v>
      </c>
      <c r="E511" s="277">
        <v>0</v>
      </c>
      <c r="F511" s="277">
        <v>399182.57000000001</v>
      </c>
      <c r="G511" s="277">
        <v>0</v>
      </c>
      <c r="H511" s="277">
        <v>0</v>
      </c>
      <c r="I511" s="277">
        <v>0</v>
      </c>
      <c r="J511" s="279">
        <v>0</v>
      </c>
      <c r="K511" s="277">
        <v>0</v>
      </c>
      <c r="L511" s="277">
        <v>0</v>
      </c>
      <c r="M511" s="277">
        <v>0</v>
      </c>
      <c r="N511" s="277">
        <v>0</v>
      </c>
      <c r="O511" s="277">
        <v>0</v>
      </c>
      <c r="P511" s="277">
        <v>0</v>
      </c>
      <c r="Q511" s="282">
        <v>0</v>
      </c>
      <c r="R511" s="277">
        <v>0</v>
      </c>
      <c r="S511" s="277">
        <v>0</v>
      </c>
      <c r="T511" s="277">
        <v>0</v>
      </c>
      <c r="U511" s="280"/>
      <c r="V511" s="280"/>
      <c r="W511" s="280"/>
      <c r="X511" s="280"/>
      <c r="Y511" s="280"/>
      <c r="Z511" s="280"/>
      <c r="AA511" s="280"/>
      <c r="AB511" s="280"/>
      <c r="AC511" s="280"/>
      <c r="AD511" s="280"/>
      <c r="AE511" s="280"/>
      <c r="AF511" s="280"/>
      <c r="AG511" s="280"/>
      <c r="AH511" s="280"/>
      <c r="AI511" s="280"/>
      <c r="AJ511" s="280"/>
      <c r="AK511" s="280"/>
      <c r="AL511" s="280"/>
      <c r="AM511" s="280"/>
      <c r="AN511" s="280"/>
      <c r="AO511" s="280"/>
    </row>
    <row r="512" s="51" customFormat="1" ht="22.5" customHeight="1">
      <c r="A512" s="275">
        <v>110</v>
      </c>
      <c r="B512" s="276" t="s">
        <v>1384</v>
      </c>
      <c r="C512" s="277">
        <f t="shared" si="423"/>
        <v>295519.26000000001</v>
      </c>
      <c r="D512" s="277">
        <f t="shared" si="424"/>
        <v>0</v>
      </c>
      <c r="E512" s="277">
        <v>0</v>
      </c>
      <c r="F512" s="277">
        <v>0</v>
      </c>
      <c r="G512" s="277">
        <v>0</v>
      </c>
      <c r="H512" s="277">
        <v>0</v>
      </c>
      <c r="I512" s="277">
        <v>0</v>
      </c>
      <c r="J512" s="279">
        <v>0</v>
      </c>
      <c r="K512" s="277">
        <v>0</v>
      </c>
      <c r="L512" s="277">
        <v>0</v>
      </c>
      <c r="M512" s="277">
        <v>0</v>
      </c>
      <c r="N512" s="277">
        <v>0</v>
      </c>
      <c r="O512" s="277">
        <v>0</v>
      </c>
      <c r="P512" s="277">
        <v>295519.26000000001</v>
      </c>
      <c r="Q512" s="277">
        <v>0</v>
      </c>
      <c r="R512" s="277">
        <v>0</v>
      </c>
      <c r="S512" s="277">
        <v>0</v>
      </c>
      <c r="T512" s="277">
        <v>0</v>
      </c>
      <c r="U512" s="280"/>
      <c r="V512" s="280"/>
      <c r="W512" s="280"/>
      <c r="X512" s="280"/>
      <c r="Y512" s="280"/>
      <c r="Z512" s="280"/>
      <c r="AA512" s="280"/>
      <c r="AB512" s="280"/>
      <c r="AC512" s="280"/>
      <c r="AD512" s="280"/>
      <c r="AE512" s="280"/>
      <c r="AF512" s="280"/>
      <c r="AG512" s="280"/>
      <c r="AH512" s="280"/>
      <c r="AI512" s="280"/>
      <c r="AJ512" s="280"/>
      <c r="AK512" s="280"/>
      <c r="AL512" s="280"/>
      <c r="AM512" s="280"/>
      <c r="AN512" s="280"/>
      <c r="AO512" s="280"/>
    </row>
    <row r="513" s="51" customFormat="1" ht="22.5" customHeight="1">
      <c r="A513" s="275">
        <v>111</v>
      </c>
      <c r="B513" s="276" t="s">
        <v>1385</v>
      </c>
      <c r="C513" s="277">
        <f t="shared" si="423"/>
        <v>497763.55000000005</v>
      </c>
      <c r="D513" s="277">
        <f t="shared" si="424"/>
        <v>0</v>
      </c>
      <c r="E513" s="277">
        <v>0</v>
      </c>
      <c r="F513" s="277">
        <v>0</v>
      </c>
      <c r="G513" s="277">
        <v>0</v>
      </c>
      <c r="H513" s="277">
        <v>0</v>
      </c>
      <c r="I513" s="277">
        <v>0</v>
      </c>
      <c r="J513" s="279">
        <v>0</v>
      </c>
      <c r="K513" s="277">
        <v>0</v>
      </c>
      <c r="L513" s="277">
        <v>0</v>
      </c>
      <c r="M513" s="277">
        <v>0</v>
      </c>
      <c r="N513" s="277">
        <v>0</v>
      </c>
      <c r="O513" s="277">
        <v>0</v>
      </c>
      <c r="P513" s="277">
        <f>279895.76+217867.79</f>
        <v>497763.55000000005</v>
      </c>
      <c r="Q513" s="277">
        <v>0</v>
      </c>
      <c r="R513" s="277">
        <v>0</v>
      </c>
      <c r="S513" s="277">
        <v>0</v>
      </c>
      <c r="T513" s="277">
        <v>0</v>
      </c>
      <c r="U513" s="280"/>
      <c r="V513" s="280"/>
      <c r="W513" s="280"/>
      <c r="X513" s="280"/>
      <c r="Y513" s="280"/>
      <c r="Z513" s="280"/>
      <c r="AA513" s="280"/>
      <c r="AB513" s="280"/>
      <c r="AC513" s="280"/>
      <c r="AD513" s="280"/>
      <c r="AE513" s="280"/>
      <c r="AF513" s="280"/>
      <c r="AG513" s="280"/>
      <c r="AH513" s="280"/>
      <c r="AI513" s="280"/>
      <c r="AJ513" s="280"/>
      <c r="AK513" s="280"/>
      <c r="AL513" s="280"/>
      <c r="AM513" s="280"/>
      <c r="AN513" s="280"/>
      <c r="AO513" s="280"/>
    </row>
    <row r="514" s="51" customFormat="1" ht="23.25" customHeight="1">
      <c r="A514" s="275">
        <v>112</v>
      </c>
      <c r="B514" s="276" t="s">
        <v>573</v>
      </c>
      <c r="C514" s="277">
        <f t="shared" si="423"/>
        <v>2022325.7</v>
      </c>
      <c r="D514" s="277">
        <f t="shared" si="424"/>
        <v>2022325.7</v>
      </c>
      <c r="E514" s="277">
        <v>0</v>
      </c>
      <c r="F514" s="277">
        <v>0</v>
      </c>
      <c r="G514" s="277">
        <v>1715074.7</v>
      </c>
      <c r="H514" s="277">
        <v>307251</v>
      </c>
      <c r="I514" s="277">
        <v>0</v>
      </c>
      <c r="J514" s="279">
        <v>0</v>
      </c>
      <c r="K514" s="277">
        <v>0</v>
      </c>
      <c r="L514" s="277">
        <v>0</v>
      </c>
      <c r="M514" s="277">
        <v>0</v>
      </c>
      <c r="N514" s="277">
        <v>0</v>
      </c>
      <c r="O514" s="277">
        <v>0</v>
      </c>
      <c r="P514" s="277">
        <v>0</v>
      </c>
      <c r="Q514" s="282">
        <v>0</v>
      </c>
      <c r="R514" s="277">
        <v>0</v>
      </c>
      <c r="S514" s="277">
        <v>0</v>
      </c>
      <c r="T514" s="277">
        <v>0</v>
      </c>
      <c r="U514" s="280"/>
      <c r="V514" s="280"/>
      <c r="W514" s="280"/>
      <c r="X514" s="280"/>
      <c r="Y514" s="280"/>
      <c r="Z514" s="280"/>
      <c r="AA514" s="280"/>
      <c r="AB514" s="280"/>
      <c r="AC514" s="280"/>
      <c r="AD514" s="280"/>
      <c r="AE514" s="280"/>
      <c r="AF514" s="280"/>
      <c r="AG514" s="280"/>
      <c r="AH514" s="280"/>
      <c r="AI514" s="280"/>
      <c r="AJ514" s="280"/>
      <c r="AK514" s="280"/>
      <c r="AL514" s="280"/>
      <c r="AM514" s="280"/>
      <c r="AN514" s="280"/>
      <c r="AO514" s="280"/>
    </row>
    <row r="515" s="51" customFormat="1" ht="23.25" customHeight="1">
      <c r="A515" s="275">
        <v>113</v>
      </c>
      <c r="B515" s="276" t="s">
        <v>574</v>
      </c>
      <c r="C515" s="277">
        <f t="shared" si="423"/>
        <v>4219016.4900000002</v>
      </c>
      <c r="D515" s="277">
        <f t="shared" si="424"/>
        <v>2689016.4900000002</v>
      </c>
      <c r="E515" s="277">
        <v>0</v>
      </c>
      <c r="F515" s="277">
        <v>0</v>
      </c>
      <c r="G515" s="277">
        <v>1943409.49</v>
      </c>
      <c r="H515" s="277">
        <v>745607</v>
      </c>
      <c r="I515" s="277">
        <v>0</v>
      </c>
      <c r="J515" s="279">
        <v>0</v>
      </c>
      <c r="K515" s="277">
        <v>0</v>
      </c>
      <c r="L515" s="277">
        <v>0</v>
      </c>
      <c r="M515" s="277">
        <v>0</v>
      </c>
      <c r="N515" s="277">
        <v>1530000</v>
      </c>
      <c r="O515" s="277">
        <v>0</v>
      </c>
      <c r="P515" s="277">
        <v>0</v>
      </c>
      <c r="Q515" s="282">
        <v>0</v>
      </c>
      <c r="R515" s="277">
        <v>0</v>
      </c>
      <c r="S515" s="277">
        <v>0</v>
      </c>
      <c r="T515" s="277">
        <v>0</v>
      </c>
      <c r="U515" s="280"/>
      <c r="V515" s="280"/>
      <c r="W515" s="280"/>
      <c r="X515" s="280"/>
      <c r="Y515" s="280"/>
      <c r="Z515" s="280"/>
      <c r="AA515" s="280"/>
      <c r="AB515" s="280"/>
      <c r="AC515" s="280"/>
      <c r="AD515" s="280"/>
      <c r="AE515" s="280"/>
      <c r="AF515" s="280"/>
      <c r="AG515" s="280"/>
      <c r="AH515" s="280"/>
      <c r="AI515" s="280"/>
      <c r="AJ515" s="280"/>
      <c r="AK515" s="280"/>
      <c r="AL515" s="280"/>
      <c r="AM515" s="280"/>
      <c r="AN515" s="280"/>
      <c r="AO515" s="280"/>
    </row>
    <row r="516" s="51" customFormat="1" ht="22.5" customHeight="1">
      <c r="A516" s="275">
        <v>114</v>
      </c>
      <c r="B516" s="276" t="s">
        <v>575</v>
      </c>
      <c r="C516" s="277">
        <f t="shared" si="423"/>
        <v>2114936.6800000002</v>
      </c>
      <c r="D516" s="277">
        <f t="shared" si="424"/>
        <v>2114936.6800000002</v>
      </c>
      <c r="E516" s="277">
        <v>0</v>
      </c>
      <c r="F516" s="277">
        <v>2114936.6800000002</v>
      </c>
      <c r="G516" s="277">
        <v>0</v>
      </c>
      <c r="H516" s="277">
        <v>0</v>
      </c>
      <c r="I516" s="277">
        <v>0</v>
      </c>
      <c r="J516" s="279">
        <v>0</v>
      </c>
      <c r="K516" s="277">
        <v>0</v>
      </c>
      <c r="L516" s="277">
        <v>0</v>
      </c>
      <c r="M516" s="277">
        <v>0</v>
      </c>
      <c r="N516" s="277">
        <v>0</v>
      </c>
      <c r="O516" s="277">
        <v>0</v>
      </c>
      <c r="P516" s="277">
        <v>0</v>
      </c>
      <c r="Q516" s="277">
        <v>0</v>
      </c>
      <c r="R516" s="277">
        <v>0</v>
      </c>
      <c r="S516" s="277">
        <v>0</v>
      </c>
      <c r="T516" s="277">
        <v>0</v>
      </c>
      <c r="U516" s="280"/>
      <c r="V516" s="280"/>
      <c r="W516" s="280"/>
      <c r="X516" s="280"/>
      <c r="Y516" s="280"/>
      <c r="Z516" s="280"/>
      <c r="AA516" s="280"/>
      <c r="AB516" s="280"/>
      <c r="AC516" s="280"/>
      <c r="AD516" s="280"/>
      <c r="AE516" s="280"/>
      <c r="AF516" s="280"/>
      <c r="AG516" s="280"/>
      <c r="AH516" s="280"/>
      <c r="AI516" s="280"/>
      <c r="AJ516" s="280"/>
      <c r="AK516" s="280"/>
      <c r="AL516" s="280"/>
      <c r="AM516" s="280"/>
      <c r="AN516" s="280"/>
      <c r="AO516" s="280"/>
    </row>
    <row r="517" s="51" customFormat="1" ht="23.25" customHeight="1">
      <c r="A517" s="275">
        <v>115</v>
      </c>
      <c r="B517" s="276" t="s">
        <v>1386</v>
      </c>
      <c r="C517" s="277">
        <f t="shared" si="423"/>
        <v>9646126.7799999993</v>
      </c>
      <c r="D517" s="277">
        <f t="shared" si="424"/>
        <v>915865.19999999995</v>
      </c>
      <c r="E517" s="283">
        <v>915865.19999999995</v>
      </c>
      <c r="F517" s="283">
        <v>0</v>
      </c>
      <c r="G517" s="283">
        <v>0</v>
      </c>
      <c r="H517" s="283">
        <v>0</v>
      </c>
      <c r="I517" s="283">
        <v>0</v>
      </c>
      <c r="J517" s="289">
        <v>0</v>
      </c>
      <c r="K517" s="283">
        <v>0</v>
      </c>
      <c r="L517" s="283">
        <v>5987971.0899999999</v>
      </c>
      <c r="M517" s="283">
        <v>0</v>
      </c>
      <c r="N517" s="283">
        <v>2610449.98</v>
      </c>
      <c r="O517" s="283">
        <v>0</v>
      </c>
      <c r="P517" s="283">
        <v>131840.51000000001</v>
      </c>
      <c r="Q517" s="277">
        <v>0</v>
      </c>
      <c r="R517" s="277">
        <v>0</v>
      </c>
      <c r="S517" s="277">
        <v>0</v>
      </c>
      <c r="T517" s="277">
        <v>0</v>
      </c>
      <c r="U517" s="280"/>
      <c r="V517" s="280"/>
      <c r="W517" s="280"/>
      <c r="X517" s="280"/>
      <c r="Y517" s="280"/>
      <c r="Z517" s="280"/>
      <c r="AA517" s="280"/>
      <c r="AB517" s="280"/>
      <c r="AC517" s="280"/>
      <c r="AD517" s="280"/>
      <c r="AE517" s="280"/>
      <c r="AF517" s="280"/>
      <c r="AG517" s="280"/>
      <c r="AH517" s="280"/>
      <c r="AI517" s="280"/>
      <c r="AJ517" s="280"/>
      <c r="AK517" s="280"/>
      <c r="AL517" s="280"/>
      <c r="AM517" s="280"/>
      <c r="AN517" s="280"/>
      <c r="AO517" s="280"/>
    </row>
    <row r="518" s="51" customFormat="1" ht="23.25" customHeight="1">
      <c r="A518" s="275">
        <v>116</v>
      </c>
      <c r="B518" s="276" t="s">
        <v>577</v>
      </c>
      <c r="C518" s="277">
        <f t="shared" si="423"/>
        <v>1239651.6000000001</v>
      </c>
      <c r="D518" s="277">
        <f t="shared" si="424"/>
        <v>1239651.6000000001</v>
      </c>
      <c r="E518" s="277">
        <v>0</v>
      </c>
      <c r="F518" s="277">
        <v>1239651.6000000001</v>
      </c>
      <c r="G518" s="277">
        <v>0</v>
      </c>
      <c r="H518" s="277">
        <v>0</v>
      </c>
      <c r="I518" s="277">
        <v>0</v>
      </c>
      <c r="J518" s="279">
        <v>0</v>
      </c>
      <c r="K518" s="277">
        <v>0</v>
      </c>
      <c r="L518" s="277">
        <v>0</v>
      </c>
      <c r="M518" s="277">
        <v>0</v>
      </c>
      <c r="N518" s="277">
        <v>0</v>
      </c>
      <c r="O518" s="277">
        <v>0</v>
      </c>
      <c r="P518" s="277">
        <v>0</v>
      </c>
      <c r="Q518" s="277">
        <v>0</v>
      </c>
      <c r="R518" s="277">
        <v>0</v>
      </c>
      <c r="S518" s="277">
        <v>0</v>
      </c>
      <c r="T518" s="277">
        <v>0</v>
      </c>
      <c r="U518" s="280"/>
      <c r="V518" s="280"/>
      <c r="W518" s="280"/>
      <c r="X518" s="280"/>
      <c r="Y518" s="280"/>
      <c r="Z518" s="280"/>
      <c r="AA518" s="280"/>
      <c r="AB518" s="280"/>
      <c r="AC518" s="280"/>
      <c r="AD518" s="280"/>
      <c r="AE518" s="280"/>
      <c r="AF518" s="280"/>
      <c r="AG518" s="280"/>
      <c r="AH518" s="280"/>
      <c r="AI518" s="280"/>
      <c r="AJ518" s="280"/>
      <c r="AK518" s="280"/>
      <c r="AL518" s="280"/>
      <c r="AM518" s="280"/>
      <c r="AN518" s="280"/>
      <c r="AO518" s="280"/>
    </row>
    <row r="519" s="51" customFormat="1" ht="22.5" customHeight="1">
      <c r="A519" s="275">
        <v>117</v>
      </c>
      <c r="B519" s="276" t="s">
        <v>1387</v>
      </c>
      <c r="C519" s="277">
        <f t="shared" si="423"/>
        <v>206801.29000000001</v>
      </c>
      <c r="D519" s="277">
        <f t="shared" si="424"/>
        <v>0</v>
      </c>
      <c r="E519" s="277">
        <v>0</v>
      </c>
      <c r="F519" s="277">
        <v>0</v>
      </c>
      <c r="G519" s="277">
        <v>0</v>
      </c>
      <c r="H519" s="277">
        <v>0</v>
      </c>
      <c r="I519" s="277">
        <v>0</v>
      </c>
      <c r="J519" s="279">
        <v>0</v>
      </c>
      <c r="K519" s="277">
        <v>0</v>
      </c>
      <c r="L519" s="277">
        <v>0</v>
      </c>
      <c r="M519" s="277">
        <v>0</v>
      </c>
      <c r="N519" s="277">
        <v>0</v>
      </c>
      <c r="O519" s="277">
        <v>0</v>
      </c>
      <c r="P519" s="277">
        <v>206801.29000000001</v>
      </c>
      <c r="Q519" s="277">
        <v>0</v>
      </c>
      <c r="R519" s="277">
        <v>0</v>
      </c>
      <c r="S519" s="277">
        <v>0</v>
      </c>
      <c r="T519" s="277">
        <v>0</v>
      </c>
      <c r="U519" s="280"/>
      <c r="V519" s="280"/>
      <c r="W519" s="280"/>
      <c r="X519" s="280"/>
      <c r="Y519" s="280"/>
      <c r="Z519" s="280"/>
      <c r="AA519" s="280"/>
      <c r="AB519" s="280"/>
      <c r="AC519" s="280"/>
      <c r="AD519" s="280"/>
      <c r="AE519" s="280"/>
      <c r="AF519" s="280"/>
      <c r="AG519" s="280"/>
      <c r="AH519" s="280"/>
      <c r="AI519" s="280"/>
      <c r="AJ519" s="280"/>
      <c r="AK519" s="280"/>
      <c r="AL519" s="280"/>
      <c r="AM519" s="280"/>
      <c r="AN519" s="280"/>
      <c r="AO519" s="280"/>
    </row>
    <row r="520" s="51" customFormat="1" ht="22.5" customHeight="1">
      <c r="A520" s="275">
        <v>118</v>
      </c>
      <c r="B520" s="276" t="s">
        <v>579</v>
      </c>
      <c r="C520" s="277">
        <f t="shared" si="423"/>
        <v>3024967.3599999999</v>
      </c>
      <c r="D520" s="277">
        <f t="shared" si="424"/>
        <v>3024967.3599999999</v>
      </c>
      <c r="E520" s="277">
        <v>0</v>
      </c>
      <c r="F520" s="277">
        <v>3024967.3599999999</v>
      </c>
      <c r="G520" s="277">
        <v>0</v>
      </c>
      <c r="H520" s="277">
        <v>0</v>
      </c>
      <c r="I520" s="277">
        <v>0</v>
      </c>
      <c r="J520" s="279">
        <v>0</v>
      </c>
      <c r="K520" s="277">
        <v>0</v>
      </c>
      <c r="L520" s="277">
        <v>0</v>
      </c>
      <c r="M520" s="277">
        <v>0</v>
      </c>
      <c r="N520" s="277">
        <v>0</v>
      </c>
      <c r="O520" s="277">
        <v>0</v>
      </c>
      <c r="P520" s="277">
        <v>0</v>
      </c>
      <c r="Q520" s="277">
        <v>0</v>
      </c>
      <c r="R520" s="277">
        <v>0</v>
      </c>
      <c r="S520" s="277">
        <v>0</v>
      </c>
      <c r="T520" s="277">
        <v>0</v>
      </c>
      <c r="U520" s="280"/>
      <c r="V520" s="280"/>
      <c r="W520" s="280"/>
      <c r="X520" s="280"/>
      <c r="Y520" s="280"/>
      <c r="Z520" s="280"/>
      <c r="AA520" s="280"/>
      <c r="AB520" s="280"/>
      <c r="AC520" s="280"/>
      <c r="AD520" s="280"/>
      <c r="AE520" s="280"/>
      <c r="AF520" s="280"/>
      <c r="AG520" s="280"/>
      <c r="AH520" s="280"/>
      <c r="AI520" s="280"/>
      <c r="AJ520" s="280"/>
      <c r="AK520" s="280"/>
      <c r="AL520" s="280"/>
      <c r="AM520" s="280"/>
      <c r="AN520" s="280"/>
      <c r="AO520" s="280"/>
    </row>
    <row r="521" s="51" customFormat="1" ht="23.25" customHeight="1">
      <c r="A521" s="275">
        <v>119</v>
      </c>
      <c r="B521" s="276" t="s">
        <v>1388</v>
      </c>
      <c r="C521" s="277">
        <f t="shared" si="423"/>
        <v>3787130.3900000001</v>
      </c>
      <c r="D521" s="277">
        <f t="shared" si="424"/>
        <v>0</v>
      </c>
      <c r="E521" s="277">
        <v>0</v>
      </c>
      <c r="F521" s="277">
        <v>0</v>
      </c>
      <c r="G521" s="277">
        <v>0</v>
      </c>
      <c r="H521" s="277">
        <v>0</v>
      </c>
      <c r="I521" s="277">
        <v>0</v>
      </c>
      <c r="J521" s="279">
        <v>0</v>
      </c>
      <c r="K521" s="277">
        <v>0</v>
      </c>
      <c r="L521" s="277">
        <v>0</v>
      </c>
      <c r="M521" s="277">
        <v>0</v>
      </c>
      <c r="N521" s="277">
        <v>3606001.2000000002</v>
      </c>
      <c r="O521" s="277">
        <v>0</v>
      </c>
      <c r="P521" s="277">
        <v>181129.19</v>
      </c>
      <c r="Q521" s="277">
        <v>0</v>
      </c>
      <c r="R521" s="277">
        <v>0</v>
      </c>
      <c r="S521" s="277">
        <v>0</v>
      </c>
      <c r="T521" s="277">
        <v>0</v>
      </c>
      <c r="U521" s="280"/>
      <c r="V521" s="280"/>
      <c r="W521" s="280"/>
      <c r="X521" s="280"/>
      <c r="Y521" s="280"/>
      <c r="Z521" s="280"/>
      <c r="AA521" s="280"/>
      <c r="AB521" s="280"/>
      <c r="AC521" s="280"/>
      <c r="AD521" s="280"/>
      <c r="AE521" s="280"/>
      <c r="AF521" s="280"/>
      <c r="AG521" s="280"/>
      <c r="AH521" s="280"/>
      <c r="AI521" s="280"/>
      <c r="AJ521" s="280"/>
      <c r="AK521" s="280"/>
      <c r="AL521" s="280"/>
      <c r="AM521" s="280"/>
      <c r="AN521" s="280"/>
      <c r="AO521" s="280"/>
    </row>
    <row r="522" s="51" customFormat="1" ht="23.25" customHeight="1">
      <c r="A522" s="275">
        <v>120</v>
      </c>
      <c r="B522" s="276" t="s">
        <v>218</v>
      </c>
      <c r="C522" s="277">
        <f t="shared" si="423"/>
        <v>2301909.6000000001</v>
      </c>
      <c r="D522" s="277">
        <f t="shared" si="424"/>
        <v>0</v>
      </c>
      <c r="E522" s="277">
        <v>0</v>
      </c>
      <c r="F522" s="277">
        <v>0</v>
      </c>
      <c r="G522" s="277">
        <v>0</v>
      </c>
      <c r="H522" s="277">
        <v>0</v>
      </c>
      <c r="I522" s="277">
        <v>0</v>
      </c>
      <c r="J522" s="279">
        <v>0</v>
      </c>
      <c r="K522" s="277">
        <v>0</v>
      </c>
      <c r="L522" s="277">
        <v>0</v>
      </c>
      <c r="M522" s="277">
        <v>0</v>
      </c>
      <c r="N522" s="277">
        <v>2301909.6000000001</v>
      </c>
      <c r="O522" s="277">
        <v>0</v>
      </c>
      <c r="P522" s="277">
        <v>0</v>
      </c>
      <c r="Q522" s="277">
        <v>0</v>
      </c>
      <c r="R522" s="277">
        <v>0</v>
      </c>
      <c r="S522" s="277">
        <v>0</v>
      </c>
      <c r="T522" s="277">
        <v>0</v>
      </c>
      <c r="U522" s="280"/>
      <c r="V522" s="280"/>
      <c r="W522" s="280"/>
      <c r="X522" s="280"/>
      <c r="Y522" s="280"/>
      <c r="Z522" s="280"/>
      <c r="AA522" s="280"/>
      <c r="AB522" s="280"/>
      <c r="AC522" s="280"/>
      <c r="AD522" s="280"/>
      <c r="AE522" s="280"/>
      <c r="AF522" s="280"/>
      <c r="AG522" s="280"/>
      <c r="AH522" s="280"/>
      <c r="AI522" s="280"/>
      <c r="AJ522" s="280"/>
      <c r="AK522" s="280"/>
      <c r="AL522" s="280"/>
      <c r="AM522" s="280"/>
      <c r="AN522" s="280"/>
      <c r="AO522" s="280"/>
    </row>
    <row r="523" s="51" customFormat="1" ht="23.25" customHeight="1">
      <c r="A523" s="275">
        <v>121</v>
      </c>
      <c r="B523" s="276" t="s">
        <v>581</v>
      </c>
      <c r="C523" s="277">
        <f t="shared" si="423"/>
        <v>6823514.1699999999</v>
      </c>
      <c r="D523" s="277">
        <f t="shared" si="424"/>
        <v>0</v>
      </c>
      <c r="E523" s="277">
        <v>0</v>
      </c>
      <c r="F523" s="277">
        <v>0</v>
      </c>
      <c r="G523" s="277">
        <v>0</v>
      </c>
      <c r="H523" s="277">
        <v>0</v>
      </c>
      <c r="I523" s="277">
        <v>0</v>
      </c>
      <c r="J523" s="279">
        <v>0</v>
      </c>
      <c r="K523" s="277">
        <v>0</v>
      </c>
      <c r="L523" s="277">
        <v>0</v>
      </c>
      <c r="M523" s="277">
        <v>0</v>
      </c>
      <c r="N523" s="277">
        <v>6823514.1699999999</v>
      </c>
      <c r="O523" s="277">
        <v>0</v>
      </c>
      <c r="P523" s="277">
        <v>0</v>
      </c>
      <c r="Q523" s="277">
        <v>0</v>
      </c>
      <c r="R523" s="277">
        <v>0</v>
      </c>
      <c r="S523" s="277">
        <v>0</v>
      </c>
      <c r="T523" s="277">
        <v>0</v>
      </c>
      <c r="U523" s="280"/>
      <c r="V523" s="280"/>
      <c r="W523" s="280"/>
      <c r="X523" s="280"/>
      <c r="Y523" s="280"/>
      <c r="Z523" s="280"/>
      <c r="AA523" s="280"/>
      <c r="AB523" s="280"/>
      <c r="AC523" s="280"/>
      <c r="AD523" s="280"/>
      <c r="AE523" s="280"/>
      <c r="AF523" s="280"/>
      <c r="AG523" s="280"/>
      <c r="AH523" s="280"/>
      <c r="AI523" s="280"/>
      <c r="AJ523" s="280"/>
      <c r="AK523" s="280"/>
      <c r="AL523" s="280"/>
      <c r="AM523" s="280"/>
      <c r="AN523" s="280"/>
      <c r="AO523" s="280"/>
    </row>
    <row r="524" s="51" customFormat="1" ht="23.25" customHeight="1">
      <c r="A524" s="275">
        <v>122</v>
      </c>
      <c r="B524" s="276" t="s">
        <v>1389</v>
      </c>
      <c r="C524" s="277">
        <f t="shared" si="423"/>
        <v>200000</v>
      </c>
      <c r="D524" s="277">
        <f t="shared" si="424"/>
        <v>0</v>
      </c>
      <c r="E524" s="277">
        <v>0</v>
      </c>
      <c r="F524" s="277">
        <v>0</v>
      </c>
      <c r="G524" s="277">
        <v>0</v>
      </c>
      <c r="H524" s="277">
        <v>0</v>
      </c>
      <c r="I524" s="277">
        <v>0</v>
      </c>
      <c r="J524" s="279">
        <v>0</v>
      </c>
      <c r="K524" s="277">
        <v>0</v>
      </c>
      <c r="L524" s="277">
        <v>0</v>
      </c>
      <c r="M524" s="277">
        <v>0</v>
      </c>
      <c r="N524" s="277">
        <v>0</v>
      </c>
      <c r="O524" s="277">
        <v>0</v>
      </c>
      <c r="P524" s="277">
        <v>200000</v>
      </c>
      <c r="Q524" s="277">
        <v>0</v>
      </c>
      <c r="R524" s="277">
        <v>0</v>
      </c>
      <c r="S524" s="277">
        <v>0</v>
      </c>
      <c r="T524" s="277">
        <v>0</v>
      </c>
      <c r="U524" s="280"/>
      <c r="V524" s="280"/>
      <c r="W524" s="280"/>
      <c r="X524" s="280"/>
      <c r="Y524" s="280"/>
      <c r="Z524" s="280"/>
      <c r="AA524" s="280"/>
      <c r="AB524" s="280"/>
      <c r="AC524" s="280"/>
      <c r="AD524" s="280"/>
      <c r="AE524" s="280"/>
      <c r="AF524" s="280"/>
      <c r="AG524" s="280"/>
      <c r="AH524" s="280"/>
      <c r="AI524" s="280"/>
      <c r="AJ524" s="280"/>
      <c r="AK524" s="280"/>
      <c r="AL524" s="280"/>
      <c r="AM524" s="280"/>
      <c r="AN524" s="280"/>
      <c r="AO524" s="280"/>
    </row>
    <row r="525" s="51" customFormat="1" ht="22.5" customHeight="1">
      <c r="A525" s="275">
        <v>123</v>
      </c>
      <c r="B525" s="276" t="s">
        <v>225</v>
      </c>
      <c r="C525" s="277">
        <f t="shared" si="423"/>
        <v>246358.79999999999</v>
      </c>
      <c r="D525" s="277">
        <f t="shared" si="424"/>
        <v>246358.79999999999</v>
      </c>
      <c r="E525" s="277">
        <v>0</v>
      </c>
      <c r="F525" s="277">
        <v>0</v>
      </c>
      <c r="G525" s="277">
        <v>0</v>
      </c>
      <c r="H525" s="277">
        <v>0</v>
      </c>
      <c r="I525" s="277">
        <v>246358.79999999999</v>
      </c>
      <c r="J525" s="279">
        <v>0</v>
      </c>
      <c r="K525" s="277">
        <v>0</v>
      </c>
      <c r="L525" s="277">
        <v>0</v>
      </c>
      <c r="M525" s="277">
        <v>0</v>
      </c>
      <c r="N525" s="277">
        <v>0</v>
      </c>
      <c r="O525" s="277">
        <v>0</v>
      </c>
      <c r="P525" s="277">
        <v>0</v>
      </c>
      <c r="Q525" s="277">
        <v>0</v>
      </c>
      <c r="R525" s="277">
        <v>0</v>
      </c>
      <c r="S525" s="277">
        <v>0</v>
      </c>
      <c r="T525" s="277">
        <v>0</v>
      </c>
      <c r="U525" s="280"/>
      <c r="V525" s="280"/>
      <c r="W525" s="280"/>
      <c r="X525" s="280"/>
      <c r="Y525" s="280"/>
      <c r="Z525" s="280"/>
      <c r="AA525" s="280"/>
      <c r="AB525" s="280"/>
      <c r="AC525" s="280"/>
      <c r="AD525" s="280"/>
      <c r="AE525" s="280"/>
      <c r="AF525" s="280"/>
      <c r="AG525" s="280"/>
      <c r="AH525" s="280"/>
      <c r="AI525" s="280"/>
      <c r="AJ525" s="280"/>
      <c r="AK525" s="280"/>
      <c r="AL525" s="280"/>
      <c r="AM525" s="280"/>
      <c r="AN525" s="280"/>
      <c r="AO525" s="280"/>
    </row>
    <row r="526" s="51" customFormat="1" ht="23.25" customHeight="1">
      <c r="A526" s="275">
        <v>124</v>
      </c>
      <c r="B526" s="276" t="s">
        <v>1390</v>
      </c>
      <c r="C526" s="277">
        <f t="shared" si="423"/>
        <v>849850</v>
      </c>
      <c r="D526" s="277">
        <f t="shared" si="424"/>
        <v>849850</v>
      </c>
      <c r="E526" s="277">
        <v>0</v>
      </c>
      <c r="F526" s="277">
        <v>0</v>
      </c>
      <c r="G526" s="277">
        <v>849850</v>
      </c>
      <c r="H526" s="277">
        <v>0</v>
      </c>
      <c r="I526" s="277">
        <v>0</v>
      </c>
      <c r="J526" s="279">
        <v>0</v>
      </c>
      <c r="K526" s="277">
        <v>0</v>
      </c>
      <c r="L526" s="277">
        <v>0</v>
      </c>
      <c r="M526" s="277">
        <v>0</v>
      </c>
      <c r="N526" s="277">
        <v>0</v>
      </c>
      <c r="O526" s="277">
        <v>0</v>
      </c>
      <c r="P526" s="277">
        <v>0</v>
      </c>
      <c r="Q526" s="277">
        <v>0</v>
      </c>
      <c r="R526" s="277">
        <v>0</v>
      </c>
      <c r="S526" s="277">
        <v>0</v>
      </c>
      <c r="T526" s="277">
        <v>0</v>
      </c>
      <c r="U526" s="280"/>
      <c r="V526" s="280"/>
      <c r="W526" s="280"/>
      <c r="X526" s="280"/>
      <c r="Y526" s="280"/>
      <c r="Z526" s="280"/>
      <c r="AA526" s="280"/>
      <c r="AB526" s="280"/>
      <c r="AC526" s="280"/>
      <c r="AD526" s="280"/>
      <c r="AE526" s="280"/>
      <c r="AF526" s="280"/>
      <c r="AG526" s="280"/>
      <c r="AH526" s="280"/>
      <c r="AI526" s="280"/>
      <c r="AJ526" s="280"/>
      <c r="AK526" s="280"/>
      <c r="AL526" s="280"/>
      <c r="AM526" s="280"/>
      <c r="AN526" s="280"/>
      <c r="AO526" s="280"/>
    </row>
    <row r="527" s="51" customFormat="1" ht="23.25" customHeight="1">
      <c r="A527" s="275">
        <v>125</v>
      </c>
      <c r="B527" s="276" t="s">
        <v>1391</v>
      </c>
      <c r="C527" s="277">
        <f t="shared" si="423"/>
        <v>7213397.0200000005</v>
      </c>
      <c r="D527" s="277">
        <f t="shared" si="424"/>
        <v>0</v>
      </c>
      <c r="E527" s="277">
        <v>0</v>
      </c>
      <c r="F527" s="277">
        <v>0</v>
      </c>
      <c r="G527" s="277">
        <v>0</v>
      </c>
      <c r="H527" s="277">
        <v>0</v>
      </c>
      <c r="I527" s="277">
        <v>0</v>
      </c>
      <c r="J527" s="279">
        <v>0</v>
      </c>
      <c r="K527" s="277">
        <v>0</v>
      </c>
      <c r="L527" s="277">
        <v>0</v>
      </c>
      <c r="M527" s="277">
        <v>0</v>
      </c>
      <c r="N527" s="277">
        <v>6964317.54</v>
      </c>
      <c r="O527" s="277">
        <v>0</v>
      </c>
      <c r="P527" s="277">
        <v>249079.48000000001</v>
      </c>
      <c r="Q527" s="277">
        <v>0</v>
      </c>
      <c r="R527" s="277">
        <v>0</v>
      </c>
      <c r="S527" s="277">
        <v>0</v>
      </c>
      <c r="T527" s="277">
        <v>0</v>
      </c>
      <c r="U527" s="280"/>
      <c r="V527" s="280"/>
      <c r="W527" s="280"/>
      <c r="X527" s="280"/>
      <c r="Y527" s="280"/>
      <c r="Z527" s="280"/>
      <c r="AA527" s="280"/>
      <c r="AB527" s="280"/>
      <c r="AC527" s="280"/>
      <c r="AD527" s="280"/>
      <c r="AE527" s="280"/>
      <c r="AF527" s="280"/>
      <c r="AG527" s="280"/>
      <c r="AH527" s="280"/>
      <c r="AI527" s="280"/>
      <c r="AJ527" s="280"/>
      <c r="AK527" s="280"/>
      <c r="AL527" s="280"/>
      <c r="AM527" s="280"/>
      <c r="AN527" s="280"/>
      <c r="AO527" s="280"/>
    </row>
    <row r="528" s="51" customFormat="1" ht="23.25" customHeight="1">
      <c r="A528" s="275">
        <v>126</v>
      </c>
      <c r="B528" s="276" t="s">
        <v>1392</v>
      </c>
      <c r="C528" s="277">
        <f t="shared" si="423"/>
        <v>105906.53999999999</v>
      </c>
      <c r="D528" s="277">
        <f t="shared" si="424"/>
        <v>0</v>
      </c>
      <c r="E528" s="277">
        <v>0</v>
      </c>
      <c r="F528" s="277">
        <v>0</v>
      </c>
      <c r="G528" s="277">
        <v>0</v>
      </c>
      <c r="H528" s="277">
        <v>0</v>
      </c>
      <c r="I528" s="277">
        <v>0</v>
      </c>
      <c r="J528" s="279">
        <v>0</v>
      </c>
      <c r="K528" s="277">
        <v>0</v>
      </c>
      <c r="L528" s="277">
        <v>0</v>
      </c>
      <c r="M528" s="277">
        <v>0</v>
      </c>
      <c r="N528" s="277">
        <v>0</v>
      </c>
      <c r="O528" s="277">
        <v>0</v>
      </c>
      <c r="P528" s="277">
        <v>105906.53999999999</v>
      </c>
      <c r="Q528" s="277">
        <v>0</v>
      </c>
      <c r="R528" s="277">
        <v>0</v>
      </c>
      <c r="S528" s="277">
        <v>0</v>
      </c>
      <c r="T528" s="277">
        <v>0</v>
      </c>
      <c r="U528" s="280"/>
      <c r="V528" s="280"/>
      <c r="W528" s="280"/>
      <c r="X528" s="280"/>
      <c r="Y528" s="280"/>
      <c r="Z528" s="280"/>
      <c r="AA528" s="280"/>
      <c r="AB528" s="280"/>
      <c r="AC528" s="280"/>
      <c r="AD528" s="280"/>
      <c r="AE528" s="280"/>
      <c r="AF528" s="280"/>
      <c r="AG528" s="280"/>
      <c r="AH528" s="280"/>
      <c r="AI528" s="280"/>
      <c r="AJ528" s="280"/>
      <c r="AK528" s="280"/>
      <c r="AL528" s="280"/>
      <c r="AM528" s="280"/>
      <c r="AN528" s="280"/>
      <c r="AO528" s="280"/>
    </row>
    <row r="529" s="51" customFormat="1" ht="23.25" customHeight="1">
      <c r="A529" s="275">
        <v>127</v>
      </c>
      <c r="B529" s="276" t="s">
        <v>230</v>
      </c>
      <c r="C529" s="277">
        <f t="shared" si="423"/>
        <v>1380475.2</v>
      </c>
      <c r="D529" s="277">
        <f t="shared" si="424"/>
        <v>1380475.2</v>
      </c>
      <c r="E529" s="277">
        <v>0</v>
      </c>
      <c r="F529" s="277">
        <v>1380475.2</v>
      </c>
      <c r="G529" s="277">
        <v>0</v>
      </c>
      <c r="H529" s="277">
        <v>0</v>
      </c>
      <c r="I529" s="277">
        <v>0</v>
      </c>
      <c r="J529" s="279">
        <v>0</v>
      </c>
      <c r="K529" s="277">
        <v>0</v>
      </c>
      <c r="L529" s="277">
        <v>0</v>
      </c>
      <c r="M529" s="277">
        <v>0</v>
      </c>
      <c r="N529" s="277">
        <v>0</v>
      </c>
      <c r="O529" s="277">
        <v>0</v>
      </c>
      <c r="P529" s="277">
        <v>0</v>
      </c>
      <c r="Q529" s="277">
        <v>0</v>
      </c>
      <c r="R529" s="277">
        <v>0</v>
      </c>
      <c r="S529" s="277">
        <v>0</v>
      </c>
      <c r="T529" s="277">
        <v>0</v>
      </c>
      <c r="U529" s="280"/>
      <c r="V529" s="280"/>
      <c r="W529" s="280"/>
      <c r="X529" s="280"/>
      <c r="Y529" s="280"/>
      <c r="Z529" s="280"/>
      <c r="AA529" s="280"/>
      <c r="AB529" s="280"/>
      <c r="AC529" s="280"/>
      <c r="AD529" s="280"/>
      <c r="AE529" s="280"/>
      <c r="AF529" s="280"/>
      <c r="AG529" s="280"/>
      <c r="AH529" s="280"/>
      <c r="AI529" s="280"/>
      <c r="AJ529" s="280"/>
      <c r="AK529" s="280"/>
      <c r="AL529" s="280"/>
      <c r="AM529" s="280"/>
      <c r="AN529" s="280"/>
      <c r="AO529" s="280"/>
    </row>
    <row r="530" s="51" customFormat="1" ht="23.25" customHeight="1">
      <c r="A530" s="275">
        <v>128</v>
      </c>
      <c r="B530" s="276" t="s">
        <v>1393</v>
      </c>
      <c r="C530" s="277">
        <f t="shared" si="423"/>
        <v>4981429.9800000004</v>
      </c>
      <c r="D530" s="277">
        <f t="shared" si="424"/>
        <v>2980027.2000000002</v>
      </c>
      <c r="E530" s="277">
        <v>0</v>
      </c>
      <c r="F530" s="277">
        <v>2655003.6000000001</v>
      </c>
      <c r="G530" s="277">
        <v>0</v>
      </c>
      <c r="H530" s="277">
        <v>0</v>
      </c>
      <c r="I530" s="277">
        <v>325023.59999999998</v>
      </c>
      <c r="J530" s="279">
        <v>0</v>
      </c>
      <c r="K530" s="277">
        <v>0</v>
      </c>
      <c r="L530" s="277">
        <v>0</v>
      </c>
      <c r="M530" s="277">
        <v>0</v>
      </c>
      <c r="N530" s="277">
        <v>1730971.8600000001</v>
      </c>
      <c r="O530" s="277">
        <v>0</v>
      </c>
      <c r="P530" s="277">
        <v>270430.91999999998</v>
      </c>
      <c r="Q530" s="277">
        <v>0</v>
      </c>
      <c r="R530" s="277">
        <v>0</v>
      </c>
      <c r="S530" s="277">
        <v>0</v>
      </c>
      <c r="T530" s="277">
        <v>0</v>
      </c>
      <c r="U530" s="280"/>
      <c r="V530" s="280"/>
      <c r="W530" s="280"/>
      <c r="X530" s="280"/>
      <c r="Y530" s="280"/>
      <c r="Z530" s="280"/>
      <c r="AA530" s="280"/>
      <c r="AB530" s="280"/>
      <c r="AC530" s="280"/>
      <c r="AD530" s="280"/>
      <c r="AE530" s="280"/>
      <c r="AF530" s="280"/>
      <c r="AG530" s="280"/>
      <c r="AH530" s="280"/>
      <c r="AI530" s="280"/>
      <c r="AJ530" s="280"/>
      <c r="AK530" s="280"/>
      <c r="AL530" s="280"/>
      <c r="AM530" s="280"/>
      <c r="AN530" s="280"/>
      <c r="AO530" s="280"/>
    </row>
    <row r="531" s="51" customFormat="1" ht="23.25" customHeight="1">
      <c r="A531" s="275">
        <v>129</v>
      </c>
      <c r="B531" s="276" t="s">
        <v>1394</v>
      </c>
      <c r="C531" s="277">
        <f t="shared" ref="C531:C553" si="425">D531+K531+L531+M531+N531+O531+P531+Q531+R531+S531+T531</f>
        <v>5185562.9199999999</v>
      </c>
      <c r="D531" s="277">
        <f t="shared" ref="D531:D536" si="426">SUM(E531:I531)</f>
        <v>3105752.3999999999</v>
      </c>
      <c r="E531" s="277">
        <v>2734716</v>
      </c>
      <c r="F531" s="277">
        <v>0</v>
      </c>
      <c r="G531" s="277">
        <v>0</v>
      </c>
      <c r="H531" s="277">
        <v>371036.40000000002</v>
      </c>
      <c r="I531" s="277">
        <v>0</v>
      </c>
      <c r="J531" s="279">
        <v>0</v>
      </c>
      <c r="K531" s="277">
        <v>0</v>
      </c>
      <c r="L531" s="277">
        <v>0</v>
      </c>
      <c r="M531" s="277">
        <v>0</v>
      </c>
      <c r="N531" s="277">
        <v>1963815.27</v>
      </c>
      <c r="O531" s="277">
        <v>0</v>
      </c>
      <c r="P531" s="277">
        <v>115995.25</v>
      </c>
      <c r="Q531" s="277">
        <v>0</v>
      </c>
      <c r="R531" s="277">
        <v>0</v>
      </c>
      <c r="S531" s="277">
        <v>0</v>
      </c>
      <c r="T531" s="277">
        <v>0</v>
      </c>
      <c r="U531" s="280"/>
      <c r="V531" s="280"/>
      <c r="W531" s="280"/>
      <c r="X531" s="280"/>
      <c r="Y531" s="280"/>
      <c r="Z531" s="280"/>
      <c r="AA531" s="280"/>
      <c r="AB531" s="280"/>
      <c r="AC531" s="280"/>
      <c r="AD531" s="280"/>
      <c r="AE531" s="280"/>
      <c r="AF531" s="280"/>
      <c r="AG531" s="280"/>
      <c r="AH531" s="280"/>
      <c r="AI531" s="280"/>
      <c r="AJ531" s="280"/>
      <c r="AK531" s="280"/>
      <c r="AL531" s="280"/>
      <c r="AM531" s="280"/>
      <c r="AN531" s="280"/>
      <c r="AO531" s="280"/>
    </row>
    <row r="532" s="51" customFormat="1" ht="23.25" customHeight="1">
      <c r="A532" s="275">
        <v>130</v>
      </c>
      <c r="B532" s="276" t="s">
        <v>584</v>
      </c>
      <c r="C532" s="277">
        <f t="shared" si="425"/>
        <v>1075903</v>
      </c>
      <c r="D532" s="277">
        <f t="shared" si="426"/>
        <v>1075903</v>
      </c>
      <c r="E532" s="277">
        <v>0</v>
      </c>
      <c r="F532" s="277">
        <v>1075903</v>
      </c>
      <c r="G532" s="277">
        <v>0</v>
      </c>
      <c r="H532" s="277">
        <v>0</v>
      </c>
      <c r="I532" s="277">
        <v>0</v>
      </c>
      <c r="J532" s="279">
        <v>0</v>
      </c>
      <c r="K532" s="277">
        <v>0</v>
      </c>
      <c r="L532" s="277">
        <v>0</v>
      </c>
      <c r="M532" s="277">
        <v>0</v>
      </c>
      <c r="N532" s="277">
        <v>0</v>
      </c>
      <c r="O532" s="277">
        <v>0</v>
      </c>
      <c r="P532" s="277">
        <v>0</v>
      </c>
      <c r="Q532" s="277">
        <v>0</v>
      </c>
      <c r="R532" s="277">
        <v>0</v>
      </c>
      <c r="S532" s="277">
        <v>0</v>
      </c>
      <c r="T532" s="277">
        <v>0</v>
      </c>
      <c r="U532" s="280"/>
      <c r="V532" s="280"/>
      <c r="W532" s="280"/>
      <c r="X532" s="280"/>
      <c r="Y532" s="280"/>
      <c r="Z532" s="280"/>
      <c r="AA532" s="280"/>
      <c r="AB532" s="280"/>
      <c r="AC532" s="280"/>
      <c r="AD532" s="280"/>
      <c r="AE532" s="280"/>
      <c r="AF532" s="280"/>
      <c r="AG532" s="280"/>
      <c r="AH532" s="280"/>
      <c r="AI532" s="280"/>
      <c r="AJ532" s="280"/>
      <c r="AK532" s="280"/>
      <c r="AL532" s="280"/>
      <c r="AM532" s="280"/>
      <c r="AN532" s="280"/>
      <c r="AO532" s="280"/>
    </row>
    <row r="533" s="51" customFormat="1" ht="23.25" customHeight="1">
      <c r="A533" s="275">
        <v>131</v>
      </c>
      <c r="B533" s="276" t="s">
        <v>234</v>
      </c>
      <c r="C533" s="277">
        <f t="shared" si="425"/>
        <v>9961216.6300000008</v>
      </c>
      <c r="D533" s="277">
        <f t="shared" si="426"/>
        <v>0</v>
      </c>
      <c r="E533" s="277">
        <v>0</v>
      </c>
      <c r="F533" s="277">
        <v>0</v>
      </c>
      <c r="G533" s="277">
        <v>0</v>
      </c>
      <c r="H533" s="277">
        <v>0</v>
      </c>
      <c r="I533" s="277">
        <v>0</v>
      </c>
      <c r="J533" s="279">
        <v>0</v>
      </c>
      <c r="K533" s="277">
        <v>0</v>
      </c>
      <c r="L533" s="277">
        <v>9961216.6300000008</v>
      </c>
      <c r="M533" s="277">
        <v>0</v>
      </c>
      <c r="N533" s="277">
        <v>0</v>
      </c>
      <c r="O533" s="277">
        <v>0</v>
      </c>
      <c r="P533" s="277">
        <v>0</v>
      </c>
      <c r="Q533" s="277">
        <v>0</v>
      </c>
      <c r="R533" s="277">
        <v>0</v>
      </c>
      <c r="S533" s="277">
        <v>0</v>
      </c>
      <c r="T533" s="277">
        <v>0</v>
      </c>
      <c r="U533" s="280"/>
      <c r="V533" s="280"/>
      <c r="W533" s="280"/>
      <c r="X533" s="280"/>
      <c r="Y533" s="280"/>
      <c r="Z533" s="280"/>
      <c r="AA533" s="280"/>
      <c r="AB533" s="280"/>
      <c r="AC533" s="280"/>
      <c r="AD533" s="280"/>
      <c r="AE533" s="280"/>
      <c r="AF533" s="280"/>
      <c r="AG533" s="280"/>
      <c r="AH533" s="280"/>
      <c r="AI533" s="280"/>
      <c r="AJ533" s="280"/>
      <c r="AK533" s="280"/>
      <c r="AL533" s="280"/>
      <c r="AM533" s="280"/>
      <c r="AN533" s="280"/>
      <c r="AO533" s="280"/>
    </row>
    <row r="534" s="51" customFormat="1" ht="23.25" customHeight="1">
      <c r="A534" s="275">
        <v>132</v>
      </c>
      <c r="B534" s="276" t="s">
        <v>1395</v>
      </c>
      <c r="C534" s="277">
        <f t="shared" si="425"/>
        <v>14694161.6</v>
      </c>
      <c r="D534" s="277">
        <f t="shared" si="426"/>
        <v>0</v>
      </c>
      <c r="E534" s="277">
        <v>0</v>
      </c>
      <c r="F534" s="277">
        <v>0</v>
      </c>
      <c r="G534" s="277">
        <v>0</v>
      </c>
      <c r="H534" s="277">
        <v>0</v>
      </c>
      <c r="I534" s="277">
        <v>0</v>
      </c>
      <c r="J534" s="279">
        <v>5</v>
      </c>
      <c r="K534" s="277">
        <v>14404388.539999999</v>
      </c>
      <c r="L534" s="277">
        <v>0</v>
      </c>
      <c r="M534" s="277">
        <v>0</v>
      </c>
      <c r="N534" s="277">
        <v>0</v>
      </c>
      <c r="O534" s="277">
        <v>0</v>
      </c>
      <c r="P534" s="277">
        <v>289773.06</v>
      </c>
      <c r="Q534" s="277">
        <v>0</v>
      </c>
      <c r="R534" s="277">
        <v>0</v>
      </c>
      <c r="S534" s="277">
        <v>0</v>
      </c>
      <c r="T534" s="277">
        <v>0</v>
      </c>
      <c r="U534" s="280"/>
      <c r="V534" s="280"/>
      <c r="W534" s="280"/>
      <c r="X534" s="280"/>
      <c r="Y534" s="280"/>
      <c r="Z534" s="280"/>
      <c r="AA534" s="280"/>
      <c r="AB534" s="280"/>
      <c r="AC534" s="280"/>
      <c r="AD534" s="280"/>
      <c r="AE534" s="280"/>
      <c r="AF534" s="280"/>
      <c r="AG534" s="280"/>
      <c r="AH534" s="280"/>
      <c r="AI534" s="280"/>
      <c r="AJ534" s="280"/>
      <c r="AK534" s="280"/>
      <c r="AL534" s="280"/>
      <c r="AM534" s="280"/>
      <c r="AN534" s="280"/>
      <c r="AO534" s="280"/>
    </row>
    <row r="535" s="51" customFormat="1" ht="23.25" customHeight="1">
      <c r="A535" s="275">
        <v>133</v>
      </c>
      <c r="B535" s="276" t="s">
        <v>235</v>
      </c>
      <c r="C535" s="277">
        <f t="shared" si="425"/>
        <v>4914481.3099999996</v>
      </c>
      <c r="D535" s="277">
        <f t="shared" si="426"/>
        <v>0</v>
      </c>
      <c r="E535" s="277">
        <v>0</v>
      </c>
      <c r="F535" s="277">
        <v>0</v>
      </c>
      <c r="G535" s="277">
        <v>0</v>
      </c>
      <c r="H535" s="278">
        <v>0</v>
      </c>
      <c r="I535" s="277">
        <v>0</v>
      </c>
      <c r="J535" s="279">
        <v>0</v>
      </c>
      <c r="K535" s="277">
        <v>0</v>
      </c>
      <c r="L535" s="277">
        <v>0</v>
      </c>
      <c r="M535" s="277">
        <v>0</v>
      </c>
      <c r="N535" s="277">
        <v>4914481.3099999996</v>
      </c>
      <c r="O535" s="277">
        <v>0</v>
      </c>
      <c r="P535" s="277">
        <v>0</v>
      </c>
      <c r="Q535" s="277">
        <v>0</v>
      </c>
      <c r="R535" s="277">
        <v>0</v>
      </c>
      <c r="S535" s="277">
        <v>0</v>
      </c>
      <c r="T535" s="277">
        <v>0</v>
      </c>
      <c r="U535" s="280"/>
      <c r="V535" s="280"/>
      <c r="W535" s="280"/>
      <c r="X535" s="280"/>
      <c r="Y535" s="280"/>
      <c r="Z535" s="280"/>
      <c r="AA535" s="280"/>
      <c r="AB535" s="280"/>
      <c r="AC535" s="280"/>
      <c r="AD535" s="280"/>
      <c r="AE535" s="280"/>
      <c r="AF535" s="280"/>
      <c r="AG535" s="280"/>
      <c r="AH535" s="280"/>
      <c r="AI535" s="280"/>
      <c r="AJ535" s="280"/>
      <c r="AK535" s="280"/>
      <c r="AL535" s="280"/>
      <c r="AM535" s="280"/>
      <c r="AN535" s="280"/>
      <c r="AO535" s="280"/>
    </row>
    <row r="536" s="51" customFormat="1" ht="23.25" customHeight="1">
      <c r="A536" s="275">
        <v>134</v>
      </c>
      <c r="B536" s="276" t="s">
        <v>586</v>
      </c>
      <c r="C536" s="277">
        <f t="shared" si="425"/>
        <v>1160000.47</v>
      </c>
      <c r="D536" s="277">
        <f t="shared" si="426"/>
        <v>1160000.47</v>
      </c>
      <c r="E536" s="277">
        <v>0</v>
      </c>
      <c r="F536" s="277">
        <v>0</v>
      </c>
      <c r="G536" s="281">
        <v>0</v>
      </c>
      <c r="H536" s="277">
        <v>1160000.47</v>
      </c>
      <c r="I536" s="282">
        <v>0</v>
      </c>
      <c r="J536" s="279">
        <v>0</v>
      </c>
      <c r="K536" s="277">
        <v>0</v>
      </c>
      <c r="L536" s="277">
        <v>0</v>
      </c>
      <c r="M536" s="277">
        <v>0</v>
      </c>
      <c r="N536" s="277">
        <v>0</v>
      </c>
      <c r="O536" s="277">
        <v>0</v>
      </c>
      <c r="P536" s="277">
        <v>0</v>
      </c>
      <c r="Q536" s="277">
        <v>0</v>
      </c>
      <c r="R536" s="277">
        <v>0</v>
      </c>
      <c r="S536" s="277">
        <v>0</v>
      </c>
      <c r="T536" s="277">
        <v>0</v>
      </c>
      <c r="U536" s="280"/>
      <c r="V536" s="280"/>
      <c r="W536" s="280"/>
      <c r="X536" s="280"/>
      <c r="Y536" s="280"/>
      <c r="Z536" s="280"/>
      <c r="AA536" s="280"/>
      <c r="AB536" s="280"/>
      <c r="AC536" s="280"/>
      <c r="AD536" s="280"/>
      <c r="AE536" s="280"/>
      <c r="AF536" s="280"/>
      <c r="AG536" s="280"/>
      <c r="AH536" s="280"/>
      <c r="AI536" s="280"/>
      <c r="AJ536" s="280"/>
      <c r="AK536" s="280"/>
      <c r="AL536" s="280"/>
      <c r="AM536" s="280"/>
      <c r="AN536" s="280"/>
      <c r="AO536" s="280"/>
    </row>
    <row r="537" s="43" customFormat="1" ht="21" customHeight="1">
      <c r="A537" s="292" t="s">
        <v>1396</v>
      </c>
      <c r="B537" s="292"/>
      <c r="C537" s="293">
        <f t="shared" ref="C537:T537" si="427">SUM(C538:C540)</f>
        <v>3258124.4100000001</v>
      </c>
      <c r="D537" s="293">
        <f t="shared" si="427"/>
        <v>3258124.4100000001</v>
      </c>
      <c r="E537" s="293">
        <f t="shared" si="427"/>
        <v>0</v>
      </c>
      <c r="F537" s="293">
        <f t="shared" si="427"/>
        <v>3014232.3300000001</v>
      </c>
      <c r="G537" s="293">
        <f t="shared" si="427"/>
        <v>0</v>
      </c>
      <c r="H537" s="293">
        <f t="shared" si="427"/>
        <v>0</v>
      </c>
      <c r="I537" s="293">
        <f t="shared" si="427"/>
        <v>243892.07999999999</v>
      </c>
      <c r="J537" s="294">
        <f t="shared" si="427"/>
        <v>0</v>
      </c>
      <c r="K537" s="293">
        <f t="shared" si="427"/>
        <v>0</v>
      </c>
      <c r="L537" s="293">
        <f t="shared" si="427"/>
        <v>0</v>
      </c>
      <c r="M537" s="293">
        <f t="shared" si="427"/>
        <v>0</v>
      </c>
      <c r="N537" s="293">
        <f t="shared" si="427"/>
        <v>0</v>
      </c>
      <c r="O537" s="293">
        <f t="shared" si="427"/>
        <v>0</v>
      </c>
      <c r="P537" s="293">
        <f t="shared" si="427"/>
        <v>143944.84</v>
      </c>
      <c r="Q537" s="293">
        <f t="shared" si="427"/>
        <v>0</v>
      </c>
      <c r="R537" s="293">
        <f t="shared" si="427"/>
        <v>0</v>
      </c>
      <c r="S537" s="293">
        <f t="shared" si="427"/>
        <v>0</v>
      </c>
      <c r="T537" s="293">
        <f t="shared" si="427"/>
        <v>0</v>
      </c>
      <c r="U537" s="274"/>
      <c r="V537" s="274"/>
      <c r="W537" s="274"/>
      <c r="X537" s="274"/>
      <c r="Y537" s="274"/>
      <c r="Z537" s="274"/>
      <c r="AA537" s="274"/>
      <c r="AB537" s="274"/>
      <c r="AC537" s="274"/>
      <c r="AD537" s="274"/>
      <c r="AE537" s="274"/>
      <c r="AF537" s="274"/>
      <c r="AG537" s="274"/>
      <c r="AH537" s="274"/>
      <c r="AI537" s="274"/>
      <c r="AJ537" s="274"/>
      <c r="AK537" s="274"/>
      <c r="AL537" s="274"/>
      <c r="AM537" s="274"/>
      <c r="AN537" s="274"/>
      <c r="AO537" s="274"/>
    </row>
    <row r="538" s="43" customFormat="1" ht="21" customHeight="1">
      <c r="A538" s="295">
        <v>1</v>
      </c>
      <c r="B538" s="296" t="s">
        <v>588</v>
      </c>
      <c r="C538" s="297">
        <f>D538+K538+L538+M538+N538+O538+P538+Q538+R538+S538</f>
        <v>243892.07999999999</v>
      </c>
      <c r="D538" s="298">
        <f>SUM(E538:I538)</f>
        <v>243892.07999999999</v>
      </c>
      <c r="E538" s="299">
        <v>0</v>
      </c>
      <c r="F538" s="299">
        <v>0</v>
      </c>
      <c r="G538" s="299">
        <v>0</v>
      </c>
      <c r="H538" s="299">
        <v>0</v>
      </c>
      <c r="I538" s="299">
        <v>243892.07999999999</v>
      </c>
      <c r="J538" s="300">
        <v>0</v>
      </c>
      <c r="K538" s="299">
        <v>0</v>
      </c>
      <c r="L538" s="297">
        <v>0</v>
      </c>
      <c r="M538" s="301">
        <v>0</v>
      </c>
      <c r="N538" s="299">
        <v>0</v>
      </c>
      <c r="O538" s="299">
        <v>0</v>
      </c>
      <c r="P538" s="299">
        <v>0</v>
      </c>
      <c r="Q538" s="299">
        <v>0</v>
      </c>
      <c r="R538" s="299">
        <v>0</v>
      </c>
      <c r="S538" s="299">
        <v>0</v>
      </c>
      <c r="T538" s="299">
        <v>0</v>
      </c>
      <c r="U538" s="274"/>
      <c r="V538" s="274"/>
      <c r="W538" s="274"/>
      <c r="X538" s="274"/>
      <c r="Y538" s="274"/>
      <c r="Z538" s="274"/>
      <c r="AA538" s="274"/>
      <c r="AB538" s="274"/>
      <c r="AC538" s="274"/>
      <c r="AD538" s="274"/>
      <c r="AE538" s="274"/>
      <c r="AF538" s="274"/>
      <c r="AG538" s="274"/>
      <c r="AH538" s="274"/>
      <c r="AI538" s="274"/>
      <c r="AJ538" s="274"/>
      <c r="AK538" s="274"/>
      <c r="AL538" s="274"/>
      <c r="AM538" s="274"/>
      <c r="AN538" s="274"/>
      <c r="AO538" s="274"/>
    </row>
    <row r="539" s="51" customFormat="1" ht="21" customHeight="1">
      <c r="A539" s="295">
        <v>2</v>
      </c>
      <c r="B539" s="296" t="s">
        <v>589</v>
      </c>
      <c r="C539" s="302">
        <v>1421637.9299999999</v>
      </c>
      <c r="D539" s="303">
        <v>1421637.9299999999</v>
      </c>
      <c r="E539" s="302">
        <f t="shared" ref="E539:T540" si="428">E542</f>
        <v>0</v>
      </c>
      <c r="F539" s="303">
        <v>1421637.9299999999</v>
      </c>
      <c r="G539" s="302">
        <f t="shared" si="428"/>
        <v>0</v>
      </c>
      <c r="H539" s="302">
        <f t="shared" si="428"/>
        <v>0</v>
      </c>
      <c r="I539" s="302">
        <f t="shared" si="428"/>
        <v>0</v>
      </c>
      <c r="J539" s="304">
        <f t="shared" si="428"/>
        <v>0</v>
      </c>
      <c r="K539" s="302">
        <f t="shared" si="428"/>
        <v>0</v>
      </c>
      <c r="L539" s="302">
        <f t="shared" si="428"/>
        <v>0</v>
      </c>
      <c r="M539" s="302">
        <f t="shared" si="428"/>
        <v>0</v>
      </c>
      <c r="N539" s="302">
        <f t="shared" si="428"/>
        <v>0</v>
      </c>
      <c r="O539" s="302">
        <f t="shared" si="428"/>
        <v>0</v>
      </c>
      <c r="P539" s="302">
        <f t="shared" si="428"/>
        <v>143944.84</v>
      </c>
      <c r="Q539" s="302">
        <f t="shared" si="428"/>
        <v>0</v>
      </c>
      <c r="R539" s="302">
        <f t="shared" si="428"/>
        <v>0</v>
      </c>
      <c r="S539" s="302">
        <f t="shared" si="428"/>
        <v>0</v>
      </c>
      <c r="T539" s="302">
        <f t="shared" si="428"/>
        <v>0</v>
      </c>
      <c r="U539" s="280"/>
      <c r="V539" s="280"/>
      <c r="W539" s="280"/>
      <c r="X539" s="280"/>
      <c r="Y539" s="280"/>
      <c r="Z539" s="280"/>
      <c r="AA539" s="280"/>
      <c r="AB539" s="280"/>
      <c r="AC539" s="280"/>
      <c r="AD539" s="280"/>
      <c r="AE539" s="280"/>
      <c r="AF539" s="280"/>
      <c r="AG539" s="280"/>
      <c r="AH539" s="280"/>
      <c r="AI539" s="280"/>
      <c r="AJ539" s="280"/>
      <c r="AK539" s="280"/>
      <c r="AL539" s="280"/>
      <c r="AM539" s="280"/>
      <c r="AN539" s="280"/>
      <c r="AO539" s="280"/>
    </row>
    <row r="540" s="51" customFormat="1" ht="21" customHeight="1">
      <c r="A540" s="295">
        <v>3</v>
      </c>
      <c r="B540" s="296" t="s">
        <v>590</v>
      </c>
      <c r="C540" s="302">
        <v>1592594.3999999999</v>
      </c>
      <c r="D540" s="303">
        <v>1592594.3999999999</v>
      </c>
      <c r="E540" s="302">
        <f t="shared" si="428"/>
        <v>0</v>
      </c>
      <c r="F540" s="302">
        <v>1592594.3999999999</v>
      </c>
      <c r="G540" s="302">
        <f t="shared" si="428"/>
        <v>0</v>
      </c>
      <c r="H540" s="302">
        <v>0</v>
      </c>
      <c r="I540" s="302">
        <v>0</v>
      </c>
      <c r="J540" s="304">
        <f t="shared" si="428"/>
        <v>0</v>
      </c>
      <c r="K540" s="302">
        <f t="shared" si="428"/>
        <v>0</v>
      </c>
      <c r="L540" s="302">
        <f t="shared" si="428"/>
        <v>0</v>
      </c>
      <c r="M540" s="302">
        <f t="shared" si="428"/>
        <v>0</v>
      </c>
      <c r="N540" s="302">
        <f t="shared" si="428"/>
        <v>0</v>
      </c>
      <c r="O540" s="302">
        <f t="shared" si="428"/>
        <v>0</v>
      </c>
      <c r="P540" s="302">
        <f t="shared" si="428"/>
        <v>0</v>
      </c>
      <c r="Q540" s="302">
        <f t="shared" si="428"/>
        <v>0</v>
      </c>
      <c r="R540" s="302">
        <f t="shared" si="428"/>
        <v>0</v>
      </c>
      <c r="S540" s="302">
        <f t="shared" si="428"/>
        <v>0</v>
      </c>
      <c r="T540" s="302">
        <f t="shared" si="428"/>
        <v>0</v>
      </c>
      <c r="U540" s="280"/>
      <c r="V540" s="280"/>
      <c r="W540" s="280"/>
      <c r="X540" s="280"/>
      <c r="Y540" s="280"/>
      <c r="Z540" s="280"/>
      <c r="AA540" s="280"/>
      <c r="AB540" s="280"/>
      <c r="AC540" s="280"/>
      <c r="AD540" s="280"/>
      <c r="AE540" s="280"/>
      <c r="AF540" s="280"/>
      <c r="AG540" s="280"/>
      <c r="AH540" s="280"/>
      <c r="AI540" s="280"/>
      <c r="AJ540" s="280"/>
      <c r="AK540" s="280"/>
      <c r="AL540" s="280"/>
      <c r="AM540" s="280"/>
      <c r="AN540" s="280"/>
      <c r="AO540" s="280"/>
    </row>
    <row r="541" s="43" customFormat="1" ht="25.5" customHeight="1">
      <c r="A541" s="271" t="s">
        <v>241</v>
      </c>
      <c r="B541" s="271"/>
      <c r="C541" s="272">
        <f>SUM(C542:C543)</f>
        <v>775182.03999999992</v>
      </c>
      <c r="D541" s="272">
        <f t="shared" ref="D541:T541" si="429">SUM(D542:D543)</f>
        <v>631237.19999999995</v>
      </c>
      <c r="E541" s="272">
        <f t="shared" si="429"/>
        <v>0</v>
      </c>
      <c r="F541" s="272">
        <f t="shared" si="429"/>
        <v>0</v>
      </c>
      <c r="G541" s="272">
        <f t="shared" si="429"/>
        <v>0</v>
      </c>
      <c r="H541" s="272">
        <f t="shared" si="429"/>
        <v>172996.79999999999</v>
      </c>
      <c r="I541" s="272">
        <f t="shared" si="429"/>
        <v>458240.40000000002</v>
      </c>
      <c r="J541" s="273">
        <f t="shared" si="429"/>
        <v>0</v>
      </c>
      <c r="K541" s="272">
        <f t="shared" si="429"/>
        <v>0</v>
      </c>
      <c r="L541" s="272">
        <f t="shared" si="429"/>
        <v>0</v>
      </c>
      <c r="M541" s="272">
        <f t="shared" si="429"/>
        <v>0</v>
      </c>
      <c r="N541" s="272">
        <f t="shared" si="429"/>
        <v>0</v>
      </c>
      <c r="O541" s="272">
        <f t="shared" si="429"/>
        <v>0</v>
      </c>
      <c r="P541" s="272">
        <f t="shared" si="429"/>
        <v>143944.84</v>
      </c>
      <c r="Q541" s="272">
        <f t="shared" si="429"/>
        <v>0</v>
      </c>
      <c r="R541" s="272">
        <f t="shared" si="429"/>
        <v>0</v>
      </c>
      <c r="S541" s="272">
        <f t="shared" si="429"/>
        <v>0</v>
      </c>
      <c r="T541" s="272">
        <f t="shared" si="429"/>
        <v>0</v>
      </c>
      <c r="U541" s="274"/>
      <c r="V541" s="274"/>
      <c r="W541" s="274"/>
      <c r="X541" s="274"/>
      <c r="Y541" s="274"/>
      <c r="Z541" s="274"/>
      <c r="AA541" s="274"/>
      <c r="AB541" s="274"/>
      <c r="AC541" s="274"/>
      <c r="AD541" s="274"/>
      <c r="AE541" s="274"/>
      <c r="AF541" s="274"/>
      <c r="AG541" s="274"/>
      <c r="AH541" s="274"/>
      <c r="AI541" s="274"/>
      <c r="AJ541" s="274"/>
      <c r="AK541" s="274"/>
      <c r="AL541" s="274"/>
      <c r="AM541" s="274"/>
      <c r="AN541" s="274"/>
      <c r="AO541" s="274"/>
    </row>
    <row r="542" s="51" customFormat="1" ht="22.5" customHeight="1">
      <c r="A542" s="275">
        <v>1</v>
      </c>
      <c r="B542" s="276" t="s">
        <v>1397</v>
      </c>
      <c r="C542" s="277">
        <f t="shared" si="425"/>
        <v>143944.84</v>
      </c>
      <c r="D542" s="277">
        <f t="shared" ref="D542:D553" si="430">SUM(E542:I542)</f>
        <v>0</v>
      </c>
      <c r="E542" s="277">
        <v>0</v>
      </c>
      <c r="F542" s="277">
        <v>0</v>
      </c>
      <c r="G542" s="277">
        <v>0</v>
      </c>
      <c r="H542" s="277">
        <v>0</v>
      </c>
      <c r="I542" s="277">
        <v>0</v>
      </c>
      <c r="J542" s="279">
        <v>0</v>
      </c>
      <c r="K542" s="277">
        <v>0</v>
      </c>
      <c r="L542" s="277">
        <v>0</v>
      </c>
      <c r="M542" s="277">
        <v>0</v>
      </c>
      <c r="N542" s="277">
        <v>0</v>
      </c>
      <c r="O542" s="277">
        <v>0</v>
      </c>
      <c r="P542" s="277">
        <v>143944.84</v>
      </c>
      <c r="Q542" s="277">
        <v>0</v>
      </c>
      <c r="R542" s="277">
        <v>0</v>
      </c>
      <c r="S542" s="277">
        <v>0</v>
      </c>
      <c r="T542" s="277">
        <v>0</v>
      </c>
      <c r="U542" s="280"/>
      <c r="V542" s="280"/>
      <c r="W542" s="280"/>
      <c r="X542" s="280"/>
      <c r="Y542" s="280"/>
      <c r="Z542" s="280"/>
      <c r="AA542" s="280"/>
      <c r="AB542" s="280"/>
      <c r="AC542" s="280"/>
      <c r="AD542" s="280"/>
      <c r="AE542" s="280"/>
      <c r="AF542" s="280"/>
      <c r="AG542" s="280"/>
      <c r="AH542" s="280"/>
      <c r="AI542" s="280"/>
      <c r="AJ542" s="280"/>
      <c r="AK542" s="280"/>
      <c r="AL542" s="280"/>
      <c r="AM542" s="280"/>
      <c r="AN542" s="280"/>
      <c r="AO542" s="280"/>
    </row>
    <row r="543" s="51" customFormat="1" ht="24.600000000000001" customHeight="1">
      <c r="A543" s="275">
        <v>2</v>
      </c>
      <c r="B543" s="276" t="s">
        <v>592</v>
      </c>
      <c r="C543" s="277">
        <f t="shared" si="425"/>
        <v>631237.19999999995</v>
      </c>
      <c r="D543" s="277">
        <f t="shared" si="430"/>
        <v>631237.19999999995</v>
      </c>
      <c r="E543" s="277">
        <v>0</v>
      </c>
      <c r="F543" s="277">
        <v>0</v>
      </c>
      <c r="G543" s="277">
        <v>0</v>
      </c>
      <c r="H543" s="277">
        <v>172996.79999999999</v>
      </c>
      <c r="I543" s="277">
        <v>458240.40000000002</v>
      </c>
      <c r="J543" s="279">
        <v>0</v>
      </c>
      <c r="K543" s="277">
        <v>0</v>
      </c>
      <c r="L543" s="277">
        <v>0</v>
      </c>
      <c r="M543" s="277">
        <v>0</v>
      </c>
      <c r="N543" s="277">
        <v>0</v>
      </c>
      <c r="O543" s="277">
        <v>0</v>
      </c>
      <c r="P543" s="277">
        <v>0</v>
      </c>
      <c r="Q543" s="277">
        <v>0</v>
      </c>
      <c r="R543" s="277">
        <v>0</v>
      </c>
      <c r="S543" s="277">
        <v>0</v>
      </c>
      <c r="T543" s="277">
        <v>0</v>
      </c>
      <c r="U543" s="280"/>
      <c r="V543" s="280"/>
      <c r="W543" s="280"/>
      <c r="X543" s="280"/>
      <c r="Y543" s="280"/>
      <c r="Z543" s="280"/>
      <c r="AA543" s="280"/>
      <c r="AB543" s="280"/>
      <c r="AC543" s="280"/>
      <c r="AD543" s="280"/>
      <c r="AE543" s="280"/>
      <c r="AF543" s="280"/>
      <c r="AG543" s="280"/>
      <c r="AH543" s="280"/>
      <c r="AI543" s="280"/>
      <c r="AJ543" s="280"/>
      <c r="AK543" s="280"/>
      <c r="AL543" s="280"/>
      <c r="AM543" s="280"/>
      <c r="AN543" s="280"/>
      <c r="AO543" s="280"/>
    </row>
    <row r="544" s="43" customFormat="1" ht="24" customHeight="1">
      <c r="A544" s="271" t="s">
        <v>593</v>
      </c>
      <c r="B544" s="271"/>
      <c r="C544" s="272">
        <f>SUM(C545:C547)</f>
        <v>4512919.0600000005</v>
      </c>
      <c r="D544" s="272">
        <f t="shared" ref="D544:T544" si="431">SUM(D545:D547)</f>
        <v>2966543.3999999999</v>
      </c>
      <c r="E544" s="272">
        <f t="shared" si="431"/>
        <v>2587791</v>
      </c>
      <c r="F544" s="272">
        <f t="shared" si="431"/>
        <v>0</v>
      </c>
      <c r="G544" s="272">
        <f t="shared" si="431"/>
        <v>0</v>
      </c>
      <c r="H544" s="272">
        <f t="shared" si="431"/>
        <v>378752.40000000002</v>
      </c>
      <c r="I544" s="272">
        <f t="shared" si="431"/>
        <v>0</v>
      </c>
      <c r="J544" s="273">
        <f t="shared" si="431"/>
        <v>0</v>
      </c>
      <c r="K544" s="272">
        <f t="shared" si="431"/>
        <v>0</v>
      </c>
      <c r="L544" s="272">
        <f t="shared" si="431"/>
        <v>0</v>
      </c>
      <c r="M544" s="272">
        <f t="shared" si="431"/>
        <v>0</v>
      </c>
      <c r="N544" s="272">
        <f t="shared" si="431"/>
        <v>1546375.6599999999</v>
      </c>
      <c r="O544" s="272">
        <f t="shared" si="431"/>
        <v>0</v>
      </c>
      <c r="P544" s="272">
        <f t="shared" si="431"/>
        <v>0</v>
      </c>
      <c r="Q544" s="272">
        <f t="shared" si="431"/>
        <v>0</v>
      </c>
      <c r="R544" s="272">
        <f t="shared" si="431"/>
        <v>0</v>
      </c>
      <c r="S544" s="272">
        <f t="shared" si="431"/>
        <v>0</v>
      </c>
      <c r="T544" s="272">
        <f t="shared" si="431"/>
        <v>0</v>
      </c>
      <c r="U544" s="274"/>
      <c r="V544" s="274"/>
      <c r="W544" s="274"/>
      <c r="X544" s="274"/>
      <c r="Y544" s="274"/>
      <c r="Z544" s="274"/>
      <c r="AA544" s="274"/>
      <c r="AB544" s="274"/>
      <c r="AC544" s="274"/>
      <c r="AD544" s="274"/>
      <c r="AE544" s="274"/>
      <c r="AF544" s="274"/>
      <c r="AG544" s="274"/>
      <c r="AH544" s="274"/>
      <c r="AI544" s="274"/>
      <c r="AJ544" s="274"/>
      <c r="AK544" s="274"/>
      <c r="AL544" s="274"/>
      <c r="AM544" s="274"/>
      <c r="AN544" s="274"/>
      <c r="AO544" s="274"/>
    </row>
    <row r="545" s="51" customFormat="1" ht="21.75" customHeight="1">
      <c r="A545" s="275">
        <v>1</v>
      </c>
      <c r="B545" s="276" t="s">
        <v>594</v>
      </c>
      <c r="C545" s="277">
        <f t="shared" ref="C545:C547" si="432">D545+K545+L545+M545+N545+O545+P545+Q545+R545+S545+T545</f>
        <v>810723.40000000002</v>
      </c>
      <c r="D545" s="277">
        <f t="shared" ref="D545:D547" si="433">SUM(E545:I545)</f>
        <v>810723.40000000002</v>
      </c>
      <c r="E545" s="277">
        <v>810723.40000000002</v>
      </c>
      <c r="F545" s="277">
        <v>0</v>
      </c>
      <c r="G545" s="277">
        <v>0</v>
      </c>
      <c r="H545" s="277">
        <v>0</v>
      </c>
      <c r="I545" s="277">
        <v>0</v>
      </c>
      <c r="J545" s="279">
        <v>0</v>
      </c>
      <c r="K545" s="277">
        <v>0</v>
      </c>
      <c r="L545" s="277">
        <v>0</v>
      </c>
      <c r="M545" s="277">
        <v>0</v>
      </c>
      <c r="N545" s="277">
        <v>0</v>
      </c>
      <c r="O545" s="277">
        <v>0</v>
      </c>
      <c r="P545" s="277">
        <v>0</v>
      </c>
      <c r="Q545" s="277">
        <v>0</v>
      </c>
      <c r="R545" s="277">
        <v>0</v>
      </c>
      <c r="S545" s="277">
        <v>0</v>
      </c>
      <c r="T545" s="277">
        <v>0</v>
      </c>
      <c r="U545" s="280"/>
      <c r="V545" s="280"/>
      <c r="W545" s="280"/>
      <c r="X545" s="280"/>
      <c r="Y545" s="280"/>
      <c r="Z545" s="280"/>
      <c r="AA545" s="280"/>
      <c r="AB545" s="280"/>
      <c r="AC545" s="280"/>
      <c r="AD545" s="280"/>
      <c r="AE545" s="280"/>
      <c r="AF545" s="280"/>
      <c r="AG545" s="280"/>
      <c r="AH545" s="280"/>
      <c r="AI545" s="280"/>
      <c r="AJ545" s="280"/>
      <c r="AK545" s="280"/>
      <c r="AL545" s="280"/>
      <c r="AM545" s="280"/>
      <c r="AN545" s="280"/>
      <c r="AO545" s="280"/>
    </row>
    <row r="546" s="51" customFormat="1" ht="21.75" customHeight="1">
      <c r="A546" s="275">
        <v>2</v>
      </c>
      <c r="B546" s="276" t="s">
        <v>595</v>
      </c>
      <c r="C546" s="277">
        <f t="shared" si="432"/>
        <v>1777067.6000000001</v>
      </c>
      <c r="D546" s="277">
        <f t="shared" si="433"/>
        <v>1777067.6000000001</v>
      </c>
      <c r="E546" s="277">
        <v>1777067.6000000001</v>
      </c>
      <c r="F546" s="277">
        <v>0</v>
      </c>
      <c r="G546" s="277">
        <v>0</v>
      </c>
      <c r="H546" s="277">
        <v>0</v>
      </c>
      <c r="I546" s="277">
        <v>0</v>
      </c>
      <c r="J546" s="279">
        <v>0</v>
      </c>
      <c r="K546" s="277">
        <v>0</v>
      </c>
      <c r="L546" s="277">
        <v>0</v>
      </c>
      <c r="M546" s="277">
        <v>0</v>
      </c>
      <c r="N546" s="277">
        <v>0</v>
      </c>
      <c r="O546" s="277">
        <v>0</v>
      </c>
      <c r="P546" s="277">
        <v>0</v>
      </c>
      <c r="Q546" s="277">
        <v>0</v>
      </c>
      <c r="R546" s="277">
        <v>0</v>
      </c>
      <c r="S546" s="277">
        <v>0</v>
      </c>
      <c r="T546" s="277">
        <v>0</v>
      </c>
      <c r="U546" s="280"/>
      <c r="V546" s="280"/>
      <c r="W546" s="280"/>
      <c r="X546" s="280"/>
      <c r="Y546" s="280"/>
      <c r="Z546" s="280"/>
      <c r="AA546" s="280"/>
      <c r="AB546" s="280"/>
      <c r="AC546" s="280"/>
      <c r="AD546" s="280"/>
      <c r="AE546" s="280"/>
      <c r="AF546" s="280"/>
      <c r="AG546" s="280"/>
      <c r="AH546" s="280"/>
      <c r="AI546" s="280"/>
      <c r="AJ546" s="280"/>
      <c r="AK546" s="280"/>
      <c r="AL546" s="280"/>
      <c r="AM546" s="280"/>
      <c r="AN546" s="280"/>
      <c r="AO546" s="280"/>
    </row>
    <row r="547" s="51" customFormat="1" ht="21.75" customHeight="1">
      <c r="A547" s="275">
        <v>3</v>
      </c>
      <c r="B547" s="276" t="s">
        <v>1398</v>
      </c>
      <c r="C547" s="277">
        <f t="shared" si="432"/>
        <v>1925128.0600000001</v>
      </c>
      <c r="D547" s="277">
        <f t="shared" si="433"/>
        <v>378752.40000000002</v>
      </c>
      <c r="E547" s="277">
        <v>0</v>
      </c>
      <c r="F547" s="277">
        <v>0</v>
      </c>
      <c r="G547" s="277">
        <v>0</v>
      </c>
      <c r="H547" s="277">
        <v>378752.40000000002</v>
      </c>
      <c r="I547" s="277">
        <v>0</v>
      </c>
      <c r="J547" s="279">
        <v>0</v>
      </c>
      <c r="K547" s="277">
        <v>0</v>
      </c>
      <c r="L547" s="277">
        <v>0</v>
      </c>
      <c r="M547" s="277">
        <v>0</v>
      </c>
      <c r="N547" s="277">
        <v>1546375.6599999999</v>
      </c>
      <c r="O547" s="277">
        <v>0</v>
      </c>
      <c r="P547" s="277">
        <v>0</v>
      </c>
      <c r="Q547" s="277">
        <v>0</v>
      </c>
      <c r="R547" s="277">
        <v>0</v>
      </c>
      <c r="S547" s="277">
        <v>0</v>
      </c>
      <c r="T547" s="277">
        <v>0</v>
      </c>
      <c r="U547" s="280"/>
      <c r="V547" s="280"/>
      <c r="W547" s="280"/>
      <c r="X547" s="280"/>
      <c r="Y547" s="280"/>
      <c r="Z547" s="280"/>
      <c r="AA547" s="280"/>
      <c r="AB547" s="280"/>
      <c r="AC547" s="280"/>
      <c r="AD547" s="280"/>
      <c r="AE547" s="280"/>
      <c r="AF547" s="280"/>
      <c r="AG547" s="280"/>
      <c r="AH547" s="280"/>
      <c r="AI547" s="280"/>
      <c r="AJ547" s="280"/>
      <c r="AK547" s="280"/>
      <c r="AL547" s="280"/>
      <c r="AM547" s="280"/>
      <c r="AN547" s="280"/>
      <c r="AO547" s="280"/>
    </row>
    <row r="548" s="43" customFormat="1" ht="22.5" customHeight="1">
      <c r="A548" s="271" t="s">
        <v>243</v>
      </c>
      <c r="B548" s="271"/>
      <c r="C548" s="272">
        <f>SUM(C549:C553)</f>
        <v>10871556.859999999</v>
      </c>
      <c r="D548" s="272">
        <f t="shared" ref="D548:T548" si="434">SUM(D549:D553)</f>
        <v>2495394.04</v>
      </c>
      <c r="E548" s="272">
        <f t="shared" si="434"/>
        <v>396021.59999999998</v>
      </c>
      <c r="F548" s="272">
        <f t="shared" si="434"/>
        <v>1669442.4399999999</v>
      </c>
      <c r="G548" s="272">
        <f t="shared" si="434"/>
        <v>0</v>
      </c>
      <c r="H548" s="272">
        <f t="shared" si="434"/>
        <v>204464.39999999999</v>
      </c>
      <c r="I548" s="272">
        <f t="shared" si="434"/>
        <v>225465.60000000001</v>
      </c>
      <c r="J548" s="273">
        <f t="shared" si="434"/>
        <v>0</v>
      </c>
      <c r="K548" s="272">
        <f t="shared" si="434"/>
        <v>0</v>
      </c>
      <c r="L548" s="272">
        <f t="shared" si="434"/>
        <v>7584991.0199999996</v>
      </c>
      <c r="M548" s="272">
        <f t="shared" si="434"/>
        <v>0</v>
      </c>
      <c r="N548" s="272">
        <f t="shared" si="434"/>
        <v>0</v>
      </c>
      <c r="O548" s="272">
        <f t="shared" si="434"/>
        <v>0</v>
      </c>
      <c r="P548" s="272">
        <f t="shared" si="434"/>
        <v>791171.79999999993</v>
      </c>
      <c r="Q548" s="272">
        <f t="shared" si="434"/>
        <v>0</v>
      </c>
      <c r="R548" s="272">
        <f t="shared" si="434"/>
        <v>0</v>
      </c>
      <c r="S548" s="272">
        <f t="shared" si="434"/>
        <v>0</v>
      </c>
      <c r="T548" s="272">
        <f t="shared" si="434"/>
        <v>0</v>
      </c>
      <c r="U548" s="274"/>
      <c r="V548" s="274"/>
      <c r="W548" s="274"/>
      <c r="X548" s="274"/>
      <c r="Y548" s="274"/>
      <c r="Z548" s="274"/>
      <c r="AA548" s="274"/>
      <c r="AB548" s="274"/>
      <c r="AC548" s="274"/>
      <c r="AD548" s="274"/>
      <c r="AE548" s="274"/>
      <c r="AF548" s="274"/>
      <c r="AG548" s="274"/>
      <c r="AH548" s="274"/>
      <c r="AI548" s="274"/>
      <c r="AJ548" s="274"/>
      <c r="AK548" s="274"/>
      <c r="AL548" s="274"/>
      <c r="AM548" s="274"/>
      <c r="AN548" s="274"/>
      <c r="AO548" s="274"/>
    </row>
    <row r="549" s="51" customFormat="1" ht="22.5" customHeight="1">
      <c r="A549" s="275">
        <v>1</v>
      </c>
      <c r="B549" s="276" t="s">
        <v>1399</v>
      </c>
      <c r="C549" s="277">
        <f t="shared" si="425"/>
        <v>150351.76000000001</v>
      </c>
      <c r="D549" s="277">
        <f t="shared" ref="D549:D550" si="435">SUM(E549:I549)</f>
        <v>0</v>
      </c>
      <c r="E549" s="277">
        <v>0</v>
      </c>
      <c r="F549" s="277">
        <v>0</v>
      </c>
      <c r="G549" s="277">
        <v>0</v>
      </c>
      <c r="H549" s="277">
        <v>0</v>
      </c>
      <c r="I549" s="277">
        <v>0</v>
      </c>
      <c r="J549" s="279">
        <v>0</v>
      </c>
      <c r="K549" s="277">
        <v>0</v>
      </c>
      <c r="L549" s="277">
        <v>0</v>
      </c>
      <c r="M549" s="277">
        <v>0</v>
      </c>
      <c r="N549" s="277">
        <v>0</v>
      </c>
      <c r="O549" s="277">
        <v>0</v>
      </c>
      <c r="P549" s="277">
        <v>150351.76000000001</v>
      </c>
      <c r="Q549" s="277">
        <v>0</v>
      </c>
      <c r="R549" s="277">
        <v>0</v>
      </c>
      <c r="S549" s="277">
        <v>0</v>
      </c>
      <c r="T549" s="277">
        <v>0</v>
      </c>
      <c r="U549" s="280"/>
      <c r="V549" s="280"/>
      <c r="W549" s="280"/>
      <c r="X549" s="280"/>
      <c r="Y549" s="280"/>
      <c r="Z549" s="280"/>
      <c r="AA549" s="280"/>
      <c r="AB549" s="280"/>
      <c r="AC549" s="280"/>
      <c r="AD549" s="280"/>
      <c r="AE549" s="280"/>
      <c r="AF549" s="280"/>
      <c r="AG549" s="280"/>
      <c r="AH549" s="280"/>
      <c r="AI549" s="280"/>
      <c r="AJ549" s="280"/>
      <c r="AK549" s="280"/>
      <c r="AL549" s="280"/>
      <c r="AM549" s="280"/>
      <c r="AN549" s="280"/>
      <c r="AO549" s="280"/>
    </row>
    <row r="550" s="51" customFormat="1" ht="25.5" customHeight="1">
      <c r="A550" s="275">
        <v>2</v>
      </c>
      <c r="B550" s="276" t="s">
        <v>1400</v>
      </c>
      <c r="C550" s="277">
        <f t="shared" si="425"/>
        <v>218965.97</v>
      </c>
      <c r="D550" s="277">
        <f t="shared" si="435"/>
        <v>0</v>
      </c>
      <c r="E550" s="277">
        <v>0</v>
      </c>
      <c r="F550" s="277">
        <v>0</v>
      </c>
      <c r="G550" s="277">
        <v>0</v>
      </c>
      <c r="H550" s="277">
        <v>0</v>
      </c>
      <c r="I550" s="277">
        <v>0</v>
      </c>
      <c r="J550" s="279">
        <v>0</v>
      </c>
      <c r="K550" s="277">
        <v>0</v>
      </c>
      <c r="L550" s="277">
        <v>0</v>
      </c>
      <c r="M550" s="277">
        <v>0</v>
      </c>
      <c r="N550" s="277">
        <v>0</v>
      </c>
      <c r="O550" s="277">
        <v>0</v>
      </c>
      <c r="P550" s="277">
        <v>218965.97</v>
      </c>
      <c r="Q550" s="277">
        <v>0</v>
      </c>
      <c r="R550" s="277">
        <v>0</v>
      </c>
      <c r="S550" s="277">
        <v>0</v>
      </c>
      <c r="T550" s="277">
        <v>0</v>
      </c>
      <c r="U550" s="280"/>
      <c r="V550" s="280"/>
      <c r="W550" s="280"/>
      <c r="X550" s="280"/>
      <c r="Y550" s="280"/>
      <c r="Z550" s="280"/>
      <c r="AA550" s="280"/>
      <c r="AB550" s="280"/>
      <c r="AC550" s="280"/>
      <c r="AD550" s="280"/>
      <c r="AE550" s="280"/>
      <c r="AF550" s="280"/>
      <c r="AG550" s="280"/>
      <c r="AH550" s="280"/>
      <c r="AI550" s="280"/>
      <c r="AJ550" s="280"/>
      <c r="AK550" s="280"/>
      <c r="AL550" s="280"/>
      <c r="AM550" s="280"/>
      <c r="AN550" s="280"/>
      <c r="AO550" s="280"/>
    </row>
    <row r="551" s="51" customFormat="1" ht="22.5" customHeight="1">
      <c r="A551" s="275">
        <v>3</v>
      </c>
      <c r="B551" s="276" t="s">
        <v>1401</v>
      </c>
      <c r="C551" s="277">
        <f t="shared" si="425"/>
        <v>7738068.25</v>
      </c>
      <c r="D551" s="277">
        <f t="shared" si="430"/>
        <v>0</v>
      </c>
      <c r="E551" s="277">
        <v>0</v>
      </c>
      <c r="F551" s="277">
        <v>0</v>
      </c>
      <c r="G551" s="277">
        <v>0</v>
      </c>
      <c r="H551" s="277">
        <v>0</v>
      </c>
      <c r="I551" s="277">
        <v>0</v>
      </c>
      <c r="J551" s="279">
        <v>0</v>
      </c>
      <c r="K551" s="277">
        <v>0</v>
      </c>
      <c r="L551" s="277">
        <v>7584991.0199999996</v>
      </c>
      <c r="M551" s="277">
        <v>0</v>
      </c>
      <c r="N551" s="277">
        <v>0</v>
      </c>
      <c r="O551" s="277">
        <v>0</v>
      </c>
      <c r="P551" s="277">
        <v>153077.23000000001</v>
      </c>
      <c r="Q551" s="277">
        <v>0</v>
      </c>
      <c r="R551" s="277">
        <v>0</v>
      </c>
      <c r="S551" s="277">
        <v>0</v>
      </c>
      <c r="T551" s="277">
        <v>0</v>
      </c>
      <c r="U551" s="280"/>
      <c r="V551" s="280"/>
      <c r="W551" s="280"/>
      <c r="X551" s="280"/>
      <c r="Y551" s="280"/>
      <c r="Z551" s="280"/>
      <c r="AA551" s="280"/>
      <c r="AB551" s="280"/>
      <c r="AC551" s="280"/>
      <c r="AD551" s="280"/>
      <c r="AE551" s="280"/>
      <c r="AF551" s="280"/>
      <c r="AG551" s="280"/>
      <c r="AH551" s="280"/>
      <c r="AI551" s="280"/>
      <c r="AJ551" s="280"/>
      <c r="AK551" s="280"/>
      <c r="AL551" s="280"/>
      <c r="AM551" s="280"/>
      <c r="AN551" s="280"/>
      <c r="AO551" s="280"/>
    </row>
    <row r="552" s="51" customFormat="1" ht="22.5" customHeight="1">
      <c r="A552" s="275">
        <v>4</v>
      </c>
      <c r="B552" s="276" t="s">
        <v>1402</v>
      </c>
      <c r="C552" s="277">
        <f t="shared" si="425"/>
        <v>137657.26000000001</v>
      </c>
      <c r="D552" s="277">
        <f t="shared" si="430"/>
        <v>0</v>
      </c>
      <c r="E552" s="277">
        <v>0</v>
      </c>
      <c r="F552" s="277">
        <v>0</v>
      </c>
      <c r="G552" s="277">
        <v>0</v>
      </c>
      <c r="H552" s="277">
        <v>0</v>
      </c>
      <c r="I552" s="277">
        <v>0</v>
      </c>
      <c r="J552" s="279">
        <v>0</v>
      </c>
      <c r="K552" s="277">
        <v>0</v>
      </c>
      <c r="L552" s="277">
        <v>0</v>
      </c>
      <c r="M552" s="277">
        <v>0</v>
      </c>
      <c r="N552" s="277">
        <v>0</v>
      </c>
      <c r="O552" s="277">
        <v>0</v>
      </c>
      <c r="P552" s="277">
        <v>137657.26000000001</v>
      </c>
      <c r="Q552" s="277">
        <v>0</v>
      </c>
      <c r="R552" s="277">
        <v>0</v>
      </c>
      <c r="S552" s="277">
        <v>0</v>
      </c>
      <c r="T552" s="277">
        <v>0</v>
      </c>
      <c r="U552" s="280"/>
      <c r="V552" s="280"/>
      <c r="W552" s="280"/>
      <c r="X552" s="280"/>
      <c r="Y552" s="280"/>
      <c r="Z552" s="280"/>
      <c r="AA552" s="280"/>
      <c r="AB552" s="280"/>
      <c r="AC552" s="280"/>
      <c r="AD552" s="280"/>
      <c r="AE552" s="280"/>
      <c r="AF552" s="280"/>
      <c r="AG552" s="280"/>
      <c r="AH552" s="280"/>
      <c r="AI552" s="280"/>
      <c r="AJ552" s="280"/>
      <c r="AK552" s="280"/>
      <c r="AL552" s="280"/>
      <c r="AM552" s="280"/>
      <c r="AN552" s="280"/>
      <c r="AO552" s="280"/>
    </row>
    <row r="553" s="51" customFormat="1" ht="24.75" customHeight="1">
      <c r="A553" s="275">
        <v>5</v>
      </c>
      <c r="B553" s="276" t="s">
        <v>1403</v>
      </c>
      <c r="C553" s="277">
        <f t="shared" si="425"/>
        <v>2626513.6200000001</v>
      </c>
      <c r="D553" s="277">
        <f t="shared" si="430"/>
        <v>2495394.04</v>
      </c>
      <c r="E553" s="277">
        <v>396021.59999999998</v>
      </c>
      <c r="F553" s="277">
        <v>1669442.4399999999</v>
      </c>
      <c r="G553" s="277">
        <v>0</v>
      </c>
      <c r="H553" s="277">
        <v>204464.39999999999</v>
      </c>
      <c r="I553" s="277">
        <v>225465.60000000001</v>
      </c>
      <c r="J553" s="279">
        <v>0</v>
      </c>
      <c r="K553" s="277">
        <v>0</v>
      </c>
      <c r="L553" s="277">
        <v>0</v>
      </c>
      <c r="M553" s="277">
        <v>0</v>
      </c>
      <c r="N553" s="277">
        <v>0</v>
      </c>
      <c r="O553" s="277">
        <v>0</v>
      </c>
      <c r="P553" s="277">
        <v>131119.57999999999</v>
      </c>
      <c r="Q553" s="277">
        <v>0</v>
      </c>
      <c r="R553" s="277">
        <v>0</v>
      </c>
      <c r="S553" s="277">
        <v>0</v>
      </c>
      <c r="T553" s="277">
        <v>0</v>
      </c>
      <c r="U553" s="280"/>
      <c r="V553" s="280"/>
      <c r="W553" s="280"/>
      <c r="X553" s="280"/>
      <c r="Y553" s="280"/>
      <c r="Z553" s="280"/>
      <c r="AA553" s="280"/>
      <c r="AB553" s="280"/>
      <c r="AC553" s="280"/>
      <c r="AD553" s="280"/>
      <c r="AE553" s="280"/>
      <c r="AF553" s="280"/>
      <c r="AG553" s="280"/>
      <c r="AH553" s="280"/>
      <c r="AI553" s="280"/>
      <c r="AJ553" s="280"/>
      <c r="AK553" s="280"/>
      <c r="AL553" s="280"/>
      <c r="AM553" s="280"/>
      <c r="AN553" s="280"/>
      <c r="AO553" s="280"/>
    </row>
    <row r="554" s="43" customFormat="1" ht="23.25" customHeight="1">
      <c r="A554" s="271" t="s">
        <v>602</v>
      </c>
      <c r="B554" s="271"/>
      <c r="C554" s="272">
        <f>SUM(C555:C587)</f>
        <v>70476050.099999994</v>
      </c>
      <c r="D554" s="272">
        <f t="shared" ref="D554:T554" si="436">SUM(D555:D587)</f>
        <v>39339991.210000001</v>
      </c>
      <c r="E554" s="272">
        <f t="shared" si="436"/>
        <v>5131357.0800000001</v>
      </c>
      <c r="F554" s="272">
        <f t="shared" si="436"/>
        <v>28149059.52</v>
      </c>
      <c r="G554" s="272">
        <f t="shared" si="436"/>
        <v>1577855.4099999999</v>
      </c>
      <c r="H554" s="272">
        <f t="shared" si="436"/>
        <v>2434746</v>
      </c>
      <c r="I554" s="272">
        <f t="shared" si="436"/>
        <v>2046973.2000000002</v>
      </c>
      <c r="J554" s="273">
        <f t="shared" si="436"/>
        <v>0</v>
      </c>
      <c r="K554" s="272">
        <f t="shared" si="436"/>
        <v>0</v>
      </c>
      <c r="L554" s="272">
        <f t="shared" si="436"/>
        <v>12587181.419999998</v>
      </c>
      <c r="M554" s="272">
        <f t="shared" si="436"/>
        <v>0</v>
      </c>
      <c r="N554" s="272">
        <f t="shared" si="436"/>
        <v>16137968.940000001</v>
      </c>
      <c r="O554" s="272">
        <f t="shared" si="436"/>
        <v>761458.80000000005</v>
      </c>
      <c r="P554" s="272">
        <f t="shared" si="436"/>
        <v>1649449.73</v>
      </c>
      <c r="Q554" s="272">
        <f t="shared" si="436"/>
        <v>0</v>
      </c>
      <c r="R554" s="272">
        <f t="shared" si="436"/>
        <v>0</v>
      </c>
      <c r="S554" s="272">
        <f t="shared" si="436"/>
        <v>0</v>
      </c>
      <c r="T554" s="272">
        <f t="shared" si="436"/>
        <v>0</v>
      </c>
      <c r="U554" s="274"/>
      <c r="V554" s="274"/>
      <c r="W554" s="274"/>
      <c r="X554" s="274"/>
      <c r="Y554" s="274"/>
      <c r="Z554" s="274"/>
      <c r="AA554" s="274"/>
      <c r="AB554" s="274"/>
      <c r="AC554" s="274"/>
      <c r="AD554" s="274"/>
      <c r="AE554" s="274"/>
      <c r="AF554" s="274"/>
      <c r="AG554" s="274"/>
      <c r="AH554" s="274"/>
      <c r="AI554" s="274"/>
      <c r="AJ554" s="274"/>
      <c r="AK554" s="274"/>
      <c r="AL554" s="274"/>
      <c r="AM554" s="274"/>
      <c r="AN554" s="274"/>
      <c r="AO554" s="274"/>
    </row>
    <row r="555" s="51" customFormat="1" ht="21" customHeight="1">
      <c r="A555" s="275">
        <v>1</v>
      </c>
      <c r="B555" s="276" t="s">
        <v>603</v>
      </c>
      <c r="C555" s="277">
        <f t="shared" ref="C555:C587" si="437">D555+K555+L555+M555+N555+O555+P555+Q555+R555+S555+T555</f>
        <v>1063970.0800000001</v>
      </c>
      <c r="D555" s="277">
        <f t="shared" ref="D555:D587" si="438">SUM(E555:I555)</f>
        <v>1063970.0800000001</v>
      </c>
      <c r="E555" s="277">
        <v>0</v>
      </c>
      <c r="F555" s="277">
        <v>1063970.0800000001</v>
      </c>
      <c r="G555" s="277">
        <v>0</v>
      </c>
      <c r="H555" s="277">
        <v>0</v>
      </c>
      <c r="I555" s="277">
        <v>0</v>
      </c>
      <c r="J555" s="279">
        <v>0</v>
      </c>
      <c r="K555" s="277">
        <v>0</v>
      </c>
      <c r="L555" s="277">
        <v>0</v>
      </c>
      <c r="M555" s="277">
        <v>0</v>
      </c>
      <c r="N555" s="277">
        <v>0</v>
      </c>
      <c r="O555" s="277">
        <v>0</v>
      </c>
      <c r="P555" s="277">
        <v>0</v>
      </c>
      <c r="Q555" s="277">
        <v>0</v>
      </c>
      <c r="R555" s="277">
        <v>0</v>
      </c>
      <c r="S555" s="277">
        <v>0</v>
      </c>
      <c r="T555" s="277">
        <v>0</v>
      </c>
      <c r="U555" s="280"/>
      <c r="V555" s="280"/>
      <c r="W555" s="280"/>
      <c r="X555" s="280"/>
      <c r="Y555" s="280"/>
      <c r="Z555" s="280"/>
      <c r="AA555" s="280"/>
      <c r="AB555" s="280"/>
      <c r="AC555" s="280"/>
      <c r="AD555" s="280"/>
      <c r="AE555" s="280"/>
      <c r="AF555" s="280"/>
      <c r="AG555" s="280"/>
      <c r="AH555" s="280"/>
      <c r="AI555" s="280"/>
      <c r="AJ555" s="280"/>
      <c r="AK555" s="280"/>
      <c r="AL555" s="280"/>
      <c r="AM555" s="280"/>
      <c r="AN555" s="280"/>
      <c r="AO555" s="280"/>
    </row>
    <row r="556" s="51" customFormat="1" ht="21" customHeight="1">
      <c r="A556" s="275">
        <v>2</v>
      </c>
      <c r="B556" s="276" t="s">
        <v>604</v>
      </c>
      <c r="C556" s="277">
        <f t="shared" si="437"/>
        <v>958790.31999999995</v>
      </c>
      <c r="D556" s="277">
        <f t="shared" si="438"/>
        <v>958790.31999999995</v>
      </c>
      <c r="E556" s="277">
        <v>0</v>
      </c>
      <c r="F556" s="277">
        <v>958790.31999999995</v>
      </c>
      <c r="G556" s="277">
        <v>0</v>
      </c>
      <c r="H556" s="277">
        <v>0</v>
      </c>
      <c r="I556" s="277">
        <v>0</v>
      </c>
      <c r="J556" s="279">
        <v>0</v>
      </c>
      <c r="K556" s="277">
        <v>0</v>
      </c>
      <c r="L556" s="277">
        <v>0</v>
      </c>
      <c r="M556" s="277">
        <v>0</v>
      </c>
      <c r="N556" s="277">
        <v>0</v>
      </c>
      <c r="O556" s="277">
        <v>0</v>
      </c>
      <c r="P556" s="277">
        <v>0</v>
      </c>
      <c r="Q556" s="277">
        <v>0</v>
      </c>
      <c r="R556" s="277">
        <v>0</v>
      </c>
      <c r="S556" s="277">
        <v>0</v>
      </c>
      <c r="T556" s="277">
        <v>0</v>
      </c>
      <c r="U556" s="280"/>
      <c r="V556" s="280"/>
      <c r="W556" s="280"/>
      <c r="X556" s="280"/>
      <c r="Y556" s="280"/>
      <c r="Z556" s="280"/>
      <c r="AA556" s="280"/>
      <c r="AB556" s="280"/>
      <c r="AC556" s="280"/>
      <c r="AD556" s="280"/>
      <c r="AE556" s="280"/>
      <c r="AF556" s="280"/>
      <c r="AG556" s="280"/>
      <c r="AH556" s="280"/>
      <c r="AI556" s="280"/>
      <c r="AJ556" s="280"/>
      <c r="AK556" s="280"/>
      <c r="AL556" s="280"/>
      <c r="AM556" s="280"/>
      <c r="AN556" s="280"/>
      <c r="AO556" s="280"/>
    </row>
    <row r="557" s="51" customFormat="1" ht="21" customHeight="1">
      <c r="A557" s="275">
        <v>3</v>
      </c>
      <c r="B557" s="276" t="s">
        <v>605</v>
      </c>
      <c r="C557" s="277">
        <f t="shared" si="437"/>
        <v>954325.5</v>
      </c>
      <c r="D557" s="277">
        <f t="shared" si="438"/>
        <v>954325.5</v>
      </c>
      <c r="E557" s="277">
        <v>0</v>
      </c>
      <c r="F557" s="277">
        <v>954325.5</v>
      </c>
      <c r="G557" s="277">
        <v>0</v>
      </c>
      <c r="H557" s="277">
        <v>0</v>
      </c>
      <c r="I557" s="277">
        <v>0</v>
      </c>
      <c r="J557" s="279">
        <v>0</v>
      </c>
      <c r="K557" s="277">
        <v>0</v>
      </c>
      <c r="L557" s="277">
        <v>0</v>
      </c>
      <c r="M557" s="277">
        <v>0</v>
      </c>
      <c r="N557" s="277">
        <v>0</v>
      </c>
      <c r="O557" s="277">
        <v>0</v>
      </c>
      <c r="P557" s="277">
        <v>0</v>
      </c>
      <c r="Q557" s="277">
        <v>0</v>
      </c>
      <c r="R557" s="277">
        <v>0</v>
      </c>
      <c r="S557" s="277">
        <v>0</v>
      </c>
      <c r="T557" s="277">
        <v>0</v>
      </c>
      <c r="U557" s="280"/>
      <c r="V557" s="280"/>
      <c r="W557" s="280"/>
      <c r="X557" s="280"/>
      <c r="Y557" s="280"/>
      <c r="Z557" s="280"/>
      <c r="AA557" s="280"/>
      <c r="AB557" s="280"/>
      <c r="AC557" s="280"/>
      <c r="AD557" s="280"/>
      <c r="AE557" s="280"/>
      <c r="AF557" s="280"/>
      <c r="AG557" s="280"/>
      <c r="AH557" s="280"/>
      <c r="AI557" s="280"/>
      <c r="AJ557" s="280"/>
      <c r="AK557" s="280"/>
      <c r="AL557" s="280"/>
      <c r="AM557" s="280"/>
      <c r="AN557" s="280"/>
      <c r="AO557" s="280"/>
    </row>
    <row r="558" s="51" customFormat="1" ht="21" customHeight="1">
      <c r="A558" s="275">
        <v>4</v>
      </c>
      <c r="B558" s="276" t="s">
        <v>606</v>
      </c>
      <c r="C558" s="277">
        <f t="shared" si="437"/>
        <v>1116852.6399999999</v>
      </c>
      <c r="D558" s="277">
        <f t="shared" si="438"/>
        <v>1116852.6399999999</v>
      </c>
      <c r="E558" s="277">
        <v>0</v>
      </c>
      <c r="F558" s="277">
        <v>1116852.6399999999</v>
      </c>
      <c r="G558" s="277">
        <v>0</v>
      </c>
      <c r="H558" s="277">
        <v>0</v>
      </c>
      <c r="I558" s="277">
        <v>0</v>
      </c>
      <c r="J558" s="279">
        <v>0</v>
      </c>
      <c r="K558" s="277">
        <v>0</v>
      </c>
      <c r="L558" s="277">
        <v>0</v>
      </c>
      <c r="M558" s="277">
        <v>0</v>
      </c>
      <c r="N558" s="277">
        <v>0</v>
      </c>
      <c r="O558" s="277">
        <v>0</v>
      </c>
      <c r="P558" s="277">
        <v>0</v>
      </c>
      <c r="Q558" s="277">
        <v>0</v>
      </c>
      <c r="R558" s="277">
        <v>0</v>
      </c>
      <c r="S558" s="277">
        <v>0</v>
      </c>
      <c r="T558" s="277">
        <v>0</v>
      </c>
      <c r="U558" s="280"/>
      <c r="V558" s="280"/>
      <c r="W558" s="280"/>
      <c r="X558" s="280"/>
      <c r="Y558" s="280"/>
      <c r="Z558" s="280"/>
      <c r="AA558" s="280"/>
      <c r="AB558" s="280"/>
      <c r="AC558" s="280"/>
      <c r="AD558" s="280"/>
      <c r="AE558" s="280"/>
      <c r="AF558" s="280"/>
      <c r="AG558" s="280"/>
      <c r="AH558" s="280"/>
      <c r="AI558" s="280"/>
      <c r="AJ558" s="280"/>
      <c r="AK558" s="280"/>
      <c r="AL558" s="280"/>
      <c r="AM558" s="280"/>
      <c r="AN558" s="280"/>
      <c r="AO558" s="280"/>
    </row>
    <row r="559" s="51" customFormat="1" ht="21" customHeight="1">
      <c r="A559" s="275">
        <v>5</v>
      </c>
      <c r="B559" s="276" t="s">
        <v>607</v>
      </c>
      <c r="C559" s="277">
        <f t="shared" si="437"/>
        <v>1116994.48</v>
      </c>
      <c r="D559" s="277">
        <f t="shared" si="438"/>
        <v>1116994.48</v>
      </c>
      <c r="E559" s="277">
        <v>0</v>
      </c>
      <c r="F559" s="277">
        <v>1116994.48</v>
      </c>
      <c r="G559" s="277">
        <v>0</v>
      </c>
      <c r="H559" s="277">
        <v>0</v>
      </c>
      <c r="I559" s="277">
        <v>0</v>
      </c>
      <c r="J559" s="279">
        <v>0</v>
      </c>
      <c r="K559" s="277">
        <v>0</v>
      </c>
      <c r="L559" s="277">
        <v>0</v>
      </c>
      <c r="M559" s="277">
        <v>0</v>
      </c>
      <c r="N559" s="277">
        <v>0</v>
      </c>
      <c r="O559" s="277">
        <v>0</v>
      </c>
      <c r="P559" s="277">
        <v>0</v>
      </c>
      <c r="Q559" s="277">
        <v>0</v>
      </c>
      <c r="R559" s="277">
        <v>0</v>
      </c>
      <c r="S559" s="277">
        <v>0</v>
      </c>
      <c r="T559" s="277">
        <v>0</v>
      </c>
      <c r="U559" s="280"/>
      <c r="V559" s="280"/>
      <c r="W559" s="280"/>
      <c r="X559" s="280"/>
      <c r="Y559" s="280"/>
      <c r="Z559" s="280"/>
      <c r="AA559" s="280"/>
      <c r="AB559" s="280"/>
      <c r="AC559" s="280"/>
      <c r="AD559" s="280"/>
      <c r="AE559" s="280"/>
      <c r="AF559" s="280"/>
      <c r="AG559" s="280"/>
      <c r="AH559" s="280"/>
      <c r="AI559" s="280"/>
      <c r="AJ559" s="280"/>
      <c r="AK559" s="280"/>
      <c r="AL559" s="280"/>
      <c r="AM559" s="280"/>
      <c r="AN559" s="280"/>
      <c r="AO559" s="280"/>
    </row>
    <row r="560" s="51" customFormat="1" ht="21" customHeight="1">
      <c r="A560" s="275">
        <v>6</v>
      </c>
      <c r="B560" s="276" t="s">
        <v>1404</v>
      </c>
      <c r="C560" s="277">
        <f t="shared" si="437"/>
        <v>3169582.4800000004</v>
      </c>
      <c r="D560" s="277">
        <f t="shared" si="438"/>
        <v>2886425.7200000002</v>
      </c>
      <c r="E560" s="277">
        <v>0</v>
      </c>
      <c r="F560" s="277">
        <v>2886425.7200000002</v>
      </c>
      <c r="G560" s="277">
        <v>0</v>
      </c>
      <c r="H560" s="277">
        <v>0</v>
      </c>
      <c r="I560" s="277">
        <v>0</v>
      </c>
      <c r="J560" s="279">
        <v>0</v>
      </c>
      <c r="K560" s="277">
        <v>0</v>
      </c>
      <c r="L560" s="277">
        <v>0</v>
      </c>
      <c r="M560" s="277">
        <v>0</v>
      </c>
      <c r="N560" s="277">
        <v>0</v>
      </c>
      <c r="O560" s="277">
        <v>0</v>
      </c>
      <c r="P560" s="277">
        <v>283156.76000000001</v>
      </c>
      <c r="Q560" s="277">
        <v>0</v>
      </c>
      <c r="R560" s="277">
        <v>0</v>
      </c>
      <c r="S560" s="277">
        <v>0</v>
      </c>
      <c r="T560" s="277">
        <v>0</v>
      </c>
      <c r="U560" s="280"/>
      <c r="V560" s="280"/>
      <c r="W560" s="280"/>
      <c r="X560" s="280"/>
      <c r="Y560" s="280"/>
      <c r="Z560" s="280"/>
      <c r="AA560" s="280"/>
      <c r="AB560" s="280"/>
      <c r="AC560" s="280"/>
      <c r="AD560" s="280"/>
      <c r="AE560" s="280"/>
      <c r="AF560" s="280"/>
      <c r="AG560" s="280"/>
      <c r="AH560" s="280"/>
      <c r="AI560" s="280"/>
      <c r="AJ560" s="280"/>
      <c r="AK560" s="280"/>
      <c r="AL560" s="280"/>
      <c r="AM560" s="280"/>
      <c r="AN560" s="280"/>
      <c r="AO560" s="280"/>
    </row>
    <row r="561" s="51" customFormat="1" ht="21" customHeight="1">
      <c r="A561" s="275">
        <v>7</v>
      </c>
      <c r="B561" s="276" t="s">
        <v>341</v>
      </c>
      <c r="C561" s="277">
        <f t="shared" si="437"/>
        <v>441753.79999999999</v>
      </c>
      <c r="D561" s="277">
        <f t="shared" si="438"/>
        <v>0</v>
      </c>
      <c r="E561" s="277">
        <v>0</v>
      </c>
      <c r="F561" s="277">
        <v>0</v>
      </c>
      <c r="G561" s="277">
        <v>0</v>
      </c>
      <c r="H561" s="277">
        <v>0</v>
      </c>
      <c r="I561" s="277">
        <v>0</v>
      </c>
      <c r="J561" s="279">
        <v>0</v>
      </c>
      <c r="K561" s="277">
        <v>0</v>
      </c>
      <c r="L561" s="277">
        <v>0</v>
      </c>
      <c r="M561" s="277">
        <v>0</v>
      </c>
      <c r="N561" s="277">
        <v>441753.79999999999</v>
      </c>
      <c r="O561" s="277">
        <v>0</v>
      </c>
      <c r="P561" s="277">
        <v>0</v>
      </c>
      <c r="Q561" s="277">
        <v>0</v>
      </c>
      <c r="R561" s="277">
        <v>0</v>
      </c>
      <c r="S561" s="277">
        <v>0</v>
      </c>
      <c r="T561" s="277">
        <v>0</v>
      </c>
      <c r="U561" s="280"/>
      <c r="V561" s="280"/>
      <c r="W561" s="280"/>
      <c r="X561" s="280"/>
      <c r="Y561" s="280"/>
      <c r="Z561" s="280"/>
      <c r="AA561" s="280"/>
      <c r="AB561" s="280"/>
      <c r="AC561" s="280"/>
      <c r="AD561" s="280"/>
      <c r="AE561" s="280"/>
      <c r="AF561" s="280"/>
      <c r="AG561" s="280"/>
      <c r="AH561" s="280"/>
      <c r="AI561" s="280"/>
      <c r="AJ561" s="280"/>
      <c r="AK561" s="280"/>
      <c r="AL561" s="280"/>
      <c r="AM561" s="280"/>
      <c r="AN561" s="280"/>
      <c r="AO561" s="280"/>
    </row>
    <row r="562" s="51" customFormat="1" ht="21" customHeight="1">
      <c r="A562" s="275">
        <v>8</v>
      </c>
      <c r="B562" s="276" t="s">
        <v>608</v>
      </c>
      <c r="C562" s="277">
        <f t="shared" si="437"/>
        <v>2065904.4299999999</v>
      </c>
      <c r="D562" s="277">
        <f t="shared" si="438"/>
        <v>0</v>
      </c>
      <c r="E562" s="277">
        <v>0</v>
      </c>
      <c r="F562" s="277">
        <v>0</v>
      </c>
      <c r="G562" s="277">
        <v>0</v>
      </c>
      <c r="H562" s="277">
        <v>0</v>
      </c>
      <c r="I562" s="277">
        <v>0</v>
      </c>
      <c r="J562" s="279">
        <v>0</v>
      </c>
      <c r="K562" s="277">
        <v>0</v>
      </c>
      <c r="L562" s="277">
        <v>2065904.4299999999</v>
      </c>
      <c r="M562" s="277">
        <v>0</v>
      </c>
      <c r="N562" s="277">
        <v>0</v>
      </c>
      <c r="O562" s="277">
        <v>0</v>
      </c>
      <c r="P562" s="277">
        <v>0</v>
      </c>
      <c r="Q562" s="277">
        <v>0</v>
      </c>
      <c r="R562" s="277">
        <v>0</v>
      </c>
      <c r="S562" s="277">
        <v>0</v>
      </c>
      <c r="T562" s="277">
        <v>0</v>
      </c>
      <c r="U562" s="280"/>
      <c r="V562" s="280"/>
      <c r="W562" s="280"/>
      <c r="X562" s="280"/>
      <c r="Y562" s="280"/>
      <c r="Z562" s="280"/>
      <c r="AA562" s="280"/>
      <c r="AB562" s="280"/>
      <c r="AC562" s="280"/>
      <c r="AD562" s="280"/>
      <c r="AE562" s="280"/>
      <c r="AF562" s="280"/>
      <c r="AG562" s="280"/>
      <c r="AH562" s="280"/>
      <c r="AI562" s="280"/>
      <c r="AJ562" s="280"/>
      <c r="AK562" s="280"/>
      <c r="AL562" s="280"/>
      <c r="AM562" s="280"/>
      <c r="AN562" s="280"/>
      <c r="AO562" s="280"/>
    </row>
    <row r="563" s="51" customFormat="1" ht="21" customHeight="1">
      <c r="A563" s="275">
        <v>9</v>
      </c>
      <c r="B563" s="276" t="s">
        <v>1405</v>
      </c>
      <c r="C563" s="277">
        <f t="shared" si="437"/>
        <v>1828422.6000000001</v>
      </c>
      <c r="D563" s="277">
        <f t="shared" si="438"/>
        <v>1828422.6000000001</v>
      </c>
      <c r="E563" s="277">
        <v>0</v>
      </c>
      <c r="F563" s="277">
        <v>1828422.6000000001</v>
      </c>
      <c r="G563" s="277">
        <v>0</v>
      </c>
      <c r="H563" s="277">
        <v>0</v>
      </c>
      <c r="I563" s="277">
        <v>0</v>
      </c>
      <c r="J563" s="279">
        <v>0</v>
      </c>
      <c r="K563" s="277">
        <v>0</v>
      </c>
      <c r="L563" s="277">
        <v>0</v>
      </c>
      <c r="M563" s="277">
        <v>0</v>
      </c>
      <c r="N563" s="277">
        <v>0</v>
      </c>
      <c r="O563" s="277">
        <v>0</v>
      </c>
      <c r="P563" s="277">
        <v>0</v>
      </c>
      <c r="Q563" s="277">
        <v>0</v>
      </c>
      <c r="R563" s="277">
        <v>0</v>
      </c>
      <c r="S563" s="277">
        <v>0</v>
      </c>
      <c r="T563" s="277">
        <v>0</v>
      </c>
      <c r="U563" s="280"/>
      <c r="V563" s="280"/>
      <c r="W563" s="280"/>
      <c r="X563" s="280"/>
      <c r="Y563" s="280"/>
      <c r="Z563" s="280"/>
      <c r="AA563" s="280"/>
      <c r="AB563" s="280"/>
      <c r="AC563" s="280"/>
      <c r="AD563" s="280"/>
      <c r="AE563" s="280"/>
      <c r="AF563" s="280"/>
      <c r="AG563" s="280"/>
      <c r="AH563" s="280"/>
      <c r="AI563" s="280"/>
      <c r="AJ563" s="280"/>
      <c r="AK563" s="280"/>
      <c r="AL563" s="280"/>
      <c r="AM563" s="280"/>
      <c r="AN563" s="280"/>
      <c r="AO563" s="280"/>
    </row>
    <row r="564" s="51" customFormat="1" ht="21" customHeight="1">
      <c r="A564" s="275">
        <v>10</v>
      </c>
      <c r="B564" s="276" t="s">
        <v>1406</v>
      </c>
      <c r="C564" s="277">
        <f t="shared" si="437"/>
        <v>1882579</v>
      </c>
      <c r="D564" s="277">
        <f t="shared" si="438"/>
        <v>1882579</v>
      </c>
      <c r="E564" s="277">
        <v>0</v>
      </c>
      <c r="F564" s="277">
        <v>1882579</v>
      </c>
      <c r="G564" s="277">
        <v>0</v>
      </c>
      <c r="H564" s="277">
        <v>0</v>
      </c>
      <c r="I564" s="277">
        <v>0</v>
      </c>
      <c r="J564" s="279">
        <v>0</v>
      </c>
      <c r="K564" s="277">
        <v>0</v>
      </c>
      <c r="L564" s="277">
        <v>0</v>
      </c>
      <c r="M564" s="277">
        <v>0</v>
      </c>
      <c r="N564" s="277">
        <v>0</v>
      </c>
      <c r="O564" s="277">
        <v>0</v>
      </c>
      <c r="P564" s="277">
        <v>0</v>
      </c>
      <c r="Q564" s="277">
        <v>0</v>
      </c>
      <c r="R564" s="277">
        <v>0</v>
      </c>
      <c r="S564" s="277">
        <v>0</v>
      </c>
      <c r="T564" s="277">
        <v>0</v>
      </c>
      <c r="U564" s="280"/>
      <c r="V564" s="280"/>
      <c r="W564" s="280"/>
      <c r="X564" s="280"/>
      <c r="Y564" s="280"/>
      <c r="Z564" s="280"/>
      <c r="AA564" s="280"/>
      <c r="AB564" s="280"/>
      <c r="AC564" s="280"/>
      <c r="AD564" s="280"/>
      <c r="AE564" s="280"/>
      <c r="AF564" s="280"/>
      <c r="AG564" s="280"/>
      <c r="AH564" s="280"/>
      <c r="AI564" s="280"/>
      <c r="AJ564" s="280"/>
      <c r="AK564" s="280"/>
      <c r="AL564" s="280"/>
      <c r="AM564" s="280"/>
      <c r="AN564" s="280"/>
      <c r="AO564" s="280"/>
    </row>
    <row r="565" s="51" customFormat="1" ht="21" customHeight="1">
      <c r="A565" s="275">
        <v>11</v>
      </c>
      <c r="B565" s="276" t="s">
        <v>1407</v>
      </c>
      <c r="C565" s="277">
        <f t="shared" si="437"/>
        <v>1470532.8</v>
      </c>
      <c r="D565" s="277">
        <f t="shared" si="438"/>
        <v>1470532.8</v>
      </c>
      <c r="E565" s="277">
        <v>0</v>
      </c>
      <c r="F565" s="277">
        <v>1470532.8</v>
      </c>
      <c r="G565" s="277">
        <v>0</v>
      </c>
      <c r="H565" s="277">
        <v>0</v>
      </c>
      <c r="I565" s="277">
        <v>0</v>
      </c>
      <c r="J565" s="279">
        <v>0</v>
      </c>
      <c r="K565" s="277">
        <v>0</v>
      </c>
      <c r="L565" s="277">
        <v>0</v>
      </c>
      <c r="M565" s="277">
        <v>0</v>
      </c>
      <c r="N565" s="277">
        <v>0</v>
      </c>
      <c r="O565" s="277">
        <v>0</v>
      </c>
      <c r="P565" s="277">
        <v>0</v>
      </c>
      <c r="Q565" s="277">
        <v>0</v>
      </c>
      <c r="R565" s="277">
        <v>0</v>
      </c>
      <c r="S565" s="277">
        <v>0</v>
      </c>
      <c r="T565" s="277">
        <v>0</v>
      </c>
      <c r="U565" s="280"/>
      <c r="V565" s="280"/>
      <c r="W565" s="280"/>
      <c r="X565" s="280"/>
      <c r="Y565" s="280"/>
      <c r="Z565" s="280"/>
      <c r="AA565" s="280"/>
      <c r="AB565" s="280"/>
      <c r="AC565" s="280"/>
      <c r="AD565" s="280"/>
      <c r="AE565" s="280"/>
      <c r="AF565" s="280"/>
      <c r="AG565" s="280"/>
      <c r="AH565" s="280"/>
      <c r="AI565" s="280"/>
      <c r="AJ565" s="280"/>
      <c r="AK565" s="280"/>
      <c r="AL565" s="280"/>
      <c r="AM565" s="280"/>
      <c r="AN565" s="280"/>
      <c r="AO565" s="280"/>
    </row>
    <row r="566" s="51" customFormat="1" ht="21" customHeight="1">
      <c r="A566" s="275">
        <v>12</v>
      </c>
      <c r="B566" s="276" t="s">
        <v>1408</v>
      </c>
      <c r="C566" s="277">
        <f t="shared" si="437"/>
        <v>19535420.699999999</v>
      </c>
      <c r="D566" s="277">
        <f t="shared" si="438"/>
        <v>14404521.379999999</v>
      </c>
      <c r="E566" s="277">
        <v>4897354.5800000001</v>
      </c>
      <c r="F566" s="277">
        <v>7507162.7999999998</v>
      </c>
      <c r="G566" s="277">
        <v>0</v>
      </c>
      <c r="H566" s="277">
        <v>1007750.4</v>
      </c>
      <c r="I566" s="277">
        <v>992253.59999999998</v>
      </c>
      <c r="J566" s="279">
        <v>0</v>
      </c>
      <c r="K566" s="277">
        <v>0</v>
      </c>
      <c r="L566" s="277">
        <v>0</v>
      </c>
      <c r="M566" s="277">
        <v>0</v>
      </c>
      <c r="N566" s="277">
        <v>4764922.7999999998</v>
      </c>
      <c r="O566" s="277">
        <v>0</v>
      </c>
      <c r="P566" s="277">
        <f>258428.97+107547.55</f>
        <v>365976.52000000002</v>
      </c>
      <c r="Q566" s="277">
        <v>0</v>
      </c>
      <c r="R566" s="277">
        <v>0</v>
      </c>
      <c r="S566" s="277">
        <v>0</v>
      </c>
      <c r="T566" s="277">
        <v>0</v>
      </c>
      <c r="U566" s="280"/>
      <c r="V566" s="280"/>
      <c r="W566" s="280"/>
      <c r="X566" s="280"/>
      <c r="Y566" s="280"/>
      <c r="Z566" s="280"/>
      <c r="AA566" s="280"/>
      <c r="AB566" s="280"/>
      <c r="AC566" s="280"/>
      <c r="AD566" s="280"/>
      <c r="AE566" s="280"/>
      <c r="AF566" s="280"/>
      <c r="AG566" s="280"/>
      <c r="AH566" s="280"/>
      <c r="AI566" s="280"/>
      <c r="AJ566" s="280"/>
      <c r="AK566" s="280"/>
      <c r="AL566" s="280"/>
      <c r="AM566" s="280"/>
      <c r="AN566" s="280"/>
      <c r="AO566" s="280"/>
    </row>
    <row r="567" s="51" customFormat="1" ht="21" customHeight="1">
      <c r="A567" s="275">
        <v>13</v>
      </c>
      <c r="B567" s="276" t="s">
        <v>613</v>
      </c>
      <c r="C567" s="277">
        <f t="shared" si="437"/>
        <v>914208</v>
      </c>
      <c r="D567" s="277">
        <f t="shared" si="438"/>
        <v>914208</v>
      </c>
      <c r="E567" s="277">
        <v>0</v>
      </c>
      <c r="F567" s="277">
        <v>0</v>
      </c>
      <c r="G567" s="277">
        <v>0</v>
      </c>
      <c r="H567" s="277">
        <v>914208</v>
      </c>
      <c r="I567" s="277">
        <v>0</v>
      </c>
      <c r="J567" s="279">
        <v>0</v>
      </c>
      <c r="K567" s="277">
        <v>0</v>
      </c>
      <c r="L567" s="277">
        <v>0</v>
      </c>
      <c r="M567" s="277">
        <v>0</v>
      </c>
      <c r="N567" s="277">
        <v>0</v>
      </c>
      <c r="O567" s="277">
        <v>0</v>
      </c>
      <c r="P567" s="277">
        <v>0</v>
      </c>
      <c r="Q567" s="277">
        <v>0</v>
      </c>
      <c r="R567" s="277">
        <v>0</v>
      </c>
      <c r="S567" s="277">
        <v>0</v>
      </c>
      <c r="T567" s="277">
        <v>0</v>
      </c>
      <c r="U567" s="280"/>
      <c r="V567" s="280"/>
      <c r="W567" s="280"/>
      <c r="X567" s="280"/>
      <c r="Y567" s="280"/>
      <c r="Z567" s="280"/>
      <c r="AA567" s="280"/>
      <c r="AB567" s="280"/>
      <c r="AC567" s="280"/>
      <c r="AD567" s="280"/>
      <c r="AE567" s="280"/>
      <c r="AF567" s="280"/>
      <c r="AG567" s="280"/>
      <c r="AH567" s="280"/>
      <c r="AI567" s="280"/>
      <c r="AJ567" s="280"/>
      <c r="AK567" s="280"/>
      <c r="AL567" s="280"/>
      <c r="AM567" s="280"/>
      <c r="AN567" s="280"/>
      <c r="AO567" s="280"/>
    </row>
    <row r="568" s="51" customFormat="1" ht="22.5" customHeight="1">
      <c r="A568" s="275">
        <v>14</v>
      </c>
      <c r="B568" s="276" t="s">
        <v>1409</v>
      </c>
      <c r="C568" s="277">
        <f t="shared" si="437"/>
        <v>7662.4700000000003</v>
      </c>
      <c r="D568" s="277">
        <f t="shared" si="438"/>
        <v>0</v>
      </c>
      <c r="E568" s="277">
        <v>0</v>
      </c>
      <c r="F568" s="277">
        <v>0</v>
      </c>
      <c r="G568" s="277">
        <v>0</v>
      </c>
      <c r="H568" s="277">
        <v>0</v>
      </c>
      <c r="I568" s="277">
        <v>0</v>
      </c>
      <c r="J568" s="279">
        <v>0</v>
      </c>
      <c r="K568" s="277">
        <v>0</v>
      </c>
      <c r="L568" s="277">
        <v>0</v>
      </c>
      <c r="M568" s="277">
        <v>0</v>
      </c>
      <c r="N568" s="277">
        <v>0</v>
      </c>
      <c r="O568" s="277">
        <v>0</v>
      </c>
      <c r="P568" s="277">
        <v>7662.4700000000003</v>
      </c>
      <c r="Q568" s="277">
        <v>0</v>
      </c>
      <c r="R568" s="277">
        <v>0</v>
      </c>
      <c r="S568" s="277">
        <v>0</v>
      </c>
      <c r="T568" s="277">
        <v>0</v>
      </c>
      <c r="U568" s="280"/>
      <c r="V568" s="280"/>
      <c r="W568" s="280"/>
      <c r="X568" s="280"/>
      <c r="Y568" s="280"/>
      <c r="Z568" s="280"/>
      <c r="AA568" s="280"/>
      <c r="AB568" s="280"/>
      <c r="AC568" s="280"/>
      <c r="AD568" s="280"/>
      <c r="AE568" s="280"/>
      <c r="AF568" s="280"/>
      <c r="AG568" s="280"/>
      <c r="AH568" s="280"/>
      <c r="AI568" s="280"/>
      <c r="AJ568" s="280"/>
      <c r="AK568" s="280"/>
      <c r="AL568" s="280"/>
      <c r="AM568" s="280"/>
      <c r="AN568" s="280"/>
      <c r="AO568" s="280"/>
    </row>
    <row r="569" s="51" customFormat="1" ht="21" customHeight="1">
      <c r="A569" s="275">
        <v>15</v>
      </c>
      <c r="B569" s="276" t="s">
        <v>615</v>
      </c>
      <c r="C569" s="277">
        <f t="shared" si="437"/>
        <v>2877801.6699999999</v>
      </c>
      <c r="D569" s="277">
        <f t="shared" si="438"/>
        <v>0</v>
      </c>
      <c r="E569" s="277">
        <v>0</v>
      </c>
      <c r="F569" s="277">
        <v>0</v>
      </c>
      <c r="G569" s="277">
        <v>0</v>
      </c>
      <c r="H569" s="277">
        <v>0</v>
      </c>
      <c r="I569" s="277">
        <v>0</v>
      </c>
      <c r="J569" s="279">
        <v>0</v>
      </c>
      <c r="K569" s="277">
        <v>0</v>
      </c>
      <c r="L569" s="277">
        <v>2877801.6699999999</v>
      </c>
      <c r="M569" s="277">
        <v>0</v>
      </c>
      <c r="N569" s="277">
        <v>0</v>
      </c>
      <c r="O569" s="277">
        <v>0</v>
      </c>
      <c r="P569" s="277">
        <v>0</v>
      </c>
      <c r="Q569" s="277">
        <v>0</v>
      </c>
      <c r="R569" s="277">
        <v>0</v>
      </c>
      <c r="S569" s="277">
        <v>0</v>
      </c>
      <c r="T569" s="277">
        <v>0</v>
      </c>
      <c r="U569" s="280"/>
      <c r="V569" s="280"/>
      <c r="W569" s="280"/>
      <c r="X569" s="280"/>
      <c r="Y569" s="280"/>
      <c r="Z569" s="280"/>
      <c r="AA569" s="280"/>
      <c r="AB569" s="280"/>
      <c r="AC569" s="280"/>
      <c r="AD569" s="280"/>
      <c r="AE569" s="280"/>
      <c r="AF569" s="280"/>
      <c r="AG569" s="280"/>
      <c r="AH569" s="280"/>
      <c r="AI569" s="280"/>
      <c r="AJ569" s="280"/>
      <c r="AK569" s="280"/>
      <c r="AL569" s="280"/>
      <c r="AM569" s="280"/>
      <c r="AN569" s="280"/>
      <c r="AO569" s="280"/>
    </row>
    <row r="570" s="51" customFormat="1" ht="22.5" customHeight="1">
      <c r="A570" s="275">
        <v>16</v>
      </c>
      <c r="B570" s="276" t="s">
        <v>348</v>
      </c>
      <c r="C570" s="277">
        <f t="shared" si="437"/>
        <v>2814383.6600000001</v>
      </c>
      <c r="D570" s="277">
        <f t="shared" si="438"/>
        <v>0</v>
      </c>
      <c r="E570" s="277">
        <v>0</v>
      </c>
      <c r="F570" s="277">
        <v>0</v>
      </c>
      <c r="G570" s="277">
        <v>0</v>
      </c>
      <c r="H570" s="277">
        <v>0</v>
      </c>
      <c r="I570" s="277">
        <v>0</v>
      </c>
      <c r="J570" s="279">
        <v>0</v>
      </c>
      <c r="K570" s="277">
        <v>0</v>
      </c>
      <c r="L570" s="277">
        <v>0</v>
      </c>
      <c r="M570" s="277">
        <v>0</v>
      </c>
      <c r="N570" s="277">
        <v>2814383.6600000001</v>
      </c>
      <c r="O570" s="277">
        <v>0</v>
      </c>
      <c r="P570" s="277">
        <v>0</v>
      </c>
      <c r="Q570" s="277">
        <v>0</v>
      </c>
      <c r="R570" s="277">
        <v>0</v>
      </c>
      <c r="S570" s="277">
        <v>0</v>
      </c>
      <c r="T570" s="277">
        <v>0</v>
      </c>
      <c r="U570" s="280"/>
      <c r="V570" s="280"/>
      <c r="W570" s="280"/>
      <c r="X570" s="280"/>
      <c r="Y570" s="280"/>
      <c r="Z570" s="280"/>
      <c r="AA570" s="280"/>
      <c r="AB570" s="280"/>
      <c r="AC570" s="280"/>
      <c r="AD570" s="280"/>
      <c r="AE570" s="280"/>
      <c r="AF570" s="280"/>
      <c r="AG570" s="280"/>
      <c r="AH570" s="280"/>
      <c r="AI570" s="280"/>
      <c r="AJ570" s="280"/>
      <c r="AK570" s="280"/>
      <c r="AL570" s="280"/>
      <c r="AM570" s="280"/>
      <c r="AN570" s="280"/>
      <c r="AO570" s="280"/>
    </row>
    <row r="571" s="51" customFormat="1" ht="21" customHeight="1">
      <c r="A571" s="275">
        <v>17</v>
      </c>
      <c r="B571" s="276" t="s">
        <v>616</v>
      </c>
      <c r="C571" s="277">
        <f t="shared" si="437"/>
        <v>1076550.4500000002</v>
      </c>
      <c r="D571" s="277">
        <f t="shared" si="438"/>
        <v>315338.40000000002</v>
      </c>
      <c r="E571" s="277">
        <v>0</v>
      </c>
      <c r="F571" s="277">
        <v>0</v>
      </c>
      <c r="G571" s="277">
        <v>0</v>
      </c>
      <c r="H571" s="277">
        <v>153162</v>
      </c>
      <c r="I571" s="277">
        <v>162176.39999999999</v>
      </c>
      <c r="J571" s="279">
        <v>0</v>
      </c>
      <c r="K571" s="277">
        <v>0</v>
      </c>
      <c r="L571" s="277">
        <v>761212.05000000005</v>
      </c>
      <c r="M571" s="277">
        <v>0</v>
      </c>
      <c r="N571" s="277">
        <v>0</v>
      </c>
      <c r="O571" s="277">
        <v>0</v>
      </c>
      <c r="P571" s="277">
        <v>0</v>
      </c>
      <c r="Q571" s="277">
        <v>0</v>
      </c>
      <c r="R571" s="277">
        <v>0</v>
      </c>
      <c r="S571" s="277">
        <v>0</v>
      </c>
      <c r="T571" s="277">
        <v>0</v>
      </c>
      <c r="U571" s="280"/>
      <c r="V571" s="280"/>
      <c r="W571" s="280"/>
      <c r="X571" s="280"/>
      <c r="Y571" s="280"/>
      <c r="Z571" s="280"/>
      <c r="AA571" s="280"/>
      <c r="AB571" s="280"/>
      <c r="AC571" s="280"/>
      <c r="AD571" s="280"/>
      <c r="AE571" s="280"/>
      <c r="AF571" s="280"/>
      <c r="AG571" s="280"/>
      <c r="AH571" s="280"/>
      <c r="AI571" s="280"/>
      <c r="AJ571" s="280"/>
      <c r="AK571" s="280"/>
      <c r="AL571" s="280"/>
      <c r="AM571" s="280"/>
      <c r="AN571" s="280"/>
      <c r="AO571" s="280"/>
    </row>
    <row r="572" s="51" customFormat="1" ht="21" customHeight="1">
      <c r="A572" s="275">
        <v>18</v>
      </c>
      <c r="B572" s="276" t="s">
        <v>617</v>
      </c>
      <c r="C572" s="277">
        <f t="shared" si="437"/>
        <v>1517388</v>
      </c>
      <c r="D572" s="277">
        <f t="shared" si="438"/>
        <v>0</v>
      </c>
      <c r="E572" s="277">
        <v>0</v>
      </c>
      <c r="F572" s="277">
        <v>0</v>
      </c>
      <c r="G572" s="277">
        <v>0</v>
      </c>
      <c r="H572" s="277">
        <v>0</v>
      </c>
      <c r="I572" s="277">
        <v>0</v>
      </c>
      <c r="J572" s="279">
        <v>0</v>
      </c>
      <c r="K572" s="277">
        <v>0</v>
      </c>
      <c r="L572" s="277">
        <v>0</v>
      </c>
      <c r="M572" s="277">
        <v>0</v>
      </c>
      <c r="N572" s="277">
        <v>1517388</v>
      </c>
      <c r="O572" s="277">
        <v>0</v>
      </c>
      <c r="P572" s="277">
        <v>0</v>
      </c>
      <c r="Q572" s="277">
        <v>0</v>
      </c>
      <c r="R572" s="277">
        <v>0</v>
      </c>
      <c r="S572" s="277">
        <v>0</v>
      </c>
      <c r="T572" s="277">
        <v>0</v>
      </c>
      <c r="U572" s="280"/>
      <c r="V572" s="280"/>
      <c r="W572" s="280"/>
      <c r="X572" s="280"/>
      <c r="Y572" s="280"/>
      <c r="Z572" s="280"/>
      <c r="AA572" s="280"/>
      <c r="AB572" s="280"/>
      <c r="AC572" s="280"/>
      <c r="AD572" s="280"/>
      <c r="AE572" s="280"/>
      <c r="AF572" s="280"/>
      <c r="AG572" s="280"/>
      <c r="AH572" s="280"/>
      <c r="AI572" s="280"/>
      <c r="AJ572" s="280"/>
      <c r="AK572" s="280"/>
      <c r="AL572" s="280"/>
      <c r="AM572" s="280"/>
      <c r="AN572" s="280"/>
      <c r="AO572" s="280"/>
    </row>
    <row r="573" s="51" customFormat="1" ht="21" customHeight="1">
      <c r="A573" s="275">
        <v>19</v>
      </c>
      <c r="B573" s="276" t="s">
        <v>350</v>
      </c>
      <c r="C573" s="277">
        <f t="shared" si="437"/>
        <v>1884938.3999999999</v>
      </c>
      <c r="D573" s="277">
        <f t="shared" si="438"/>
        <v>0</v>
      </c>
      <c r="E573" s="277">
        <v>0</v>
      </c>
      <c r="F573" s="277">
        <v>0</v>
      </c>
      <c r="G573" s="277">
        <v>0</v>
      </c>
      <c r="H573" s="277">
        <v>0</v>
      </c>
      <c r="I573" s="277">
        <v>0</v>
      </c>
      <c r="J573" s="279">
        <v>0</v>
      </c>
      <c r="K573" s="277">
        <v>0</v>
      </c>
      <c r="L573" s="277">
        <v>0</v>
      </c>
      <c r="M573" s="277">
        <v>0</v>
      </c>
      <c r="N573" s="277">
        <v>1884938.3999999999</v>
      </c>
      <c r="O573" s="277">
        <v>0</v>
      </c>
      <c r="P573" s="277">
        <v>0</v>
      </c>
      <c r="Q573" s="277">
        <v>0</v>
      </c>
      <c r="R573" s="277">
        <v>0</v>
      </c>
      <c r="S573" s="277">
        <v>0</v>
      </c>
      <c r="T573" s="277">
        <v>0</v>
      </c>
      <c r="U573" s="280"/>
      <c r="V573" s="280"/>
      <c r="W573" s="280"/>
      <c r="X573" s="280"/>
      <c r="Y573" s="280"/>
      <c r="Z573" s="280"/>
      <c r="AA573" s="280"/>
      <c r="AB573" s="280"/>
      <c r="AC573" s="280"/>
      <c r="AD573" s="280"/>
      <c r="AE573" s="280"/>
      <c r="AF573" s="280"/>
      <c r="AG573" s="280"/>
      <c r="AH573" s="280"/>
      <c r="AI573" s="280"/>
      <c r="AJ573" s="280"/>
      <c r="AK573" s="280"/>
      <c r="AL573" s="280"/>
      <c r="AM573" s="280"/>
      <c r="AN573" s="280"/>
      <c r="AO573" s="280"/>
    </row>
    <row r="574" s="51" customFormat="1" ht="21" customHeight="1">
      <c r="A574" s="275">
        <v>20</v>
      </c>
      <c r="B574" s="276" t="s">
        <v>1410</v>
      </c>
      <c r="C574" s="277">
        <f t="shared" si="437"/>
        <v>4538675.0499999998</v>
      </c>
      <c r="D574" s="277">
        <f t="shared" si="438"/>
        <v>0</v>
      </c>
      <c r="E574" s="277">
        <v>0</v>
      </c>
      <c r="F574" s="277">
        <v>0</v>
      </c>
      <c r="G574" s="277">
        <v>0</v>
      </c>
      <c r="H574" s="277">
        <v>0</v>
      </c>
      <c r="I574" s="277">
        <v>0</v>
      </c>
      <c r="J574" s="279">
        <v>0</v>
      </c>
      <c r="K574" s="277">
        <v>0</v>
      </c>
      <c r="L574" s="277">
        <v>4374204</v>
      </c>
      <c r="M574" s="277">
        <v>0</v>
      </c>
      <c r="N574" s="277">
        <v>0</v>
      </c>
      <c r="O574" s="277">
        <v>0</v>
      </c>
      <c r="P574" s="277">
        <v>164471.04999999999</v>
      </c>
      <c r="Q574" s="277">
        <v>0</v>
      </c>
      <c r="R574" s="277">
        <v>0</v>
      </c>
      <c r="S574" s="277">
        <v>0</v>
      </c>
      <c r="T574" s="277">
        <v>0</v>
      </c>
      <c r="U574" s="280"/>
      <c r="V574" s="280"/>
      <c r="W574" s="280"/>
      <c r="X574" s="280"/>
      <c r="Y574" s="280"/>
      <c r="Z574" s="280"/>
      <c r="AA574" s="280"/>
      <c r="AB574" s="280"/>
      <c r="AC574" s="280"/>
      <c r="AD574" s="280"/>
      <c r="AE574" s="280"/>
      <c r="AF574" s="280"/>
      <c r="AG574" s="280"/>
      <c r="AH574" s="280"/>
      <c r="AI574" s="280"/>
      <c r="AJ574" s="280"/>
      <c r="AK574" s="280"/>
      <c r="AL574" s="280"/>
      <c r="AM574" s="280"/>
      <c r="AN574" s="280"/>
      <c r="AO574" s="280"/>
    </row>
    <row r="575" s="51" customFormat="1" ht="21" customHeight="1">
      <c r="A575" s="275">
        <v>21</v>
      </c>
      <c r="B575" s="276" t="s">
        <v>1411</v>
      </c>
      <c r="C575" s="277">
        <f t="shared" si="437"/>
        <v>876277.29000000004</v>
      </c>
      <c r="D575" s="277">
        <f t="shared" si="438"/>
        <v>0</v>
      </c>
      <c r="E575" s="277">
        <v>0</v>
      </c>
      <c r="F575" s="277">
        <v>0</v>
      </c>
      <c r="G575" s="277">
        <v>0</v>
      </c>
      <c r="H575" s="277">
        <v>0</v>
      </c>
      <c r="I575" s="277">
        <v>0</v>
      </c>
      <c r="J575" s="279">
        <v>0</v>
      </c>
      <c r="K575" s="277">
        <v>0</v>
      </c>
      <c r="L575" s="277">
        <v>0</v>
      </c>
      <c r="M575" s="277">
        <v>0</v>
      </c>
      <c r="N575" s="277">
        <v>0</v>
      </c>
      <c r="O575" s="277">
        <v>761458.80000000005</v>
      </c>
      <c r="P575" s="277">
        <v>114818.49000000001</v>
      </c>
      <c r="Q575" s="277">
        <v>0</v>
      </c>
      <c r="R575" s="277">
        <v>0</v>
      </c>
      <c r="S575" s="277">
        <v>0</v>
      </c>
      <c r="T575" s="277">
        <v>0</v>
      </c>
      <c r="U575" s="280"/>
      <c r="V575" s="280"/>
      <c r="W575" s="280"/>
      <c r="X575" s="280"/>
      <c r="Y575" s="280"/>
      <c r="Z575" s="280"/>
      <c r="AA575" s="280"/>
      <c r="AB575" s="280"/>
      <c r="AC575" s="280"/>
      <c r="AD575" s="280"/>
      <c r="AE575" s="280"/>
      <c r="AF575" s="280"/>
      <c r="AG575" s="280"/>
      <c r="AH575" s="280"/>
      <c r="AI575" s="280"/>
      <c r="AJ575" s="280"/>
      <c r="AK575" s="280"/>
      <c r="AL575" s="280"/>
      <c r="AM575" s="280"/>
      <c r="AN575" s="280"/>
      <c r="AO575" s="280"/>
    </row>
    <row r="576" s="51" customFormat="1" ht="21" customHeight="1">
      <c r="A576" s="275">
        <v>22</v>
      </c>
      <c r="B576" s="276" t="s">
        <v>353</v>
      </c>
      <c r="C576" s="277">
        <f t="shared" si="437"/>
        <v>3260314.21</v>
      </c>
      <c r="D576" s="277">
        <f t="shared" si="438"/>
        <v>3260314.21</v>
      </c>
      <c r="E576" s="277">
        <v>0</v>
      </c>
      <c r="F576" s="277">
        <v>2035048.8</v>
      </c>
      <c r="G576" s="277">
        <v>1225265.4099999999</v>
      </c>
      <c r="H576" s="277">
        <v>0</v>
      </c>
      <c r="I576" s="277">
        <v>0</v>
      </c>
      <c r="J576" s="279">
        <v>0</v>
      </c>
      <c r="K576" s="277">
        <v>0</v>
      </c>
      <c r="L576" s="277">
        <v>0</v>
      </c>
      <c r="M576" s="277">
        <v>0</v>
      </c>
      <c r="N576" s="277">
        <v>0</v>
      </c>
      <c r="O576" s="277">
        <v>0</v>
      </c>
      <c r="P576" s="277">
        <v>0</v>
      </c>
      <c r="Q576" s="277">
        <v>0</v>
      </c>
      <c r="R576" s="277">
        <v>0</v>
      </c>
      <c r="S576" s="277">
        <v>0</v>
      </c>
      <c r="T576" s="277">
        <v>0</v>
      </c>
      <c r="U576" s="280"/>
      <c r="V576" s="280"/>
      <c r="W576" s="280"/>
      <c r="X576" s="280"/>
      <c r="Y576" s="280"/>
      <c r="Z576" s="280"/>
      <c r="AA576" s="280"/>
      <c r="AB576" s="280"/>
      <c r="AC576" s="280"/>
      <c r="AD576" s="280"/>
      <c r="AE576" s="280"/>
      <c r="AF576" s="280"/>
      <c r="AG576" s="280"/>
      <c r="AH576" s="280"/>
      <c r="AI576" s="280"/>
      <c r="AJ576" s="280"/>
      <c r="AK576" s="280"/>
      <c r="AL576" s="280"/>
      <c r="AM576" s="280"/>
      <c r="AN576" s="280"/>
      <c r="AO576" s="280"/>
    </row>
    <row r="577" s="51" customFormat="1" ht="21" customHeight="1">
      <c r="A577" s="275">
        <v>23</v>
      </c>
      <c r="B577" s="276" t="s">
        <v>1412</v>
      </c>
      <c r="C577" s="277">
        <f t="shared" si="437"/>
        <v>960419.28000000003</v>
      </c>
      <c r="D577" s="277">
        <f t="shared" si="438"/>
        <v>960419.28000000003</v>
      </c>
      <c r="E577" s="277">
        <v>0</v>
      </c>
      <c r="F577" s="277">
        <v>960419.28000000003</v>
      </c>
      <c r="G577" s="277">
        <v>0</v>
      </c>
      <c r="H577" s="277">
        <v>0</v>
      </c>
      <c r="I577" s="277">
        <v>0</v>
      </c>
      <c r="J577" s="279">
        <v>0</v>
      </c>
      <c r="K577" s="277">
        <v>0</v>
      </c>
      <c r="L577" s="277">
        <v>0</v>
      </c>
      <c r="M577" s="277">
        <v>0</v>
      </c>
      <c r="N577" s="277">
        <v>0</v>
      </c>
      <c r="O577" s="277">
        <v>0</v>
      </c>
      <c r="P577" s="277">
        <v>0</v>
      </c>
      <c r="Q577" s="277">
        <v>0</v>
      </c>
      <c r="R577" s="277">
        <v>0</v>
      </c>
      <c r="S577" s="277">
        <v>0</v>
      </c>
      <c r="T577" s="277">
        <v>0</v>
      </c>
      <c r="U577" s="280"/>
      <c r="V577" s="280"/>
      <c r="W577" s="280"/>
      <c r="X577" s="280"/>
      <c r="Y577" s="280"/>
      <c r="Z577" s="280"/>
      <c r="AA577" s="280"/>
      <c r="AB577" s="280"/>
      <c r="AC577" s="280"/>
      <c r="AD577" s="280"/>
      <c r="AE577" s="280"/>
      <c r="AF577" s="280"/>
      <c r="AG577" s="280"/>
      <c r="AH577" s="280"/>
      <c r="AI577" s="280"/>
      <c r="AJ577" s="280"/>
      <c r="AK577" s="280"/>
      <c r="AL577" s="280"/>
      <c r="AM577" s="280"/>
      <c r="AN577" s="280"/>
      <c r="AO577" s="280"/>
    </row>
    <row r="578" s="51" customFormat="1" ht="21.75" customHeight="1">
      <c r="A578" s="275">
        <v>24</v>
      </c>
      <c r="B578" s="276" t="s">
        <v>1413</v>
      </c>
      <c r="C578" s="277">
        <f t="shared" si="437"/>
        <v>121342.56</v>
      </c>
      <c r="D578" s="277">
        <f t="shared" si="438"/>
        <v>0</v>
      </c>
      <c r="E578" s="277">
        <v>0</v>
      </c>
      <c r="F578" s="277">
        <v>0</v>
      </c>
      <c r="G578" s="277">
        <v>0</v>
      </c>
      <c r="H578" s="277">
        <v>0</v>
      </c>
      <c r="I578" s="277">
        <v>0</v>
      </c>
      <c r="J578" s="279">
        <v>0</v>
      </c>
      <c r="K578" s="277">
        <v>0</v>
      </c>
      <c r="L578" s="277">
        <v>0</v>
      </c>
      <c r="M578" s="277">
        <v>0</v>
      </c>
      <c r="N578" s="277">
        <v>0</v>
      </c>
      <c r="O578" s="277">
        <v>0</v>
      </c>
      <c r="P578" s="277">
        <v>121342.56</v>
      </c>
      <c r="Q578" s="277">
        <v>0</v>
      </c>
      <c r="R578" s="277">
        <v>0</v>
      </c>
      <c r="S578" s="277">
        <v>0</v>
      </c>
      <c r="T578" s="277">
        <v>0</v>
      </c>
      <c r="U578" s="280"/>
      <c r="V578" s="280"/>
      <c r="W578" s="280"/>
      <c r="X578" s="280"/>
      <c r="Y578" s="280"/>
      <c r="Z578" s="280"/>
      <c r="AA578" s="280"/>
      <c r="AB578" s="280"/>
      <c r="AC578" s="280"/>
      <c r="AD578" s="280"/>
      <c r="AE578" s="280"/>
      <c r="AF578" s="280"/>
      <c r="AG578" s="280"/>
      <c r="AH578" s="280"/>
      <c r="AI578" s="280"/>
      <c r="AJ578" s="280"/>
      <c r="AK578" s="280"/>
      <c r="AL578" s="280"/>
      <c r="AM578" s="280"/>
      <c r="AN578" s="280"/>
      <c r="AO578" s="280"/>
    </row>
    <row r="579" s="51" customFormat="1" ht="21" customHeight="1">
      <c r="A579" s="275">
        <v>25</v>
      </c>
      <c r="B579" s="276" t="s">
        <v>1414</v>
      </c>
      <c r="C579" s="277">
        <f t="shared" si="437"/>
        <v>1346651.5499999998</v>
      </c>
      <c r="D579" s="277">
        <f t="shared" si="438"/>
        <v>1181210.3999999999</v>
      </c>
      <c r="E579" s="277">
        <v>0</v>
      </c>
      <c r="F579" s="277">
        <v>1181210.3999999999</v>
      </c>
      <c r="G579" s="277">
        <v>0</v>
      </c>
      <c r="H579" s="277">
        <v>0</v>
      </c>
      <c r="I579" s="277">
        <v>0</v>
      </c>
      <c r="J579" s="279">
        <v>0</v>
      </c>
      <c r="K579" s="277">
        <v>0</v>
      </c>
      <c r="L579" s="277">
        <v>0</v>
      </c>
      <c r="M579" s="277">
        <v>0</v>
      </c>
      <c r="N579" s="277">
        <v>0</v>
      </c>
      <c r="O579" s="277">
        <v>0</v>
      </c>
      <c r="P579" s="277">
        <v>165441.14999999999</v>
      </c>
      <c r="Q579" s="277">
        <v>0</v>
      </c>
      <c r="R579" s="277">
        <v>0</v>
      </c>
      <c r="S579" s="277">
        <v>0</v>
      </c>
      <c r="T579" s="277">
        <v>0</v>
      </c>
      <c r="U579" s="280"/>
      <c r="V579" s="280"/>
      <c r="W579" s="280"/>
      <c r="X579" s="280"/>
      <c r="Y579" s="280"/>
      <c r="Z579" s="280"/>
      <c r="AA579" s="280"/>
      <c r="AB579" s="280"/>
      <c r="AC579" s="280"/>
      <c r="AD579" s="280"/>
      <c r="AE579" s="280"/>
      <c r="AF579" s="280"/>
      <c r="AG579" s="280"/>
      <c r="AH579" s="280"/>
      <c r="AI579" s="280"/>
      <c r="AJ579" s="280"/>
      <c r="AK579" s="280"/>
      <c r="AL579" s="280"/>
      <c r="AM579" s="280"/>
      <c r="AN579" s="280"/>
      <c r="AO579" s="280"/>
    </row>
    <row r="580" s="51" customFormat="1" ht="21" customHeight="1">
      <c r="A580" s="275">
        <v>26</v>
      </c>
      <c r="B580" s="276" t="s">
        <v>1415</v>
      </c>
      <c r="C580" s="277">
        <f t="shared" si="437"/>
        <v>451892.40000000002</v>
      </c>
      <c r="D580" s="277">
        <f t="shared" si="438"/>
        <v>451892.40000000002</v>
      </c>
      <c r="E580" s="277">
        <v>0</v>
      </c>
      <c r="F580" s="277">
        <v>451892.40000000002</v>
      </c>
      <c r="G580" s="277">
        <v>0</v>
      </c>
      <c r="H580" s="277">
        <v>0</v>
      </c>
      <c r="I580" s="277">
        <v>0</v>
      </c>
      <c r="J580" s="279">
        <v>0</v>
      </c>
      <c r="K580" s="277">
        <v>0</v>
      </c>
      <c r="L580" s="277">
        <v>0</v>
      </c>
      <c r="M580" s="277">
        <v>0</v>
      </c>
      <c r="N580" s="277">
        <v>0</v>
      </c>
      <c r="O580" s="277">
        <v>0</v>
      </c>
      <c r="P580" s="277">
        <v>0</v>
      </c>
      <c r="Q580" s="277">
        <v>0</v>
      </c>
      <c r="R580" s="277">
        <v>0</v>
      </c>
      <c r="S580" s="277">
        <v>0</v>
      </c>
      <c r="T580" s="277">
        <v>0</v>
      </c>
      <c r="U580" s="280"/>
      <c r="V580" s="280"/>
      <c r="W580" s="280"/>
      <c r="X580" s="280"/>
      <c r="Y580" s="280"/>
      <c r="Z580" s="280"/>
      <c r="AA580" s="280"/>
      <c r="AB580" s="280"/>
      <c r="AC580" s="280"/>
      <c r="AD580" s="280"/>
      <c r="AE580" s="280"/>
      <c r="AF580" s="280"/>
      <c r="AG580" s="280"/>
      <c r="AH580" s="280"/>
      <c r="AI580" s="280"/>
      <c r="AJ580" s="280"/>
      <c r="AK580" s="280"/>
      <c r="AL580" s="280"/>
      <c r="AM580" s="280"/>
      <c r="AN580" s="280"/>
      <c r="AO580" s="280"/>
    </row>
    <row r="581" s="51" customFormat="1" ht="21" customHeight="1">
      <c r="A581" s="275">
        <v>27</v>
      </c>
      <c r="B581" s="276" t="s">
        <v>1416</v>
      </c>
      <c r="C581" s="277">
        <f t="shared" si="437"/>
        <v>532606.80000000005</v>
      </c>
      <c r="D581" s="277">
        <f t="shared" si="438"/>
        <v>532606.80000000005</v>
      </c>
      <c r="E581" s="277">
        <v>0</v>
      </c>
      <c r="F581" s="277">
        <v>532606.80000000005</v>
      </c>
      <c r="G581" s="277">
        <v>0</v>
      </c>
      <c r="H581" s="277">
        <v>0</v>
      </c>
      <c r="I581" s="277">
        <v>0</v>
      </c>
      <c r="J581" s="279">
        <v>0</v>
      </c>
      <c r="K581" s="277">
        <v>0</v>
      </c>
      <c r="L581" s="277">
        <v>0</v>
      </c>
      <c r="M581" s="277">
        <v>0</v>
      </c>
      <c r="N581" s="277">
        <v>0</v>
      </c>
      <c r="O581" s="277">
        <v>0</v>
      </c>
      <c r="P581" s="277">
        <v>0</v>
      </c>
      <c r="Q581" s="277">
        <v>0</v>
      </c>
      <c r="R581" s="277">
        <v>0</v>
      </c>
      <c r="S581" s="277">
        <v>0</v>
      </c>
      <c r="T581" s="277">
        <v>0</v>
      </c>
      <c r="U581" s="280"/>
      <c r="V581" s="280"/>
      <c r="W581" s="280"/>
      <c r="X581" s="280"/>
      <c r="Y581" s="280"/>
      <c r="Z581" s="280"/>
      <c r="AA581" s="280"/>
      <c r="AB581" s="280"/>
      <c r="AC581" s="280"/>
      <c r="AD581" s="280"/>
      <c r="AE581" s="280"/>
      <c r="AF581" s="280"/>
      <c r="AG581" s="280"/>
      <c r="AH581" s="280"/>
      <c r="AI581" s="280"/>
      <c r="AJ581" s="280"/>
      <c r="AK581" s="280"/>
      <c r="AL581" s="280"/>
      <c r="AM581" s="280"/>
      <c r="AN581" s="280"/>
      <c r="AO581" s="280"/>
    </row>
    <row r="582" s="51" customFormat="1" ht="21" customHeight="1">
      <c r="A582" s="275">
        <v>28</v>
      </c>
      <c r="B582" s="276" t="s">
        <v>622</v>
      </c>
      <c r="C582" s="277">
        <f t="shared" si="437"/>
        <v>1745954.3999999999</v>
      </c>
      <c r="D582" s="277">
        <f t="shared" si="438"/>
        <v>0</v>
      </c>
      <c r="E582" s="277">
        <v>0</v>
      </c>
      <c r="F582" s="277">
        <v>0</v>
      </c>
      <c r="G582" s="277">
        <v>0</v>
      </c>
      <c r="H582" s="277">
        <v>0</v>
      </c>
      <c r="I582" s="277">
        <v>0</v>
      </c>
      <c r="J582" s="279">
        <v>0</v>
      </c>
      <c r="K582" s="277">
        <v>0</v>
      </c>
      <c r="L582" s="277">
        <v>0</v>
      </c>
      <c r="M582" s="277">
        <v>0</v>
      </c>
      <c r="N582" s="277">
        <v>1745954.3999999999</v>
      </c>
      <c r="O582" s="277">
        <v>0</v>
      </c>
      <c r="P582" s="277">
        <v>0</v>
      </c>
      <c r="Q582" s="277">
        <v>0</v>
      </c>
      <c r="R582" s="277">
        <v>0</v>
      </c>
      <c r="S582" s="277">
        <v>0</v>
      </c>
      <c r="T582" s="277">
        <v>0</v>
      </c>
      <c r="U582" s="280"/>
      <c r="V582" s="280"/>
      <c r="W582" s="280"/>
      <c r="X582" s="280"/>
      <c r="Y582" s="280"/>
      <c r="Z582" s="280"/>
      <c r="AA582" s="280"/>
      <c r="AB582" s="280"/>
      <c r="AC582" s="280"/>
      <c r="AD582" s="280"/>
      <c r="AE582" s="280"/>
      <c r="AF582" s="280"/>
      <c r="AG582" s="280"/>
      <c r="AH582" s="280"/>
      <c r="AI582" s="280"/>
      <c r="AJ582" s="280"/>
      <c r="AK582" s="280"/>
      <c r="AL582" s="280"/>
      <c r="AM582" s="280"/>
      <c r="AN582" s="280"/>
      <c r="AO582" s="280"/>
    </row>
    <row r="583" s="51" customFormat="1" ht="21" customHeight="1">
      <c r="A583" s="275">
        <v>29</v>
      </c>
      <c r="B583" s="276" t="s">
        <v>623</v>
      </c>
      <c r="C583" s="277">
        <f t="shared" si="437"/>
        <v>225549.60000000001</v>
      </c>
      <c r="D583" s="277">
        <f t="shared" si="438"/>
        <v>225549.60000000001</v>
      </c>
      <c r="E583" s="277">
        <v>0</v>
      </c>
      <c r="F583" s="277">
        <v>0</v>
      </c>
      <c r="G583" s="277">
        <v>0</v>
      </c>
      <c r="H583" s="277">
        <v>0</v>
      </c>
      <c r="I583" s="277">
        <v>225549.60000000001</v>
      </c>
      <c r="J583" s="279">
        <v>0</v>
      </c>
      <c r="K583" s="277">
        <v>0</v>
      </c>
      <c r="L583" s="277">
        <v>0</v>
      </c>
      <c r="M583" s="277">
        <v>0</v>
      </c>
      <c r="N583" s="277">
        <v>0</v>
      </c>
      <c r="O583" s="277">
        <v>0</v>
      </c>
      <c r="P583" s="277">
        <v>0</v>
      </c>
      <c r="Q583" s="277">
        <v>0</v>
      </c>
      <c r="R583" s="277">
        <v>0</v>
      </c>
      <c r="S583" s="277">
        <v>0</v>
      </c>
      <c r="T583" s="277">
        <v>0</v>
      </c>
      <c r="U583" s="280"/>
      <c r="V583" s="280"/>
      <c r="W583" s="280"/>
      <c r="X583" s="280"/>
      <c r="Y583" s="280"/>
      <c r="Z583" s="280"/>
      <c r="AA583" s="280"/>
      <c r="AB583" s="280"/>
      <c r="AC583" s="280"/>
      <c r="AD583" s="280"/>
      <c r="AE583" s="280"/>
      <c r="AF583" s="280"/>
      <c r="AG583" s="280"/>
      <c r="AH583" s="280"/>
      <c r="AI583" s="280"/>
      <c r="AJ583" s="280"/>
      <c r="AK583" s="280"/>
      <c r="AL583" s="280"/>
      <c r="AM583" s="280"/>
      <c r="AN583" s="280"/>
      <c r="AO583" s="280"/>
    </row>
    <row r="584" s="51" customFormat="1" ht="21" customHeight="1">
      <c r="A584" s="275">
        <v>30</v>
      </c>
      <c r="B584" s="276" t="s">
        <v>1417</v>
      </c>
      <c r="C584" s="277">
        <f t="shared" si="437"/>
        <v>2912950.9800000004</v>
      </c>
      <c r="D584" s="277">
        <f t="shared" si="438"/>
        <v>560181.69999999995</v>
      </c>
      <c r="E584" s="277">
        <v>234002.5</v>
      </c>
      <c r="F584" s="277">
        <v>0</v>
      </c>
      <c r="G584" s="277">
        <v>0</v>
      </c>
      <c r="H584" s="277">
        <v>115202.39999999999</v>
      </c>
      <c r="I584" s="277">
        <v>210976.79999999999</v>
      </c>
      <c r="J584" s="279">
        <v>0</v>
      </c>
      <c r="K584" s="277">
        <v>0</v>
      </c>
      <c r="L584" s="277">
        <v>0</v>
      </c>
      <c r="M584" s="277">
        <v>0</v>
      </c>
      <c r="N584" s="277">
        <v>2126499.0800000001</v>
      </c>
      <c r="O584" s="277">
        <v>0</v>
      </c>
      <c r="P584" s="277">
        <v>226270.20000000001</v>
      </c>
      <c r="Q584" s="277">
        <v>0</v>
      </c>
      <c r="R584" s="277">
        <v>0</v>
      </c>
      <c r="S584" s="277">
        <v>0</v>
      </c>
      <c r="T584" s="277">
        <v>0</v>
      </c>
      <c r="U584" s="280"/>
      <c r="V584" s="280"/>
      <c r="W584" s="280"/>
      <c r="X584" s="280"/>
      <c r="Y584" s="280"/>
      <c r="Z584" s="280"/>
      <c r="AA584" s="280"/>
      <c r="AB584" s="280"/>
      <c r="AC584" s="280"/>
      <c r="AD584" s="280"/>
      <c r="AE584" s="280"/>
      <c r="AF584" s="280"/>
      <c r="AG584" s="280"/>
      <c r="AH584" s="280"/>
      <c r="AI584" s="280"/>
      <c r="AJ584" s="280"/>
      <c r="AK584" s="280"/>
      <c r="AL584" s="280"/>
      <c r="AM584" s="280"/>
      <c r="AN584" s="280"/>
      <c r="AO584" s="280"/>
    </row>
    <row r="585" s="51" customFormat="1" ht="21" customHeight="1">
      <c r="A585" s="275">
        <v>31</v>
      </c>
      <c r="B585" s="276" t="s">
        <v>361</v>
      </c>
      <c r="C585" s="277">
        <f t="shared" si="437"/>
        <v>4096984.7000000002</v>
      </c>
      <c r="D585" s="277">
        <f t="shared" si="438"/>
        <v>3254855.8999999999</v>
      </c>
      <c r="E585" s="277">
        <v>0</v>
      </c>
      <c r="F585" s="277">
        <v>2201825.8999999999</v>
      </c>
      <c r="G585" s="277">
        <v>352590</v>
      </c>
      <c r="H585" s="277">
        <v>244423.20000000001</v>
      </c>
      <c r="I585" s="277">
        <v>456016.79999999999</v>
      </c>
      <c r="J585" s="279">
        <v>0</v>
      </c>
      <c r="K585" s="277">
        <v>0</v>
      </c>
      <c r="L585" s="277">
        <v>0</v>
      </c>
      <c r="M585" s="277">
        <v>0</v>
      </c>
      <c r="N585" s="277">
        <v>842128.80000000005</v>
      </c>
      <c r="O585" s="277">
        <v>0</v>
      </c>
      <c r="P585" s="277">
        <v>0</v>
      </c>
      <c r="Q585" s="277">
        <v>0</v>
      </c>
      <c r="R585" s="277">
        <v>0</v>
      </c>
      <c r="S585" s="277">
        <v>0</v>
      </c>
      <c r="T585" s="277">
        <v>0</v>
      </c>
      <c r="U585" s="280"/>
      <c r="V585" s="280"/>
      <c r="W585" s="280"/>
      <c r="X585" s="280"/>
      <c r="Y585" s="280"/>
      <c r="Z585" s="280"/>
      <c r="AA585" s="280"/>
      <c r="AB585" s="280"/>
      <c r="AC585" s="280"/>
      <c r="AD585" s="280"/>
      <c r="AE585" s="280"/>
      <c r="AF585" s="280"/>
      <c r="AG585" s="280"/>
      <c r="AH585" s="280"/>
      <c r="AI585" s="280"/>
      <c r="AJ585" s="280"/>
      <c r="AK585" s="280"/>
      <c r="AL585" s="280"/>
      <c r="AM585" s="280"/>
      <c r="AN585" s="280"/>
      <c r="AO585" s="280"/>
    </row>
    <row r="586" s="51" customFormat="1" ht="21" customHeight="1">
      <c r="A586" s="275">
        <v>32</v>
      </c>
      <c r="B586" s="276" t="s">
        <v>362</v>
      </c>
      <c r="C586" s="277">
        <f t="shared" si="437"/>
        <v>2508059.27</v>
      </c>
      <c r="D586" s="277">
        <f t="shared" si="438"/>
        <v>0</v>
      </c>
      <c r="E586" s="277">
        <v>0</v>
      </c>
      <c r="F586" s="277">
        <v>0</v>
      </c>
      <c r="G586" s="277">
        <v>0</v>
      </c>
      <c r="H586" s="277">
        <v>0</v>
      </c>
      <c r="I586" s="277">
        <v>0</v>
      </c>
      <c r="J586" s="279">
        <v>0</v>
      </c>
      <c r="K586" s="277">
        <v>0</v>
      </c>
      <c r="L586" s="277">
        <v>2508059.27</v>
      </c>
      <c r="M586" s="277">
        <v>0</v>
      </c>
      <c r="N586" s="277">
        <v>0</v>
      </c>
      <c r="O586" s="277">
        <v>0</v>
      </c>
      <c r="P586" s="277">
        <v>0</v>
      </c>
      <c r="Q586" s="277">
        <v>0</v>
      </c>
      <c r="R586" s="277">
        <v>0</v>
      </c>
      <c r="S586" s="277">
        <v>0</v>
      </c>
      <c r="T586" s="277">
        <v>0</v>
      </c>
      <c r="U586" s="280"/>
      <c r="V586" s="280"/>
      <c r="W586" s="280"/>
      <c r="X586" s="280"/>
      <c r="Y586" s="280"/>
      <c r="Z586" s="280"/>
      <c r="AA586" s="280"/>
      <c r="AB586" s="280"/>
      <c r="AC586" s="280"/>
      <c r="AD586" s="280"/>
      <c r="AE586" s="280"/>
      <c r="AF586" s="280"/>
      <c r="AG586" s="280"/>
      <c r="AH586" s="280"/>
      <c r="AI586" s="280"/>
      <c r="AJ586" s="280"/>
      <c r="AK586" s="280"/>
      <c r="AL586" s="280"/>
      <c r="AM586" s="280"/>
      <c r="AN586" s="280"/>
      <c r="AO586" s="280"/>
    </row>
    <row r="587" s="51" customFormat="1" ht="22.5" customHeight="1">
      <c r="A587" s="275">
        <v>33</v>
      </c>
      <c r="B587" s="276" t="s">
        <v>1418</v>
      </c>
      <c r="C587" s="277">
        <f t="shared" si="437"/>
        <v>200310.53</v>
      </c>
      <c r="D587" s="277">
        <f t="shared" si="438"/>
        <v>0</v>
      </c>
      <c r="E587" s="277">
        <v>0</v>
      </c>
      <c r="F587" s="277">
        <v>0</v>
      </c>
      <c r="G587" s="277">
        <v>0</v>
      </c>
      <c r="H587" s="277">
        <v>0</v>
      </c>
      <c r="I587" s="277">
        <v>0</v>
      </c>
      <c r="J587" s="279">
        <v>0</v>
      </c>
      <c r="K587" s="277">
        <v>0</v>
      </c>
      <c r="L587" s="277">
        <v>0</v>
      </c>
      <c r="M587" s="277">
        <v>0</v>
      </c>
      <c r="N587" s="277">
        <v>0</v>
      </c>
      <c r="O587" s="277">
        <v>0</v>
      </c>
      <c r="P587" s="277">
        <v>200310.53</v>
      </c>
      <c r="Q587" s="277">
        <v>0</v>
      </c>
      <c r="R587" s="277">
        <v>0</v>
      </c>
      <c r="S587" s="277">
        <v>0</v>
      </c>
      <c r="T587" s="277">
        <v>0</v>
      </c>
      <c r="U587" s="280"/>
      <c r="V587" s="280"/>
      <c r="W587" s="280"/>
      <c r="X587" s="280"/>
      <c r="Y587" s="280"/>
      <c r="Z587" s="280"/>
      <c r="AA587" s="280"/>
      <c r="AB587" s="280"/>
      <c r="AC587" s="280"/>
      <c r="AD587" s="280"/>
      <c r="AE587" s="280"/>
      <c r="AF587" s="280"/>
      <c r="AG587" s="280"/>
      <c r="AH587" s="280"/>
      <c r="AI587" s="280"/>
      <c r="AJ587" s="280"/>
      <c r="AK587" s="280"/>
      <c r="AL587" s="280"/>
      <c r="AM587" s="280"/>
      <c r="AN587" s="280"/>
      <c r="AO587" s="280"/>
    </row>
    <row r="588" s="43" customFormat="1" ht="23.25" customHeight="1">
      <c r="A588" s="271" t="s">
        <v>248</v>
      </c>
      <c r="B588" s="271"/>
      <c r="C588" s="272">
        <f>SUM(C589:C592)</f>
        <v>4430717.5599999996</v>
      </c>
      <c r="D588" s="272">
        <f t="shared" ref="D588:T588" si="439">SUM(D589:D592)</f>
        <v>3997575.6000000001</v>
      </c>
      <c r="E588" s="272">
        <f t="shared" si="439"/>
        <v>0</v>
      </c>
      <c r="F588" s="272">
        <f t="shared" si="439"/>
        <v>3228206.4000000004</v>
      </c>
      <c r="G588" s="272">
        <f t="shared" si="439"/>
        <v>458652</v>
      </c>
      <c r="H588" s="272">
        <f t="shared" si="439"/>
        <v>139320</v>
      </c>
      <c r="I588" s="272">
        <f t="shared" si="439"/>
        <v>171397.20000000001</v>
      </c>
      <c r="J588" s="273">
        <f t="shared" si="439"/>
        <v>0</v>
      </c>
      <c r="K588" s="272">
        <f t="shared" si="439"/>
        <v>0</v>
      </c>
      <c r="L588" s="272">
        <f t="shared" si="439"/>
        <v>0</v>
      </c>
      <c r="M588" s="272">
        <f t="shared" si="439"/>
        <v>0</v>
      </c>
      <c r="N588" s="272">
        <f t="shared" si="439"/>
        <v>0</v>
      </c>
      <c r="O588" s="272">
        <f t="shared" si="439"/>
        <v>0</v>
      </c>
      <c r="P588" s="272">
        <f t="shared" si="439"/>
        <v>433141.96000000002</v>
      </c>
      <c r="Q588" s="272">
        <f t="shared" si="439"/>
        <v>0</v>
      </c>
      <c r="R588" s="272">
        <f t="shared" si="439"/>
        <v>0</v>
      </c>
      <c r="S588" s="272">
        <f t="shared" si="439"/>
        <v>0</v>
      </c>
      <c r="T588" s="272">
        <f t="shared" si="439"/>
        <v>0</v>
      </c>
      <c r="U588" s="274"/>
      <c r="V588" s="274"/>
      <c r="W588" s="274"/>
      <c r="X588" s="274"/>
      <c r="Y588" s="274"/>
      <c r="Z588" s="274"/>
      <c r="AA588" s="274"/>
      <c r="AB588" s="274"/>
      <c r="AC588" s="274"/>
      <c r="AD588" s="274"/>
      <c r="AE588" s="274"/>
      <c r="AF588" s="274"/>
      <c r="AG588" s="274"/>
      <c r="AH588" s="274"/>
      <c r="AI588" s="274"/>
      <c r="AJ588" s="274"/>
      <c r="AK588" s="274"/>
      <c r="AL588" s="274"/>
      <c r="AM588" s="274"/>
      <c r="AN588" s="274"/>
      <c r="AO588" s="274"/>
    </row>
    <row r="589" s="51" customFormat="1" ht="23.25" customHeight="1">
      <c r="A589" s="275">
        <v>1</v>
      </c>
      <c r="B589" s="276" t="s">
        <v>1419</v>
      </c>
      <c r="C589" s="277">
        <f t="shared" ref="C589:C600" si="440">D589+K589+L589+M589+N589+O589+P589+Q589+R589+S589+T589</f>
        <v>284602.89000000001</v>
      </c>
      <c r="D589" s="277">
        <f t="shared" ref="D589:D600" si="441">SUM(E589:I589)</f>
        <v>0</v>
      </c>
      <c r="E589" s="277">
        <v>0</v>
      </c>
      <c r="F589" s="277">
        <v>0</v>
      </c>
      <c r="G589" s="277">
        <v>0</v>
      </c>
      <c r="H589" s="277">
        <v>0</v>
      </c>
      <c r="I589" s="277">
        <v>0</v>
      </c>
      <c r="J589" s="279">
        <v>0</v>
      </c>
      <c r="K589" s="277">
        <v>0</v>
      </c>
      <c r="L589" s="277">
        <v>0</v>
      </c>
      <c r="M589" s="277">
        <v>0</v>
      </c>
      <c r="N589" s="277">
        <v>0</v>
      </c>
      <c r="O589" s="277">
        <v>0</v>
      </c>
      <c r="P589" s="277">
        <v>284602.89000000001</v>
      </c>
      <c r="Q589" s="277">
        <v>0</v>
      </c>
      <c r="R589" s="277">
        <v>0</v>
      </c>
      <c r="S589" s="277">
        <v>0</v>
      </c>
      <c r="T589" s="277">
        <v>0</v>
      </c>
      <c r="U589" s="280"/>
      <c r="V589" s="280"/>
      <c r="W589" s="280"/>
      <c r="X589" s="280"/>
      <c r="Y589" s="280"/>
      <c r="Z589" s="280"/>
      <c r="AA589" s="280"/>
      <c r="AB589" s="280"/>
      <c r="AC589" s="280"/>
      <c r="AD589" s="280"/>
      <c r="AE589" s="280"/>
      <c r="AF589" s="280"/>
      <c r="AG589" s="280"/>
      <c r="AH589" s="280"/>
      <c r="AI589" s="280"/>
      <c r="AJ589" s="280"/>
      <c r="AK589" s="280"/>
      <c r="AL589" s="280"/>
      <c r="AM589" s="280"/>
      <c r="AN589" s="280"/>
      <c r="AO589" s="280"/>
    </row>
    <row r="590" s="51" customFormat="1" ht="23.25" customHeight="1">
      <c r="A590" s="275">
        <v>2</v>
      </c>
      <c r="B590" s="276" t="s">
        <v>249</v>
      </c>
      <c r="C590" s="277">
        <f t="shared" si="440"/>
        <v>2052778.8</v>
      </c>
      <c r="D590" s="277">
        <f t="shared" si="441"/>
        <v>2052778.8</v>
      </c>
      <c r="E590" s="277">
        <v>0</v>
      </c>
      <c r="F590" s="277">
        <v>1283409.6000000001</v>
      </c>
      <c r="G590" s="277">
        <v>458652</v>
      </c>
      <c r="H590" s="277">
        <v>139320</v>
      </c>
      <c r="I590" s="277">
        <v>171397.20000000001</v>
      </c>
      <c r="J590" s="279">
        <v>0</v>
      </c>
      <c r="K590" s="277">
        <v>0</v>
      </c>
      <c r="L590" s="277">
        <v>0</v>
      </c>
      <c r="M590" s="277">
        <v>0</v>
      </c>
      <c r="N590" s="277">
        <v>0</v>
      </c>
      <c r="O590" s="277">
        <v>0</v>
      </c>
      <c r="P590" s="277">
        <v>0</v>
      </c>
      <c r="Q590" s="277">
        <v>0</v>
      </c>
      <c r="R590" s="277">
        <v>0</v>
      </c>
      <c r="S590" s="277">
        <v>0</v>
      </c>
      <c r="T590" s="277">
        <v>0</v>
      </c>
      <c r="U590" s="280"/>
      <c r="V590" s="280"/>
      <c r="W590" s="280"/>
      <c r="X590" s="280"/>
      <c r="Y590" s="280"/>
      <c r="Z590" s="280"/>
      <c r="AA590" s="280"/>
      <c r="AB590" s="280"/>
      <c r="AC590" s="280"/>
      <c r="AD590" s="280"/>
      <c r="AE590" s="280"/>
      <c r="AF590" s="280"/>
      <c r="AG590" s="280"/>
      <c r="AH590" s="280"/>
      <c r="AI590" s="280"/>
      <c r="AJ590" s="280"/>
      <c r="AK590" s="280"/>
      <c r="AL590" s="280"/>
      <c r="AM590" s="280"/>
      <c r="AN590" s="280"/>
      <c r="AO590" s="280"/>
    </row>
    <row r="591" s="51" customFormat="1" ht="22.5" customHeight="1">
      <c r="A591" s="275">
        <v>3</v>
      </c>
      <c r="B591" s="276" t="s">
        <v>1420</v>
      </c>
      <c r="C591" s="277">
        <f t="shared" si="440"/>
        <v>148539.07000000001</v>
      </c>
      <c r="D591" s="277">
        <f t="shared" si="441"/>
        <v>0</v>
      </c>
      <c r="E591" s="277">
        <v>0</v>
      </c>
      <c r="F591" s="277">
        <v>0</v>
      </c>
      <c r="G591" s="277">
        <v>0</v>
      </c>
      <c r="H591" s="277">
        <v>0</v>
      </c>
      <c r="I591" s="277">
        <v>0</v>
      </c>
      <c r="J591" s="279">
        <v>0</v>
      </c>
      <c r="K591" s="277">
        <v>0</v>
      </c>
      <c r="L591" s="277">
        <v>0</v>
      </c>
      <c r="M591" s="277">
        <v>0</v>
      </c>
      <c r="N591" s="277">
        <v>0</v>
      </c>
      <c r="O591" s="277">
        <v>0</v>
      </c>
      <c r="P591" s="277">
        <v>148539.07000000001</v>
      </c>
      <c r="Q591" s="277">
        <v>0</v>
      </c>
      <c r="R591" s="277">
        <v>0</v>
      </c>
      <c r="S591" s="277">
        <v>0</v>
      </c>
      <c r="T591" s="277">
        <v>0</v>
      </c>
      <c r="U591" s="280"/>
      <c r="V591" s="280"/>
      <c r="W591" s="280"/>
      <c r="X591" s="280"/>
      <c r="Y591" s="280"/>
      <c r="Z591" s="280"/>
      <c r="AA591" s="280"/>
      <c r="AB591" s="280"/>
      <c r="AC591" s="280"/>
      <c r="AD591" s="280"/>
      <c r="AE591" s="280"/>
      <c r="AF591" s="280"/>
      <c r="AG591" s="280"/>
      <c r="AH591" s="280"/>
      <c r="AI591" s="280"/>
      <c r="AJ591" s="280"/>
      <c r="AK591" s="280"/>
      <c r="AL591" s="280"/>
      <c r="AM591" s="280"/>
      <c r="AN591" s="280"/>
      <c r="AO591" s="280"/>
    </row>
    <row r="592" s="51" customFormat="1" ht="23.25" customHeight="1">
      <c r="A592" s="275">
        <v>4</v>
      </c>
      <c r="B592" s="276" t="s">
        <v>254</v>
      </c>
      <c r="C592" s="277">
        <f t="shared" si="440"/>
        <v>1944796.8</v>
      </c>
      <c r="D592" s="277">
        <f t="shared" si="441"/>
        <v>1944796.8</v>
      </c>
      <c r="E592" s="277">
        <v>0</v>
      </c>
      <c r="F592" s="277">
        <v>1944796.8</v>
      </c>
      <c r="G592" s="277">
        <v>0</v>
      </c>
      <c r="H592" s="277">
        <v>0</v>
      </c>
      <c r="I592" s="277">
        <v>0</v>
      </c>
      <c r="J592" s="279">
        <v>0</v>
      </c>
      <c r="K592" s="277">
        <v>0</v>
      </c>
      <c r="L592" s="277">
        <v>0</v>
      </c>
      <c r="M592" s="277">
        <v>0</v>
      </c>
      <c r="N592" s="277">
        <v>0</v>
      </c>
      <c r="O592" s="277">
        <v>0</v>
      </c>
      <c r="P592" s="277">
        <v>0</v>
      </c>
      <c r="Q592" s="277">
        <v>0</v>
      </c>
      <c r="R592" s="277">
        <v>0</v>
      </c>
      <c r="S592" s="277">
        <v>0</v>
      </c>
      <c r="T592" s="277">
        <v>0</v>
      </c>
      <c r="U592" s="280"/>
      <c r="V592" s="280"/>
      <c r="W592" s="280"/>
      <c r="X592" s="280"/>
      <c r="Y592" s="280"/>
      <c r="Z592" s="280"/>
      <c r="AA592" s="280"/>
      <c r="AB592" s="280"/>
      <c r="AC592" s="280"/>
      <c r="AD592" s="280"/>
      <c r="AE592" s="280"/>
      <c r="AF592" s="280"/>
      <c r="AG592" s="280"/>
      <c r="AH592" s="280"/>
      <c r="AI592" s="280"/>
      <c r="AJ592" s="280"/>
      <c r="AK592" s="280"/>
      <c r="AL592" s="280"/>
      <c r="AM592" s="280"/>
      <c r="AN592" s="280"/>
      <c r="AO592" s="280"/>
    </row>
    <row r="593" s="43" customFormat="1" ht="23.25" customHeight="1">
      <c r="A593" s="271" t="s">
        <v>628</v>
      </c>
      <c r="B593" s="271"/>
      <c r="C593" s="272">
        <f>SUM(C594:C600)</f>
        <v>13901857.489999998</v>
      </c>
      <c r="D593" s="272">
        <f t="shared" ref="D593:T593" si="442">SUM(D594:D600)</f>
        <v>13137849.600000001</v>
      </c>
      <c r="E593" s="272">
        <f t="shared" si="442"/>
        <v>1316796</v>
      </c>
      <c r="F593" s="272">
        <f t="shared" si="442"/>
        <v>10639556.400000002</v>
      </c>
      <c r="G593" s="272">
        <f t="shared" si="442"/>
        <v>973918.79999999993</v>
      </c>
      <c r="H593" s="272">
        <f t="shared" si="442"/>
        <v>207578.39999999999</v>
      </c>
      <c r="I593" s="272">
        <f t="shared" si="442"/>
        <v>0</v>
      </c>
      <c r="J593" s="273">
        <f t="shared" si="442"/>
        <v>0</v>
      </c>
      <c r="K593" s="272">
        <f t="shared" si="442"/>
        <v>0</v>
      </c>
      <c r="L593" s="272">
        <f t="shared" si="442"/>
        <v>0</v>
      </c>
      <c r="M593" s="272">
        <f t="shared" si="442"/>
        <v>0</v>
      </c>
      <c r="N593" s="272">
        <f t="shared" si="442"/>
        <v>0</v>
      </c>
      <c r="O593" s="272">
        <f t="shared" si="442"/>
        <v>0</v>
      </c>
      <c r="P593" s="272">
        <f t="shared" si="442"/>
        <v>764007.8899999999</v>
      </c>
      <c r="Q593" s="272">
        <f t="shared" si="442"/>
        <v>0</v>
      </c>
      <c r="R593" s="272">
        <f t="shared" si="442"/>
        <v>0</v>
      </c>
      <c r="S593" s="272">
        <f t="shared" si="442"/>
        <v>0</v>
      </c>
      <c r="T593" s="272">
        <f t="shared" si="442"/>
        <v>0</v>
      </c>
      <c r="U593" s="274"/>
      <c r="V593" s="274"/>
      <c r="W593" s="274"/>
      <c r="X593" s="274"/>
      <c r="Y593" s="274"/>
      <c r="Z593" s="274"/>
      <c r="AA593" s="274"/>
      <c r="AB593" s="274"/>
      <c r="AC593" s="274"/>
      <c r="AD593" s="274"/>
      <c r="AE593" s="274"/>
      <c r="AF593" s="274"/>
      <c r="AG593" s="274"/>
      <c r="AH593" s="274"/>
      <c r="AI593" s="274"/>
      <c r="AJ593" s="274"/>
      <c r="AK593" s="274"/>
      <c r="AL593" s="274"/>
      <c r="AM593" s="274"/>
      <c r="AN593" s="274"/>
      <c r="AO593" s="274"/>
    </row>
    <row r="594" s="51" customFormat="1" ht="23.25" customHeight="1">
      <c r="A594" s="275">
        <v>1</v>
      </c>
      <c r="B594" s="276" t="s">
        <v>629</v>
      </c>
      <c r="C594" s="277">
        <f t="shared" si="440"/>
        <v>4079029.2000000002</v>
      </c>
      <c r="D594" s="277">
        <f t="shared" si="441"/>
        <v>4079029.2000000002</v>
      </c>
      <c r="E594" s="277">
        <v>0</v>
      </c>
      <c r="F594" s="277">
        <v>4079029.2000000002</v>
      </c>
      <c r="G594" s="277">
        <v>0</v>
      </c>
      <c r="H594" s="277">
        <v>0</v>
      </c>
      <c r="I594" s="277">
        <v>0</v>
      </c>
      <c r="J594" s="279">
        <v>0</v>
      </c>
      <c r="K594" s="277">
        <v>0</v>
      </c>
      <c r="L594" s="277">
        <v>0</v>
      </c>
      <c r="M594" s="277">
        <v>0</v>
      </c>
      <c r="N594" s="277">
        <v>0</v>
      </c>
      <c r="O594" s="277">
        <v>0</v>
      </c>
      <c r="P594" s="297">
        <v>0</v>
      </c>
      <c r="Q594" s="277">
        <v>0</v>
      </c>
      <c r="R594" s="277">
        <v>0</v>
      </c>
      <c r="S594" s="277">
        <v>0</v>
      </c>
      <c r="T594" s="277">
        <v>0</v>
      </c>
      <c r="U594" s="280"/>
      <c r="V594" s="280"/>
      <c r="W594" s="280"/>
      <c r="X594" s="280"/>
      <c r="Y594" s="280"/>
      <c r="Z594" s="280"/>
      <c r="AA594" s="280"/>
      <c r="AB594" s="280"/>
      <c r="AC594" s="280"/>
      <c r="AD594" s="280"/>
      <c r="AE594" s="280"/>
      <c r="AF594" s="280"/>
      <c r="AG594" s="280"/>
      <c r="AH594" s="280"/>
      <c r="AI594" s="280"/>
      <c r="AJ594" s="280"/>
      <c r="AK594" s="280"/>
      <c r="AL594" s="280"/>
      <c r="AM594" s="280"/>
      <c r="AN594" s="280"/>
      <c r="AO594" s="280"/>
    </row>
    <row r="595" s="51" customFormat="1" ht="24" customHeight="1">
      <c r="A595" s="275">
        <v>2</v>
      </c>
      <c r="B595" s="276" t="s">
        <v>1421</v>
      </c>
      <c r="C595" s="277">
        <f t="shared" si="440"/>
        <v>1136103.01</v>
      </c>
      <c r="D595" s="277">
        <f t="shared" si="441"/>
        <v>886837.19999999995</v>
      </c>
      <c r="E595" s="277">
        <v>886837.19999999995</v>
      </c>
      <c r="F595" s="277">
        <v>0</v>
      </c>
      <c r="G595" s="277">
        <v>0</v>
      </c>
      <c r="H595" s="277">
        <v>0</v>
      </c>
      <c r="I595" s="277">
        <v>0</v>
      </c>
      <c r="J595" s="279">
        <v>0</v>
      </c>
      <c r="K595" s="277">
        <v>0</v>
      </c>
      <c r="L595" s="277">
        <v>0</v>
      </c>
      <c r="M595" s="277">
        <v>0</v>
      </c>
      <c r="N595" s="277">
        <v>0</v>
      </c>
      <c r="O595" s="277">
        <v>0</v>
      </c>
      <c r="P595" s="297">
        <v>249265.81</v>
      </c>
      <c r="Q595" s="277">
        <v>0</v>
      </c>
      <c r="R595" s="277">
        <v>0</v>
      </c>
      <c r="S595" s="277">
        <v>0</v>
      </c>
      <c r="T595" s="277">
        <v>0</v>
      </c>
      <c r="U595" s="280"/>
      <c r="V595" s="280"/>
      <c r="W595" s="280"/>
      <c r="X595" s="280"/>
      <c r="Y595" s="280"/>
      <c r="Z595" s="280"/>
      <c r="AA595" s="280"/>
      <c r="AB595" s="280"/>
      <c r="AC595" s="280"/>
      <c r="AD595" s="280"/>
      <c r="AE595" s="280"/>
      <c r="AF595" s="280"/>
      <c r="AG595" s="280"/>
      <c r="AH595" s="280"/>
      <c r="AI595" s="280"/>
      <c r="AJ595" s="280"/>
      <c r="AK595" s="280"/>
      <c r="AL595" s="280"/>
      <c r="AM595" s="280"/>
      <c r="AN595" s="280"/>
      <c r="AO595" s="280"/>
    </row>
    <row r="596" s="51" customFormat="1" ht="21.75" customHeight="1">
      <c r="A596" s="275">
        <v>3</v>
      </c>
      <c r="B596" s="276" t="s">
        <v>631</v>
      </c>
      <c r="C596" s="277">
        <f t="shared" si="440"/>
        <v>5735330.4000000004</v>
      </c>
      <c r="D596" s="277">
        <f t="shared" si="441"/>
        <v>5735330.4000000004</v>
      </c>
      <c r="E596" s="277">
        <v>0</v>
      </c>
      <c r="F596" s="277">
        <v>5735330.4000000004</v>
      </c>
      <c r="G596" s="277">
        <v>0</v>
      </c>
      <c r="H596" s="277">
        <v>0</v>
      </c>
      <c r="I596" s="277">
        <v>0</v>
      </c>
      <c r="J596" s="279">
        <v>0</v>
      </c>
      <c r="K596" s="277">
        <v>0</v>
      </c>
      <c r="L596" s="277">
        <v>0</v>
      </c>
      <c r="M596" s="277">
        <v>0</v>
      </c>
      <c r="N596" s="277">
        <v>0</v>
      </c>
      <c r="O596" s="277">
        <v>0</v>
      </c>
      <c r="P596" s="297">
        <v>0</v>
      </c>
      <c r="Q596" s="277">
        <v>0</v>
      </c>
      <c r="R596" s="277">
        <v>0</v>
      </c>
      <c r="S596" s="277">
        <v>0</v>
      </c>
      <c r="T596" s="277">
        <v>0</v>
      </c>
      <c r="U596" s="280"/>
      <c r="V596" s="280"/>
      <c r="W596" s="280"/>
      <c r="X596" s="280"/>
      <c r="Y596" s="280"/>
      <c r="Z596" s="280"/>
      <c r="AA596" s="280"/>
      <c r="AB596" s="280"/>
      <c r="AC596" s="280"/>
      <c r="AD596" s="280"/>
      <c r="AE596" s="280"/>
      <c r="AF596" s="280"/>
      <c r="AG596" s="280"/>
      <c r="AH596" s="280"/>
      <c r="AI596" s="280"/>
      <c r="AJ596" s="280"/>
      <c r="AK596" s="280"/>
      <c r="AL596" s="280"/>
      <c r="AM596" s="280"/>
      <c r="AN596" s="280"/>
      <c r="AO596" s="280"/>
    </row>
    <row r="597" s="51" customFormat="1" ht="22.5" customHeight="1">
      <c r="A597" s="275">
        <v>4</v>
      </c>
      <c r="B597" s="276" t="s">
        <v>632</v>
      </c>
      <c r="C597" s="277">
        <f t="shared" si="440"/>
        <v>324639.59999999998</v>
      </c>
      <c r="D597" s="277">
        <f t="shared" si="441"/>
        <v>324639.59999999998</v>
      </c>
      <c r="E597" s="277">
        <v>0</v>
      </c>
      <c r="F597" s="277">
        <v>0</v>
      </c>
      <c r="G597" s="277">
        <v>324639.59999999998</v>
      </c>
      <c r="H597" s="277">
        <v>0</v>
      </c>
      <c r="I597" s="277">
        <v>0</v>
      </c>
      <c r="J597" s="279">
        <v>0</v>
      </c>
      <c r="K597" s="277">
        <v>0</v>
      </c>
      <c r="L597" s="277">
        <v>0</v>
      </c>
      <c r="M597" s="277">
        <v>0</v>
      </c>
      <c r="N597" s="277">
        <v>0</v>
      </c>
      <c r="O597" s="277">
        <v>0</v>
      </c>
      <c r="P597" s="297">
        <v>0</v>
      </c>
      <c r="Q597" s="277">
        <v>0</v>
      </c>
      <c r="R597" s="277">
        <v>0</v>
      </c>
      <c r="S597" s="277">
        <v>0</v>
      </c>
      <c r="T597" s="277">
        <v>0</v>
      </c>
      <c r="U597" s="280"/>
      <c r="V597" s="280"/>
      <c r="W597" s="280"/>
      <c r="X597" s="280"/>
      <c r="Y597" s="280"/>
      <c r="Z597" s="280"/>
      <c r="AA597" s="280"/>
      <c r="AB597" s="280"/>
      <c r="AC597" s="280"/>
      <c r="AD597" s="280"/>
      <c r="AE597" s="280"/>
      <c r="AF597" s="280"/>
      <c r="AG597" s="280"/>
      <c r="AH597" s="280"/>
      <c r="AI597" s="280"/>
      <c r="AJ597" s="280"/>
      <c r="AK597" s="280"/>
      <c r="AL597" s="280"/>
      <c r="AM597" s="280"/>
      <c r="AN597" s="280"/>
      <c r="AO597" s="280"/>
    </row>
    <row r="598" s="51" customFormat="1" ht="22.5" customHeight="1">
      <c r="A598" s="275">
        <v>5</v>
      </c>
      <c r="B598" s="276" t="s">
        <v>633</v>
      </c>
      <c r="C598" s="277">
        <f t="shared" si="440"/>
        <v>324639.59999999998</v>
      </c>
      <c r="D598" s="277">
        <f t="shared" si="441"/>
        <v>324639.59999999998</v>
      </c>
      <c r="E598" s="277">
        <v>0</v>
      </c>
      <c r="F598" s="277">
        <v>0</v>
      </c>
      <c r="G598" s="277">
        <v>324639.59999999998</v>
      </c>
      <c r="H598" s="277">
        <v>0</v>
      </c>
      <c r="I598" s="277">
        <v>0</v>
      </c>
      <c r="J598" s="279">
        <v>0</v>
      </c>
      <c r="K598" s="277">
        <v>0</v>
      </c>
      <c r="L598" s="277">
        <v>0</v>
      </c>
      <c r="M598" s="277">
        <v>0</v>
      </c>
      <c r="N598" s="277">
        <v>0</v>
      </c>
      <c r="O598" s="277">
        <v>0</v>
      </c>
      <c r="P598" s="297">
        <v>0</v>
      </c>
      <c r="Q598" s="277">
        <v>0</v>
      </c>
      <c r="R598" s="277">
        <v>0</v>
      </c>
      <c r="S598" s="277">
        <v>0</v>
      </c>
      <c r="T598" s="277">
        <v>0</v>
      </c>
      <c r="U598" s="280"/>
      <c r="V598" s="280"/>
      <c r="W598" s="280"/>
      <c r="X598" s="280"/>
      <c r="Y598" s="280"/>
      <c r="Z598" s="280"/>
      <c r="AA598" s="280"/>
      <c r="AB598" s="280"/>
      <c r="AC598" s="280"/>
      <c r="AD598" s="280"/>
      <c r="AE598" s="280"/>
      <c r="AF598" s="280"/>
      <c r="AG598" s="280"/>
      <c r="AH598" s="280"/>
      <c r="AI598" s="280"/>
      <c r="AJ598" s="280"/>
      <c r="AK598" s="280"/>
      <c r="AL598" s="280"/>
      <c r="AM598" s="280"/>
      <c r="AN598" s="280"/>
      <c r="AO598" s="280"/>
    </row>
    <row r="599" s="51" customFormat="1" ht="22.5" customHeight="1">
      <c r="A599" s="275">
        <v>6</v>
      </c>
      <c r="B599" s="276" t="s">
        <v>1422</v>
      </c>
      <c r="C599" s="277">
        <f t="shared" si="440"/>
        <v>944700.87999999989</v>
      </c>
      <c r="D599" s="277">
        <f t="shared" si="441"/>
        <v>429958.79999999999</v>
      </c>
      <c r="E599" s="277">
        <v>429958.79999999999</v>
      </c>
      <c r="F599" s="277">
        <v>0</v>
      </c>
      <c r="G599" s="277">
        <v>0</v>
      </c>
      <c r="H599" s="277">
        <v>0</v>
      </c>
      <c r="I599" s="277">
        <v>0</v>
      </c>
      <c r="J599" s="279">
        <v>0</v>
      </c>
      <c r="K599" s="277">
        <v>0</v>
      </c>
      <c r="L599" s="277">
        <v>0</v>
      </c>
      <c r="M599" s="277">
        <v>0</v>
      </c>
      <c r="N599" s="277">
        <v>0</v>
      </c>
      <c r="O599" s="277">
        <v>0</v>
      </c>
      <c r="P599" s="297">
        <f>129982.7+123813.82+128710.72+132234.84</f>
        <v>514742.07999999996</v>
      </c>
      <c r="Q599" s="277">
        <v>0</v>
      </c>
      <c r="R599" s="277">
        <v>0</v>
      </c>
      <c r="S599" s="277">
        <v>0</v>
      </c>
      <c r="T599" s="277">
        <v>0</v>
      </c>
      <c r="U599" s="280"/>
      <c r="V599" s="280"/>
      <c r="W599" s="280"/>
      <c r="X599" s="280"/>
      <c r="Y599" s="280"/>
      <c r="Z599" s="280"/>
      <c r="AA599" s="280"/>
      <c r="AB599" s="280"/>
      <c r="AC599" s="280"/>
      <c r="AD599" s="280"/>
      <c r="AE599" s="280"/>
      <c r="AF599" s="280"/>
      <c r="AG599" s="280"/>
      <c r="AH599" s="280"/>
      <c r="AI599" s="280"/>
      <c r="AJ599" s="280"/>
      <c r="AK599" s="280"/>
      <c r="AL599" s="280"/>
      <c r="AM599" s="280"/>
      <c r="AN599" s="280"/>
      <c r="AO599" s="280"/>
    </row>
    <row r="600" s="51" customFormat="1" ht="22.5" customHeight="1">
      <c r="A600" s="275">
        <v>7</v>
      </c>
      <c r="B600" s="276" t="s">
        <v>1423</v>
      </c>
      <c r="C600" s="277">
        <f t="shared" si="440"/>
        <v>1357414.7999999998</v>
      </c>
      <c r="D600" s="277">
        <f t="shared" si="441"/>
        <v>1357414.7999999998</v>
      </c>
      <c r="E600" s="277">
        <v>0</v>
      </c>
      <c r="F600" s="277">
        <v>825196.80000000005</v>
      </c>
      <c r="G600" s="277">
        <v>324639.59999999998</v>
      </c>
      <c r="H600" s="277">
        <v>207578.39999999999</v>
      </c>
      <c r="I600" s="277">
        <v>0</v>
      </c>
      <c r="J600" s="279">
        <v>0</v>
      </c>
      <c r="K600" s="277">
        <v>0</v>
      </c>
      <c r="L600" s="277">
        <v>0</v>
      </c>
      <c r="M600" s="277">
        <v>0</v>
      </c>
      <c r="N600" s="277">
        <v>0</v>
      </c>
      <c r="O600" s="277">
        <v>0</v>
      </c>
      <c r="P600" s="297">
        <v>0</v>
      </c>
      <c r="Q600" s="277">
        <v>0</v>
      </c>
      <c r="R600" s="277">
        <v>0</v>
      </c>
      <c r="S600" s="277">
        <v>0</v>
      </c>
      <c r="T600" s="277">
        <v>0</v>
      </c>
      <c r="U600" s="280"/>
      <c r="V600" s="280"/>
      <c r="W600" s="280"/>
      <c r="X600" s="280"/>
      <c r="Y600" s="280"/>
      <c r="Z600" s="280"/>
      <c r="AA600" s="280"/>
      <c r="AB600" s="280"/>
      <c r="AC600" s="280"/>
      <c r="AD600" s="280"/>
      <c r="AE600" s="280"/>
      <c r="AF600" s="280"/>
      <c r="AG600" s="280"/>
      <c r="AH600" s="280"/>
      <c r="AI600" s="280"/>
      <c r="AJ600" s="280"/>
      <c r="AK600" s="280"/>
      <c r="AL600" s="280"/>
      <c r="AM600" s="280"/>
      <c r="AN600" s="280"/>
      <c r="AO600" s="280"/>
    </row>
    <row r="601" s="43" customFormat="1" ht="30.75" customHeight="1">
      <c r="A601" s="271" t="s">
        <v>256</v>
      </c>
      <c r="B601" s="271"/>
      <c r="C601" s="272">
        <f>SUM(C602:C675)</f>
        <v>153005865.55999997</v>
      </c>
      <c r="D601" s="272">
        <f t="shared" ref="D601:T601" si="443">SUM(D602:D675)</f>
        <v>22954190.73</v>
      </c>
      <c r="E601" s="272">
        <f t="shared" si="443"/>
        <v>348276</v>
      </c>
      <c r="F601" s="272">
        <f t="shared" si="443"/>
        <v>22605914.73</v>
      </c>
      <c r="G601" s="272">
        <f t="shared" si="443"/>
        <v>0</v>
      </c>
      <c r="H601" s="272">
        <f t="shared" si="443"/>
        <v>0</v>
      </c>
      <c r="I601" s="272">
        <f t="shared" si="443"/>
        <v>0</v>
      </c>
      <c r="J601" s="273">
        <f t="shared" si="443"/>
        <v>3</v>
      </c>
      <c r="K601" s="272">
        <f t="shared" si="443"/>
        <v>1409340.6499999999</v>
      </c>
      <c r="L601" s="272">
        <f t="shared" si="443"/>
        <v>63699964.790000007</v>
      </c>
      <c r="M601" s="272">
        <f t="shared" si="443"/>
        <v>172647.60000000001</v>
      </c>
      <c r="N601" s="272">
        <f t="shared" si="443"/>
        <v>64769721.790000007</v>
      </c>
      <c r="O601" s="272">
        <f t="shared" si="443"/>
        <v>0</v>
      </c>
      <c r="P601" s="272">
        <f t="shared" si="443"/>
        <v>0</v>
      </c>
      <c r="Q601" s="272">
        <f t="shared" si="443"/>
        <v>0</v>
      </c>
      <c r="R601" s="272">
        <f t="shared" si="443"/>
        <v>0</v>
      </c>
      <c r="S601" s="272">
        <f t="shared" si="443"/>
        <v>0</v>
      </c>
      <c r="T601" s="272">
        <f t="shared" si="443"/>
        <v>0</v>
      </c>
      <c r="U601" s="274"/>
      <c r="V601" s="274"/>
      <c r="W601" s="274"/>
      <c r="X601" s="274"/>
      <c r="Y601" s="274"/>
      <c r="Z601" s="274"/>
      <c r="AA601" s="274"/>
      <c r="AB601" s="274"/>
      <c r="AC601" s="274"/>
      <c r="AD601" s="274"/>
      <c r="AE601" s="274"/>
      <c r="AF601" s="274"/>
      <c r="AG601" s="274"/>
      <c r="AH601" s="274"/>
      <c r="AI601" s="274"/>
      <c r="AJ601" s="274"/>
      <c r="AK601" s="274"/>
      <c r="AL601" s="274"/>
      <c r="AM601" s="274"/>
      <c r="AN601" s="274"/>
      <c r="AO601" s="274"/>
    </row>
    <row r="602" s="51" customFormat="1" ht="22.5" customHeight="1">
      <c r="A602" s="275">
        <v>1</v>
      </c>
      <c r="B602" s="276" t="s">
        <v>636</v>
      </c>
      <c r="C602" s="277">
        <f t="shared" ref="C602:C665" si="444">D602+K602+L602+M602+N602+O602+P602+Q602+R602+S602+T602</f>
        <v>2922306</v>
      </c>
      <c r="D602" s="277">
        <f t="shared" ref="D602:D665" si="445">SUM(E602:I602)</f>
        <v>0</v>
      </c>
      <c r="E602" s="277">
        <v>0</v>
      </c>
      <c r="F602" s="277">
        <v>0</v>
      </c>
      <c r="G602" s="277">
        <v>0</v>
      </c>
      <c r="H602" s="277">
        <v>0</v>
      </c>
      <c r="I602" s="277">
        <v>0</v>
      </c>
      <c r="J602" s="279">
        <v>0</v>
      </c>
      <c r="K602" s="277">
        <v>0</v>
      </c>
      <c r="L602" s="277">
        <v>0</v>
      </c>
      <c r="M602" s="277">
        <v>0</v>
      </c>
      <c r="N602" s="277">
        <v>2922306</v>
      </c>
      <c r="O602" s="277">
        <v>0</v>
      </c>
      <c r="P602" s="277">
        <v>0</v>
      </c>
      <c r="Q602" s="277">
        <v>0</v>
      </c>
      <c r="R602" s="277">
        <v>0</v>
      </c>
      <c r="S602" s="277">
        <v>0</v>
      </c>
      <c r="T602" s="277">
        <v>0</v>
      </c>
      <c r="U602" s="280"/>
      <c r="V602" s="280"/>
      <c r="W602" s="280"/>
      <c r="X602" s="280"/>
      <c r="Y602" s="280"/>
      <c r="Z602" s="280"/>
      <c r="AA602" s="280"/>
      <c r="AB602" s="280"/>
      <c r="AC602" s="280"/>
      <c r="AD602" s="280"/>
      <c r="AE602" s="280"/>
      <c r="AF602" s="280"/>
      <c r="AG602" s="280"/>
      <c r="AH602" s="280"/>
      <c r="AI602" s="280"/>
      <c r="AJ602" s="280"/>
      <c r="AK602" s="280"/>
      <c r="AL602" s="280"/>
      <c r="AM602" s="280"/>
      <c r="AN602" s="280"/>
      <c r="AO602" s="280"/>
    </row>
    <row r="603" s="51" customFormat="1" ht="22.5" customHeight="1">
      <c r="A603" s="275">
        <v>2</v>
      </c>
      <c r="B603" s="276" t="s">
        <v>637</v>
      </c>
      <c r="C603" s="277">
        <f t="shared" si="444"/>
        <v>2000746.3400000001</v>
      </c>
      <c r="D603" s="277">
        <f t="shared" si="445"/>
        <v>0</v>
      </c>
      <c r="E603" s="277">
        <v>0</v>
      </c>
      <c r="F603" s="277">
        <v>0</v>
      </c>
      <c r="G603" s="277">
        <v>0</v>
      </c>
      <c r="H603" s="277">
        <v>0</v>
      </c>
      <c r="I603" s="277">
        <v>0</v>
      </c>
      <c r="J603" s="279">
        <v>0</v>
      </c>
      <c r="K603" s="277">
        <v>0</v>
      </c>
      <c r="L603" s="277">
        <v>0</v>
      </c>
      <c r="M603" s="277">
        <v>0</v>
      </c>
      <c r="N603" s="277">
        <v>2000746.3400000001</v>
      </c>
      <c r="O603" s="277">
        <v>0</v>
      </c>
      <c r="P603" s="277">
        <v>0</v>
      </c>
      <c r="Q603" s="277">
        <v>0</v>
      </c>
      <c r="R603" s="277">
        <v>0</v>
      </c>
      <c r="S603" s="277">
        <v>0</v>
      </c>
      <c r="T603" s="277">
        <v>0</v>
      </c>
      <c r="U603" s="280"/>
      <c r="V603" s="280"/>
      <c r="W603" s="280"/>
      <c r="X603" s="280"/>
      <c r="Y603" s="280"/>
      <c r="Z603" s="280"/>
      <c r="AA603" s="280"/>
      <c r="AB603" s="280"/>
      <c r="AC603" s="280"/>
      <c r="AD603" s="280"/>
      <c r="AE603" s="280"/>
      <c r="AF603" s="280"/>
      <c r="AG603" s="280"/>
      <c r="AH603" s="280"/>
      <c r="AI603" s="280"/>
      <c r="AJ603" s="280"/>
      <c r="AK603" s="280"/>
      <c r="AL603" s="280"/>
      <c r="AM603" s="280"/>
      <c r="AN603" s="280"/>
      <c r="AO603" s="280"/>
    </row>
    <row r="604" s="51" customFormat="1" ht="22.5" customHeight="1">
      <c r="A604" s="275">
        <v>3</v>
      </c>
      <c r="B604" s="276" t="s">
        <v>638</v>
      </c>
      <c r="C604" s="277">
        <f t="shared" si="444"/>
        <v>1914372.6399999999</v>
      </c>
      <c r="D604" s="277">
        <f t="shared" si="445"/>
        <v>0</v>
      </c>
      <c r="E604" s="277">
        <v>0</v>
      </c>
      <c r="F604" s="277">
        <v>0</v>
      </c>
      <c r="G604" s="277">
        <v>0</v>
      </c>
      <c r="H604" s="277">
        <v>0</v>
      </c>
      <c r="I604" s="277">
        <v>0</v>
      </c>
      <c r="J604" s="279">
        <v>0</v>
      </c>
      <c r="K604" s="277">
        <v>0</v>
      </c>
      <c r="L604" s="277">
        <v>0</v>
      </c>
      <c r="M604" s="277">
        <v>0</v>
      </c>
      <c r="N604" s="277">
        <v>1914372.6399999999</v>
      </c>
      <c r="O604" s="277">
        <v>0</v>
      </c>
      <c r="P604" s="277">
        <v>0</v>
      </c>
      <c r="Q604" s="277">
        <v>0</v>
      </c>
      <c r="R604" s="277">
        <v>0</v>
      </c>
      <c r="S604" s="277">
        <v>0</v>
      </c>
      <c r="T604" s="277">
        <v>0</v>
      </c>
      <c r="U604" s="280"/>
      <c r="V604" s="280"/>
      <c r="W604" s="280"/>
      <c r="X604" s="280"/>
      <c r="Y604" s="280"/>
      <c r="Z604" s="280"/>
      <c r="AA604" s="280"/>
      <c r="AB604" s="280"/>
      <c r="AC604" s="280"/>
      <c r="AD604" s="280"/>
      <c r="AE604" s="280"/>
      <c r="AF604" s="280"/>
      <c r="AG604" s="280"/>
      <c r="AH604" s="280"/>
      <c r="AI604" s="280"/>
      <c r="AJ604" s="280"/>
      <c r="AK604" s="280"/>
      <c r="AL604" s="280"/>
      <c r="AM604" s="280"/>
      <c r="AN604" s="280"/>
      <c r="AO604" s="280"/>
    </row>
    <row r="605" s="51" customFormat="1" ht="22.5" customHeight="1">
      <c r="A605" s="275">
        <v>4</v>
      </c>
      <c r="B605" s="276" t="s">
        <v>259</v>
      </c>
      <c r="C605" s="277">
        <f t="shared" si="444"/>
        <v>1030399.55</v>
      </c>
      <c r="D605" s="277">
        <f t="shared" si="445"/>
        <v>1030399.55</v>
      </c>
      <c r="E605" s="277">
        <v>0</v>
      </c>
      <c r="F605" s="277">
        <v>1030399.55</v>
      </c>
      <c r="G605" s="277">
        <v>0</v>
      </c>
      <c r="H605" s="277">
        <v>0</v>
      </c>
      <c r="I605" s="277">
        <v>0</v>
      </c>
      <c r="J605" s="279">
        <v>0</v>
      </c>
      <c r="K605" s="277">
        <v>0</v>
      </c>
      <c r="L605" s="277">
        <v>0</v>
      </c>
      <c r="M605" s="277">
        <v>0</v>
      </c>
      <c r="N605" s="277">
        <v>0</v>
      </c>
      <c r="O605" s="277">
        <v>0</v>
      </c>
      <c r="P605" s="277">
        <v>0</v>
      </c>
      <c r="Q605" s="277">
        <v>0</v>
      </c>
      <c r="R605" s="277">
        <v>0</v>
      </c>
      <c r="S605" s="277">
        <v>0</v>
      </c>
      <c r="T605" s="277">
        <v>0</v>
      </c>
      <c r="U605" s="280"/>
      <c r="V605" s="280"/>
      <c r="W605" s="280"/>
      <c r="X605" s="280"/>
      <c r="Y605" s="280"/>
      <c r="Z605" s="280"/>
      <c r="AA605" s="280"/>
      <c r="AB605" s="280"/>
      <c r="AC605" s="280"/>
      <c r="AD605" s="280"/>
      <c r="AE605" s="280"/>
      <c r="AF605" s="280"/>
      <c r="AG605" s="280"/>
      <c r="AH605" s="280"/>
      <c r="AI605" s="280"/>
      <c r="AJ605" s="280"/>
      <c r="AK605" s="280"/>
      <c r="AL605" s="280"/>
      <c r="AM605" s="280"/>
      <c r="AN605" s="280"/>
      <c r="AO605" s="280"/>
    </row>
    <row r="606" s="51" customFormat="1" ht="22.5" customHeight="1">
      <c r="A606" s="275">
        <v>5</v>
      </c>
      <c r="B606" s="276" t="s">
        <v>639</v>
      </c>
      <c r="C606" s="277">
        <f t="shared" si="444"/>
        <v>1062004.8600000001</v>
      </c>
      <c r="D606" s="277">
        <f t="shared" si="445"/>
        <v>0</v>
      </c>
      <c r="E606" s="277">
        <v>0</v>
      </c>
      <c r="F606" s="277">
        <v>0</v>
      </c>
      <c r="G606" s="277">
        <v>0</v>
      </c>
      <c r="H606" s="277">
        <v>0</v>
      </c>
      <c r="I606" s="277">
        <v>0</v>
      </c>
      <c r="J606" s="279">
        <v>0</v>
      </c>
      <c r="K606" s="277">
        <v>0</v>
      </c>
      <c r="L606" s="277">
        <v>0</v>
      </c>
      <c r="M606" s="277">
        <v>0</v>
      </c>
      <c r="N606" s="277">
        <v>1062004.8600000001</v>
      </c>
      <c r="O606" s="277">
        <v>0</v>
      </c>
      <c r="P606" s="277">
        <v>0</v>
      </c>
      <c r="Q606" s="277">
        <v>0</v>
      </c>
      <c r="R606" s="277">
        <v>0</v>
      </c>
      <c r="S606" s="277">
        <v>0</v>
      </c>
      <c r="T606" s="277">
        <v>0</v>
      </c>
      <c r="U606" s="280"/>
      <c r="V606" s="280"/>
      <c r="W606" s="280"/>
      <c r="X606" s="280"/>
      <c r="Y606" s="280"/>
      <c r="Z606" s="280"/>
      <c r="AA606" s="280"/>
      <c r="AB606" s="280"/>
      <c r="AC606" s="280"/>
      <c r="AD606" s="280"/>
      <c r="AE606" s="280"/>
      <c r="AF606" s="280"/>
      <c r="AG606" s="280"/>
      <c r="AH606" s="280"/>
      <c r="AI606" s="280"/>
      <c r="AJ606" s="280"/>
      <c r="AK606" s="280"/>
      <c r="AL606" s="280"/>
      <c r="AM606" s="280"/>
      <c r="AN606" s="280"/>
      <c r="AO606" s="280"/>
    </row>
    <row r="607" s="51" customFormat="1" ht="22.5" customHeight="1">
      <c r="A607" s="275">
        <v>6</v>
      </c>
      <c r="B607" s="276" t="s">
        <v>640</v>
      </c>
      <c r="C607" s="277">
        <f t="shared" si="444"/>
        <v>1186255.1599999999</v>
      </c>
      <c r="D607" s="277">
        <f t="shared" si="445"/>
        <v>0</v>
      </c>
      <c r="E607" s="277">
        <v>0</v>
      </c>
      <c r="F607" s="277">
        <v>0</v>
      </c>
      <c r="G607" s="277">
        <v>0</v>
      </c>
      <c r="H607" s="277">
        <v>0</v>
      </c>
      <c r="I607" s="277">
        <v>0</v>
      </c>
      <c r="J607" s="279">
        <v>0</v>
      </c>
      <c r="K607" s="277">
        <v>0</v>
      </c>
      <c r="L607" s="277">
        <v>1186255.1599999999</v>
      </c>
      <c r="M607" s="277">
        <v>0</v>
      </c>
      <c r="N607" s="277">
        <v>0</v>
      </c>
      <c r="O607" s="277">
        <v>0</v>
      </c>
      <c r="P607" s="277">
        <v>0</v>
      </c>
      <c r="Q607" s="277">
        <v>0</v>
      </c>
      <c r="R607" s="277">
        <v>0</v>
      </c>
      <c r="S607" s="277">
        <v>0</v>
      </c>
      <c r="T607" s="277">
        <v>0</v>
      </c>
      <c r="U607" s="280"/>
      <c r="V607" s="280"/>
      <c r="W607" s="280"/>
      <c r="X607" s="280"/>
      <c r="Y607" s="280"/>
      <c r="Z607" s="280"/>
      <c r="AA607" s="280"/>
      <c r="AB607" s="280"/>
      <c r="AC607" s="280"/>
      <c r="AD607" s="280"/>
      <c r="AE607" s="280"/>
      <c r="AF607" s="280"/>
      <c r="AG607" s="280"/>
      <c r="AH607" s="280"/>
      <c r="AI607" s="280"/>
      <c r="AJ607" s="280"/>
      <c r="AK607" s="280"/>
      <c r="AL607" s="280"/>
      <c r="AM607" s="280"/>
      <c r="AN607" s="280"/>
      <c r="AO607" s="280"/>
    </row>
    <row r="608" s="51" customFormat="1" ht="22.5" customHeight="1">
      <c r="A608" s="275">
        <v>7</v>
      </c>
      <c r="B608" s="276" t="s">
        <v>641</v>
      </c>
      <c r="C608" s="277">
        <f t="shared" si="444"/>
        <v>1893165.8999999999</v>
      </c>
      <c r="D608" s="277">
        <f t="shared" si="445"/>
        <v>0</v>
      </c>
      <c r="E608" s="277">
        <v>0</v>
      </c>
      <c r="F608" s="277">
        <v>0</v>
      </c>
      <c r="G608" s="277">
        <v>0</v>
      </c>
      <c r="H608" s="277">
        <v>0</v>
      </c>
      <c r="I608" s="277">
        <v>0</v>
      </c>
      <c r="J608" s="279">
        <v>0</v>
      </c>
      <c r="K608" s="277">
        <v>0</v>
      </c>
      <c r="L608" s="277">
        <v>0</v>
      </c>
      <c r="M608" s="277">
        <v>0</v>
      </c>
      <c r="N608" s="277">
        <v>1893165.8999999999</v>
      </c>
      <c r="O608" s="277">
        <v>0</v>
      </c>
      <c r="P608" s="277">
        <v>0</v>
      </c>
      <c r="Q608" s="277">
        <v>0</v>
      </c>
      <c r="R608" s="277">
        <v>0</v>
      </c>
      <c r="S608" s="277">
        <v>0</v>
      </c>
      <c r="T608" s="277">
        <v>0</v>
      </c>
      <c r="U608" s="280"/>
      <c r="V608" s="280"/>
      <c r="W608" s="280"/>
      <c r="X608" s="280"/>
      <c r="Y608" s="280"/>
      <c r="Z608" s="280"/>
      <c r="AA608" s="280"/>
      <c r="AB608" s="280"/>
      <c r="AC608" s="280"/>
      <c r="AD608" s="280"/>
      <c r="AE608" s="280"/>
      <c r="AF608" s="280"/>
      <c r="AG608" s="280"/>
      <c r="AH608" s="280"/>
      <c r="AI608" s="280"/>
      <c r="AJ608" s="280"/>
      <c r="AK608" s="280"/>
      <c r="AL608" s="280"/>
      <c r="AM608" s="280"/>
      <c r="AN608" s="280"/>
      <c r="AO608" s="280"/>
    </row>
    <row r="609" s="51" customFormat="1" ht="22.5" customHeight="1">
      <c r="A609" s="275">
        <v>8</v>
      </c>
      <c r="B609" s="276" t="s">
        <v>642</v>
      </c>
      <c r="C609" s="277">
        <f t="shared" si="444"/>
        <v>2731075.8300000001</v>
      </c>
      <c r="D609" s="277">
        <f t="shared" si="445"/>
        <v>0</v>
      </c>
      <c r="E609" s="277">
        <v>0</v>
      </c>
      <c r="F609" s="277">
        <v>0</v>
      </c>
      <c r="G609" s="277">
        <v>0</v>
      </c>
      <c r="H609" s="277">
        <v>0</v>
      </c>
      <c r="I609" s="277">
        <v>0</v>
      </c>
      <c r="J609" s="279">
        <v>0</v>
      </c>
      <c r="K609" s="277">
        <v>0</v>
      </c>
      <c r="L609" s="277">
        <v>2731075.8300000001</v>
      </c>
      <c r="M609" s="277">
        <v>0</v>
      </c>
      <c r="N609" s="277">
        <v>0</v>
      </c>
      <c r="O609" s="277">
        <v>0</v>
      </c>
      <c r="P609" s="277">
        <v>0</v>
      </c>
      <c r="Q609" s="277">
        <v>0</v>
      </c>
      <c r="R609" s="277">
        <v>0</v>
      </c>
      <c r="S609" s="277">
        <v>0</v>
      </c>
      <c r="T609" s="277">
        <v>0</v>
      </c>
      <c r="U609" s="280"/>
      <c r="V609" s="280"/>
      <c r="W609" s="280"/>
      <c r="X609" s="280"/>
      <c r="Y609" s="280"/>
      <c r="Z609" s="280"/>
      <c r="AA609" s="280"/>
      <c r="AB609" s="280"/>
      <c r="AC609" s="280"/>
      <c r="AD609" s="280"/>
      <c r="AE609" s="280"/>
      <c r="AF609" s="280"/>
      <c r="AG609" s="280"/>
      <c r="AH609" s="280"/>
      <c r="AI609" s="280"/>
      <c r="AJ609" s="280"/>
      <c r="AK609" s="280"/>
      <c r="AL609" s="280"/>
      <c r="AM609" s="280"/>
      <c r="AN609" s="280"/>
      <c r="AO609" s="280"/>
    </row>
    <row r="610" s="51" customFormat="1" ht="22.5" customHeight="1">
      <c r="A610" s="275">
        <v>9</v>
      </c>
      <c r="B610" s="276" t="s">
        <v>643</v>
      </c>
      <c r="C610" s="277">
        <f t="shared" si="444"/>
        <v>2062878.53</v>
      </c>
      <c r="D610" s="277">
        <f t="shared" si="445"/>
        <v>0</v>
      </c>
      <c r="E610" s="277">
        <v>0</v>
      </c>
      <c r="F610" s="277">
        <v>0</v>
      </c>
      <c r="G610" s="277">
        <v>0</v>
      </c>
      <c r="H610" s="277">
        <v>0</v>
      </c>
      <c r="I610" s="277">
        <v>0</v>
      </c>
      <c r="J610" s="279">
        <v>0</v>
      </c>
      <c r="K610" s="277">
        <v>0</v>
      </c>
      <c r="L610" s="277">
        <v>0</v>
      </c>
      <c r="M610" s="277">
        <v>0</v>
      </c>
      <c r="N610" s="277">
        <v>2062878.53</v>
      </c>
      <c r="O610" s="277">
        <v>0</v>
      </c>
      <c r="P610" s="277">
        <v>0</v>
      </c>
      <c r="Q610" s="277">
        <v>0</v>
      </c>
      <c r="R610" s="277">
        <v>0</v>
      </c>
      <c r="S610" s="277">
        <v>0</v>
      </c>
      <c r="T610" s="277">
        <v>0</v>
      </c>
      <c r="U610" s="280"/>
      <c r="V610" s="280"/>
      <c r="W610" s="280"/>
      <c r="X610" s="280"/>
      <c r="Y610" s="280"/>
      <c r="Z610" s="280"/>
      <c r="AA610" s="280"/>
      <c r="AB610" s="280"/>
      <c r="AC610" s="280"/>
      <c r="AD610" s="280"/>
      <c r="AE610" s="280"/>
      <c r="AF610" s="280"/>
      <c r="AG610" s="280"/>
      <c r="AH610" s="280"/>
      <c r="AI610" s="280"/>
      <c r="AJ610" s="280"/>
      <c r="AK610" s="280"/>
      <c r="AL610" s="280"/>
      <c r="AM610" s="280"/>
      <c r="AN610" s="280"/>
      <c r="AO610" s="280"/>
    </row>
    <row r="611" s="51" customFormat="1" ht="22.5" customHeight="1">
      <c r="A611" s="275">
        <v>10</v>
      </c>
      <c r="B611" s="276" t="s">
        <v>644</v>
      </c>
      <c r="C611" s="277">
        <f t="shared" si="444"/>
        <v>3030711.4700000002</v>
      </c>
      <c r="D611" s="277">
        <f t="shared" si="445"/>
        <v>0</v>
      </c>
      <c r="E611" s="277">
        <v>0</v>
      </c>
      <c r="F611" s="277">
        <v>0</v>
      </c>
      <c r="G611" s="277">
        <v>0</v>
      </c>
      <c r="H611" s="277">
        <v>0</v>
      </c>
      <c r="I611" s="277">
        <v>0</v>
      </c>
      <c r="J611" s="279">
        <v>0</v>
      </c>
      <c r="K611" s="277">
        <v>0</v>
      </c>
      <c r="L611" s="277">
        <v>0</v>
      </c>
      <c r="M611" s="277">
        <v>0</v>
      </c>
      <c r="N611" s="277">
        <v>3030711.4700000002</v>
      </c>
      <c r="O611" s="277">
        <v>0</v>
      </c>
      <c r="P611" s="277">
        <v>0</v>
      </c>
      <c r="Q611" s="277">
        <v>0</v>
      </c>
      <c r="R611" s="277">
        <v>0</v>
      </c>
      <c r="S611" s="277">
        <v>0</v>
      </c>
      <c r="T611" s="277">
        <v>0</v>
      </c>
      <c r="U611" s="280"/>
      <c r="V611" s="280"/>
      <c r="W611" s="280"/>
      <c r="X611" s="280"/>
      <c r="Y611" s="280"/>
      <c r="Z611" s="280"/>
      <c r="AA611" s="280"/>
      <c r="AB611" s="280"/>
      <c r="AC611" s="280"/>
      <c r="AD611" s="280"/>
      <c r="AE611" s="280"/>
      <c r="AF611" s="280"/>
      <c r="AG611" s="280"/>
      <c r="AH611" s="280"/>
      <c r="AI611" s="280"/>
      <c r="AJ611" s="280"/>
      <c r="AK611" s="280"/>
      <c r="AL611" s="280"/>
      <c r="AM611" s="280"/>
      <c r="AN611" s="280"/>
      <c r="AO611" s="280"/>
    </row>
    <row r="612" s="51" customFormat="1" ht="22.5" customHeight="1">
      <c r="A612" s="275">
        <v>11</v>
      </c>
      <c r="B612" s="276" t="s">
        <v>645</v>
      </c>
      <c r="C612" s="277">
        <f t="shared" si="444"/>
        <v>2019306.3500000001</v>
      </c>
      <c r="D612" s="277">
        <f t="shared" si="445"/>
        <v>0</v>
      </c>
      <c r="E612" s="277">
        <v>0</v>
      </c>
      <c r="F612" s="277">
        <v>0</v>
      </c>
      <c r="G612" s="277">
        <v>0</v>
      </c>
      <c r="H612" s="277">
        <v>0</v>
      </c>
      <c r="I612" s="277">
        <v>0</v>
      </c>
      <c r="J612" s="279">
        <v>0</v>
      </c>
      <c r="K612" s="277">
        <v>0</v>
      </c>
      <c r="L612" s="277">
        <v>2019306.3500000001</v>
      </c>
      <c r="M612" s="277">
        <v>0</v>
      </c>
      <c r="N612" s="277">
        <v>0</v>
      </c>
      <c r="O612" s="277">
        <v>0</v>
      </c>
      <c r="P612" s="277">
        <v>0</v>
      </c>
      <c r="Q612" s="277">
        <v>0</v>
      </c>
      <c r="R612" s="277">
        <v>0</v>
      </c>
      <c r="S612" s="277">
        <v>0</v>
      </c>
      <c r="T612" s="277">
        <v>0</v>
      </c>
      <c r="U612" s="280"/>
      <c r="V612" s="280"/>
      <c r="W612" s="280"/>
      <c r="X612" s="280"/>
      <c r="Y612" s="280"/>
      <c r="Z612" s="280"/>
      <c r="AA612" s="280"/>
      <c r="AB612" s="280"/>
      <c r="AC612" s="280"/>
      <c r="AD612" s="280"/>
      <c r="AE612" s="280"/>
      <c r="AF612" s="280"/>
      <c r="AG612" s="280"/>
      <c r="AH612" s="280"/>
      <c r="AI612" s="280"/>
      <c r="AJ612" s="280"/>
      <c r="AK612" s="280"/>
      <c r="AL612" s="280"/>
      <c r="AM612" s="280"/>
      <c r="AN612" s="280"/>
      <c r="AO612" s="280"/>
    </row>
    <row r="613" s="51" customFormat="1" ht="22.5" customHeight="1">
      <c r="A613" s="275">
        <v>12</v>
      </c>
      <c r="B613" s="276" t="s">
        <v>646</v>
      </c>
      <c r="C613" s="277">
        <f t="shared" si="444"/>
        <v>396797.12</v>
      </c>
      <c r="D613" s="277">
        <f t="shared" si="445"/>
        <v>0</v>
      </c>
      <c r="E613" s="277">
        <v>0</v>
      </c>
      <c r="F613" s="277">
        <v>0</v>
      </c>
      <c r="G613" s="277">
        <v>0</v>
      </c>
      <c r="H613" s="277">
        <v>0</v>
      </c>
      <c r="I613" s="277">
        <v>0</v>
      </c>
      <c r="J613" s="279">
        <v>1</v>
      </c>
      <c r="K613" s="277">
        <v>396797.12</v>
      </c>
      <c r="L613" s="277">
        <v>0</v>
      </c>
      <c r="M613" s="277">
        <v>0</v>
      </c>
      <c r="N613" s="277">
        <v>0</v>
      </c>
      <c r="O613" s="277">
        <v>0</v>
      </c>
      <c r="P613" s="277">
        <v>0</v>
      </c>
      <c r="Q613" s="277">
        <v>0</v>
      </c>
      <c r="R613" s="277">
        <v>0</v>
      </c>
      <c r="S613" s="277">
        <v>0</v>
      </c>
      <c r="T613" s="277">
        <v>0</v>
      </c>
      <c r="U613" s="280"/>
      <c r="V613" s="280"/>
      <c r="W613" s="280"/>
      <c r="X613" s="280"/>
      <c r="Y613" s="280"/>
      <c r="Z613" s="280"/>
      <c r="AA613" s="280"/>
      <c r="AB613" s="280"/>
      <c r="AC613" s="280"/>
      <c r="AD613" s="280"/>
      <c r="AE613" s="280"/>
      <c r="AF613" s="280"/>
      <c r="AG613" s="280"/>
      <c r="AH613" s="280"/>
      <c r="AI613" s="280"/>
      <c r="AJ613" s="280"/>
      <c r="AK613" s="280"/>
      <c r="AL613" s="280"/>
      <c r="AM613" s="280"/>
      <c r="AN613" s="280"/>
      <c r="AO613" s="280"/>
    </row>
    <row r="614" s="51" customFormat="1" ht="22.5" customHeight="1">
      <c r="A614" s="275">
        <v>13</v>
      </c>
      <c r="B614" s="276" t="s">
        <v>647</v>
      </c>
      <c r="C614" s="277">
        <f t="shared" si="444"/>
        <v>1974278.6399999999</v>
      </c>
      <c r="D614" s="277">
        <f t="shared" si="445"/>
        <v>0</v>
      </c>
      <c r="E614" s="277">
        <v>0</v>
      </c>
      <c r="F614" s="277">
        <v>0</v>
      </c>
      <c r="G614" s="277">
        <v>0</v>
      </c>
      <c r="H614" s="277">
        <v>0</v>
      </c>
      <c r="I614" s="277">
        <v>0</v>
      </c>
      <c r="J614" s="279">
        <v>0</v>
      </c>
      <c r="K614" s="277">
        <v>0</v>
      </c>
      <c r="L614" s="277">
        <v>0</v>
      </c>
      <c r="M614" s="277">
        <v>0</v>
      </c>
      <c r="N614" s="277">
        <v>1974278.6399999999</v>
      </c>
      <c r="O614" s="277">
        <v>0</v>
      </c>
      <c r="P614" s="277">
        <v>0</v>
      </c>
      <c r="Q614" s="277">
        <v>0</v>
      </c>
      <c r="R614" s="277">
        <v>0</v>
      </c>
      <c r="S614" s="277">
        <v>0</v>
      </c>
      <c r="T614" s="277">
        <v>0</v>
      </c>
      <c r="U614" s="280"/>
      <c r="V614" s="280"/>
      <c r="W614" s="280"/>
      <c r="X614" s="280"/>
      <c r="Y614" s="280"/>
      <c r="Z614" s="280"/>
      <c r="AA614" s="280"/>
      <c r="AB614" s="280"/>
      <c r="AC614" s="280"/>
      <c r="AD614" s="280"/>
      <c r="AE614" s="280"/>
      <c r="AF614" s="280"/>
      <c r="AG614" s="280"/>
      <c r="AH614" s="280"/>
      <c r="AI614" s="280"/>
      <c r="AJ614" s="280"/>
      <c r="AK614" s="280"/>
      <c r="AL614" s="280"/>
      <c r="AM614" s="280"/>
      <c r="AN614" s="280"/>
      <c r="AO614" s="280"/>
    </row>
    <row r="615" s="51" customFormat="1" ht="24.75" customHeight="1">
      <c r="A615" s="275">
        <v>14</v>
      </c>
      <c r="B615" s="276" t="s">
        <v>270</v>
      </c>
      <c r="C615" s="277">
        <f t="shared" si="444"/>
        <v>645075.03000000003</v>
      </c>
      <c r="D615" s="277">
        <f t="shared" si="445"/>
        <v>0</v>
      </c>
      <c r="E615" s="277">
        <v>0</v>
      </c>
      <c r="F615" s="277">
        <v>0</v>
      </c>
      <c r="G615" s="277">
        <v>0</v>
      </c>
      <c r="H615" s="277">
        <v>0</v>
      </c>
      <c r="I615" s="277">
        <v>0</v>
      </c>
      <c r="J615" s="279">
        <v>0</v>
      </c>
      <c r="K615" s="277">
        <v>0</v>
      </c>
      <c r="L615" s="277">
        <v>645075.03000000003</v>
      </c>
      <c r="M615" s="277">
        <v>0</v>
      </c>
      <c r="N615" s="277">
        <v>0</v>
      </c>
      <c r="O615" s="277">
        <v>0</v>
      </c>
      <c r="P615" s="277">
        <v>0</v>
      </c>
      <c r="Q615" s="277">
        <v>0</v>
      </c>
      <c r="R615" s="277">
        <v>0</v>
      </c>
      <c r="S615" s="277">
        <v>0</v>
      </c>
      <c r="T615" s="277">
        <v>0</v>
      </c>
      <c r="U615" s="280"/>
      <c r="V615" s="280"/>
      <c r="W615" s="280"/>
      <c r="X615" s="280"/>
      <c r="Y615" s="280"/>
      <c r="Z615" s="280"/>
      <c r="AA615" s="280"/>
      <c r="AB615" s="280"/>
      <c r="AC615" s="280"/>
      <c r="AD615" s="280"/>
      <c r="AE615" s="280"/>
      <c r="AF615" s="280"/>
      <c r="AG615" s="280"/>
      <c r="AH615" s="280"/>
      <c r="AI615" s="280"/>
      <c r="AJ615" s="280"/>
      <c r="AK615" s="280"/>
      <c r="AL615" s="280"/>
      <c r="AM615" s="280"/>
      <c r="AN615" s="280"/>
      <c r="AO615" s="280"/>
    </row>
    <row r="616" s="51" customFormat="1" ht="24.75" customHeight="1">
      <c r="A616" s="275">
        <v>15</v>
      </c>
      <c r="B616" s="276" t="s">
        <v>648</v>
      </c>
      <c r="C616" s="277">
        <f t="shared" si="444"/>
        <v>308427.40999999997</v>
      </c>
      <c r="D616" s="277">
        <f t="shared" si="445"/>
        <v>308427.40999999997</v>
      </c>
      <c r="E616" s="277">
        <v>0</v>
      </c>
      <c r="F616" s="277">
        <v>308427.40999999997</v>
      </c>
      <c r="G616" s="277">
        <v>0</v>
      </c>
      <c r="H616" s="277">
        <v>0</v>
      </c>
      <c r="I616" s="277">
        <v>0</v>
      </c>
      <c r="J616" s="279">
        <v>0</v>
      </c>
      <c r="K616" s="277">
        <v>0</v>
      </c>
      <c r="L616" s="277">
        <v>0</v>
      </c>
      <c r="M616" s="277">
        <v>0</v>
      </c>
      <c r="N616" s="277">
        <v>0</v>
      </c>
      <c r="O616" s="277">
        <v>0</v>
      </c>
      <c r="P616" s="277">
        <v>0</v>
      </c>
      <c r="Q616" s="277">
        <v>0</v>
      </c>
      <c r="R616" s="277">
        <v>0</v>
      </c>
      <c r="S616" s="277">
        <v>0</v>
      </c>
      <c r="T616" s="277">
        <v>0</v>
      </c>
      <c r="U616" s="280"/>
      <c r="V616" s="280"/>
      <c r="W616" s="280"/>
      <c r="X616" s="280"/>
      <c r="Y616" s="280"/>
      <c r="Z616" s="280"/>
      <c r="AA616" s="280"/>
      <c r="AB616" s="280"/>
      <c r="AC616" s="280"/>
      <c r="AD616" s="280"/>
      <c r="AE616" s="280"/>
      <c r="AF616" s="280"/>
      <c r="AG616" s="280"/>
      <c r="AH616" s="280"/>
      <c r="AI616" s="280"/>
      <c r="AJ616" s="280"/>
      <c r="AK616" s="280"/>
      <c r="AL616" s="280"/>
      <c r="AM616" s="280"/>
      <c r="AN616" s="280"/>
      <c r="AO616" s="280"/>
    </row>
    <row r="617" s="51" customFormat="1" ht="24.75" customHeight="1">
      <c r="A617" s="275">
        <v>16</v>
      </c>
      <c r="B617" s="276" t="s">
        <v>649</v>
      </c>
      <c r="C617" s="277">
        <f t="shared" si="444"/>
        <v>511551.09000000003</v>
      </c>
      <c r="D617" s="277">
        <f t="shared" si="445"/>
        <v>511551.09000000003</v>
      </c>
      <c r="E617" s="277">
        <v>0</v>
      </c>
      <c r="F617" s="277">
        <v>511551.09000000003</v>
      </c>
      <c r="G617" s="277">
        <v>0</v>
      </c>
      <c r="H617" s="277">
        <v>0</v>
      </c>
      <c r="I617" s="277">
        <v>0</v>
      </c>
      <c r="J617" s="279">
        <v>0</v>
      </c>
      <c r="K617" s="277">
        <v>0</v>
      </c>
      <c r="L617" s="277">
        <v>0</v>
      </c>
      <c r="M617" s="277">
        <v>0</v>
      </c>
      <c r="N617" s="277">
        <v>0</v>
      </c>
      <c r="O617" s="277">
        <v>0</v>
      </c>
      <c r="P617" s="277">
        <v>0</v>
      </c>
      <c r="Q617" s="277">
        <v>0</v>
      </c>
      <c r="R617" s="277">
        <v>0</v>
      </c>
      <c r="S617" s="277">
        <v>0</v>
      </c>
      <c r="T617" s="277">
        <v>0</v>
      </c>
      <c r="U617" s="280"/>
      <c r="V617" s="280"/>
      <c r="W617" s="280"/>
      <c r="X617" s="280"/>
      <c r="Y617" s="280"/>
      <c r="Z617" s="280"/>
      <c r="AA617" s="280"/>
      <c r="AB617" s="280"/>
      <c r="AC617" s="280"/>
      <c r="AD617" s="280"/>
      <c r="AE617" s="280"/>
      <c r="AF617" s="280"/>
      <c r="AG617" s="280"/>
      <c r="AH617" s="280"/>
      <c r="AI617" s="280"/>
      <c r="AJ617" s="280"/>
      <c r="AK617" s="280"/>
      <c r="AL617" s="280"/>
      <c r="AM617" s="280"/>
      <c r="AN617" s="280"/>
      <c r="AO617" s="280"/>
    </row>
    <row r="618" s="51" customFormat="1" ht="22.5" customHeight="1">
      <c r="A618" s="275">
        <v>17</v>
      </c>
      <c r="B618" s="276" t="s">
        <v>650</v>
      </c>
      <c r="C618" s="277">
        <f t="shared" si="444"/>
        <v>511551.09000000003</v>
      </c>
      <c r="D618" s="277">
        <f t="shared" si="445"/>
        <v>511551.09000000003</v>
      </c>
      <c r="E618" s="277">
        <v>0</v>
      </c>
      <c r="F618" s="277">
        <v>511551.09000000003</v>
      </c>
      <c r="G618" s="277">
        <v>0</v>
      </c>
      <c r="H618" s="277">
        <v>0</v>
      </c>
      <c r="I618" s="277">
        <v>0</v>
      </c>
      <c r="J618" s="279">
        <v>0</v>
      </c>
      <c r="K618" s="277">
        <v>0</v>
      </c>
      <c r="L618" s="277">
        <v>0</v>
      </c>
      <c r="M618" s="277">
        <v>0</v>
      </c>
      <c r="N618" s="277">
        <v>0</v>
      </c>
      <c r="O618" s="277">
        <v>0</v>
      </c>
      <c r="P618" s="277">
        <v>0</v>
      </c>
      <c r="Q618" s="277">
        <v>0</v>
      </c>
      <c r="R618" s="277">
        <v>0</v>
      </c>
      <c r="S618" s="277">
        <v>0</v>
      </c>
      <c r="T618" s="277">
        <v>0</v>
      </c>
      <c r="U618" s="280"/>
      <c r="V618" s="280"/>
      <c r="W618" s="280"/>
      <c r="X618" s="280"/>
      <c r="Y618" s="280"/>
      <c r="Z618" s="280"/>
      <c r="AA618" s="280"/>
      <c r="AB618" s="280"/>
      <c r="AC618" s="280"/>
      <c r="AD618" s="280"/>
      <c r="AE618" s="280"/>
      <c r="AF618" s="280"/>
      <c r="AG618" s="280"/>
      <c r="AH618" s="280"/>
      <c r="AI618" s="280"/>
      <c r="AJ618" s="280"/>
      <c r="AK618" s="280"/>
      <c r="AL618" s="280"/>
      <c r="AM618" s="280"/>
      <c r="AN618" s="280"/>
      <c r="AO618" s="280"/>
    </row>
    <row r="619" s="51" customFormat="1" ht="22.5" customHeight="1">
      <c r="A619" s="275">
        <v>18</v>
      </c>
      <c r="B619" s="276" t="s">
        <v>651</v>
      </c>
      <c r="C619" s="277">
        <f t="shared" si="444"/>
        <v>2933186.21</v>
      </c>
      <c r="D619" s="277">
        <f t="shared" si="445"/>
        <v>0</v>
      </c>
      <c r="E619" s="277">
        <v>0</v>
      </c>
      <c r="F619" s="277">
        <v>0</v>
      </c>
      <c r="G619" s="277">
        <v>0</v>
      </c>
      <c r="H619" s="277">
        <v>0</v>
      </c>
      <c r="I619" s="277">
        <v>0</v>
      </c>
      <c r="J619" s="279">
        <v>0</v>
      </c>
      <c r="K619" s="277">
        <v>0</v>
      </c>
      <c r="L619" s="277">
        <v>2933186.21</v>
      </c>
      <c r="M619" s="277">
        <v>0</v>
      </c>
      <c r="N619" s="277">
        <v>0</v>
      </c>
      <c r="O619" s="277">
        <v>0</v>
      </c>
      <c r="P619" s="277">
        <v>0</v>
      </c>
      <c r="Q619" s="277">
        <v>0</v>
      </c>
      <c r="R619" s="277">
        <v>0</v>
      </c>
      <c r="S619" s="277">
        <v>0</v>
      </c>
      <c r="T619" s="277">
        <v>0</v>
      </c>
      <c r="U619" s="280"/>
      <c r="V619" s="280"/>
      <c r="W619" s="280"/>
      <c r="X619" s="280"/>
      <c r="Y619" s="280"/>
      <c r="Z619" s="280"/>
      <c r="AA619" s="280"/>
      <c r="AB619" s="280"/>
      <c r="AC619" s="280"/>
      <c r="AD619" s="280"/>
      <c r="AE619" s="280"/>
      <c r="AF619" s="280"/>
      <c r="AG619" s="280"/>
      <c r="AH619" s="280"/>
      <c r="AI619" s="280"/>
      <c r="AJ619" s="280"/>
      <c r="AK619" s="280"/>
      <c r="AL619" s="280"/>
      <c r="AM619" s="280"/>
      <c r="AN619" s="280"/>
      <c r="AO619" s="280"/>
    </row>
    <row r="620" s="51" customFormat="1" ht="24" customHeight="1">
      <c r="A620" s="275">
        <v>19</v>
      </c>
      <c r="B620" s="276" t="s">
        <v>652</v>
      </c>
      <c r="C620" s="277">
        <f t="shared" si="444"/>
        <v>525304.73999999999</v>
      </c>
      <c r="D620" s="277">
        <f t="shared" si="445"/>
        <v>525304.73999999999</v>
      </c>
      <c r="E620" s="277">
        <v>0</v>
      </c>
      <c r="F620" s="277">
        <v>525304.73999999999</v>
      </c>
      <c r="G620" s="277">
        <v>0</v>
      </c>
      <c r="H620" s="277">
        <v>0</v>
      </c>
      <c r="I620" s="277">
        <v>0</v>
      </c>
      <c r="J620" s="279">
        <v>0</v>
      </c>
      <c r="K620" s="277">
        <v>0</v>
      </c>
      <c r="L620" s="277">
        <v>0</v>
      </c>
      <c r="M620" s="277">
        <v>0</v>
      </c>
      <c r="N620" s="277">
        <v>0</v>
      </c>
      <c r="O620" s="277">
        <v>0</v>
      </c>
      <c r="P620" s="277">
        <v>0</v>
      </c>
      <c r="Q620" s="277">
        <v>0</v>
      </c>
      <c r="R620" s="277">
        <v>0</v>
      </c>
      <c r="S620" s="277">
        <v>0</v>
      </c>
      <c r="T620" s="277">
        <v>0</v>
      </c>
      <c r="U620" s="280"/>
      <c r="V620" s="280"/>
      <c r="W620" s="280"/>
      <c r="X620" s="280"/>
      <c r="Y620" s="280"/>
      <c r="Z620" s="280"/>
      <c r="AA620" s="280"/>
      <c r="AB620" s="280"/>
      <c r="AC620" s="280"/>
      <c r="AD620" s="280"/>
      <c r="AE620" s="280"/>
      <c r="AF620" s="280"/>
      <c r="AG620" s="280"/>
      <c r="AH620" s="280"/>
      <c r="AI620" s="280"/>
      <c r="AJ620" s="280"/>
      <c r="AK620" s="280"/>
      <c r="AL620" s="280"/>
      <c r="AM620" s="280"/>
      <c r="AN620" s="280"/>
      <c r="AO620" s="280"/>
    </row>
    <row r="621" s="51" customFormat="1" ht="24" customHeight="1">
      <c r="A621" s="275">
        <v>20</v>
      </c>
      <c r="B621" s="276" t="s">
        <v>653</v>
      </c>
      <c r="C621" s="277">
        <f t="shared" si="444"/>
        <v>525304.73999999999</v>
      </c>
      <c r="D621" s="277">
        <f t="shared" si="445"/>
        <v>525304.73999999999</v>
      </c>
      <c r="E621" s="277">
        <v>0</v>
      </c>
      <c r="F621" s="277">
        <v>525304.73999999999</v>
      </c>
      <c r="G621" s="277">
        <v>0</v>
      </c>
      <c r="H621" s="277">
        <v>0</v>
      </c>
      <c r="I621" s="277">
        <v>0</v>
      </c>
      <c r="J621" s="279">
        <v>0</v>
      </c>
      <c r="K621" s="277">
        <v>0</v>
      </c>
      <c r="L621" s="277">
        <v>0</v>
      </c>
      <c r="M621" s="277">
        <v>0</v>
      </c>
      <c r="N621" s="277">
        <v>0</v>
      </c>
      <c r="O621" s="277">
        <v>0</v>
      </c>
      <c r="P621" s="277">
        <v>0</v>
      </c>
      <c r="Q621" s="277">
        <v>0</v>
      </c>
      <c r="R621" s="277">
        <v>0</v>
      </c>
      <c r="S621" s="277">
        <v>0</v>
      </c>
      <c r="T621" s="277">
        <v>0</v>
      </c>
      <c r="U621" s="280"/>
      <c r="V621" s="280"/>
      <c r="W621" s="280"/>
      <c r="X621" s="280"/>
      <c r="Y621" s="280"/>
      <c r="Z621" s="280"/>
      <c r="AA621" s="280"/>
      <c r="AB621" s="280"/>
      <c r="AC621" s="280"/>
      <c r="AD621" s="280"/>
      <c r="AE621" s="280"/>
      <c r="AF621" s="280"/>
      <c r="AG621" s="280"/>
      <c r="AH621" s="280"/>
      <c r="AI621" s="280"/>
      <c r="AJ621" s="280"/>
      <c r="AK621" s="280"/>
      <c r="AL621" s="280"/>
      <c r="AM621" s="280"/>
      <c r="AN621" s="280"/>
      <c r="AO621" s="280"/>
    </row>
    <row r="622" s="51" customFormat="1" ht="24" customHeight="1">
      <c r="A622" s="275">
        <v>21</v>
      </c>
      <c r="B622" s="276" t="s">
        <v>654</v>
      </c>
      <c r="C622" s="277">
        <f t="shared" si="444"/>
        <v>525304.73999999999</v>
      </c>
      <c r="D622" s="277">
        <f t="shared" si="445"/>
        <v>525304.73999999999</v>
      </c>
      <c r="E622" s="277">
        <v>0</v>
      </c>
      <c r="F622" s="277">
        <v>525304.73999999999</v>
      </c>
      <c r="G622" s="277">
        <v>0</v>
      </c>
      <c r="H622" s="277">
        <v>0</v>
      </c>
      <c r="I622" s="277">
        <v>0</v>
      </c>
      <c r="J622" s="279">
        <v>0</v>
      </c>
      <c r="K622" s="277">
        <v>0</v>
      </c>
      <c r="L622" s="277">
        <v>0</v>
      </c>
      <c r="M622" s="277">
        <v>0</v>
      </c>
      <c r="N622" s="277">
        <v>0</v>
      </c>
      <c r="O622" s="277">
        <v>0</v>
      </c>
      <c r="P622" s="277">
        <v>0</v>
      </c>
      <c r="Q622" s="277">
        <v>0</v>
      </c>
      <c r="R622" s="277">
        <v>0</v>
      </c>
      <c r="S622" s="277">
        <v>0</v>
      </c>
      <c r="T622" s="277">
        <v>0</v>
      </c>
      <c r="U622" s="280"/>
      <c r="V622" s="280"/>
      <c r="W622" s="280"/>
      <c r="X622" s="280"/>
      <c r="Y622" s="280"/>
      <c r="Z622" s="280"/>
      <c r="AA622" s="280"/>
      <c r="AB622" s="280"/>
      <c r="AC622" s="280"/>
      <c r="AD622" s="280"/>
      <c r="AE622" s="280"/>
      <c r="AF622" s="280"/>
      <c r="AG622" s="280"/>
      <c r="AH622" s="280"/>
      <c r="AI622" s="280"/>
      <c r="AJ622" s="280"/>
      <c r="AK622" s="280"/>
      <c r="AL622" s="280"/>
      <c r="AM622" s="280"/>
      <c r="AN622" s="280"/>
      <c r="AO622" s="280"/>
    </row>
    <row r="623" s="51" customFormat="1" ht="24" customHeight="1">
      <c r="A623" s="275">
        <v>22</v>
      </c>
      <c r="B623" s="276" t="s">
        <v>655</v>
      </c>
      <c r="C623" s="277">
        <f t="shared" si="444"/>
        <v>525304.73999999999</v>
      </c>
      <c r="D623" s="277">
        <f t="shared" si="445"/>
        <v>525304.73999999999</v>
      </c>
      <c r="E623" s="277">
        <v>0</v>
      </c>
      <c r="F623" s="277">
        <v>525304.73999999999</v>
      </c>
      <c r="G623" s="277">
        <v>0</v>
      </c>
      <c r="H623" s="277">
        <v>0</v>
      </c>
      <c r="I623" s="277">
        <v>0</v>
      </c>
      <c r="J623" s="279">
        <v>0</v>
      </c>
      <c r="K623" s="277">
        <v>0</v>
      </c>
      <c r="L623" s="277">
        <v>0</v>
      </c>
      <c r="M623" s="277">
        <v>0</v>
      </c>
      <c r="N623" s="277">
        <v>0</v>
      </c>
      <c r="O623" s="277">
        <v>0</v>
      </c>
      <c r="P623" s="277">
        <v>0</v>
      </c>
      <c r="Q623" s="277">
        <v>0</v>
      </c>
      <c r="R623" s="277">
        <v>0</v>
      </c>
      <c r="S623" s="277">
        <v>0</v>
      </c>
      <c r="T623" s="277">
        <v>0</v>
      </c>
      <c r="U623" s="280"/>
      <c r="V623" s="280"/>
      <c r="W623" s="280"/>
      <c r="X623" s="280"/>
      <c r="Y623" s="280"/>
      <c r="Z623" s="280"/>
      <c r="AA623" s="280"/>
      <c r="AB623" s="280"/>
      <c r="AC623" s="280"/>
      <c r="AD623" s="280"/>
      <c r="AE623" s="280"/>
      <c r="AF623" s="280"/>
      <c r="AG623" s="280"/>
      <c r="AH623" s="280"/>
      <c r="AI623" s="280"/>
      <c r="AJ623" s="280"/>
      <c r="AK623" s="280"/>
      <c r="AL623" s="280"/>
      <c r="AM623" s="280"/>
      <c r="AN623" s="280"/>
      <c r="AO623" s="280"/>
    </row>
    <row r="624" s="51" customFormat="1" ht="24" customHeight="1">
      <c r="A624" s="275">
        <v>23</v>
      </c>
      <c r="B624" s="276" t="s">
        <v>656</v>
      </c>
      <c r="C624" s="277">
        <f t="shared" si="444"/>
        <v>1265282.2</v>
      </c>
      <c r="D624" s="277">
        <f t="shared" si="445"/>
        <v>1265282.2</v>
      </c>
      <c r="E624" s="277">
        <v>0</v>
      </c>
      <c r="F624" s="277">
        <v>1265282.2</v>
      </c>
      <c r="G624" s="277">
        <v>0</v>
      </c>
      <c r="H624" s="277">
        <v>0</v>
      </c>
      <c r="I624" s="277">
        <v>0</v>
      </c>
      <c r="J624" s="279">
        <v>0</v>
      </c>
      <c r="K624" s="277">
        <v>0</v>
      </c>
      <c r="L624" s="277">
        <v>0</v>
      </c>
      <c r="M624" s="277">
        <v>0</v>
      </c>
      <c r="N624" s="277">
        <v>0</v>
      </c>
      <c r="O624" s="277">
        <v>0</v>
      </c>
      <c r="P624" s="277">
        <v>0</v>
      </c>
      <c r="Q624" s="277">
        <v>0</v>
      </c>
      <c r="R624" s="277">
        <v>0</v>
      </c>
      <c r="S624" s="277">
        <v>0</v>
      </c>
      <c r="T624" s="277">
        <v>0</v>
      </c>
      <c r="U624" s="280"/>
      <c r="V624" s="280"/>
      <c r="W624" s="280"/>
      <c r="X624" s="280"/>
      <c r="Y624" s="280"/>
      <c r="Z624" s="280"/>
      <c r="AA624" s="280"/>
      <c r="AB624" s="280"/>
      <c r="AC624" s="280"/>
      <c r="AD624" s="280"/>
      <c r="AE624" s="280"/>
      <c r="AF624" s="280"/>
      <c r="AG624" s="280"/>
      <c r="AH624" s="280"/>
      <c r="AI624" s="280"/>
      <c r="AJ624" s="280"/>
      <c r="AK624" s="280"/>
      <c r="AL624" s="280"/>
      <c r="AM624" s="280"/>
      <c r="AN624" s="280"/>
      <c r="AO624" s="280"/>
    </row>
    <row r="625" s="51" customFormat="1" ht="24" customHeight="1">
      <c r="A625" s="275">
        <v>24</v>
      </c>
      <c r="B625" s="276" t="s">
        <v>657</v>
      </c>
      <c r="C625" s="277">
        <f t="shared" si="444"/>
        <v>2611069.04</v>
      </c>
      <c r="D625" s="277">
        <f t="shared" si="445"/>
        <v>0</v>
      </c>
      <c r="E625" s="277">
        <v>0</v>
      </c>
      <c r="F625" s="277">
        <v>0</v>
      </c>
      <c r="G625" s="277">
        <v>0</v>
      </c>
      <c r="H625" s="277">
        <v>0</v>
      </c>
      <c r="I625" s="277">
        <v>0</v>
      </c>
      <c r="J625" s="279">
        <v>0</v>
      </c>
      <c r="K625" s="277">
        <v>0</v>
      </c>
      <c r="L625" s="277">
        <v>0</v>
      </c>
      <c r="M625" s="277">
        <v>0</v>
      </c>
      <c r="N625" s="277">
        <v>2611069.04</v>
      </c>
      <c r="O625" s="277">
        <v>0</v>
      </c>
      <c r="P625" s="277">
        <v>0</v>
      </c>
      <c r="Q625" s="277">
        <v>0</v>
      </c>
      <c r="R625" s="277">
        <v>0</v>
      </c>
      <c r="S625" s="277">
        <v>0</v>
      </c>
      <c r="T625" s="277">
        <v>0</v>
      </c>
      <c r="U625" s="280"/>
      <c r="V625" s="280"/>
      <c r="W625" s="280"/>
      <c r="X625" s="280"/>
      <c r="Y625" s="280"/>
      <c r="Z625" s="280"/>
      <c r="AA625" s="280"/>
      <c r="AB625" s="280"/>
      <c r="AC625" s="280"/>
      <c r="AD625" s="280"/>
      <c r="AE625" s="280"/>
      <c r="AF625" s="280"/>
      <c r="AG625" s="280"/>
      <c r="AH625" s="280"/>
      <c r="AI625" s="280"/>
      <c r="AJ625" s="280"/>
      <c r="AK625" s="280"/>
      <c r="AL625" s="280"/>
      <c r="AM625" s="280"/>
      <c r="AN625" s="280"/>
      <c r="AO625" s="280"/>
    </row>
    <row r="626" s="51" customFormat="1" ht="24" customHeight="1">
      <c r="A626" s="275">
        <v>25</v>
      </c>
      <c r="B626" s="276" t="s">
        <v>658</v>
      </c>
      <c r="C626" s="277">
        <f t="shared" si="444"/>
        <v>4674997.3799999999</v>
      </c>
      <c r="D626" s="277">
        <f t="shared" si="445"/>
        <v>0</v>
      </c>
      <c r="E626" s="277">
        <v>0</v>
      </c>
      <c r="F626" s="277">
        <v>0</v>
      </c>
      <c r="G626" s="277">
        <v>0</v>
      </c>
      <c r="H626" s="277">
        <v>0</v>
      </c>
      <c r="I626" s="277">
        <v>0</v>
      </c>
      <c r="J626" s="279">
        <v>0</v>
      </c>
      <c r="K626" s="277">
        <v>0</v>
      </c>
      <c r="L626" s="277">
        <v>4674997.3799999999</v>
      </c>
      <c r="M626" s="277">
        <v>0</v>
      </c>
      <c r="N626" s="277">
        <v>0</v>
      </c>
      <c r="O626" s="277">
        <v>0</v>
      </c>
      <c r="P626" s="277">
        <v>0</v>
      </c>
      <c r="Q626" s="277">
        <v>0</v>
      </c>
      <c r="R626" s="277">
        <v>0</v>
      </c>
      <c r="S626" s="277">
        <v>0</v>
      </c>
      <c r="T626" s="277">
        <v>0</v>
      </c>
      <c r="U626" s="280"/>
      <c r="V626" s="280"/>
      <c r="W626" s="280"/>
      <c r="X626" s="280"/>
      <c r="Y626" s="280"/>
      <c r="Z626" s="280"/>
      <c r="AA626" s="280"/>
      <c r="AB626" s="280"/>
      <c r="AC626" s="280"/>
      <c r="AD626" s="280"/>
      <c r="AE626" s="280"/>
      <c r="AF626" s="280"/>
      <c r="AG626" s="280"/>
      <c r="AH626" s="280"/>
      <c r="AI626" s="280"/>
      <c r="AJ626" s="280"/>
      <c r="AK626" s="280"/>
      <c r="AL626" s="280"/>
      <c r="AM626" s="280"/>
      <c r="AN626" s="280"/>
      <c r="AO626" s="280"/>
    </row>
    <row r="627" s="51" customFormat="1" ht="24" customHeight="1">
      <c r="A627" s="275">
        <v>26</v>
      </c>
      <c r="B627" s="276" t="s">
        <v>659</v>
      </c>
      <c r="C627" s="277">
        <f t="shared" si="444"/>
        <v>2081838.3999999999</v>
      </c>
      <c r="D627" s="277">
        <f t="shared" si="445"/>
        <v>2081838.3999999999</v>
      </c>
      <c r="E627" s="277">
        <v>0</v>
      </c>
      <c r="F627" s="277">
        <v>2081838.3999999999</v>
      </c>
      <c r="G627" s="277">
        <v>0</v>
      </c>
      <c r="H627" s="277">
        <v>0</v>
      </c>
      <c r="I627" s="277">
        <v>0</v>
      </c>
      <c r="J627" s="279">
        <v>0</v>
      </c>
      <c r="K627" s="277">
        <v>0</v>
      </c>
      <c r="L627" s="277">
        <v>0</v>
      </c>
      <c r="M627" s="277">
        <v>0</v>
      </c>
      <c r="N627" s="277">
        <v>0</v>
      </c>
      <c r="O627" s="277">
        <v>0</v>
      </c>
      <c r="P627" s="277">
        <v>0</v>
      </c>
      <c r="Q627" s="277">
        <v>0</v>
      </c>
      <c r="R627" s="277">
        <v>0</v>
      </c>
      <c r="S627" s="277">
        <v>0</v>
      </c>
      <c r="T627" s="277">
        <v>0</v>
      </c>
      <c r="U627" s="280"/>
      <c r="V627" s="280"/>
      <c r="W627" s="280"/>
      <c r="X627" s="280"/>
      <c r="Y627" s="280"/>
      <c r="Z627" s="280"/>
      <c r="AA627" s="280"/>
      <c r="AB627" s="280"/>
      <c r="AC627" s="280"/>
      <c r="AD627" s="280"/>
      <c r="AE627" s="280"/>
      <c r="AF627" s="280"/>
      <c r="AG627" s="280"/>
      <c r="AH627" s="280"/>
      <c r="AI627" s="280"/>
      <c r="AJ627" s="280"/>
      <c r="AK627" s="280"/>
      <c r="AL627" s="280"/>
      <c r="AM627" s="280"/>
      <c r="AN627" s="280"/>
      <c r="AO627" s="280"/>
    </row>
    <row r="628" s="51" customFormat="1" ht="22.5" customHeight="1">
      <c r="A628" s="275">
        <v>27</v>
      </c>
      <c r="B628" s="276" t="s">
        <v>660</v>
      </c>
      <c r="C628" s="277">
        <f t="shared" si="444"/>
        <v>2477975.27</v>
      </c>
      <c r="D628" s="277">
        <f t="shared" si="445"/>
        <v>0</v>
      </c>
      <c r="E628" s="277">
        <v>0</v>
      </c>
      <c r="F628" s="277">
        <v>0</v>
      </c>
      <c r="G628" s="277">
        <v>0</v>
      </c>
      <c r="H628" s="277">
        <v>0</v>
      </c>
      <c r="I628" s="277">
        <v>0</v>
      </c>
      <c r="J628" s="279">
        <v>0</v>
      </c>
      <c r="K628" s="277">
        <v>0</v>
      </c>
      <c r="L628" s="277">
        <v>0</v>
      </c>
      <c r="M628" s="277">
        <v>0</v>
      </c>
      <c r="N628" s="277">
        <v>2477975.27</v>
      </c>
      <c r="O628" s="277">
        <v>0</v>
      </c>
      <c r="P628" s="277">
        <v>0</v>
      </c>
      <c r="Q628" s="277">
        <v>0</v>
      </c>
      <c r="R628" s="277">
        <v>0</v>
      </c>
      <c r="S628" s="277">
        <v>0</v>
      </c>
      <c r="T628" s="277">
        <v>0</v>
      </c>
      <c r="U628" s="280"/>
      <c r="V628" s="280"/>
      <c r="W628" s="280"/>
      <c r="X628" s="280"/>
      <c r="Y628" s="280"/>
      <c r="Z628" s="280"/>
      <c r="AA628" s="280"/>
      <c r="AB628" s="280"/>
      <c r="AC628" s="280"/>
      <c r="AD628" s="280"/>
      <c r="AE628" s="280"/>
      <c r="AF628" s="280"/>
      <c r="AG628" s="280"/>
      <c r="AH628" s="280"/>
      <c r="AI628" s="280"/>
      <c r="AJ628" s="280"/>
      <c r="AK628" s="280"/>
      <c r="AL628" s="280"/>
      <c r="AM628" s="280"/>
      <c r="AN628" s="280"/>
      <c r="AO628" s="280"/>
    </row>
    <row r="629" s="51" customFormat="1" ht="22.5" customHeight="1">
      <c r="A629" s="275">
        <v>28</v>
      </c>
      <c r="B629" s="276" t="s">
        <v>661</v>
      </c>
      <c r="C629" s="277">
        <f t="shared" si="444"/>
        <v>1777154.7200000002</v>
      </c>
      <c r="D629" s="277">
        <f t="shared" si="445"/>
        <v>291953.63</v>
      </c>
      <c r="E629" s="277">
        <v>0</v>
      </c>
      <c r="F629" s="277">
        <v>291953.63</v>
      </c>
      <c r="G629" s="277">
        <v>0</v>
      </c>
      <c r="H629" s="277">
        <v>0</v>
      </c>
      <c r="I629" s="277">
        <v>0</v>
      </c>
      <c r="J629" s="279">
        <v>0</v>
      </c>
      <c r="K629" s="277">
        <v>0</v>
      </c>
      <c r="L629" s="277">
        <v>0</v>
      </c>
      <c r="M629" s="277">
        <v>0</v>
      </c>
      <c r="N629" s="277">
        <v>1485201.0900000001</v>
      </c>
      <c r="O629" s="277">
        <v>0</v>
      </c>
      <c r="P629" s="277">
        <v>0</v>
      </c>
      <c r="Q629" s="277">
        <v>0</v>
      </c>
      <c r="R629" s="277">
        <v>0</v>
      </c>
      <c r="S629" s="277">
        <v>0</v>
      </c>
      <c r="T629" s="277">
        <v>0</v>
      </c>
      <c r="U629" s="280"/>
      <c r="V629" s="280"/>
      <c r="W629" s="280"/>
      <c r="X629" s="280"/>
      <c r="Y629" s="280"/>
      <c r="Z629" s="280"/>
      <c r="AA629" s="280"/>
      <c r="AB629" s="280"/>
      <c r="AC629" s="280"/>
      <c r="AD629" s="280"/>
      <c r="AE629" s="280"/>
      <c r="AF629" s="280"/>
      <c r="AG629" s="280"/>
      <c r="AH629" s="280"/>
      <c r="AI629" s="280"/>
      <c r="AJ629" s="280"/>
      <c r="AK629" s="280"/>
      <c r="AL629" s="280"/>
      <c r="AM629" s="280"/>
      <c r="AN629" s="280"/>
      <c r="AO629" s="280"/>
    </row>
    <row r="630" s="51" customFormat="1" ht="24.75" customHeight="1">
      <c r="A630" s="275">
        <v>29</v>
      </c>
      <c r="B630" s="276" t="s">
        <v>662</v>
      </c>
      <c r="C630" s="277">
        <f t="shared" si="444"/>
        <v>1925079.1100000001</v>
      </c>
      <c r="D630" s="277">
        <f t="shared" si="445"/>
        <v>0</v>
      </c>
      <c r="E630" s="277">
        <v>0</v>
      </c>
      <c r="F630" s="277">
        <v>0</v>
      </c>
      <c r="G630" s="277">
        <v>0</v>
      </c>
      <c r="H630" s="277">
        <v>0</v>
      </c>
      <c r="I630" s="277">
        <v>0</v>
      </c>
      <c r="J630" s="279">
        <v>0</v>
      </c>
      <c r="K630" s="277">
        <v>0</v>
      </c>
      <c r="L630" s="277">
        <v>0</v>
      </c>
      <c r="M630" s="277">
        <v>0</v>
      </c>
      <c r="N630" s="277">
        <v>1925079.1100000001</v>
      </c>
      <c r="O630" s="277">
        <v>0</v>
      </c>
      <c r="P630" s="277">
        <v>0</v>
      </c>
      <c r="Q630" s="277">
        <v>0</v>
      </c>
      <c r="R630" s="277">
        <v>0</v>
      </c>
      <c r="S630" s="277">
        <v>0</v>
      </c>
      <c r="T630" s="277">
        <v>0</v>
      </c>
      <c r="U630" s="280"/>
      <c r="V630" s="280"/>
      <c r="W630" s="280"/>
      <c r="X630" s="280"/>
      <c r="Y630" s="280"/>
      <c r="Z630" s="280"/>
      <c r="AA630" s="280"/>
      <c r="AB630" s="280"/>
      <c r="AC630" s="280"/>
      <c r="AD630" s="280"/>
      <c r="AE630" s="280"/>
      <c r="AF630" s="280"/>
      <c r="AG630" s="280"/>
      <c r="AH630" s="280"/>
      <c r="AI630" s="280"/>
      <c r="AJ630" s="280"/>
      <c r="AK630" s="280"/>
      <c r="AL630" s="280"/>
      <c r="AM630" s="280"/>
      <c r="AN630" s="280"/>
      <c r="AO630" s="280"/>
    </row>
    <row r="631" s="51" customFormat="1" ht="25.5" customHeight="1">
      <c r="A631" s="275">
        <v>30</v>
      </c>
      <c r="B631" s="276" t="s">
        <v>663</v>
      </c>
      <c r="C631" s="277">
        <f t="shared" si="444"/>
        <v>1478846.27</v>
      </c>
      <c r="D631" s="277">
        <f t="shared" si="445"/>
        <v>0</v>
      </c>
      <c r="E631" s="277">
        <v>0</v>
      </c>
      <c r="F631" s="277">
        <v>0</v>
      </c>
      <c r="G631" s="277">
        <v>0</v>
      </c>
      <c r="H631" s="277">
        <v>0</v>
      </c>
      <c r="I631" s="277">
        <v>0</v>
      </c>
      <c r="J631" s="279">
        <v>0</v>
      </c>
      <c r="K631" s="277">
        <v>0</v>
      </c>
      <c r="L631" s="277">
        <v>0</v>
      </c>
      <c r="M631" s="277">
        <v>0</v>
      </c>
      <c r="N631" s="277">
        <v>1478846.27</v>
      </c>
      <c r="O631" s="277">
        <v>0</v>
      </c>
      <c r="P631" s="277">
        <v>0</v>
      </c>
      <c r="Q631" s="277">
        <v>0</v>
      </c>
      <c r="R631" s="277">
        <v>0</v>
      </c>
      <c r="S631" s="277">
        <v>0</v>
      </c>
      <c r="T631" s="277">
        <v>0</v>
      </c>
      <c r="U631" s="280"/>
      <c r="V631" s="280"/>
      <c r="W631" s="280"/>
      <c r="X631" s="280"/>
      <c r="Y631" s="280"/>
      <c r="Z631" s="280"/>
      <c r="AA631" s="280"/>
      <c r="AB631" s="280"/>
      <c r="AC631" s="280"/>
      <c r="AD631" s="280"/>
      <c r="AE631" s="280"/>
      <c r="AF631" s="280"/>
      <c r="AG631" s="280"/>
      <c r="AH631" s="280"/>
      <c r="AI631" s="280"/>
      <c r="AJ631" s="280"/>
      <c r="AK631" s="280"/>
      <c r="AL631" s="280"/>
      <c r="AM631" s="280"/>
      <c r="AN631" s="280"/>
      <c r="AO631" s="280"/>
    </row>
    <row r="632" s="51" customFormat="1" ht="22.5" customHeight="1">
      <c r="A632" s="275">
        <v>31</v>
      </c>
      <c r="B632" s="276" t="s">
        <v>664</v>
      </c>
      <c r="C632" s="277">
        <f t="shared" si="444"/>
        <v>1693794.55</v>
      </c>
      <c r="D632" s="277">
        <f t="shared" si="445"/>
        <v>0</v>
      </c>
      <c r="E632" s="277">
        <v>0</v>
      </c>
      <c r="F632" s="277">
        <v>0</v>
      </c>
      <c r="G632" s="277">
        <v>0</v>
      </c>
      <c r="H632" s="277">
        <v>0</v>
      </c>
      <c r="I632" s="277">
        <v>0</v>
      </c>
      <c r="J632" s="279">
        <v>0</v>
      </c>
      <c r="K632" s="277">
        <v>0</v>
      </c>
      <c r="L632" s="277">
        <v>0</v>
      </c>
      <c r="M632" s="277">
        <v>0</v>
      </c>
      <c r="N632" s="277">
        <v>1693794.55</v>
      </c>
      <c r="O632" s="277">
        <v>0</v>
      </c>
      <c r="P632" s="277">
        <v>0</v>
      </c>
      <c r="Q632" s="277">
        <v>0</v>
      </c>
      <c r="R632" s="277">
        <v>0</v>
      </c>
      <c r="S632" s="277">
        <v>0</v>
      </c>
      <c r="T632" s="277">
        <v>0</v>
      </c>
      <c r="U632" s="280"/>
      <c r="V632" s="280"/>
      <c r="W632" s="280"/>
      <c r="X632" s="280"/>
      <c r="Y632" s="280"/>
      <c r="Z632" s="280"/>
      <c r="AA632" s="280"/>
      <c r="AB632" s="280"/>
      <c r="AC632" s="280"/>
      <c r="AD632" s="280"/>
      <c r="AE632" s="280"/>
      <c r="AF632" s="280"/>
      <c r="AG632" s="280"/>
      <c r="AH632" s="280"/>
      <c r="AI632" s="280"/>
      <c r="AJ632" s="280"/>
      <c r="AK632" s="280"/>
      <c r="AL632" s="280"/>
      <c r="AM632" s="280"/>
      <c r="AN632" s="280"/>
      <c r="AO632" s="280"/>
    </row>
    <row r="633" s="51" customFormat="1" ht="22.5" customHeight="1">
      <c r="A633" s="275">
        <v>32</v>
      </c>
      <c r="B633" s="276" t="s">
        <v>665</v>
      </c>
      <c r="C633" s="277">
        <f t="shared" si="444"/>
        <v>302351.5</v>
      </c>
      <c r="D633" s="277">
        <f t="shared" si="445"/>
        <v>302351.5</v>
      </c>
      <c r="E633" s="277">
        <v>0</v>
      </c>
      <c r="F633" s="277">
        <v>302351.5</v>
      </c>
      <c r="G633" s="277">
        <v>0</v>
      </c>
      <c r="H633" s="277">
        <v>0</v>
      </c>
      <c r="I633" s="277">
        <v>0</v>
      </c>
      <c r="J633" s="279">
        <v>0</v>
      </c>
      <c r="K633" s="277">
        <v>0</v>
      </c>
      <c r="L633" s="277">
        <v>0</v>
      </c>
      <c r="M633" s="277">
        <v>0</v>
      </c>
      <c r="N633" s="277">
        <v>0</v>
      </c>
      <c r="O633" s="277">
        <v>0</v>
      </c>
      <c r="P633" s="277">
        <v>0</v>
      </c>
      <c r="Q633" s="277">
        <v>0</v>
      </c>
      <c r="R633" s="277">
        <v>0</v>
      </c>
      <c r="S633" s="277">
        <v>0</v>
      </c>
      <c r="T633" s="277">
        <v>0</v>
      </c>
      <c r="U633" s="280"/>
      <c r="V633" s="280"/>
      <c r="W633" s="280"/>
      <c r="X633" s="280"/>
      <c r="Y633" s="280"/>
      <c r="Z633" s="280"/>
      <c r="AA633" s="280"/>
      <c r="AB633" s="280"/>
      <c r="AC633" s="280"/>
      <c r="AD633" s="280"/>
      <c r="AE633" s="280"/>
      <c r="AF633" s="280"/>
      <c r="AG633" s="280"/>
      <c r="AH633" s="280"/>
      <c r="AI633" s="280"/>
      <c r="AJ633" s="280"/>
      <c r="AK633" s="280"/>
      <c r="AL633" s="280"/>
      <c r="AM633" s="280"/>
      <c r="AN633" s="280"/>
      <c r="AO633" s="280"/>
    </row>
    <row r="634" s="51" customFormat="1" ht="22.5" customHeight="1">
      <c r="A634" s="275">
        <v>33</v>
      </c>
      <c r="B634" s="276" t="s">
        <v>666</v>
      </c>
      <c r="C634" s="277">
        <f t="shared" si="444"/>
        <v>324917.29999999999</v>
      </c>
      <c r="D634" s="277">
        <f t="shared" si="445"/>
        <v>324917.29999999999</v>
      </c>
      <c r="E634" s="277">
        <v>0</v>
      </c>
      <c r="F634" s="277">
        <v>324917.29999999999</v>
      </c>
      <c r="G634" s="277">
        <v>0</v>
      </c>
      <c r="H634" s="277">
        <v>0</v>
      </c>
      <c r="I634" s="277">
        <v>0</v>
      </c>
      <c r="J634" s="279">
        <v>0</v>
      </c>
      <c r="K634" s="277">
        <v>0</v>
      </c>
      <c r="L634" s="277">
        <v>0</v>
      </c>
      <c r="M634" s="277">
        <v>0</v>
      </c>
      <c r="N634" s="277">
        <v>0</v>
      </c>
      <c r="O634" s="277">
        <v>0</v>
      </c>
      <c r="P634" s="277">
        <v>0</v>
      </c>
      <c r="Q634" s="277">
        <v>0</v>
      </c>
      <c r="R634" s="277">
        <v>0</v>
      </c>
      <c r="S634" s="277">
        <v>0</v>
      </c>
      <c r="T634" s="277">
        <v>0</v>
      </c>
      <c r="U634" s="280"/>
      <c r="V634" s="280"/>
      <c r="W634" s="280"/>
      <c r="X634" s="280"/>
      <c r="Y634" s="280"/>
      <c r="Z634" s="280"/>
      <c r="AA634" s="280"/>
      <c r="AB634" s="280"/>
      <c r="AC634" s="280"/>
      <c r="AD634" s="280"/>
      <c r="AE634" s="280"/>
      <c r="AF634" s="280"/>
      <c r="AG634" s="280"/>
      <c r="AH634" s="280"/>
      <c r="AI634" s="280"/>
      <c r="AJ634" s="280"/>
      <c r="AK634" s="280"/>
      <c r="AL634" s="280"/>
      <c r="AM634" s="280"/>
      <c r="AN634" s="280"/>
      <c r="AO634" s="280"/>
    </row>
    <row r="635" s="51" customFormat="1" ht="21.75" customHeight="1">
      <c r="A635" s="275">
        <v>34</v>
      </c>
      <c r="B635" s="276" t="s">
        <v>667</v>
      </c>
      <c r="C635" s="277">
        <f t="shared" si="444"/>
        <v>3459968.75</v>
      </c>
      <c r="D635" s="277">
        <f t="shared" si="445"/>
        <v>0</v>
      </c>
      <c r="E635" s="277">
        <v>0</v>
      </c>
      <c r="F635" s="277">
        <v>0</v>
      </c>
      <c r="G635" s="277">
        <v>0</v>
      </c>
      <c r="H635" s="277">
        <v>0</v>
      </c>
      <c r="I635" s="277">
        <v>0</v>
      </c>
      <c r="J635" s="279">
        <v>0</v>
      </c>
      <c r="K635" s="277">
        <v>0</v>
      </c>
      <c r="L635" s="277">
        <v>3459968.75</v>
      </c>
      <c r="M635" s="277">
        <v>0</v>
      </c>
      <c r="N635" s="277">
        <v>0</v>
      </c>
      <c r="O635" s="277">
        <v>0</v>
      </c>
      <c r="P635" s="277">
        <v>0</v>
      </c>
      <c r="Q635" s="277">
        <v>0</v>
      </c>
      <c r="R635" s="277">
        <v>0</v>
      </c>
      <c r="S635" s="277">
        <v>0</v>
      </c>
      <c r="T635" s="277">
        <v>0</v>
      </c>
      <c r="U635" s="280"/>
      <c r="V635" s="280"/>
      <c r="W635" s="280"/>
      <c r="X635" s="280"/>
      <c r="Y635" s="280"/>
      <c r="Z635" s="280"/>
      <c r="AA635" s="280"/>
      <c r="AB635" s="280"/>
      <c r="AC635" s="280"/>
      <c r="AD635" s="280"/>
      <c r="AE635" s="280"/>
      <c r="AF635" s="280"/>
      <c r="AG635" s="280"/>
      <c r="AH635" s="280"/>
      <c r="AI635" s="280"/>
      <c r="AJ635" s="280"/>
      <c r="AK635" s="280"/>
      <c r="AL635" s="280"/>
      <c r="AM635" s="280"/>
      <c r="AN635" s="280"/>
      <c r="AO635" s="280"/>
    </row>
    <row r="636" s="51" customFormat="1" ht="24.75" customHeight="1">
      <c r="A636" s="275">
        <v>35</v>
      </c>
      <c r="B636" s="276" t="s">
        <v>668</v>
      </c>
      <c r="C636" s="277">
        <f t="shared" si="444"/>
        <v>2116150.8700000001</v>
      </c>
      <c r="D636" s="277">
        <f t="shared" si="445"/>
        <v>0</v>
      </c>
      <c r="E636" s="277">
        <v>0</v>
      </c>
      <c r="F636" s="277">
        <v>0</v>
      </c>
      <c r="G636" s="277">
        <v>0</v>
      </c>
      <c r="H636" s="277">
        <v>0</v>
      </c>
      <c r="I636" s="277">
        <v>0</v>
      </c>
      <c r="J636" s="279">
        <v>0</v>
      </c>
      <c r="K636" s="277">
        <v>0</v>
      </c>
      <c r="L636" s="277">
        <v>2116150.8700000001</v>
      </c>
      <c r="M636" s="277">
        <v>0</v>
      </c>
      <c r="N636" s="277">
        <v>0</v>
      </c>
      <c r="O636" s="277">
        <v>0</v>
      </c>
      <c r="P636" s="277">
        <v>0</v>
      </c>
      <c r="Q636" s="277">
        <v>0</v>
      </c>
      <c r="R636" s="277">
        <v>0</v>
      </c>
      <c r="S636" s="277">
        <v>0</v>
      </c>
      <c r="T636" s="277">
        <v>0</v>
      </c>
      <c r="U636" s="280"/>
      <c r="V636" s="280"/>
      <c r="W636" s="280"/>
      <c r="X636" s="280"/>
      <c r="Y636" s="280"/>
      <c r="Z636" s="280"/>
      <c r="AA636" s="280"/>
      <c r="AB636" s="280"/>
      <c r="AC636" s="280"/>
      <c r="AD636" s="280"/>
      <c r="AE636" s="280"/>
      <c r="AF636" s="280"/>
      <c r="AG636" s="280"/>
      <c r="AH636" s="280"/>
      <c r="AI636" s="280"/>
      <c r="AJ636" s="280"/>
      <c r="AK636" s="280"/>
      <c r="AL636" s="280"/>
      <c r="AM636" s="280"/>
      <c r="AN636" s="280"/>
      <c r="AO636" s="280"/>
    </row>
    <row r="637" s="51" customFormat="1" ht="21.75" customHeight="1">
      <c r="A637" s="275">
        <v>36</v>
      </c>
      <c r="B637" s="276" t="s">
        <v>669</v>
      </c>
      <c r="C637" s="277">
        <f t="shared" si="444"/>
        <v>1569408.6900000002</v>
      </c>
      <c r="D637" s="277">
        <f t="shared" si="445"/>
        <v>291374.09000000003</v>
      </c>
      <c r="E637" s="277">
        <v>0</v>
      </c>
      <c r="F637" s="277">
        <v>291374.09000000003</v>
      </c>
      <c r="G637" s="277">
        <v>0</v>
      </c>
      <c r="H637" s="277">
        <v>0</v>
      </c>
      <c r="I637" s="277">
        <v>0</v>
      </c>
      <c r="J637" s="279">
        <v>0</v>
      </c>
      <c r="K637" s="277">
        <v>0</v>
      </c>
      <c r="L637" s="277">
        <v>0</v>
      </c>
      <c r="M637" s="277">
        <v>0</v>
      </c>
      <c r="N637" s="277">
        <v>1278034.6000000001</v>
      </c>
      <c r="O637" s="277">
        <v>0</v>
      </c>
      <c r="P637" s="277">
        <v>0</v>
      </c>
      <c r="Q637" s="277">
        <v>0</v>
      </c>
      <c r="R637" s="277">
        <v>0</v>
      </c>
      <c r="S637" s="277">
        <v>0</v>
      </c>
      <c r="T637" s="277">
        <v>0</v>
      </c>
      <c r="U637" s="280"/>
      <c r="V637" s="280"/>
      <c r="W637" s="280"/>
      <c r="X637" s="280"/>
      <c r="Y637" s="280"/>
      <c r="Z637" s="280"/>
      <c r="AA637" s="280"/>
      <c r="AB637" s="280"/>
      <c r="AC637" s="280"/>
      <c r="AD637" s="280"/>
      <c r="AE637" s="280"/>
      <c r="AF637" s="280"/>
      <c r="AG637" s="280"/>
      <c r="AH637" s="280"/>
      <c r="AI637" s="280"/>
      <c r="AJ637" s="280"/>
      <c r="AK637" s="280"/>
      <c r="AL637" s="280"/>
      <c r="AM637" s="280"/>
      <c r="AN637" s="280"/>
      <c r="AO637" s="280"/>
    </row>
    <row r="638" s="51" customFormat="1" ht="21.75" customHeight="1">
      <c r="A638" s="275">
        <v>37</v>
      </c>
      <c r="B638" s="276" t="s">
        <v>670</v>
      </c>
      <c r="C638" s="277">
        <f t="shared" si="444"/>
        <v>275831.44</v>
      </c>
      <c r="D638" s="277">
        <f t="shared" si="445"/>
        <v>275831.44</v>
      </c>
      <c r="E638" s="277">
        <v>0</v>
      </c>
      <c r="F638" s="277">
        <v>275831.44</v>
      </c>
      <c r="G638" s="277">
        <v>0</v>
      </c>
      <c r="H638" s="277">
        <v>0</v>
      </c>
      <c r="I638" s="277">
        <v>0</v>
      </c>
      <c r="J638" s="279">
        <v>0</v>
      </c>
      <c r="K638" s="277">
        <v>0</v>
      </c>
      <c r="L638" s="277">
        <v>0</v>
      </c>
      <c r="M638" s="277">
        <v>0</v>
      </c>
      <c r="N638" s="277">
        <v>0</v>
      </c>
      <c r="O638" s="277">
        <v>0</v>
      </c>
      <c r="P638" s="277">
        <v>0</v>
      </c>
      <c r="Q638" s="277">
        <v>0</v>
      </c>
      <c r="R638" s="277">
        <v>0</v>
      </c>
      <c r="S638" s="277">
        <v>0</v>
      </c>
      <c r="T638" s="277">
        <v>0</v>
      </c>
      <c r="U638" s="280"/>
      <c r="V638" s="280"/>
      <c r="W638" s="280"/>
      <c r="X638" s="280"/>
      <c r="Y638" s="280"/>
      <c r="Z638" s="280"/>
      <c r="AA638" s="280"/>
      <c r="AB638" s="280"/>
      <c r="AC638" s="280"/>
      <c r="AD638" s="280"/>
      <c r="AE638" s="280"/>
      <c r="AF638" s="280"/>
      <c r="AG638" s="280"/>
      <c r="AH638" s="280"/>
      <c r="AI638" s="280"/>
      <c r="AJ638" s="280"/>
      <c r="AK638" s="280"/>
      <c r="AL638" s="280"/>
      <c r="AM638" s="280"/>
      <c r="AN638" s="280"/>
      <c r="AO638" s="280"/>
    </row>
    <row r="639" s="51" customFormat="1" ht="21.75" customHeight="1">
      <c r="A639" s="275">
        <v>38</v>
      </c>
      <c r="B639" s="276" t="s">
        <v>671</v>
      </c>
      <c r="C639" s="277">
        <f t="shared" si="444"/>
        <v>291374.09000000003</v>
      </c>
      <c r="D639" s="277">
        <f t="shared" si="445"/>
        <v>291374.09000000003</v>
      </c>
      <c r="E639" s="277">
        <v>0</v>
      </c>
      <c r="F639" s="277">
        <v>291374.09000000003</v>
      </c>
      <c r="G639" s="277">
        <v>0</v>
      </c>
      <c r="H639" s="277">
        <v>0</v>
      </c>
      <c r="I639" s="277">
        <v>0</v>
      </c>
      <c r="J639" s="279">
        <v>0</v>
      </c>
      <c r="K639" s="277">
        <v>0</v>
      </c>
      <c r="L639" s="277">
        <v>0</v>
      </c>
      <c r="M639" s="277">
        <v>0</v>
      </c>
      <c r="N639" s="277">
        <v>0</v>
      </c>
      <c r="O639" s="277">
        <v>0</v>
      </c>
      <c r="P639" s="277">
        <v>0</v>
      </c>
      <c r="Q639" s="277">
        <v>0</v>
      </c>
      <c r="R639" s="277">
        <v>0</v>
      </c>
      <c r="S639" s="277">
        <v>0</v>
      </c>
      <c r="T639" s="277">
        <v>0</v>
      </c>
      <c r="U639" s="280"/>
      <c r="V639" s="280"/>
      <c r="W639" s="280"/>
      <c r="X639" s="280"/>
      <c r="Y639" s="280"/>
      <c r="Z639" s="280"/>
      <c r="AA639" s="280"/>
      <c r="AB639" s="280"/>
      <c r="AC639" s="280"/>
      <c r="AD639" s="280"/>
      <c r="AE639" s="280"/>
      <c r="AF639" s="280"/>
      <c r="AG639" s="280"/>
      <c r="AH639" s="280"/>
      <c r="AI639" s="280"/>
      <c r="AJ639" s="280"/>
      <c r="AK639" s="280"/>
      <c r="AL639" s="280"/>
      <c r="AM639" s="280"/>
      <c r="AN639" s="280"/>
      <c r="AO639" s="280"/>
    </row>
    <row r="640" s="51" customFormat="1" ht="21.75" customHeight="1">
      <c r="A640" s="275">
        <v>39</v>
      </c>
      <c r="B640" s="276" t="s">
        <v>672</v>
      </c>
      <c r="C640" s="277">
        <f t="shared" si="444"/>
        <v>2136008.23</v>
      </c>
      <c r="D640" s="277">
        <f t="shared" si="445"/>
        <v>0</v>
      </c>
      <c r="E640" s="277">
        <v>0</v>
      </c>
      <c r="F640" s="277">
        <v>0</v>
      </c>
      <c r="G640" s="277">
        <v>0</v>
      </c>
      <c r="H640" s="277">
        <v>0</v>
      </c>
      <c r="I640" s="277">
        <v>0</v>
      </c>
      <c r="J640" s="279">
        <v>0</v>
      </c>
      <c r="K640" s="277">
        <v>0</v>
      </c>
      <c r="L640" s="277">
        <v>2136008.23</v>
      </c>
      <c r="M640" s="277">
        <v>0</v>
      </c>
      <c r="N640" s="277">
        <v>0</v>
      </c>
      <c r="O640" s="277">
        <v>0</v>
      </c>
      <c r="P640" s="277">
        <v>0</v>
      </c>
      <c r="Q640" s="277">
        <v>0</v>
      </c>
      <c r="R640" s="277">
        <v>0</v>
      </c>
      <c r="S640" s="277">
        <v>0</v>
      </c>
      <c r="T640" s="277">
        <v>0</v>
      </c>
      <c r="U640" s="280"/>
      <c r="V640" s="280"/>
      <c r="W640" s="280"/>
      <c r="X640" s="280"/>
      <c r="Y640" s="280"/>
      <c r="Z640" s="280"/>
      <c r="AA640" s="280"/>
      <c r="AB640" s="280"/>
      <c r="AC640" s="280"/>
      <c r="AD640" s="280"/>
      <c r="AE640" s="280"/>
      <c r="AF640" s="280"/>
      <c r="AG640" s="280"/>
      <c r="AH640" s="280"/>
      <c r="AI640" s="280"/>
      <c r="AJ640" s="280"/>
      <c r="AK640" s="280"/>
      <c r="AL640" s="280"/>
      <c r="AM640" s="280"/>
      <c r="AN640" s="280"/>
      <c r="AO640" s="280"/>
    </row>
    <row r="641" s="51" customFormat="1" ht="21.75" customHeight="1">
      <c r="A641" s="275">
        <v>40</v>
      </c>
      <c r="B641" s="276" t="s">
        <v>673</v>
      </c>
      <c r="C641" s="277">
        <f t="shared" si="444"/>
        <v>1721167.8600000001</v>
      </c>
      <c r="D641" s="277">
        <f t="shared" si="445"/>
        <v>0</v>
      </c>
      <c r="E641" s="277">
        <v>0</v>
      </c>
      <c r="F641" s="277">
        <v>0</v>
      </c>
      <c r="G641" s="277">
        <v>0</v>
      </c>
      <c r="H641" s="277">
        <v>0</v>
      </c>
      <c r="I641" s="277">
        <v>0</v>
      </c>
      <c r="J641" s="279">
        <v>0</v>
      </c>
      <c r="K641" s="277">
        <v>0</v>
      </c>
      <c r="L641" s="277">
        <v>0</v>
      </c>
      <c r="M641" s="277">
        <v>0</v>
      </c>
      <c r="N641" s="277">
        <v>1721167.8600000001</v>
      </c>
      <c r="O641" s="277">
        <v>0</v>
      </c>
      <c r="P641" s="277">
        <v>0</v>
      </c>
      <c r="Q641" s="277">
        <v>0</v>
      </c>
      <c r="R641" s="277">
        <v>0</v>
      </c>
      <c r="S641" s="277">
        <v>0</v>
      </c>
      <c r="T641" s="277">
        <v>0</v>
      </c>
      <c r="U641" s="280"/>
      <c r="V641" s="280"/>
      <c r="W641" s="280"/>
      <c r="X641" s="280"/>
      <c r="Y641" s="280"/>
      <c r="Z641" s="280"/>
      <c r="AA641" s="280"/>
      <c r="AB641" s="280"/>
      <c r="AC641" s="280"/>
      <c r="AD641" s="280"/>
      <c r="AE641" s="280"/>
      <c r="AF641" s="280"/>
      <c r="AG641" s="280"/>
      <c r="AH641" s="280"/>
      <c r="AI641" s="280"/>
      <c r="AJ641" s="280"/>
      <c r="AK641" s="280"/>
      <c r="AL641" s="280"/>
      <c r="AM641" s="280"/>
      <c r="AN641" s="280"/>
      <c r="AO641" s="280"/>
    </row>
    <row r="642" s="51" customFormat="1" ht="22.5" customHeight="1">
      <c r="A642" s="275">
        <v>41</v>
      </c>
      <c r="B642" s="276" t="s">
        <v>674</v>
      </c>
      <c r="C642" s="277">
        <f t="shared" si="444"/>
        <v>2352998.0899999999</v>
      </c>
      <c r="D642" s="277">
        <f t="shared" si="445"/>
        <v>0</v>
      </c>
      <c r="E642" s="277">
        <v>0</v>
      </c>
      <c r="F642" s="277">
        <v>0</v>
      </c>
      <c r="G642" s="277">
        <v>0</v>
      </c>
      <c r="H642" s="277">
        <v>0</v>
      </c>
      <c r="I642" s="277">
        <v>0</v>
      </c>
      <c r="J642" s="279">
        <v>0</v>
      </c>
      <c r="K642" s="277">
        <v>0</v>
      </c>
      <c r="L642" s="277">
        <v>0</v>
      </c>
      <c r="M642" s="277">
        <v>0</v>
      </c>
      <c r="N642" s="277">
        <v>2352998.0899999999</v>
      </c>
      <c r="O642" s="277">
        <v>0</v>
      </c>
      <c r="P642" s="277">
        <v>0</v>
      </c>
      <c r="Q642" s="277">
        <v>0</v>
      </c>
      <c r="R642" s="277">
        <v>0</v>
      </c>
      <c r="S642" s="277">
        <v>0</v>
      </c>
      <c r="T642" s="277">
        <v>0</v>
      </c>
      <c r="U642" s="280"/>
      <c r="V642" s="280"/>
      <c r="W642" s="280"/>
      <c r="X642" s="280"/>
      <c r="Y642" s="280"/>
      <c r="Z642" s="280"/>
      <c r="AA642" s="280"/>
      <c r="AB642" s="280"/>
      <c r="AC642" s="280"/>
      <c r="AD642" s="280"/>
      <c r="AE642" s="280"/>
      <c r="AF642" s="280"/>
      <c r="AG642" s="280"/>
      <c r="AH642" s="280"/>
      <c r="AI642" s="280"/>
      <c r="AJ642" s="280"/>
      <c r="AK642" s="280"/>
      <c r="AL642" s="280"/>
      <c r="AM642" s="280"/>
      <c r="AN642" s="280"/>
      <c r="AO642" s="280"/>
    </row>
    <row r="643" s="51" customFormat="1" ht="22.5" customHeight="1">
      <c r="A643" s="275">
        <v>42</v>
      </c>
      <c r="B643" s="276" t="s">
        <v>675</v>
      </c>
      <c r="C643" s="277">
        <f t="shared" si="444"/>
        <v>1976416.2</v>
      </c>
      <c r="D643" s="277">
        <f t="shared" si="445"/>
        <v>0</v>
      </c>
      <c r="E643" s="277">
        <v>0</v>
      </c>
      <c r="F643" s="277">
        <v>0</v>
      </c>
      <c r="G643" s="277">
        <v>0</v>
      </c>
      <c r="H643" s="277">
        <v>0</v>
      </c>
      <c r="I643" s="277">
        <v>0</v>
      </c>
      <c r="J643" s="279">
        <v>0</v>
      </c>
      <c r="K643" s="277">
        <v>0</v>
      </c>
      <c r="L643" s="277">
        <v>0</v>
      </c>
      <c r="M643" s="277">
        <v>0</v>
      </c>
      <c r="N643" s="277">
        <v>1976416.2</v>
      </c>
      <c r="O643" s="277">
        <v>0</v>
      </c>
      <c r="P643" s="277">
        <v>0</v>
      </c>
      <c r="Q643" s="277">
        <v>0</v>
      </c>
      <c r="R643" s="277">
        <v>0</v>
      </c>
      <c r="S643" s="277">
        <v>0</v>
      </c>
      <c r="T643" s="277">
        <v>0</v>
      </c>
      <c r="U643" s="280"/>
      <c r="V643" s="280"/>
      <c r="W643" s="280"/>
      <c r="X643" s="280"/>
      <c r="Y643" s="280"/>
      <c r="Z643" s="280"/>
      <c r="AA643" s="280"/>
      <c r="AB643" s="280"/>
      <c r="AC643" s="280"/>
      <c r="AD643" s="280"/>
      <c r="AE643" s="280"/>
      <c r="AF643" s="280"/>
      <c r="AG643" s="280"/>
      <c r="AH643" s="280"/>
      <c r="AI643" s="280"/>
      <c r="AJ643" s="280"/>
      <c r="AK643" s="280"/>
      <c r="AL643" s="280"/>
      <c r="AM643" s="280"/>
      <c r="AN643" s="280"/>
      <c r="AO643" s="280"/>
    </row>
    <row r="644" s="51" customFormat="1" ht="22.5" customHeight="1">
      <c r="A644" s="275">
        <v>43</v>
      </c>
      <c r="B644" s="276" t="s">
        <v>676</v>
      </c>
      <c r="C644" s="277">
        <f t="shared" si="444"/>
        <v>4666616</v>
      </c>
      <c r="D644" s="277">
        <f t="shared" si="445"/>
        <v>0</v>
      </c>
      <c r="E644" s="277">
        <v>0</v>
      </c>
      <c r="F644" s="277">
        <v>0</v>
      </c>
      <c r="G644" s="277">
        <v>0</v>
      </c>
      <c r="H644" s="277">
        <v>0</v>
      </c>
      <c r="I644" s="277">
        <v>0</v>
      </c>
      <c r="J644" s="279">
        <v>0</v>
      </c>
      <c r="K644" s="277">
        <v>0</v>
      </c>
      <c r="L644" s="277">
        <v>4666616</v>
      </c>
      <c r="M644" s="277">
        <v>0</v>
      </c>
      <c r="N644" s="277">
        <v>0</v>
      </c>
      <c r="O644" s="277">
        <v>0</v>
      </c>
      <c r="P644" s="277">
        <v>0</v>
      </c>
      <c r="Q644" s="277">
        <v>0</v>
      </c>
      <c r="R644" s="277">
        <v>0</v>
      </c>
      <c r="S644" s="277">
        <v>0</v>
      </c>
      <c r="T644" s="277">
        <v>0</v>
      </c>
      <c r="U644" s="280"/>
      <c r="V644" s="280"/>
      <c r="W644" s="280"/>
      <c r="X644" s="280"/>
      <c r="Y644" s="280"/>
      <c r="Z644" s="280"/>
      <c r="AA644" s="280"/>
      <c r="AB644" s="280"/>
      <c r="AC644" s="280"/>
      <c r="AD644" s="280"/>
      <c r="AE644" s="280"/>
      <c r="AF644" s="280"/>
      <c r="AG644" s="280"/>
      <c r="AH644" s="280"/>
      <c r="AI644" s="280"/>
      <c r="AJ644" s="280"/>
      <c r="AK644" s="280"/>
      <c r="AL644" s="280"/>
      <c r="AM644" s="280"/>
      <c r="AN644" s="280"/>
      <c r="AO644" s="280"/>
    </row>
    <row r="645" s="51" customFormat="1" ht="22.5" customHeight="1">
      <c r="A645" s="275">
        <v>44</v>
      </c>
      <c r="B645" s="276" t="s">
        <v>677</v>
      </c>
      <c r="C645" s="277">
        <f t="shared" si="444"/>
        <v>3389189.5899999999</v>
      </c>
      <c r="D645" s="277">
        <f t="shared" si="445"/>
        <v>0</v>
      </c>
      <c r="E645" s="277">
        <v>0</v>
      </c>
      <c r="F645" s="277">
        <v>0</v>
      </c>
      <c r="G645" s="277">
        <v>0</v>
      </c>
      <c r="H645" s="277">
        <v>0</v>
      </c>
      <c r="I645" s="277">
        <v>0</v>
      </c>
      <c r="J645" s="279">
        <v>0</v>
      </c>
      <c r="K645" s="277">
        <v>0</v>
      </c>
      <c r="L645" s="277">
        <v>0</v>
      </c>
      <c r="M645" s="277">
        <v>0</v>
      </c>
      <c r="N645" s="277">
        <v>3389189.5899999999</v>
      </c>
      <c r="O645" s="277">
        <v>0</v>
      </c>
      <c r="P645" s="277">
        <v>0</v>
      </c>
      <c r="Q645" s="277">
        <v>0</v>
      </c>
      <c r="R645" s="277">
        <v>0</v>
      </c>
      <c r="S645" s="277">
        <v>0</v>
      </c>
      <c r="T645" s="277">
        <v>0</v>
      </c>
      <c r="U645" s="280"/>
      <c r="V645" s="280"/>
      <c r="W645" s="280"/>
      <c r="X645" s="280"/>
      <c r="Y645" s="280"/>
      <c r="Z645" s="280"/>
      <c r="AA645" s="280"/>
      <c r="AB645" s="280"/>
      <c r="AC645" s="280"/>
      <c r="AD645" s="280"/>
      <c r="AE645" s="280"/>
      <c r="AF645" s="280"/>
      <c r="AG645" s="280"/>
      <c r="AH645" s="280"/>
      <c r="AI645" s="280"/>
      <c r="AJ645" s="280"/>
      <c r="AK645" s="280"/>
      <c r="AL645" s="280"/>
      <c r="AM645" s="280"/>
      <c r="AN645" s="280"/>
      <c r="AO645" s="280"/>
    </row>
    <row r="646" s="51" customFormat="1" ht="22.5" customHeight="1">
      <c r="A646" s="275">
        <v>45</v>
      </c>
      <c r="B646" s="276" t="s">
        <v>678</v>
      </c>
      <c r="C646" s="277">
        <f t="shared" si="444"/>
        <v>519876.52000000002</v>
      </c>
      <c r="D646" s="277">
        <f t="shared" si="445"/>
        <v>519876.52000000002</v>
      </c>
      <c r="E646" s="277">
        <v>0</v>
      </c>
      <c r="F646" s="277">
        <v>519876.52000000002</v>
      </c>
      <c r="G646" s="277">
        <v>0</v>
      </c>
      <c r="H646" s="277">
        <v>0</v>
      </c>
      <c r="I646" s="277">
        <v>0</v>
      </c>
      <c r="J646" s="279">
        <v>0</v>
      </c>
      <c r="K646" s="277">
        <v>0</v>
      </c>
      <c r="L646" s="277">
        <v>0</v>
      </c>
      <c r="M646" s="277">
        <v>0</v>
      </c>
      <c r="N646" s="277">
        <v>0</v>
      </c>
      <c r="O646" s="277">
        <v>0</v>
      </c>
      <c r="P646" s="277">
        <v>0</v>
      </c>
      <c r="Q646" s="277">
        <v>0</v>
      </c>
      <c r="R646" s="277">
        <v>0</v>
      </c>
      <c r="S646" s="277">
        <v>0</v>
      </c>
      <c r="T646" s="277">
        <v>0</v>
      </c>
      <c r="U646" s="280"/>
      <c r="V646" s="280"/>
      <c r="W646" s="280"/>
      <c r="X646" s="280"/>
      <c r="Y646" s="280"/>
      <c r="Z646" s="280"/>
      <c r="AA646" s="280"/>
      <c r="AB646" s="280"/>
      <c r="AC646" s="280"/>
      <c r="AD646" s="280"/>
      <c r="AE646" s="280"/>
      <c r="AF646" s="280"/>
      <c r="AG646" s="280"/>
      <c r="AH646" s="280"/>
      <c r="AI646" s="280"/>
      <c r="AJ646" s="280"/>
      <c r="AK646" s="280"/>
      <c r="AL646" s="280"/>
      <c r="AM646" s="280"/>
      <c r="AN646" s="280"/>
      <c r="AO646" s="280"/>
    </row>
    <row r="647" s="51" customFormat="1" ht="22.5" customHeight="1">
      <c r="A647" s="275">
        <v>46</v>
      </c>
      <c r="B647" s="276" t="s">
        <v>679</v>
      </c>
      <c r="C647" s="277">
        <f t="shared" si="444"/>
        <v>534857.16000000003</v>
      </c>
      <c r="D647" s="277">
        <f t="shared" si="445"/>
        <v>534857.16000000003</v>
      </c>
      <c r="E647" s="277">
        <v>0</v>
      </c>
      <c r="F647" s="277">
        <v>534857.16000000003</v>
      </c>
      <c r="G647" s="277">
        <v>0</v>
      </c>
      <c r="H647" s="277">
        <v>0</v>
      </c>
      <c r="I647" s="277">
        <v>0</v>
      </c>
      <c r="J647" s="279">
        <v>0</v>
      </c>
      <c r="K647" s="277">
        <v>0</v>
      </c>
      <c r="L647" s="277">
        <v>0</v>
      </c>
      <c r="M647" s="277">
        <v>0</v>
      </c>
      <c r="N647" s="277">
        <v>0</v>
      </c>
      <c r="O647" s="277">
        <v>0</v>
      </c>
      <c r="P647" s="277">
        <v>0</v>
      </c>
      <c r="Q647" s="277">
        <v>0</v>
      </c>
      <c r="R647" s="277">
        <v>0</v>
      </c>
      <c r="S647" s="277">
        <v>0</v>
      </c>
      <c r="T647" s="277">
        <v>0</v>
      </c>
      <c r="U647" s="280"/>
      <c r="V647" s="280"/>
      <c r="W647" s="280"/>
      <c r="X647" s="280"/>
      <c r="Y647" s="280"/>
      <c r="Z647" s="280"/>
      <c r="AA647" s="280"/>
      <c r="AB647" s="280"/>
      <c r="AC647" s="280"/>
      <c r="AD647" s="280"/>
      <c r="AE647" s="280"/>
      <c r="AF647" s="280"/>
      <c r="AG647" s="280"/>
      <c r="AH647" s="280"/>
      <c r="AI647" s="280"/>
      <c r="AJ647" s="280"/>
      <c r="AK647" s="280"/>
      <c r="AL647" s="280"/>
      <c r="AM647" s="280"/>
      <c r="AN647" s="280"/>
      <c r="AO647" s="280"/>
    </row>
    <row r="648" s="51" customFormat="1" ht="22.5" customHeight="1">
      <c r="A648" s="275">
        <v>47</v>
      </c>
      <c r="B648" s="276" t="s">
        <v>680</v>
      </c>
      <c r="C648" s="277">
        <f t="shared" si="444"/>
        <v>534857.16000000003</v>
      </c>
      <c r="D648" s="277">
        <f t="shared" si="445"/>
        <v>534857.16000000003</v>
      </c>
      <c r="E648" s="277">
        <v>0</v>
      </c>
      <c r="F648" s="277">
        <v>534857.16000000003</v>
      </c>
      <c r="G648" s="277">
        <v>0</v>
      </c>
      <c r="H648" s="277">
        <v>0</v>
      </c>
      <c r="I648" s="277">
        <v>0</v>
      </c>
      <c r="J648" s="279">
        <v>0</v>
      </c>
      <c r="K648" s="277">
        <v>0</v>
      </c>
      <c r="L648" s="277">
        <v>0</v>
      </c>
      <c r="M648" s="277">
        <v>0</v>
      </c>
      <c r="N648" s="277">
        <v>0</v>
      </c>
      <c r="O648" s="277">
        <v>0</v>
      </c>
      <c r="P648" s="277">
        <v>0</v>
      </c>
      <c r="Q648" s="277">
        <v>0</v>
      </c>
      <c r="R648" s="277">
        <v>0</v>
      </c>
      <c r="S648" s="277">
        <v>0</v>
      </c>
      <c r="T648" s="277">
        <v>0</v>
      </c>
      <c r="U648" s="280"/>
      <c r="V648" s="280"/>
      <c r="W648" s="280"/>
      <c r="X648" s="280"/>
      <c r="Y648" s="280"/>
      <c r="Z648" s="280"/>
      <c r="AA648" s="280"/>
      <c r="AB648" s="280"/>
      <c r="AC648" s="280"/>
      <c r="AD648" s="280"/>
      <c r="AE648" s="280"/>
      <c r="AF648" s="280"/>
      <c r="AG648" s="280"/>
      <c r="AH648" s="280"/>
      <c r="AI648" s="280"/>
      <c r="AJ648" s="280"/>
      <c r="AK648" s="280"/>
      <c r="AL648" s="280"/>
      <c r="AM648" s="280"/>
      <c r="AN648" s="280"/>
      <c r="AO648" s="280"/>
    </row>
    <row r="649" s="51" customFormat="1" ht="22.5" customHeight="1">
      <c r="A649" s="275">
        <v>48</v>
      </c>
      <c r="B649" s="276" t="s">
        <v>681</v>
      </c>
      <c r="C649" s="277">
        <f t="shared" si="444"/>
        <v>519876.52000000002</v>
      </c>
      <c r="D649" s="277">
        <f t="shared" si="445"/>
        <v>519876.52000000002</v>
      </c>
      <c r="E649" s="277">
        <v>0</v>
      </c>
      <c r="F649" s="277">
        <v>519876.52000000002</v>
      </c>
      <c r="G649" s="277">
        <v>0</v>
      </c>
      <c r="H649" s="277">
        <v>0</v>
      </c>
      <c r="I649" s="277">
        <v>0</v>
      </c>
      <c r="J649" s="279">
        <v>0</v>
      </c>
      <c r="K649" s="277">
        <v>0</v>
      </c>
      <c r="L649" s="277">
        <v>0</v>
      </c>
      <c r="M649" s="277">
        <v>0</v>
      </c>
      <c r="N649" s="277">
        <v>0</v>
      </c>
      <c r="O649" s="277">
        <v>0</v>
      </c>
      <c r="P649" s="277">
        <v>0</v>
      </c>
      <c r="Q649" s="277">
        <v>0</v>
      </c>
      <c r="R649" s="277">
        <v>0</v>
      </c>
      <c r="S649" s="277">
        <v>0</v>
      </c>
      <c r="T649" s="277">
        <v>0</v>
      </c>
      <c r="U649" s="280"/>
      <c r="V649" s="280"/>
      <c r="W649" s="280"/>
      <c r="X649" s="280"/>
      <c r="Y649" s="280"/>
      <c r="Z649" s="280"/>
      <c r="AA649" s="280"/>
      <c r="AB649" s="280"/>
      <c r="AC649" s="280"/>
      <c r="AD649" s="280"/>
      <c r="AE649" s="280"/>
      <c r="AF649" s="280"/>
      <c r="AG649" s="280"/>
      <c r="AH649" s="280"/>
      <c r="AI649" s="280"/>
      <c r="AJ649" s="280"/>
      <c r="AK649" s="280"/>
      <c r="AL649" s="280"/>
      <c r="AM649" s="280"/>
      <c r="AN649" s="280"/>
      <c r="AO649" s="280"/>
    </row>
    <row r="650" s="51" customFormat="1" ht="22.5" customHeight="1">
      <c r="A650" s="275">
        <v>49</v>
      </c>
      <c r="B650" s="276" t="s">
        <v>682</v>
      </c>
      <c r="C650" s="277">
        <f t="shared" si="444"/>
        <v>2100508.3700000001</v>
      </c>
      <c r="D650" s="277">
        <f t="shared" si="445"/>
        <v>0</v>
      </c>
      <c r="E650" s="277">
        <v>0</v>
      </c>
      <c r="F650" s="277">
        <v>0</v>
      </c>
      <c r="G650" s="277">
        <v>0</v>
      </c>
      <c r="H650" s="277">
        <v>0</v>
      </c>
      <c r="I650" s="277">
        <v>0</v>
      </c>
      <c r="J650" s="279">
        <v>0</v>
      </c>
      <c r="K650" s="277">
        <v>0</v>
      </c>
      <c r="L650" s="277">
        <v>0</v>
      </c>
      <c r="M650" s="277">
        <v>0</v>
      </c>
      <c r="N650" s="277">
        <v>2100508.3700000001</v>
      </c>
      <c r="O650" s="277">
        <v>0</v>
      </c>
      <c r="P650" s="277">
        <v>0</v>
      </c>
      <c r="Q650" s="277">
        <v>0</v>
      </c>
      <c r="R650" s="277">
        <v>0</v>
      </c>
      <c r="S650" s="277">
        <v>0</v>
      </c>
      <c r="T650" s="277">
        <v>0</v>
      </c>
      <c r="U650" s="280"/>
      <c r="V650" s="280"/>
      <c r="W650" s="280"/>
      <c r="X650" s="280"/>
      <c r="Y650" s="280"/>
      <c r="Z650" s="280"/>
      <c r="AA650" s="280"/>
      <c r="AB650" s="280"/>
      <c r="AC650" s="280"/>
      <c r="AD650" s="280"/>
      <c r="AE650" s="280"/>
      <c r="AF650" s="280"/>
      <c r="AG650" s="280"/>
      <c r="AH650" s="280"/>
      <c r="AI650" s="280"/>
      <c r="AJ650" s="280"/>
      <c r="AK650" s="280"/>
      <c r="AL650" s="280"/>
      <c r="AM650" s="280"/>
      <c r="AN650" s="280"/>
      <c r="AO650" s="280"/>
    </row>
    <row r="651" s="51" customFormat="1" ht="22.5" customHeight="1">
      <c r="A651" s="275">
        <v>50</v>
      </c>
      <c r="B651" s="276" t="s">
        <v>683</v>
      </c>
      <c r="C651" s="277">
        <f t="shared" si="444"/>
        <v>953175.75</v>
      </c>
      <c r="D651" s="277">
        <f t="shared" si="445"/>
        <v>953175.75</v>
      </c>
      <c r="E651" s="277">
        <v>0</v>
      </c>
      <c r="F651" s="277">
        <f>433299.23+519876.52</f>
        <v>953175.75</v>
      </c>
      <c r="G651" s="277">
        <v>0</v>
      </c>
      <c r="H651" s="277">
        <v>0</v>
      </c>
      <c r="I651" s="277">
        <v>0</v>
      </c>
      <c r="J651" s="279">
        <v>0</v>
      </c>
      <c r="K651" s="277">
        <v>0</v>
      </c>
      <c r="L651" s="277">
        <v>0</v>
      </c>
      <c r="M651" s="277">
        <v>0</v>
      </c>
      <c r="N651" s="277">
        <v>0</v>
      </c>
      <c r="O651" s="277">
        <v>0</v>
      </c>
      <c r="P651" s="277">
        <v>0</v>
      </c>
      <c r="Q651" s="277">
        <v>0</v>
      </c>
      <c r="R651" s="277">
        <v>0</v>
      </c>
      <c r="S651" s="277">
        <v>0</v>
      </c>
      <c r="T651" s="277">
        <v>0</v>
      </c>
      <c r="U651" s="280"/>
      <c r="V651" s="280"/>
      <c r="W651" s="280"/>
      <c r="X651" s="280"/>
      <c r="Y651" s="280"/>
      <c r="Z651" s="280"/>
      <c r="AA651" s="280"/>
      <c r="AB651" s="280"/>
      <c r="AC651" s="280"/>
      <c r="AD651" s="280"/>
      <c r="AE651" s="280"/>
      <c r="AF651" s="280"/>
      <c r="AG651" s="280"/>
      <c r="AH651" s="280"/>
      <c r="AI651" s="280"/>
      <c r="AJ651" s="280"/>
      <c r="AK651" s="280"/>
      <c r="AL651" s="280"/>
      <c r="AM651" s="280"/>
      <c r="AN651" s="280"/>
      <c r="AO651" s="280"/>
    </row>
    <row r="652" s="51" customFormat="1" ht="22.5" customHeight="1">
      <c r="A652" s="275">
        <v>51</v>
      </c>
      <c r="B652" s="276" t="s">
        <v>684</v>
      </c>
      <c r="C652" s="277">
        <f t="shared" si="444"/>
        <v>2758201.7400000002</v>
      </c>
      <c r="D652" s="277">
        <f t="shared" si="445"/>
        <v>0</v>
      </c>
      <c r="E652" s="277">
        <v>0</v>
      </c>
      <c r="F652" s="277">
        <v>0</v>
      </c>
      <c r="G652" s="277">
        <v>0</v>
      </c>
      <c r="H652" s="277">
        <v>0</v>
      </c>
      <c r="I652" s="277">
        <v>0</v>
      </c>
      <c r="J652" s="279">
        <v>0</v>
      </c>
      <c r="K652" s="277">
        <v>0</v>
      </c>
      <c r="L652" s="277">
        <v>0</v>
      </c>
      <c r="M652" s="277">
        <v>0</v>
      </c>
      <c r="N652" s="277">
        <v>2758201.7400000002</v>
      </c>
      <c r="O652" s="277">
        <v>0</v>
      </c>
      <c r="P652" s="277">
        <v>0</v>
      </c>
      <c r="Q652" s="277">
        <v>0</v>
      </c>
      <c r="R652" s="277">
        <v>0</v>
      </c>
      <c r="S652" s="277">
        <v>0</v>
      </c>
      <c r="T652" s="277">
        <v>0</v>
      </c>
      <c r="U652" s="280"/>
      <c r="V652" s="280"/>
      <c r="W652" s="280"/>
      <c r="X652" s="280"/>
      <c r="Y652" s="280"/>
      <c r="Z652" s="280"/>
      <c r="AA652" s="280"/>
      <c r="AB652" s="280"/>
      <c r="AC652" s="280"/>
      <c r="AD652" s="280"/>
      <c r="AE652" s="280"/>
      <c r="AF652" s="280"/>
      <c r="AG652" s="280"/>
      <c r="AH652" s="280"/>
      <c r="AI652" s="280"/>
      <c r="AJ652" s="280"/>
      <c r="AK652" s="280"/>
      <c r="AL652" s="280"/>
      <c r="AM652" s="280"/>
      <c r="AN652" s="280"/>
      <c r="AO652" s="280"/>
    </row>
    <row r="653" s="51" customFormat="1" ht="22.5" customHeight="1">
      <c r="A653" s="275">
        <v>52</v>
      </c>
      <c r="B653" s="276" t="s">
        <v>294</v>
      </c>
      <c r="C653" s="277">
        <f t="shared" si="444"/>
        <v>627889.08999999997</v>
      </c>
      <c r="D653" s="277">
        <f t="shared" si="445"/>
        <v>0</v>
      </c>
      <c r="E653" s="277">
        <v>0</v>
      </c>
      <c r="F653" s="277">
        <v>0</v>
      </c>
      <c r="G653" s="277">
        <v>0</v>
      </c>
      <c r="H653" s="277">
        <v>0</v>
      </c>
      <c r="I653" s="277">
        <v>0</v>
      </c>
      <c r="J653" s="279">
        <v>0</v>
      </c>
      <c r="K653" s="277">
        <v>0</v>
      </c>
      <c r="L653" s="277">
        <v>0</v>
      </c>
      <c r="M653" s="277">
        <v>0</v>
      </c>
      <c r="N653" s="277">
        <v>627889.08999999997</v>
      </c>
      <c r="O653" s="277">
        <v>0</v>
      </c>
      <c r="P653" s="277">
        <v>0</v>
      </c>
      <c r="Q653" s="277">
        <v>0</v>
      </c>
      <c r="R653" s="277">
        <v>0</v>
      </c>
      <c r="S653" s="277">
        <v>0</v>
      </c>
      <c r="T653" s="277">
        <v>0</v>
      </c>
      <c r="U653" s="280"/>
      <c r="V653" s="280"/>
      <c r="W653" s="280"/>
      <c r="X653" s="280"/>
      <c r="Y653" s="280"/>
      <c r="Z653" s="280"/>
      <c r="AA653" s="280"/>
      <c r="AB653" s="280"/>
      <c r="AC653" s="280"/>
      <c r="AD653" s="280"/>
      <c r="AE653" s="280"/>
      <c r="AF653" s="280"/>
      <c r="AG653" s="280"/>
      <c r="AH653" s="280"/>
      <c r="AI653" s="280"/>
      <c r="AJ653" s="280"/>
      <c r="AK653" s="280"/>
      <c r="AL653" s="280"/>
      <c r="AM653" s="280"/>
      <c r="AN653" s="280"/>
      <c r="AO653" s="280"/>
    </row>
    <row r="654" s="51" customFormat="1" ht="22.5" customHeight="1">
      <c r="A654" s="275">
        <v>53</v>
      </c>
      <c r="B654" s="276" t="s">
        <v>685</v>
      </c>
      <c r="C654" s="277">
        <f t="shared" si="444"/>
        <v>3872029.0899999999</v>
      </c>
      <c r="D654" s="277">
        <f t="shared" si="445"/>
        <v>0</v>
      </c>
      <c r="E654" s="277">
        <v>0</v>
      </c>
      <c r="F654" s="277">
        <v>0</v>
      </c>
      <c r="G654" s="277">
        <v>0</v>
      </c>
      <c r="H654" s="277">
        <v>0</v>
      </c>
      <c r="I654" s="277">
        <v>0</v>
      </c>
      <c r="J654" s="279">
        <v>0</v>
      </c>
      <c r="K654" s="277">
        <v>0</v>
      </c>
      <c r="L654" s="277">
        <v>3872029.0899999999</v>
      </c>
      <c r="M654" s="277">
        <v>0</v>
      </c>
      <c r="N654" s="277">
        <v>0</v>
      </c>
      <c r="O654" s="277">
        <v>0</v>
      </c>
      <c r="P654" s="277">
        <v>0</v>
      </c>
      <c r="Q654" s="277">
        <v>0</v>
      </c>
      <c r="R654" s="277">
        <v>0</v>
      </c>
      <c r="S654" s="277">
        <v>0</v>
      </c>
      <c r="T654" s="277">
        <v>0</v>
      </c>
      <c r="U654" s="280"/>
      <c r="V654" s="280"/>
      <c r="W654" s="280"/>
      <c r="X654" s="280"/>
      <c r="Y654" s="280"/>
      <c r="Z654" s="280"/>
      <c r="AA654" s="280"/>
      <c r="AB654" s="280"/>
      <c r="AC654" s="280"/>
      <c r="AD654" s="280"/>
      <c r="AE654" s="280"/>
      <c r="AF654" s="280"/>
      <c r="AG654" s="280"/>
      <c r="AH654" s="280"/>
      <c r="AI654" s="280"/>
      <c r="AJ654" s="280"/>
      <c r="AK654" s="280"/>
      <c r="AL654" s="280"/>
      <c r="AM654" s="280"/>
      <c r="AN654" s="280"/>
      <c r="AO654" s="280"/>
    </row>
    <row r="655" s="51" customFormat="1" ht="22.5" customHeight="1">
      <c r="A655" s="275">
        <v>54</v>
      </c>
      <c r="B655" s="276" t="s">
        <v>298</v>
      </c>
      <c r="C655" s="277">
        <f t="shared" si="444"/>
        <v>2132296.52</v>
      </c>
      <c r="D655" s="277">
        <f t="shared" si="445"/>
        <v>0</v>
      </c>
      <c r="E655" s="277">
        <v>0</v>
      </c>
      <c r="F655" s="277">
        <v>0</v>
      </c>
      <c r="G655" s="277">
        <v>0</v>
      </c>
      <c r="H655" s="277">
        <v>0</v>
      </c>
      <c r="I655" s="277">
        <v>0</v>
      </c>
      <c r="J655" s="279">
        <v>0</v>
      </c>
      <c r="K655" s="277">
        <v>0</v>
      </c>
      <c r="L655" s="277">
        <v>0</v>
      </c>
      <c r="M655" s="277">
        <v>0</v>
      </c>
      <c r="N655" s="277">
        <v>2132296.52</v>
      </c>
      <c r="O655" s="277">
        <v>0</v>
      </c>
      <c r="P655" s="277">
        <v>0</v>
      </c>
      <c r="Q655" s="277">
        <v>0</v>
      </c>
      <c r="R655" s="277">
        <v>0</v>
      </c>
      <c r="S655" s="277">
        <v>0</v>
      </c>
      <c r="T655" s="277">
        <v>0</v>
      </c>
      <c r="U655" s="280"/>
      <c r="V655" s="280"/>
      <c r="W655" s="280"/>
      <c r="X655" s="280"/>
      <c r="Y655" s="280"/>
      <c r="Z655" s="280"/>
      <c r="AA655" s="280"/>
      <c r="AB655" s="280"/>
      <c r="AC655" s="280"/>
      <c r="AD655" s="280"/>
      <c r="AE655" s="280"/>
      <c r="AF655" s="280"/>
      <c r="AG655" s="280"/>
      <c r="AH655" s="280"/>
      <c r="AI655" s="280"/>
      <c r="AJ655" s="280"/>
      <c r="AK655" s="280"/>
      <c r="AL655" s="280"/>
      <c r="AM655" s="280"/>
      <c r="AN655" s="280"/>
      <c r="AO655" s="280"/>
    </row>
    <row r="656" s="51" customFormat="1" ht="24.75" customHeight="1">
      <c r="A656" s="275">
        <v>55</v>
      </c>
      <c r="B656" s="276" t="s">
        <v>686</v>
      </c>
      <c r="C656" s="277">
        <f t="shared" si="444"/>
        <v>2004446.27</v>
      </c>
      <c r="D656" s="277">
        <f t="shared" si="445"/>
        <v>0</v>
      </c>
      <c r="E656" s="277">
        <v>0</v>
      </c>
      <c r="F656" s="277">
        <v>0</v>
      </c>
      <c r="G656" s="277">
        <v>0</v>
      </c>
      <c r="H656" s="277">
        <v>0</v>
      </c>
      <c r="I656" s="277">
        <v>0</v>
      </c>
      <c r="J656" s="279">
        <v>0</v>
      </c>
      <c r="K656" s="277">
        <v>0</v>
      </c>
      <c r="L656" s="277">
        <v>2004446.27</v>
      </c>
      <c r="M656" s="277">
        <v>0</v>
      </c>
      <c r="N656" s="277">
        <v>0</v>
      </c>
      <c r="O656" s="277">
        <v>0</v>
      </c>
      <c r="P656" s="277">
        <v>0</v>
      </c>
      <c r="Q656" s="277">
        <v>0</v>
      </c>
      <c r="R656" s="277">
        <v>0</v>
      </c>
      <c r="S656" s="277">
        <v>0</v>
      </c>
      <c r="T656" s="277">
        <v>0</v>
      </c>
      <c r="U656" s="280"/>
      <c r="V656" s="280"/>
      <c r="W656" s="280"/>
      <c r="X656" s="280"/>
      <c r="Y656" s="280"/>
      <c r="Z656" s="280"/>
      <c r="AA656" s="280"/>
      <c r="AB656" s="280"/>
      <c r="AC656" s="280"/>
      <c r="AD656" s="280"/>
      <c r="AE656" s="280"/>
      <c r="AF656" s="280"/>
      <c r="AG656" s="280"/>
      <c r="AH656" s="280"/>
      <c r="AI656" s="280"/>
      <c r="AJ656" s="280"/>
      <c r="AK656" s="280"/>
      <c r="AL656" s="280"/>
      <c r="AM656" s="280"/>
      <c r="AN656" s="280"/>
      <c r="AO656" s="280"/>
    </row>
    <row r="657" s="51" customFormat="1" ht="24.75" customHeight="1">
      <c r="A657" s="275">
        <v>56</v>
      </c>
      <c r="B657" s="276" t="s">
        <v>687</v>
      </c>
      <c r="C657" s="277">
        <f t="shared" si="444"/>
        <v>11298157.789999999</v>
      </c>
      <c r="D657" s="277">
        <f t="shared" si="445"/>
        <v>2276974.5499999998</v>
      </c>
      <c r="E657" s="277">
        <v>0</v>
      </c>
      <c r="F657" s="277">
        <v>2276974.5499999998</v>
      </c>
      <c r="G657" s="277">
        <v>0</v>
      </c>
      <c r="H657" s="277">
        <v>0</v>
      </c>
      <c r="I657" s="277">
        <v>0</v>
      </c>
      <c r="J657" s="279">
        <v>0</v>
      </c>
      <c r="K657" s="277">
        <v>0</v>
      </c>
      <c r="L657" s="277">
        <v>9021183.2400000002</v>
      </c>
      <c r="M657" s="277">
        <v>0</v>
      </c>
      <c r="N657" s="277">
        <v>0</v>
      </c>
      <c r="O657" s="277">
        <v>0</v>
      </c>
      <c r="P657" s="277">
        <v>0</v>
      </c>
      <c r="Q657" s="277">
        <v>0</v>
      </c>
      <c r="R657" s="277">
        <v>0</v>
      </c>
      <c r="S657" s="277">
        <v>0</v>
      </c>
      <c r="T657" s="277">
        <v>0</v>
      </c>
      <c r="U657" s="280"/>
      <c r="V657" s="280"/>
      <c r="W657" s="280"/>
      <c r="X657" s="280"/>
      <c r="Y657" s="280"/>
      <c r="Z657" s="280"/>
      <c r="AA657" s="280"/>
      <c r="AB657" s="280"/>
      <c r="AC657" s="280"/>
      <c r="AD657" s="280"/>
      <c r="AE657" s="280"/>
      <c r="AF657" s="280"/>
      <c r="AG657" s="280"/>
      <c r="AH657" s="280"/>
      <c r="AI657" s="280"/>
      <c r="AJ657" s="280"/>
      <c r="AK657" s="280"/>
      <c r="AL657" s="280"/>
      <c r="AM657" s="280"/>
      <c r="AN657" s="280"/>
      <c r="AO657" s="280"/>
    </row>
    <row r="658" s="51" customFormat="1" ht="24.75" customHeight="1">
      <c r="A658" s="275">
        <v>57</v>
      </c>
      <c r="B658" s="276" t="s">
        <v>688</v>
      </c>
      <c r="C658" s="277">
        <f t="shared" si="444"/>
        <v>7955966.7400000002</v>
      </c>
      <c r="D658" s="277">
        <f t="shared" si="445"/>
        <v>0</v>
      </c>
      <c r="E658" s="277">
        <v>0</v>
      </c>
      <c r="F658" s="277">
        <v>0</v>
      </c>
      <c r="G658" s="277">
        <v>0</v>
      </c>
      <c r="H658" s="277">
        <v>0</v>
      </c>
      <c r="I658" s="277">
        <v>0</v>
      </c>
      <c r="J658" s="279">
        <v>0</v>
      </c>
      <c r="K658" s="277">
        <v>0</v>
      </c>
      <c r="L658" s="277">
        <v>0</v>
      </c>
      <c r="M658" s="277">
        <v>0</v>
      </c>
      <c r="N658" s="277">
        <v>7955966.7400000002</v>
      </c>
      <c r="O658" s="277">
        <v>0</v>
      </c>
      <c r="P658" s="277">
        <v>0</v>
      </c>
      <c r="Q658" s="277">
        <v>0</v>
      </c>
      <c r="R658" s="277">
        <v>0</v>
      </c>
      <c r="S658" s="277">
        <v>0</v>
      </c>
      <c r="T658" s="277">
        <v>0</v>
      </c>
      <c r="U658" s="280"/>
      <c r="V658" s="280"/>
      <c r="W658" s="280"/>
      <c r="X658" s="280"/>
      <c r="Y658" s="280"/>
      <c r="Z658" s="280"/>
      <c r="AA658" s="280"/>
      <c r="AB658" s="280"/>
      <c r="AC658" s="280"/>
      <c r="AD658" s="280"/>
      <c r="AE658" s="280"/>
      <c r="AF658" s="280"/>
      <c r="AG658" s="280"/>
      <c r="AH658" s="280"/>
      <c r="AI658" s="280"/>
      <c r="AJ658" s="280"/>
      <c r="AK658" s="280"/>
      <c r="AL658" s="280"/>
      <c r="AM658" s="280"/>
      <c r="AN658" s="280"/>
      <c r="AO658" s="280"/>
    </row>
    <row r="659" s="51" customFormat="1" ht="22.5" customHeight="1">
      <c r="A659" s="275">
        <v>58</v>
      </c>
      <c r="B659" s="276" t="s">
        <v>689</v>
      </c>
      <c r="C659" s="277">
        <f t="shared" si="444"/>
        <v>5154008.1600000001</v>
      </c>
      <c r="D659" s="277">
        <f t="shared" si="445"/>
        <v>0</v>
      </c>
      <c r="E659" s="277">
        <v>0</v>
      </c>
      <c r="F659" s="277">
        <v>0</v>
      </c>
      <c r="G659" s="277">
        <v>0</v>
      </c>
      <c r="H659" s="277">
        <v>0</v>
      </c>
      <c r="I659" s="277">
        <v>0</v>
      </c>
      <c r="J659" s="279">
        <v>0</v>
      </c>
      <c r="K659" s="277">
        <v>0</v>
      </c>
      <c r="L659" s="277">
        <v>5154008.1600000001</v>
      </c>
      <c r="M659" s="277">
        <v>0</v>
      </c>
      <c r="N659" s="277">
        <v>0</v>
      </c>
      <c r="O659" s="277">
        <v>0</v>
      </c>
      <c r="P659" s="277">
        <v>0</v>
      </c>
      <c r="Q659" s="277">
        <v>0</v>
      </c>
      <c r="R659" s="277">
        <v>0</v>
      </c>
      <c r="S659" s="277">
        <v>0</v>
      </c>
      <c r="T659" s="277">
        <v>0</v>
      </c>
      <c r="U659" s="280"/>
      <c r="V659" s="280"/>
      <c r="W659" s="280"/>
      <c r="X659" s="280"/>
      <c r="Y659" s="280"/>
      <c r="Z659" s="280"/>
      <c r="AA659" s="280"/>
      <c r="AB659" s="280"/>
      <c r="AC659" s="280"/>
      <c r="AD659" s="280"/>
      <c r="AE659" s="280"/>
      <c r="AF659" s="280"/>
      <c r="AG659" s="280"/>
      <c r="AH659" s="280"/>
      <c r="AI659" s="280"/>
      <c r="AJ659" s="280"/>
      <c r="AK659" s="280"/>
      <c r="AL659" s="280"/>
      <c r="AM659" s="280"/>
      <c r="AN659" s="280"/>
      <c r="AO659" s="280"/>
    </row>
    <row r="660" s="51" customFormat="1" ht="22.5" customHeight="1">
      <c r="A660" s="275">
        <v>59</v>
      </c>
      <c r="B660" s="276" t="s">
        <v>690</v>
      </c>
      <c r="C660" s="277">
        <f t="shared" si="444"/>
        <v>1971965</v>
      </c>
      <c r="D660" s="277">
        <f t="shared" si="445"/>
        <v>0</v>
      </c>
      <c r="E660" s="277">
        <v>0</v>
      </c>
      <c r="F660" s="277">
        <v>0</v>
      </c>
      <c r="G660" s="277">
        <v>0</v>
      </c>
      <c r="H660" s="277">
        <v>0</v>
      </c>
      <c r="I660" s="277">
        <v>0</v>
      </c>
      <c r="J660" s="279">
        <v>0</v>
      </c>
      <c r="K660" s="277">
        <v>0</v>
      </c>
      <c r="L660" s="277">
        <v>1971965</v>
      </c>
      <c r="M660" s="277">
        <v>0</v>
      </c>
      <c r="N660" s="277">
        <v>0</v>
      </c>
      <c r="O660" s="277">
        <v>0</v>
      </c>
      <c r="P660" s="277">
        <v>0</v>
      </c>
      <c r="Q660" s="277">
        <v>0</v>
      </c>
      <c r="R660" s="277">
        <v>0</v>
      </c>
      <c r="S660" s="277">
        <v>0</v>
      </c>
      <c r="T660" s="277">
        <v>0</v>
      </c>
      <c r="U660" s="280"/>
      <c r="V660" s="280"/>
      <c r="W660" s="280"/>
      <c r="X660" s="280"/>
      <c r="Y660" s="280"/>
      <c r="Z660" s="280"/>
      <c r="AA660" s="280"/>
      <c r="AB660" s="280"/>
      <c r="AC660" s="280"/>
      <c r="AD660" s="280"/>
      <c r="AE660" s="280"/>
      <c r="AF660" s="280"/>
      <c r="AG660" s="280"/>
      <c r="AH660" s="280"/>
      <c r="AI660" s="280"/>
      <c r="AJ660" s="280"/>
      <c r="AK660" s="280"/>
      <c r="AL660" s="280"/>
      <c r="AM660" s="280"/>
      <c r="AN660" s="280"/>
      <c r="AO660" s="280"/>
    </row>
    <row r="661" s="51" customFormat="1" ht="24" customHeight="1">
      <c r="A661" s="275">
        <v>60</v>
      </c>
      <c r="B661" s="276" t="s">
        <v>691</v>
      </c>
      <c r="C661" s="277">
        <f t="shared" si="444"/>
        <v>1041995.1899999999</v>
      </c>
      <c r="D661" s="277">
        <f t="shared" si="445"/>
        <v>0</v>
      </c>
      <c r="E661" s="277">
        <v>0</v>
      </c>
      <c r="F661" s="277">
        <v>0</v>
      </c>
      <c r="G661" s="277">
        <v>0</v>
      </c>
      <c r="H661" s="277">
        <v>0</v>
      </c>
      <c r="I661" s="277">
        <v>0</v>
      </c>
      <c r="J661" s="279">
        <v>0</v>
      </c>
      <c r="K661" s="277">
        <v>0</v>
      </c>
      <c r="L661" s="277">
        <v>1041995.1899999999</v>
      </c>
      <c r="M661" s="277">
        <v>0</v>
      </c>
      <c r="N661" s="277">
        <v>0</v>
      </c>
      <c r="O661" s="277">
        <v>0</v>
      </c>
      <c r="P661" s="277">
        <v>0</v>
      </c>
      <c r="Q661" s="277">
        <v>0</v>
      </c>
      <c r="R661" s="277">
        <v>0</v>
      </c>
      <c r="S661" s="277">
        <v>0</v>
      </c>
      <c r="T661" s="277">
        <v>0</v>
      </c>
      <c r="U661" s="280"/>
      <c r="V661" s="280"/>
      <c r="W661" s="280"/>
      <c r="X661" s="280"/>
      <c r="Y661" s="280"/>
      <c r="Z661" s="280"/>
      <c r="AA661" s="280"/>
      <c r="AB661" s="280"/>
      <c r="AC661" s="280"/>
      <c r="AD661" s="280"/>
      <c r="AE661" s="280"/>
      <c r="AF661" s="280"/>
      <c r="AG661" s="280"/>
      <c r="AH661" s="280"/>
      <c r="AI661" s="280"/>
      <c r="AJ661" s="280"/>
      <c r="AK661" s="280"/>
      <c r="AL661" s="280"/>
      <c r="AM661" s="280"/>
      <c r="AN661" s="280"/>
      <c r="AO661" s="280"/>
    </row>
    <row r="662" s="51" customFormat="1" ht="24" customHeight="1">
      <c r="A662" s="275">
        <v>61</v>
      </c>
      <c r="B662" s="276" t="s">
        <v>692</v>
      </c>
      <c r="C662" s="277">
        <f t="shared" si="444"/>
        <v>1014119.08</v>
      </c>
      <c r="D662" s="277">
        <f t="shared" si="445"/>
        <v>0</v>
      </c>
      <c r="E662" s="277">
        <v>0</v>
      </c>
      <c r="F662" s="277">
        <v>0</v>
      </c>
      <c r="G662" s="277">
        <v>0</v>
      </c>
      <c r="H662" s="277">
        <v>0</v>
      </c>
      <c r="I662" s="277">
        <v>0</v>
      </c>
      <c r="J662" s="279">
        <v>0</v>
      </c>
      <c r="K662" s="277">
        <v>0</v>
      </c>
      <c r="L662" s="277">
        <v>1014119.08</v>
      </c>
      <c r="M662" s="277">
        <v>0</v>
      </c>
      <c r="N662" s="277">
        <v>0</v>
      </c>
      <c r="O662" s="277">
        <v>0</v>
      </c>
      <c r="P662" s="277">
        <v>0</v>
      </c>
      <c r="Q662" s="277">
        <v>0</v>
      </c>
      <c r="R662" s="277">
        <v>0</v>
      </c>
      <c r="S662" s="277">
        <v>0</v>
      </c>
      <c r="T662" s="277">
        <v>0</v>
      </c>
      <c r="U662" s="280"/>
      <c r="V662" s="280"/>
      <c r="W662" s="280"/>
      <c r="X662" s="280"/>
      <c r="Y662" s="280"/>
      <c r="Z662" s="280"/>
      <c r="AA662" s="280"/>
      <c r="AB662" s="280"/>
      <c r="AC662" s="280"/>
      <c r="AD662" s="280"/>
      <c r="AE662" s="280"/>
      <c r="AF662" s="280"/>
      <c r="AG662" s="280"/>
      <c r="AH662" s="280"/>
      <c r="AI662" s="280"/>
      <c r="AJ662" s="280"/>
      <c r="AK662" s="280"/>
      <c r="AL662" s="280"/>
      <c r="AM662" s="280"/>
      <c r="AN662" s="280"/>
      <c r="AO662" s="280"/>
    </row>
    <row r="663" s="51" customFormat="1" ht="24" customHeight="1">
      <c r="A663" s="275">
        <v>62</v>
      </c>
      <c r="B663" s="276" t="s">
        <v>693</v>
      </c>
      <c r="C663" s="277">
        <f t="shared" si="444"/>
        <v>919674.31000000006</v>
      </c>
      <c r="D663" s="277">
        <f t="shared" si="445"/>
        <v>0</v>
      </c>
      <c r="E663" s="277">
        <v>0</v>
      </c>
      <c r="F663" s="277">
        <v>0</v>
      </c>
      <c r="G663" s="277">
        <v>0</v>
      </c>
      <c r="H663" s="277">
        <v>0</v>
      </c>
      <c r="I663" s="277">
        <v>0</v>
      </c>
      <c r="J663" s="279">
        <v>0</v>
      </c>
      <c r="K663" s="277">
        <v>0</v>
      </c>
      <c r="L663" s="277">
        <v>919674.31000000006</v>
      </c>
      <c r="M663" s="277">
        <v>0</v>
      </c>
      <c r="N663" s="277">
        <v>0</v>
      </c>
      <c r="O663" s="277">
        <v>0</v>
      </c>
      <c r="P663" s="277">
        <v>0</v>
      </c>
      <c r="Q663" s="277">
        <v>0</v>
      </c>
      <c r="R663" s="277">
        <v>0</v>
      </c>
      <c r="S663" s="277">
        <v>0</v>
      </c>
      <c r="T663" s="277">
        <v>0</v>
      </c>
      <c r="U663" s="280"/>
      <c r="V663" s="280"/>
      <c r="W663" s="280"/>
      <c r="X663" s="280"/>
      <c r="Y663" s="280"/>
      <c r="Z663" s="280"/>
      <c r="AA663" s="280"/>
      <c r="AB663" s="280"/>
      <c r="AC663" s="280"/>
      <c r="AD663" s="280"/>
      <c r="AE663" s="280"/>
      <c r="AF663" s="280"/>
      <c r="AG663" s="280"/>
      <c r="AH663" s="280"/>
      <c r="AI663" s="280"/>
      <c r="AJ663" s="280"/>
      <c r="AK663" s="280"/>
      <c r="AL663" s="280"/>
      <c r="AM663" s="280"/>
      <c r="AN663" s="280"/>
      <c r="AO663" s="280"/>
    </row>
    <row r="664" s="51" customFormat="1" ht="24" customHeight="1">
      <c r="A664" s="275">
        <v>63</v>
      </c>
      <c r="B664" s="276" t="s">
        <v>694</v>
      </c>
      <c r="C664" s="277">
        <f t="shared" si="444"/>
        <v>994215.5</v>
      </c>
      <c r="D664" s="277">
        <f t="shared" si="445"/>
        <v>0</v>
      </c>
      <c r="E664" s="277">
        <v>0</v>
      </c>
      <c r="F664" s="277">
        <v>0</v>
      </c>
      <c r="G664" s="277">
        <v>0</v>
      </c>
      <c r="H664" s="277">
        <v>0</v>
      </c>
      <c r="I664" s="277">
        <v>0</v>
      </c>
      <c r="J664" s="279">
        <v>0</v>
      </c>
      <c r="K664" s="277">
        <v>0</v>
      </c>
      <c r="L664" s="277">
        <v>994215.5</v>
      </c>
      <c r="M664" s="277">
        <v>0</v>
      </c>
      <c r="N664" s="277">
        <v>0</v>
      </c>
      <c r="O664" s="277">
        <v>0</v>
      </c>
      <c r="P664" s="277">
        <v>0</v>
      </c>
      <c r="Q664" s="277">
        <v>0</v>
      </c>
      <c r="R664" s="277">
        <v>0</v>
      </c>
      <c r="S664" s="277">
        <v>0</v>
      </c>
      <c r="T664" s="277">
        <v>0</v>
      </c>
      <c r="U664" s="280"/>
      <c r="V664" s="280"/>
      <c r="W664" s="280"/>
      <c r="X664" s="280"/>
      <c r="Y664" s="280"/>
      <c r="Z664" s="280"/>
      <c r="AA664" s="280"/>
      <c r="AB664" s="280"/>
      <c r="AC664" s="280"/>
      <c r="AD664" s="280"/>
      <c r="AE664" s="280"/>
      <c r="AF664" s="280"/>
      <c r="AG664" s="280"/>
      <c r="AH664" s="280"/>
      <c r="AI664" s="280"/>
      <c r="AJ664" s="280"/>
      <c r="AK664" s="280"/>
      <c r="AL664" s="280"/>
      <c r="AM664" s="280"/>
      <c r="AN664" s="280"/>
      <c r="AO664" s="280"/>
    </row>
    <row r="665" s="51" customFormat="1" ht="24" customHeight="1">
      <c r="A665" s="275">
        <v>64</v>
      </c>
      <c r="B665" s="276" t="s">
        <v>257</v>
      </c>
      <c r="C665" s="277">
        <f t="shared" si="444"/>
        <v>835871.70999999996</v>
      </c>
      <c r="D665" s="277">
        <f t="shared" si="445"/>
        <v>0</v>
      </c>
      <c r="E665" s="277">
        <v>0</v>
      </c>
      <c r="F665" s="277">
        <v>0</v>
      </c>
      <c r="G665" s="277">
        <v>0</v>
      </c>
      <c r="H665" s="277">
        <v>0</v>
      </c>
      <c r="I665" s="277">
        <v>0</v>
      </c>
      <c r="J665" s="279">
        <v>0</v>
      </c>
      <c r="K665" s="277">
        <v>0</v>
      </c>
      <c r="L665" s="277">
        <v>0</v>
      </c>
      <c r="M665" s="277">
        <v>0</v>
      </c>
      <c r="N665" s="277">
        <v>835871.70999999996</v>
      </c>
      <c r="O665" s="277">
        <v>0</v>
      </c>
      <c r="P665" s="277">
        <v>0</v>
      </c>
      <c r="Q665" s="277">
        <v>0</v>
      </c>
      <c r="R665" s="277">
        <v>0</v>
      </c>
      <c r="S665" s="277">
        <v>0</v>
      </c>
      <c r="T665" s="277">
        <v>0</v>
      </c>
      <c r="U665" s="280"/>
      <c r="V665" s="280"/>
      <c r="W665" s="280"/>
      <c r="X665" s="280"/>
      <c r="Y665" s="280"/>
      <c r="Z665" s="280"/>
      <c r="AA665" s="280"/>
      <c r="AB665" s="280"/>
      <c r="AC665" s="280"/>
      <c r="AD665" s="280"/>
      <c r="AE665" s="280"/>
      <c r="AF665" s="280"/>
      <c r="AG665" s="280"/>
      <c r="AH665" s="280"/>
      <c r="AI665" s="280"/>
      <c r="AJ665" s="280"/>
      <c r="AK665" s="280"/>
      <c r="AL665" s="280"/>
      <c r="AM665" s="280"/>
      <c r="AN665" s="280"/>
      <c r="AO665" s="280"/>
    </row>
    <row r="666" s="51" customFormat="1" ht="24" customHeight="1">
      <c r="A666" s="275">
        <v>65</v>
      </c>
      <c r="B666" s="276" t="s">
        <v>695</v>
      </c>
      <c r="C666" s="277">
        <f t="shared" ref="C666:C728" si="446">D666+K666+L666+M666+N666+O666+P666+Q666+R666+S666+T666</f>
        <v>565222.78000000003</v>
      </c>
      <c r="D666" s="277">
        <f t="shared" ref="D666:D724" si="447">SUM(E666:I666)</f>
        <v>0</v>
      </c>
      <c r="E666" s="277">
        <v>0</v>
      </c>
      <c r="F666" s="277">
        <v>0</v>
      </c>
      <c r="G666" s="277">
        <v>0</v>
      </c>
      <c r="H666" s="277">
        <v>0</v>
      </c>
      <c r="I666" s="277">
        <v>0</v>
      </c>
      <c r="J666" s="279">
        <v>1</v>
      </c>
      <c r="K666" s="277">
        <v>565222.78000000003</v>
      </c>
      <c r="L666" s="277">
        <v>0</v>
      </c>
      <c r="M666" s="277">
        <v>0</v>
      </c>
      <c r="N666" s="277">
        <v>0</v>
      </c>
      <c r="O666" s="277">
        <v>0</v>
      </c>
      <c r="P666" s="277">
        <v>0</v>
      </c>
      <c r="Q666" s="277">
        <v>0</v>
      </c>
      <c r="R666" s="277">
        <v>0</v>
      </c>
      <c r="S666" s="277">
        <v>0</v>
      </c>
      <c r="T666" s="277">
        <v>0</v>
      </c>
      <c r="U666" s="280"/>
      <c r="V666" s="280"/>
      <c r="W666" s="280"/>
      <c r="X666" s="280"/>
      <c r="Y666" s="280"/>
      <c r="Z666" s="280"/>
      <c r="AA666" s="280"/>
      <c r="AB666" s="280"/>
      <c r="AC666" s="280"/>
      <c r="AD666" s="280"/>
      <c r="AE666" s="280"/>
      <c r="AF666" s="280"/>
      <c r="AG666" s="280"/>
      <c r="AH666" s="280"/>
      <c r="AI666" s="280"/>
      <c r="AJ666" s="280"/>
      <c r="AK666" s="280"/>
      <c r="AL666" s="280"/>
      <c r="AM666" s="280"/>
      <c r="AN666" s="280"/>
      <c r="AO666" s="280"/>
    </row>
    <row r="667" s="51" customFormat="1" ht="24" customHeight="1">
      <c r="A667" s="275">
        <v>66</v>
      </c>
      <c r="B667" s="276" t="s">
        <v>696</v>
      </c>
      <c r="C667" s="277">
        <f t="shared" si="446"/>
        <v>1817308.8300000001</v>
      </c>
      <c r="D667" s="277">
        <f t="shared" si="447"/>
        <v>1817308.8300000001</v>
      </c>
      <c r="E667" s="277">
        <v>0</v>
      </c>
      <c r="F667" s="277">
        <v>1817308.8300000001</v>
      </c>
      <c r="G667" s="277">
        <v>0</v>
      </c>
      <c r="H667" s="277">
        <v>0</v>
      </c>
      <c r="I667" s="277">
        <v>0</v>
      </c>
      <c r="J667" s="279">
        <v>0</v>
      </c>
      <c r="K667" s="277">
        <v>0</v>
      </c>
      <c r="L667" s="277">
        <v>0</v>
      </c>
      <c r="M667" s="277">
        <v>0</v>
      </c>
      <c r="N667" s="277">
        <v>0</v>
      </c>
      <c r="O667" s="277">
        <v>0</v>
      </c>
      <c r="P667" s="277">
        <v>0</v>
      </c>
      <c r="Q667" s="277">
        <v>0</v>
      </c>
      <c r="R667" s="277">
        <v>0</v>
      </c>
      <c r="S667" s="277">
        <v>0</v>
      </c>
      <c r="T667" s="277">
        <v>0</v>
      </c>
      <c r="U667" s="280"/>
      <c r="V667" s="280"/>
      <c r="W667" s="280"/>
      <c r="X667" s="280"/>
      <c r="Y667" s="280"/>
      <c r="Z667" s="280"/>
      <c r="AA667" s="280"/>
      <c r="AB667" s="280"/>
      <c r="AC667" s="280"/>
      <c r="AD667" s="280"/>
      <c r="AE667" s="280"/>
      <c r="AF667" s="280"/>
      <c r="AG667" s="280"/>
      <c r="AH667" s="280"/>
      <c r="AI667" s="280"/>
      <c r="AJ667" s="280"/>
      <c r="AK667" s="280"/>
      <c r="AL667" s="280"/>
      <c r="AM667" s="280"/>
      <c r="AN667" s="280"/>
      <c r="AO667" s="280"/>
    </row>
    <row r="668" s="51" customFormat="1" ht="24" customHeight="1">
      <c r="A668" s="275">
        <v>67</v>
      </c>
      <c r="B668" s="276" t="s">
        <v>291</v>
      </c>
      <c r="C668" s="277">
        <f t="shared" si="446"/>
        <v>8575805.3699999992</v>
      </c>
      <c r="D668" s="277">
        <f t="shared" si="447"/>
        <v>1483854.49</v>
      </c>
      <c r="E668" s="277">
        <v>0</v>
      </c>
      <c r="F668" s="277">
        <v>1483854.49</v>
      </c>
      <c r="G668" s="277">
        <v>0</v>
      </c>
      <c r="H668" s="277">
        <v>0</v>
      </c>
      <c r="I668" s="277">
        <v>0</v>
      </c>
      <c r="J668" s="279">
        <v>0</v>
      </c>
      <c r="K668" s="277">
        <v>0</v>
      </c>
      <c r="L668" s="277">
        <v>7091950.8799999999</v>
      </c>
      <c r="M668" s="277">
        <v>0</v>
      </c>
      <c r="N668" s="277">
        <v>0</v>
      </c>
      <c r="O668" s="277">
        <v>0</v>
      </c>
      <c r="P668" s="277">
        <v>0</v>
      </c>
      <c r="Q668" s="277">
        <v>0</v>
      </c>
      <c r="R668" s="277">
        <v>0</v>
      </c>
      <c r="S668" s="277">
        <v>0</v>
      </c>
      <c r="T668" s="277">
        <v>0</v>
      </c>
      <c r="U668" s="280"/>
      <c r="V668" s="280"/>
      <c r="W668" s="280"/>
      <c r="X668" s="280"/>
      <c r="Y668" s="280"/>
      <c r="Z668" s="280"/>
      <c r="AA668" s="280"/>
      <c r="AB668" s="280"/>
      <c r="AC668" s="280"/>
      <c r="AD668" s="280"/>
      <c r="AE668" s="280"/>
      <c r="AF668" s="280"/>
      <c r="AG668" s="280"/>
      <c r="AH668" s="280"/>
      <c r="AI668" s="280"/>
      <c r="AJ668" s="280"/>
      <c r="AK668" s="280"/>
      <c r="AL668" s="280"/>
      <c r="AM668" s="280"/>
      <c r="AN668" s="280"/>
      <c r="AO668" s="280"/>
    </row>
    <row r="669" s="51" customFormat="1" ht="22.5" customHeight="1">
      <c r="A669" s="275">
        <v>68</v>
      </c>
      <c r="B669" s="276" t="s">
        <v>295</v>
      </c>
      <c r="C669" s="277">
        <f t="shared" si="446"/>
        <v>4951115.2599999998</v>
      </c>
      <c r="D669" s="277">
        <f t="shared" si="447"/>
        <v>1451340</v>
      </c>
      <c r="E669" s="277">
        <v>0</v>
      </c>
      <c r="F669" s="277">
        <v>1451340</v>
      </c>
      <c r="G669" s="277">
        <v>0</v>
      </c>
      <c r="H669" s="277">
        <v>0</v>
      </c>
      <c r="I669" s="277">
        <v>0</v>
      </c>
      <c r="J669" s="279">
        <v>0</v>
      </c>
      <c r="K669" s="277">
        <v>0</v>
      </c>
      <c r="L669" s="277">
        <v>0</v>
      </c>
      <c r="M669" s="277">
        <v>0</v>
      </c>
      <c r="N669" s="277">
        <v>3499775.2599999998</v>
      </c>
      <c r="O669" s="277">
        <v>0</v>
      </c>
      <c r="P669" s="277">
        <v>0</v>
      </c>
      <c r="Q669" s="277">
        <v>0</v>
      </c>
      <c r="R669" s="277">
        <v>0</v>
      </c>
      <c r="S669" s="277">
        <v>0</v>
      </c>
      <c r="T669" s="277">
        <v>0</v>
      </c>
      <c r="U669" s="280"/>
      <c r="V669" s="280"/>
      <c r="W669" s="280"/>
      <c r="X669" s="280"/>
      <c r="Y669" s="280"/>
      <c r="Z669" s="280"/>
      <c r="AA669" s="280"/>
      <c r="AB669" s="280"/>
      <c r="AC669" s="280"/>
      <c r="AD669" s="280"/>
      <c r="AE669" s="280"/>
      <c r="AF669" s="280"/>
      <c r="AG669" s="280"/>
      <c r="AH669" s="280"/>
      <c r="AI669" s="280"/>
      <c r="AJ669" s="280"/>
      <c r="AK669" s="280"/>
      <c r="AL669" s="280"/>
      <c r="AM669" s="280"/>
      <c r="AN669" s="280"/>
      <c r="AO669" s="280"/>
    </row>
    <row r="670" s="51" customFormat="1" ht="22.5" customHeight="1">
      <c r="A670" s="275">
        <v>69</v>
      </c>
      <c r="B670" s="276" t="s">
        <v>302</v>
      </c>
      <c r="C670" s="277">
        <f t="shared" si="446"/>
        <v>5608976.3099999996</v>
      </c>
      <c r="D670" s="277">
        <f t="shared" si="447"/>
        <v>0</v>
      </c>
      <c r="E670" s="277">
        <v>0</v>
      </c>
      <c r="F670" s="277">
        <v>0</v>
      </c>
      <c r="G670" s="277">
        <v>0</v>
      </c>
      <c r="H670" s="277">
        <v>0</v>
      </c>
      <c r="I670" s="277">
        <v>0</v>
      </c>
      <c r="J670" s="279">
        <v>0</v>
      </c>
      <c r="K670" s="277">
        <v>0</v>
      </c>
      <c r="L670" s="277">
        <v>0</v>
      </c>
      <c r="M670" s="277">
        <v>0</v>
      </c>
      <c r="N670" s="277">
        <v>5608976.3099999996</v>
      </c>
      <c r="O670" s="277">
        <v>0</v>
      </c>
      <c r="P670" s="277">
        <v>0</v>
      </c>
      <c r="Q670" s="277">
        <v>0</v>
      </c>
      <c r="R670" s="277">
        <v>0</v>
      </c>
      <c r="S670" s="277">
        <v>0</v>
      </c>
      <c r="T670" s="277">
        <v>0</v>
      </c>
      <c r="U670" s="280"/>
      <c r="V670" s="280"/>
      <c r="W670" s="280"/>
      <c r="X670" s="280"/>
      <c r="Y670" s="280"/>
      <c r="Z670" s="280"/>
      <c r="AA670" s="280"/>
      <c r="AB670" s="280"/>
      <c r="AC670" s="280"/>
      <c r="AD670" s="280"/>
      <c r="AE670" s="280"/>
      <c r="AF670" s="280"/>
      <c r="AG670" s="280"/>
      <c r="AH670" s="280"/>
      <c r="AI670" s="280"/>
      <c r="AJ670" s="280"/>
      <c r="AK670" s="280"/>
      <c r="AL670" s="280"/>
      <c r="AM670" s="280"/>
      <c r="AN670" s="280"/>
      <c r="AO670" s="280"/>
    </row>
    <row r="671" s="51" customFormat="1" ht="24.75" customHeight="1">
      <c r="A671" s="275">
        <v>70</v>
      </c>
      <c r="B671" s="276" t="s">
        <v>697</v>
      </c>
      <c r="C671" s="277">
        <f t="shared" si="446"/>
        <v>2925723</v>
      </c>
      <c r="D671" s="277">
        <f t="shared" si="447"/>
        <v>2925723</v>
      </c>
      <c r="E671" s="277">
        <v>0</v>
      </c>
      <c r="F671" s="277">
        <v>2925723</v>
      </c>
      <c r="G671" s="277">
        <v>0</v>
      </c>
      <c r="H671" s="277">
        <v>0</v>
      </c>
      <c r="I671" s="277">
        <v>0</v>
      </c>
      <c r="J671" s="279">
        <v>0</v>
      </c>
      <c r="K671" s="277">
        <v>0</v>
      </c>
      <c r="L671" s="277">
        <v>0</v>
      </c>
      <c r="M671" s="277">
        <v>0</v>
      </c>
      <c r="N671" s="277">
        <v>0</v>
      </c>
      <c r="O671" s="277">
        <v>0</v>
      </c>
      <c r="P671" s="277">
        <v>0</v>
      </c>
      <c r="Q671" s="277">
        <v>0</v>
      </c>
      <c r="R671" s="277">
        <v>0</v>
      </c>
      <c r="S671" s="277">
        <v>0</v>
      </c>
      <c r="T671" s="277">
        <v>0</v>
      </c>
      <c r="U671" s="280"/>
      <c r="V671" s="280"/>
      <c r="W671" s="280"/>
      <c r="X671" s="280"/>
      <c r="Y671" s="280"/>
      <c r="Z671" s="280"/>
      <c r="AA671" s="280"/>
      <c r="AB671" s="280"/>
      <c r="AC671" s="280"/>
      <c r="AD671" s="280"/>
      <c r="AE671" s="280"/>
      <c r="AF671" s="280"/>
      <c r="AG671" s="280"/>
      <c r="AH671" s="280"/>
      <c r="AI671" s="280"/>
      <c r="AJ671" s="280"/>
      <c r="AK671" s="280"/>
      <c r="AL671" s="280"/>
      <c r="AM671" s="280"/>
      <c r="AN671" s="280"/>
      <c r="AO671" s="280"/>
    </row>
    <row r="672" s="51" customFormat="1" ht="30" customHeight="1">
      <c r="A672" s="275">
        <v>71</v>
      </c>
      <c r="B672" s="276" t="s">
        <v>698</v>
      </c>
      <c r="C672" s="277">
        <f t="shared" si="446"/>
        <v>2274591.7999999998</v>
      </c>
      <c r="D672" s="277">
        <f t="shared" si="447"/>
        <v>0</v>
      </c>
      <c r="E672" s="277">
        <v>0</v>
      </c>
      <c r="F672" s="277">
        <v>0</v>
      </c>
      <c r="G672" s="277">
        <v>0</v>
      </c>
      <c r="H672" s="277">
        <v>0</v>
      </c>
      <c r="I672" s="277">
        <v>0</v>
      </c>
      <c r="J672" s="279">
        <v>0</v>
      </c>
      <c r="K672" s="277">
        <v>0</v>
      </c>
      <c r="L672" s="277">
        <v>2274591.7999999998</v>
      </c>
      <c r="M672" s="277">
        <v>0</v>
      </c>
      <c r="N672" s="277">
        <v>0</v>
      </c>
      <c r="O672" s="277">
        <v>0</v>
      </c>
      <c r="P672" s="277">
        <v>0</v>
      </c>
      <c r="Q672" s="277">
        <v>0</v>
      </c>
      <c r="R672" s="277">
        <v>0</v>
      </c>
      <c r="S672" s="277">
        <v>0</v>
      </c>
      <c r="T672" s="277">
        <v>0</v>
      </c>
      <c r="U672" s="280"/>
      <c r="V672" s="280"/>
      <c r="W672" s="280"/>
      <c r="X672" s="280"/>
      <c r="Y672" s="280"/>
      <c r="Z672" s="280"/>
      <c r="AA672" s="280"/>
      <c r="AB672" s="280"/>
      <c r="AC672" s="280"/>
      <c r="AD672" s="280"/>
      <c r="AE672" s="280"/>
      <c r="AF672" s="280"/>
      <c r="AG672" s="280"/>
      <c r="AH672" s="280"/>
      <c r="AI672" s="280"/>
      <c r="AJ672" s="280"/>
      <c r="AK672" s="280"/>
      <c r="AL672" s="280"/>
      <c r="AM672" s="280"/>
      <c r="AN672" s="280"/>
      <c r="AO672" s="280"/>
    </row>
    <row r="673" s="51" customFormat="1" ht="30" customHeight="1">
      <c r="A673" s="275">
        <v>72</v>
      </c>
      <c r="B673" s="276" t="s">
        <v>699</v>
      </c>
      <c r="C673" s="277">
        <f t="shared" si="446"/>
        <v>1771146.46</v>
      </c>
      <c r="D673" s="277">
        <f t="shared" si="447"/>
        <v>0</v>
      </c>
      <c r="E673" s="277">
        <v>0</v>
      </c>
      <c r="F673" s="277">
        <v>0</v>
      </c>
      <c r="G673" s="277">
        <v>0</v>
      </c>
      <c r="H673" s="277">
        <v>0</v>
      </c>
      <c r="I673" s="277">
        <v>0</v>
      </c>
      <c r="J673" s="279">
        <v>0</v>
      </c>
      <c r="K673" s="277">
        <v>0</v>
      </c>
      <c r="L673" s="277">
        <v>1771146.46</v>
      </c>
      <c r="M673" s="277">
        <v>0</v>
      </c>
      <c r="N673" s="277">
        <v>0</v>
      </c>
      <c r="O673" s="277">
        <v>0</v>
      </c>
      <c r="P673" s="277">
        <v>0</v>
      </c>
      <c r="Q673" s="277">
        <v>0</v>
      </c>
      <c r="R673" s="277">
        <v>0</v>
      </c>
      <c r="S673" s="277">
        <v>0</v>
      </c>
      <c r="T673" s="277">
        <v>0</v>
      </c>
      <c r="U673" s="280"/>
      <c r="V673" s="280"/>
      <c r="W673" s="280"/>
      <c r="X673" s="280"/>
      <c r="Y673" s="280"/>
      <c r="Z673" s="280"/>
      <c r="AA673" s="280"/>
      <c r="AB673" s="280"/>
      <c r="AC673" s="280"/>
      <c r="AD673" s="280"/>
      <c r="AE673" s="280"/>
      <c r="AF673" s="280"/>
      <c r="AG673" s="280"/>
      <c r="AH673" s="280"/>
      <c r="AI673" s="280"/>
      <c r="AJ673" s="280"/>
      <c r="AK673" s="280"/>
      <c r="AL673" s="280"/>
      <c r="AM673" s="280"/>
      <c r="AN673" s="280"/>
      <c r="AO673" s="280"/>
    </row>
    <row r="674" s="51" customFormat="1" ht="22.5" customHeight="1">
      <c r="A674" s="275">
        <v>73</v>
      </c>
      <c r="B674" s="276" t="s">
        <v>700</v>
      </c>
      <c r="C674" s="277">
        <f t="shared" si="446"/>
        <v>447320.75</v>
      </c>
      <c r="D674" s="277">
        <f t="shared" si="447"/>
        <v>0</v>
      </c>
      <c r="E674" s="277">
        <v>0</v>
      </c>
      <c r="F674" s="277">
        <v>0</v>
      </c>
      <c r="G674" s="277">
        <v>0</v>
      </c>
      <c r="H674" s="277">
        <v>0</v>
      </c>
      <c r="I674" s="277">
        <v>0</v>
      </c>
      <c r="J674" s="279">
        <v>1</v>
      </c>
      <c r="K674" s="277">
        <v>447320.75</v>
      </c>
      <c r="L674" s="277">
        <v>0</v>
      </c>
      <c r="M674" s="277">
        <v>0</v>
      </c>
      <c r="N674" s="277">
        <v>0</v>
      </c>
      <c r="O674" s="277">
        <v>0</v>
      </c>
      <c r="P674" s="277">
        <v>0</v>
      </c>
      <c r="Q674" s="277">
        <v>0</v>
      </c>
      <c r="R674" s="277">
        <v>0</v>
      </c>
      <c r="S674" s="277">
        <v>0</v>
      </c>
      <c r="T674" s="277">
        <v>0</v>
      </c>
      <c r="U674" s="280"/>
      <c r="V674" s="280"/>
      <c r="W674" s="280"/>
      <c r="X674" s="280"/>
      <c r="Y674" s="280"/>
      <c r="Z674" s="280"/>
      <c r="AA674" s="280"/>
      <c r="AB674" s="280"/>
      <c r="AC674" s="280"/>
      <c r="AD674" s="280"/>
      <c r="AE674" s="280"/>
      <c r="AF674" s="280"/>
      <c r="AG674" s="280"/>
      <c r="AH674" s="280"/>
      <c r="AI674" s="280"/>
      <c r="AJ674" s="280"/>
      <c r="AK674" s="280"/>
      <c r="AL674" s="280"/>
      <c r="AM674" s="280"/>
      <c r="AN674" s="280"/>
      <c r="AO674" s="280"/>
    </row>
    <row r="675" s="51" customFormat="1" ht="22.5" customHeight="1">
      <c r="A675" s="275">
        <v>74</v>
      </c>
      <c r="B675" s="276" t="s">
        <v>701</v>
      </c>
      <c r="C675" s="277">
        <f t="shared" si="446"/>
        <v>520923.59999999998</v>
      </c>
      <c r="D675" s="277">
        <f t="shared" si="447"/>
        <v>348276</v>
      </c>
      <c r="E675" s="277">
        <v>348276</v>
      </c>
      <c r="F675" s="277">
        <v>0</v>
      </c>
      <c r="G675" s="277">
        <v>0</v>
      </c>
      <c r="H675" s="277">
        <v>0</v>
      </c>
      <c r="I675" s="277">
        <v>0</v>
      </c>
      <c r="J675" s="279">
        <v>0</v>
      </c>
      <c r="K675" s="277">
        <v>0</v>
      </c>
      <c r="L675" s="277">
        <v>0</v>
      </c>
      <c r="M675" s="277">
        <v>172647.60000000001</v>
      </c>
      <c r="N675" s="277">
        <v>0</v>
      </c>
      <c r="O675" s="277">
        <v>0</v>
      </c>
      <c r="P675" s="277">
        <v>0</v>
      </c>
      <c r="Q675" s="277">
        <v>0</v>
      </c>
      <c r="R675" s="277">
        <v>0</v>
      </c>
      <c r="S675" s="277">
        <v>0</v>
      </c>
      <c r="T675" s="277">
        <v>0</v>
      </c>
      <c r="U675" s="280"/>
      <c r="V675" s="280"/>
      <c r="W675" s="280"/>
      <c r="X675" s="280"/>
      <c r="Y675" s="280"/>
      <c r="Z675" s="280"/>
      <c r="AA675" s="280"/>
      <c r="AB675" s="280"/>
      <c r="AC675" s="280"/>
      <c r="AD675" s="280"/>
      <c r="AE675" s="280"/>
      <c r="AF675" s="280"/>
      <c r="AG675" s="280"/>
      <c r="AH675" s="280"/>
      <c r="AI675" s="280"/>
      <c r="AJ675" s="280"/>
      <c r="AK675" s="280"/>
      <c r="AL675" s="280"/>
      <c r="AM675" s="280"/>
      <c r="AN675" s="280"/>
      <c r="AO675" s="280"/>
    </row>
    <row r="676" s="43" customFormat="1" ht="23.25" customHeight="1">
      <c r="A676" s="271" t="s">
        <v>702</v>
      </c>
      <c r="B676" s="271"/>
      <c r="C676" s="272">
        <f>C677</f>
        <v>155251.63</v>
      </c>
      <c r="D676" s="272">
        <f t="shared" ref="D676:T676" si="448">D677</f>
        <v>0</v>
      </c>
      <c r="E676" s="272">
        <f t="shared" si="448"/>
        <v>0</v>
      </c>
      <c r="F676" s="272">
        <f t="shared" si="448"/>
        <v>0</v>
      </c>
      <c r="G676" s="272">
        <f t="shared" si="448"/>
        <v>0</v>
      </c>
      <c r="H676" s="272">
        <f t="shared" si="448"/>
        <v>0</v>
      </c>
      <c r="I676" s="272">
        <f t="shared" si="448"/>
        <v>0</v>
      </c>
      <c r="J676" s="273">
        <f t="shared" si="448"/>
        <v>0</v>
      </c>
      <c r="K676" s="272">
        <f t="shared" si="448"/>
        <v>0</v>
      </c>
      <c r="L676" s="272">
        <f t="shared" si="448"/>
        <v>0</v>
      </c>
      <c r="M676" s="272">
        <f t="shared" si="448"/>
        <v>0</v>
      </c>
      <c r="N676" s="272">
        <f t="shared" si="448"/>
        <v>0</v>
      </c>
      <c r="O676" s="272">
        <f t="shared" si="448"/>
        <v>0</v>
      </c>
      <c r="P676" s="272">
        <f t="shared" si="448"/>
        <v>155251.63</v>
      </c>
      <c r="Q676" s="272">
        <f t="shared" si="448"/>
        <v>0</v>
      </c>
      <c r="R676" s="272">
        <f t="shared" si="448"/>
        <v>0</v>
      </c>
      <c r="S676" s="272">
        <f t="shared" si="448"/>
        <v>0</v>
      </c>
      <c r="T676" s="272">
        <f t="shared" si="448"/>
        <v>0</v>
      </c>
      <c r="U676" s="274"/>
      <c r="V676" s="274"/>
      <c r="W676" s="274"/>
      <c r="X676" s="274"/>
      <c r="Y676" s="274"/>
      <c r="Z676" s="274"/>
      <c r="AA676" s="274"/>
      <c r="AB676" s="274"/>
      <c r="AC676" s="274"/>
      <c r="AD676" s="274"/>
      <c r="AE676" s="274"/>
      <c r="AF676" s="274"/>
      <c r="AG676" s="274"/>
      <c r="AH676" s="274"/>
      <c r="AI676" s="274"/>
      <c r="AJ676" s="274"/>
      <c r="AK676" s="274"/>
      <c r="AL676" s="274"/>
      <c r="AM676" s="274"/>
      <c r="AN676" s="274"/>
      <c r="AO676" s="274"/>
    </row>
    <row r="677" s="51" customFormat="1" ht="23.25" customHeight="1">
      <c r="A677" s="275">
        <v>1</v>
      </c>
      <c r="B677" s="276" t="s">
        <v>1424</v>
      </c>
      <c r="C677" s="277">
        <f>D677+K677+L677+M677+N677+O677+P677+Q677+R677+S677+T677</f>
        <v>155251.63</v>
      </c>
      <c r="D677" s="277">
        <f>SUM(E677:I677)</f>
        <v>0</v>
      </c>
      <c r="E677" s="277">
        <v>0</v>
      </c>
      <c r="F677" s="277">
        <v>0</v>
      </c>
      <c r="G677" s="277">
        <v>0</v>
      </c>
      <c r="H677" s="277">
        <v>0</v>
      </c>
      <c r="I677" s="277">
        <v>0</v>
      </c>
      <c r="J677" s="279">
        <v>0</v>
      </c>
      <c r="K677" s="277">
        <v>0</v>
      </c>
      <c r="L677" s="277">
        <v>0</v>
      </c>
      <c r="M677" s="277">
        <v>0</v>
      </c>
      <c r="N677" s="277">
        <v>0</v>
      </c>
      <c r="O677" s="277">
        <v>0</v>
      </c>
      <c r="P677" s="277">
        <v>155251.63</v>
      </c>
      <c r="Q677" s="277">
        <v>0</v>
      </c>
      <c r="R677" s="277">
        <v>0</v>
      </c>
      <c r="S677" s="277">
        <v>0</v>
      </c>
      <c r="T677" s="277">
        <v>0</v>
      </c>
      <c r="U677" s="280"/>
      <c r="V677" s="280"/>
      <c r="W677" s="280"/>
      <c r="X677" s="280"/>
      <c r="Y677" s="280"/>
      <c r="Z677" s="280"/>
      <c r="AA677" s="280"/>
      <c r="AB677" s="280"/>
      <c r="AC677" s="280"/>
      <c r="AD677" s="280"/>
      <c r="AE677" s="280"/>
      <c r="AF677" s="280"/>
      <c r="AG677" s="280"/>
      <c r="AH677" s="280"/>
      <c r="AI677" s="280"/>
      <c r="AJ677" s="280"/>
      <c r="AK677" s="280"/>
      <c r="AL677" s="280"/>
      <c r="AM677" s="280"/>
      <c r="AN677" s="280"/>
      <c r="AO677" s="280"/>
    </row>
    <row r="678" s="43" customFormat="1" ht="23.25" customHeight="1">
      <c r="A678" s="271" t="s">
        <v>303</v>
      </c>
      <c r="B678" s="271"/>
      <c r="C678" s="272">
        <f>SUM(C679:C692)</f>
        <v>16651855.01</v>
      </c>
      <c r="D678" s="272">
        <f t="shared" ref="D678:T678" si="449">SUM(D679:D692)</f>
        <v>1684071.1899999999</v>
      </c>
      <c r="E678" s="272">
        <f t="shared" si="449"/>
        <v>0</v>
      </c>
      <c r="F678" s="272">
        <f t="shared" si="449"/>
        <v>644059.19999999995</v>
      </c>
      <c r="G678" s="272">
        <f t="shared" si="449"/>
        <v>188472</v>
      </c>
      <c r="H678" s="272">
        <f t="shared" si="449"/>
        <v>541960.80000000005</v>
      </c>
      <c r="I678" s="272">
        <f t="shared" si="449"/>
        <v>309579.19</v>
      </c>
      <c r="J678" s="273">
        <f t="shared" si="449"/>
        <v>0</v>
      </c>
      <c r="K678" s="272">
        <f t="shared" si="449"/>
        <v>0</v>
      </c>
      <c r="L678" s="272">
        <f t="shared" si="449"/>
        <v>5207707.2000000002</v>
      </c>
      <c r="M678" s="272">
        <f t="shared" si="449"/>
        <v>42410.400000000001</v>
      </c>
      <c r="N678" s="272">
        <f t="shared" si="449"/>
        <v>7806789.7200000007</v>
      </c>
      <c r="O678" s="272">
        <f t="shared" si="449"/>
        <v>0</v>
      </c>
      <c r="P678" s="272">
        <f t="shared" si="449"/>
        <v>1910876.4999999998</v>
      </c>
      <c r="Q678" s="272">
        <f t="shared" si="449"/>
        <v>0</v>
      </c>
      <c r="R678" s="272">
        <f t="shared" si="449"/>
        <v>0</v>
      </c>
      <c r="S678" s="272">
        <f t="shared" si="449"/>
        <v>0</v>
      </c>
      <c r="T678" s="272">
        <f t="shared" si="449"/>
        <v>0</v>
      </c>
      <c r="U678" s="274"/>
      <c r="V678" s="274"/>
      <c r="W678" s="274"/>
      <c r="X678" s="274"/>
      <c r="Y678" s="274"/>
      <c r="Z678" s="274"/>
      <c r="AA678" s="274"/>
      <c r="AB678" s="274"/>
      <c r="AC678" s="274"/>
      <c r="AD678" s="274"/>
      <c r="AE678" s="274"/>
      <c r="AF678" s="274"/>
      <c r="AG678" s="274"/>
      <c r="AH678" s="274"/>
      <c r="AI678" s="274"/>
      <c r="AJ678" s="274"/>
      <c r="AK678" s="274"/>
      <c r="AL678" s="274"/>
      <c r="AM678" s="274"/>
      <c r="AN678" s="274"/>
      <c r="AO678" s="274"/>
    </row>
    <row r="679" s="51" customFormat="1" ht="23.25" customHeight="1">
      <c r="A679" s="275">
        <v>1</v>
      </c>
      <c r="B679" s="276" t="s">
        <v>1425</v>
      </c>
      <c r="C679" s="277">
        <f t="shared" si="446"/>
        <v>456858.04999999999</v>
      </c>
      <c r="D679" s="277">
        <f t="shared" si="447"/>
        <v>0</v>
      </c>
      <c r="E679" s="277">
        <v>0</v>
      </c>
      <c r="F679" s="277">
        <v>0</v>
      </c>
      <c r="G679" s="277">
        <v>0</v>
      </c>
      <c r="H679" s="277">
        <v>0</v>
      </c>
      <c r="I679" s="277">
        <v>0</v>
      </c>
      <c r="J679" s="279">
        <v>0</v>
      </c>
      <c r="K679" s="277">
        <v>0</v>
      </c>
      <c r="L679" s="277">
        <v>0</v>
      </c>
      <c r="M679" s="277">
        <v>0</v>
      </c>
      <c r="N679" s="277">
        <v>0</v>
      </c>
      <c r="O679" s="277">
        <v>0</v>
      </c>
      <c r="P679" s="277">
        <v>456858.04999999999</v>
      </c>
      <c r="Q679" s="277">
        <v>0</v>
      </c>
      <c r="R679" s="277">
        <v>0</v>
      </c>
      <c r="S679" s="277">
        <v>0</v>
      </c>
      <c r="T679" s="277">
        <v>0</v>
      </c>
      <c r="U679" s="280"/>
      <c r="V679" s="280"/>
      <c r="W679" s="280"/>
      <c r="X679" s="280"/>
      <c r="Y679" s="280"/>
      <c r="Z679" s="280"/>
      <c r="AA679" s="280"/>
      <c r="AB679" s="280"/>
      <c r="AC679" s="280"/>
      <c r="AD679" s="280"/>
      <c r="AE679" s="280"/>
      <c r="AF679" s="280"/>
      <c r="AG679" s="280"/>
      <c r="AH679" s="280"/>
      <c r="AI679" s="280"/>
      <c r="AJ679" s="280"/>
      <c r="AK679" s="280"/>
      <c r="AL679" s="280"/>
      <c r="AM679" s="280"/>
      <c r="AN679" s="280"/>
      <c r="AO679" s="280"/>
    </row>
    <row r="680" s="51" customFormat="1" ht="21" customHeight="1">
      <c r="A680" s="275">
        <v>2</v>
      </c>
      <c r="B680" s="276" t="s">
        <v>1426</v>
      </c>
      <c r="C680" s="277">
        <f t="shared" si="446"/>
        <v>416453.31</v>
      </c>
      <c r="D680" s="277">
        <f t="shared" si="447"/>
        <v>0</v>
      </c>
      <c r="E680" s="277">
        <v>0</v>
      </c>
      <c r="F680" s="277">
        <v>0</v>
      </c>
      <c r="G680" s="277">
        <v>0</v>
      </c>
      <c r="H680" s="277">
        <v>0</v>
      </c>
      <c r="I680" s="277">
        <v>0</v>
      </c>
      <c r="J680" s="279">
        <v>0</v>
      </c>
      <c r="K680" s="277">
        <v>0</v>
      </c>
      <c r="L680" s="277">
        <v>0</v>
      </c>
      <c r="M680" s="277">
        <v>0</v>
      </c>
      <c r="N680" s="277">
        <v>0</v>
      </c>
      <c r="O680" s="277">
        <v>0</v>
      </c>
      <c r="P680" s="277">
        <f>234517.24+181936.07</f>
        <v>416453.31</v>
      </c>
      <c r="Q680" s="277">
        <v>0</v>
      </c>
      <c r="R680" s="277">
        <v>0</v>
      </c>
      <c r="S680" s="277">
        <v>0</v>
      </c>
      <c r="T680" s="277">
        <v>0</v>
      </c>
      <c r="U680" s="280"/>
      <c r="V680" s="280"/>
      <c r="W680" s="280"/>
      <c r="X680" s="280"/>
      <c r="Y680" s="280"/>
      <c r="Z680" s="280"/>
      <c r="AA680" s="280"/>
      <c r="AB680" s="280"/>
      <c r="AC680" s="280"/>
      <c r="AD680" s="280"/>
      <c r="AE680" s="280"/>
      <c r="AF680" s="280"/>
      <c r="AG680" s="280"/>
      <c r="AH680" s="280"/>
      <c r="AI680" s="280"/>
      <c r="AJ680" s="280"/>
      <c r="AK680" s="280"/>
      <c r="AL680" s="280"/>
      <c r="AM680" s="280"/>
      <c r="AN680" s="280"/>
      <c r="AO680" s="280"/>
    </row>
    <row r="681" s="51" customFormat="1" ht="23.25" customHeight="1">
      <c r="A681" s="275">
        <v>3</v>
      </c>
      <c r="B681" s="276" t="s">
        <v>1427</v>
      </c>
      <c r="C681" s="277">
        <f t="shared" si="446"/>
        <v>235031.14000000001</v>
      </c>
      <c r="D681" s="277">
        <f t="shared" si="447"/>
        <v>0</v>
      </c>
      <c r="E681" s="277">
        <v>0</v>
      </c>
      <c r="F681" s="277">
        <v>0</v>
      </c>
      <c r="G681" s="277">
        <v>0</v>
      </c>
      <c r="H681" s="277">
        <v>0</v>
      </c>
      <c r="I681" s="277">
        <v>0</v>
      </c>
      <c r="J681" s="279">
        <v>0</v>
      </c>
      <c r="K681" s="277">
        <v>0</v>
      </c>
      <c r="L681" s="277">
        <v>0</v>
      </c>
      <c r="M681" s="277">
        <v>0</v>
      </c>
      <c r="N681" s="277">
        <v>0</v>
      </c>
      <c r="O681" s="277">
        <v>0</v>
      </c>
      <c r="P681" s="277">
        <v>235031.14000000001</v>
      </c>
      <c r="Q681" s="277">
        <v>0</v>
      </c>
      <c r="R681" s="277">
        <v>0</v>
      </c>
      <c r="S681" s="277">
        <v>0</v>
      </c>
      <c r="T681" s="277">
        <v>0</v>
      </c>
      <c r="U681" s="280"/>
      <c r="V681" s="280"/>
      <c r="W681" s="280"/>
      <c r="X681" s="280"/>
      <c r="Y681" s="280"/>
      <c r="Z681" s="280"/>
      <c r="AA681" s="280"/>
      <c r="AB681" s="280"/>
      <c r="AC681" s="280"/>
      <c r="AD681" s="280"/>
      <c r="AE681" s="280"/>
      <c r="AF681" s="280"/>
      <c r="AG681" s="280"/>
      <c r="AH681" s="280"/>
      <c r="AI681" s="280"/>
      <c r="AJ681" s="280"/>
      <c r="AK681" s="280"/>
      <c r="AL681" s="280"/>
      <c r="AM681" s="280"/>
      <c r="AN681" s="280"/>
      <c r="AO681" s="280"/>
    </row>
    <row r="682" s="51" customFormat="1" ht="23.25" customHeight="1">
      <c r="A682" s="275">
        <v>4</v>
      </c>
      <c r="B682" s="276" t="s">
        <v>1428</v>
      </c>
      <c r="C682" s="277">
        <f t="shared" si="446"/>
        <v>1315104</v>
      </c>
      <c r="D682" s="277">
        <f t="shared" si="447"/>
        <v>0</v>
      </c>
      <c r="E682" s="277">
        <v>0</v>
      </c>
      <c r="F682" s="277">
        <v>0</v>
      </c>
      <c r="G682" s="277">
        <v>0</v>
      </c>
      <c r="H682" s="277">
        <v>0</v>
      </c>
      <c r="I682" s="277">
        <v>0</v>
      </c>
      <c r="J682" s="279">
        <v>0</v>
      </c>
      <c r="K682" s="277">
        <v>0</v>
      </c>
      <c r="L682" s="277">
        <v>0</v>
      </c>
      <c r="M682" s="277">
        <v>0</v>
      </c>
      <c r="N682" s="277">
        <v>1315104</v>
      </c>
      <c r="O682" s="277">
        <v>0</v>
      </c>
      <c r="P682" s="277">
        <v>0</v>
      </c>
      <c r="Q682" s="277">
        <v>0</v>
      </c>
      <c r="R682" s="277">
        <v>0</v>
      </c>
      <c r="S682" s="277">
        <v>0</v>
      </c>
      <c r="T682" s="277">
        <v>0</v>
      </c>
      <c r="U682" s="280"/>
      <c r="V682" s="280"/>
      <c r="W682" s="280"/>
      <c r="X682" s="280"/>
      <c r="Y682" s="280"/>
      <c r="Z682" s="280"/>
      <c r="AA682" s="280"/>
      <c r="AB682" s="280"/>
      <c r="AC682" s="280"/>
      <c r="AD682" s="280"/>
      <c r="AE682" s="280"/>
      <c r="AF682" s="280"/>
      <c r="AG682" s="280"/>
      <c r="AH682" s="280"/>
      <c r="AI682" s="280"/>
      <c r="AJ682" s="280"/>
      <c r="AK682" s="280"/>
      <c r="AL682" s="280"/>
      <c r="AM682" s="280"/>
      <c r="AN682" s="280"/>
      <c r="AO682" s="280"/>
    </row>
    <row r="683" s="51" customFormat="1" ht="23.25" customHeight="1">
      <c r="A683" s="275">
        <v>5</v>
      </c>
      <c r="B683" s="276" t="s">
        <v>1429</v>
      </c>
      <c r="C683" s="277">
        <f t="shared" si="446"/>
        <v>1875087.6000000001</v>
      </c>
      <c r="D683" s="277">
        <f t="shared" si="447"/>
        <v>0</v>
      </c>
      <c r="E683" s="277">
        <v>0</v>
      </c>
      <c r="F683" s="277">
        <v>0</v>
      </c>
      <c r="G683" s="277">
        <v>0</v>
      </c>
      <c r="H683" s="277">
        <v>0</v>
      </c>
      <c r="I683" s="277">
        <v>0</v>
      </c>
      <c r="J683" s="279">
        <v>0</v>
      </c>
      <c r="K683" s="277">
        <v>0</v>
      </c>
      <c r="L683" s="277">
        <v>0</v>
      </c>
      <c r="M683" s="277">
        <v>0</v>
      </c>
      <c r="N683" s="277">
        <v>1875087.6000000001</v>
      </c>
      <c r="O683" s="277">
        <v>0</v>
      </c>
      <c r="P683" s="277">
        <v>0</v>
      </c>
      <c r="Q683" s="277">
        <v>0</v>
      </c>
      <c r="R683" s="277">
        <v>0</v>
      </c>
      <c r="S683" s="277">
        <v>0</v>
      </c>
      <c r="T683" s="277">
        <v>0</v>
      </c>
      <c r="U683" s="280"/>
      <c r="V683" s="280"/>
      <c r="W683" s="280"/>
      <c r="X683" s="280"/>
      <c r="Y683" s="280"/>
      <c r="Z683" s="280"/>
      <c r="AA683" s="280"/>
      <c r="AB683" s="280"/>
      <c r="AC683" s="280"/>
      <c r="AD683" s="280"/>
      <c r="AE683" s="280"/>
      <c r="AF683" s="280"/>
      <c r="AG683" s="280"/>
      <c r="AH683" s="280"/>
      <c r="AI683" s="280"/>
      <c r="AJ683" s="280"/>
      <c r="AK683" s="280"/>
      <c r="AL683" s="280"/>
      <c r="AM683" s="280"/>
      <c r="AN683" s="280"/>
      <c r="AO683" s="280"/>
    </row>
    <row r="684" s="51" customFormat="1" ht="22.5" customHeight="1">
      <c r="A684" s="275">
        <v>6</v>
      </c>
      <c r="B684" s="276" t="s">
        <v>1430</v>
      </c>
      <c r="C684" s="277">
        <f t="shared" si="446"/>
        <v>162066.19</v>
      </c>
      <c r="D684" s="277">
        <f t="shared" si="447"/>
        <v>0</v>
      </c>
      <c r="E684" s="277">
        <v>0</v>
      </c>
      <c r="F684" s="277">
        <v>0</v>
      </c>
      <c r="G684" s="277">
        <v>0</v>
      </c>
      <c r="H684" s="277">
        <v>0</v>
      </c>
      <c r="I684" s="277">
        <v>0</v>
      </c>
      <c r="J684" s="279">
        <v>0</v>
      </c>
      <c r="K684" s="277">
        <v>0</v>
      </c>
      <c r="L684" s="277">
        <v>0</v>
      </c>
      <c r="M684" s="277">
        <v>0</v>
      </c>
      <c r="N684" s="277">
        <v>0</v>
      </c>
      <c r="O684" s="277">
        <v>0</v>
      </c>
      <c r="P684" s="277">
        <v>162066.19</v>
      </c>
      <c r="Q684" s="277">
        <v>0</v>
      </c>
      <c r="R684" s="277">
        <v>0</v>
      </c>
      <c r="S684" s="277">
        <v>0</v>
      </c>
      <c r="T684" s="277">
        <v>0</v>
      </c>
      <c r="U684" s="280"/>
      <c r="V684" s="280"/>
      <c r="W684" s="280"/>
      <c r="X684" s="280"/>
      <c r="Y684" s="280"/>
      <c r="Z684" s="280"/>
      <c r="AA684" s="280"/>
      <c r="AB684" s="280"/>
      <c r="AC684" s="280"/>
      <c r="AD684" s="280"/>
      <c r="AE684" s="280"/>
      <c r="AF684" s="280"/>
      <c r="AG684" s="280"/>
      <c r="AH684" s="280"/>
      <c r="AI684" s="280"/>
      <c r="AJ684" s="280"/>
      <c r="AK684" s="280"/>
      <c r="AL684" s="280"/>
      <c r="AM684" s="280"/>
      <c r="AN684" s="280"/>
      <c r="AO684" s="280"/>
    </row>
    <row r="685" s="51" customFormat="1" ht="23.25" customHeight="1">
      <c r="A685" s="275">
        <v>7</v>
      </c>
      <c r="B685" s="276" t="s">
        <v>1431</v>
      </c>
      <c r="C685" s="277">
        <f t="shared" si="446"/>
        <v>160622.63</v>
      </c>
      <c r="D685" s="277">
        <f t="shared" si="447"/>
        <v>0</v>
      </c>
      <c r="E685" s="277">
        <v>0</v>
      </c>
      <c r="F685" s="277">
        <v>0</v>
      </c>
      <c r="G685" s="277">
        <v>0</v>
      </c>
      <c r="H685" s="277">
        <v>0</v>
      </c>
      <c r="I685" s="277">
        <v>0</v>
      </c>
      <c r="J685" s="279">
        <v>0</v>
      </c>
      <c r="K685" s="277">
        <v>0</v>
      </c>
      <c r="L685" s="277">
        <v>0</v>
      </c>
      <c r="M685" s="277">
        <v>0</v>
      </c>
      <c r="N685" s="277">
        <v>0</v>
      </c>
      <c r="O685" s="277">
        <v>0</v>
      </c>
      <c r="P685" s="277">
        <v>160622.63</v>
      </c>
      <c r="Q685" s="277">
        <v>0</v>
      </c>
      <c r="R685" s="277">
        <v>0</v>
      </c>
      <c r="S685" s="277">
        <v>0</v>
      </c>
      <c r="T685" s="277">
        <v>0</v>
      </c>
      <c r="U685" s="280"/>
      <c r="V685" s="280"/>
      <c r="W685" s="280"/>
      <c r="X685" s="280"/>
      <c r="Y685" s="280"/>
      <c r="Z685" s="280"/>
      <c r="AA685" s="280"/>
      <c r="AB685" s="280"/>
      <c r="AC685" s="280"/>
      <c r="AD685" s="280"/>
      <c r="AE685" s="280"/>
      <c r="AF685" s="280"/>
      <c r="AG685" s="280"/>
      <c r="AH685" s="280"/>
      <c r="AI685" s="280"/>
      <c r="AJ685" s="280"/>
      <c r="AK685" s="280"/>
      <c r="AL685" s="280"/>
      <c r="AM685" s="280"/>
      <c r="AN685" s="280"/>
      <c r="AO685" s="280"/>
    </row>
    <row r="686" s="51" customFormat="1" ht="23.25" customHeight="1">
      <c r="A686" s="275">
        <v>8</v>
      </c>
      <c r="B686" s="276" t="s">
        <v>1432</v>
      </c>
      <c r="C686" s="277">
        <f t="shared" si="446"/>
        <v>921735.97999999998</v>
      </c>
      <c r="D686" s="277">
        <f t="shared" si="447"/>
        <v>0</v>
      </c>
      <c r="E686" s="277">
        <v>0</v>
      </c>
      <c r="F686" s="277">
        <v>0</v>
      </c>
      <c r="G686" s="277">
        <v>0</v>
      </c>
      <c r="H686" s="277">
        <v>0</v>
      </c>
      <c r="I686" s="277">
        <v>0</v>
      </c>
      <c r="J686" s="279">
        <v>0</v>
      </c>
      <c r="K686" s="277">
        <v>0</v>
      </c>
      <c r="L686" s="277">
        <v>0</v>
      </c>
      <c r="M686" s="277">
        <v>0</v>
      </c>
      <c r="N686" s="277">
        <v>734894.40000000002</v>
      </c>
      <c r="O686" s="277">
        <v>0</v>
      </c>
      <c r="P686" s="277">
        <v>186841.57999999999</v>
      </c>
      <c r="Q686" s="277">
        <v>0</v>
      </c>
      <c r="R686" s="277">
        <v>0</v>
      </c>
      <c r="S686" s="277">
        <v>0</v>
      </c>
      <c r="T686" s="277">
        <v>0</v>
      </c>
      <c r="U686" s="280"/>
      <c r="V686" s="280"/>
      <c r="W686" s="280"/>
      <c r="X686" s="280"/>
      <c r="Y686" s="280"/>
      <c r="Z686" s="280"/>
      <c r="AA686" s="280"/>
      <c r="AB686" s="280"/>
      <c r="AC686" s="280"/>
      <c r="AD686" s="280"/>
      <c r="AE686" s="280"/>
      <c r="AF686" s="280"/>
      <c r="AG686" s="280"/>
      <c r="AH686" s="280"/>
      <c r="AI686" s="280"/>
      <c r="AJ686" s="280"/>
      <c r="AK686" s="280"/>
      <c r="AL686" s="280"/>
      <c r="AM686" s="280"/>
      <c r="AN686" s="280"/>
      <c r="AO686" s="280"/>
    </row>
    <row r="687" s="51" customFormat="1" ht="22.5" customHeight="1">
      <c r="A687" s="275">
        <v>9</v>
      </c>
      <c r="B687" s="276" t="s">
        <v>711</v>
      </c>
      <c r="C687" s="277">
        <f t="shared" si="446"/>
        <v>42410.400000000001</v>
      </c>
      <c r="D687" s="277">
        <f t="shared" si="447"/>
        <v>0</v>
      </c>
      <c r="E687" s="277">
        <v>0</v>
      </c>
      <c r="F687" s="277">
        <v>0</v>
      </c>
      <c r="G687" s="277">
        <v>0</v>
      </c>
      <c r="H687" s="277">
        <v>0</v>
      </c>
      <c r="I687" s="277">
        <v>0</v>
      </c>
      <c r="J687" s="279">
        <v>0</v>
      </c>
      <c r="K687" s="277">
        <v>0</v>
      </c>
      <c r="L687" s="277">
        <v>0</v>
      </c>
      <c r="M687" s="277">
        <v>42410.400000000001</v>
      </c>
      <c r="N687" s="277">
        <v>0</v>
      </c>
      <c r="O687" s="277">
        <v>0</v>
      </c>
      <c r="P687" s="277">
        <v>0</v>
      </c>
      <c r="Q687" s="277">
        <v>0</v>
      </c>
      <c r="R687" s="277">
        <v>0</v>
      </c>
      <c r="S687" s="277">
        <v>0</v>
      </c>
      <c r="T687" s="277">
        <v>0</v>
      </c>
      <c r="U687" s="280"/>
      <c r="V687" s="280"/>
      <c r="W687" s="280"/>
      <c r="X687" s="280"/>
      <c r="Y687" s="280"/>
      <c r="Z687" s="280"/>
      <c r="AA687" s="280"/>
      <c r="AB687" s="280"/>
      <c r="AC687" s="280"/>
      <c r="AD687" s="280"/>
      <c r="AE687" s="280"/>
      <c r="AF687" s="280"/>
      <c r="AG687" s="280"/>
      <c r="AH687" s="280"/>
      <c r="AI687" s="280"/>
      <c r="AJ687" s="280"/>
      <c r="AK687" s="280"/>
      <c r="AL687" s="280"/>
      <c r="AM687" s="280"/>
      <c r="AN687" s="280"/>
      <c r="AO687" s="280"/>
    </row>
    <row r="688" s="51" customFormat="1" ht="22.5" customHeight="1">
      <c r="A688" s="275">
        <v>10</v>
      </c>
      <c r="B688" s="276" t="s">
        <v>712</v>
      </c>
      <c r="C688" s="277">
        <f t="shared" si="446"/>
        <v>1772342.3999999999</v>
      </c>
      <c r="D688" s="277">
        <f t="shared" si="447"/>
        <v>0</v>
      </c>
      <c r="E688" s="277">
        <v>0</v>
      </c>
      <c r="F688" s="277">
        <v>0</v>
      </c>
      <c r="G688" s="277">
        <v>0</v>
      </c>
      <c r="H688" s="277">
        <v>0</v>
      </c>
      <c r="I688" s="277">
        <v>0</v>
      </c>
      <c r="J688" s="279">
        <v>0</v>
      </c>
      <c r="K688" s="277">
        <v>0</v>
      </c>
      <c r="L688" s="277">
        <v>0</v>
      </c>
      <c r="M688" s="277">
        <v>0</v>
      </c>
      <c r="N688" s="277">
        <v>1772342.3999999999</v>
      </c>
      <c r="O688" s="277">
        <v>0</v>
      </c>
      <c r="P688" s="277">
        <v>0</v>
      </c>
      <c r="Q688" s="277">
        <v>0</v>
      </c>
      <c r="R688" s="277">
        <v>0</v>
      </c>
      <c r="S688" s="277">
        <v>0</v>
      </c>
      <c r="T688" s="277">
        <v>0</v>
      </c>
      <c r="U688" s="280"/>
      <c r="V688" s="280"/>
      <c r="W688" s="280"/>
      <c r="X688" s="280"/>
      <c r="Y688" s="280"/>
      <c r="Z688" s="280"/>
      <c r="AA688" s="280"/>
      <c r="AB688" s="280"/>
      <c r="AC688" s="280"/>
      <c r="AD688" s="280"/>
      <c r="AE688" s="280"/>
      <c r="AF688" s="280"/>
      <c r="AG688" s="280"/>
      <c r="AH688" s="280"/>
      <c r="AI688" s="280"/>
      <c r="AJ688" s="280"/>
      <c r="AK688" s="280"/>
      <c r="AL688" s="280"/>
      <c r="AM688" s="280"/>
      <c r="AN688" s="280"/>
      <c r="AO688" s="280"/>
    </row>
    <row r="689" s="51" customFormat="1" ht="21" customHeight="1">
      <c r="A689" s="275">
        <v>11</v>
      </c>
      <c r="B689" s="276" t="s">
        <v>1433</v>
      </c>
      <c r="C689" s="277">
        <f t="shared" si="446"/>
        <v>146732.92999999999</v>
      </c>
      <c r="D689" s="277">
        <f t="shared" si="447"/>
        <v>0</v>
      </c>
      <c r="E689" s="277">
        <v>0</v>
      </c>
      <c r="F689" s="277">
        <v>0</v>
      </c>
      <c r="G689" s="277">
        <v>0</v>
      </c>
      <c r="H689" s="277">
        <v>0</v>
      </c>
      <c r="I689" s="277">
        <v>0</v>
      </c>
      <c r="J689" s="279">
        <v>0</v>
      </c>
      <c r="K689" s="277">
        <v>0</v>
      </c>
      <c r="L689" s="277">
        <v>0</v>
      </c>
      <c r="M689" s="277">
        <v>0</v>
      </c>
      <c r="N689" s="277">
        <v>0</v>
      </c>
      <c r="O689" s="277">
        <v>0</v>
      </c>
      <c r="P689" s="277">
        <v>146732.92999999999</v>
      </c>
      <c r="Q689" s="277">
        <v>0</v>
      </c>
      <c r="R689" s="277">
        <v>0</v>
      </c>
      <c r="S689" s="277">
        <v>0</v>
      </c>
      <c r="T689" s="277">
        <v>0</v>
      </c>
      <c r="U689" s="280"/>
      <c r="V689" s="280"/>
      <c r="W689" s="280"/>
      <c r="X689" s="280"/>
      <c r="Y689" s="280"/>
      <c r="Z689" s="280"/>
      <c r="AA689" s="280"/>
      <c r="AB689" s="280"/>
      <c r="AC689" s="280"/>
      <c r="AD689" s="280"/>
      <c r="AE689" s="280"/>
      <c r="AF689" s="280"/>
      <c r="AG689" s="280"/>
      <c r="AH689" s="280"/>
      <c r="AI689" s="280"/>
      <c r="AJ689" s="280"/>
      <c r="AK689" s="280"/>
      <c r="AL689" s="280"/>
      <c r="AM689" s="280"/>
      <c r="AN689" s="280"/>
      <c r="AO689" s="280"/>
    </row>
    <row r="690" s="51" customFormat="1" ht="22.5" customHeight="1">
      <c r="A690" s="275">
        <v>12</v>
      </c>
      <c r="B690" s="276" t="s">
        <v>714</v>
      </c>
      <c r="C690" s="277">
        <f t="shared" si="446"/>
        <v>952077.59999999998</v>
      </c>
      <c r="D690" s="277">
        <f t="shared" si="447"/>
        <v>952077.59999999998</v>
      </c>
      <c r="E690" s="277">
        <v>0</v>
      </c>
      <c r="F690" s="277">
        <v>644059.19999999995</v>
      </c>
      <c r="G690" s="277">
        <v>0</v>
      </c>
      <c r="H690" s="277">
        <v>308018.40000000002</v>
      </c>
      <c r="I690" s="277">
        <v>0</v>
      </c>
      <c r="J690" s="279">
        <v>0</v>
      </c>
      <c r="K690" s="277">
        <v>0</v>
      </c>
      <c r="L690" s="277">
        <v>0</v>
      </c>
      <c r="M690" s="277">
        <v>0</v>
      </c>
      <c r="N690" s="277">
        <v>0</v>
      </c>
      <c r="O690" s="277">
        <v>0</v>
      </c>
      <c r="P690" s="277">
        <v>0</v>
      </c>
      <c r="Q690" s="277">
        <v>0</v>
      </c>
      <c r="R690" s="277">
        <v>0</v>
      </c>
      <c r="S690" s="277">
        <v>0</v>
      </c>
      <c r="T690" s="277">
        <v>0</v>
      </c>
      <c r="U690" s="280"/>
      <c r="V690" s="280"/>
      <c r="W690" s="280"/>
      <c r="X690" s="280"/>
      <c r="Y690" s="280"/>
      <c r="Z690" s="280"/>
      <c r="AA690" s="280"/>
      <c r="AB690" s="280"/>
      <c r="AC690" s="280"/>
      <c r="AD690" s="280"/>
      <c r="AE690" s="280"/>
      <c r="AF690" s="280"/>
      <c r="AG690" s="280"/>
      <c r="AH690" s="280"/>
      <c r="AI690" s="280"/>
      <c r="AJ690" s="280"/>
      <c r="AK690" s="280"/>
      <c r="AL690" s="280"/>
      <c r="AM690" s="280"/>
      <c r="AN690" s="280"/>
      <c r="AO690" s="280"/>
    </row>
    <row r="691" s="51" customFormat="1" ht="20.25" customHeight="1">
      <c r="A691" s="275">
        <v>13</v>
      </c>
      <c r="B691" s="276" t="s">
        <v>1434</v>
      </c>
      <c r="C691" s="277">
        <f t="shared" si="446"/>
        <v>731993.59000000008</v>
      </c>
      <c r="D691" s="277">
        <f t="shared" si="447"/>
        <v>731993.59000000008</v>
      </c>
      <c r="E691" s="277">
        <v>0</v>
      </c>
      <c r="F691" s="277">
        <v>0</v>
      </c>
      <c r="G691" s="277">
        <v>188472</v>
      </c>
      <c r="H691" s="277">
        <v>233942.39999999999</v>
      </c>
      <c r="I691" s="277">
        <v>309579.19</v>
      </c>
      <c r="J691" s="279">
        <v>0</v>
      </c>
      <c r="K691" s="277">
        <v>0</v>
      </c>
      <c r="L691" s="277">
        <v>0</v>
      </c>
      <c r="M691" s="277">
        <v>0</v>
      </c>
      <c r="N691" s="277">
        <v>0</v>
      </c>
      <c r="O691" s="277">
        <v>0</v>
      </c>
      <c r="P691" s="277">
        <v>0</v>
      </c>
      <c r="Q691" s="277">
        <v>0</v>
      </c>
      <c r="R691" s="277">
        <v>0</v>
      </c>
      <c r="S691" s="277">
        <v>0</v>
      </c>
      <c r="T691" s="277">
        <v>0</v>
      </c>
      <c r="U691" s="280"/>
      <c r="V691" s="280"/>
      <c r="W691" s="280"/>
      <c r="X691" s="280"/>
      <c r="Y691" s="280"/>
      <c r="Z691" s="280"/>
      <c r="AA691" s="280"/>
      <c r="AB691" s="280"/>
      <c r="AC691" s="280"/>
      <c r="AD691" s="280"/>
      <c r="AE691" s="280"/>
      <c r="AF691" s="280"/>
      <c r="AG691" s="280"/>
      <c r="AH691" s="280"/>
      <c r="AI691" s="280"/>
      <c r="AJ691" s="280"/>
      <c r="AK691" s="280"/>
      <c r="AL691" s="280"/>
      <c r="AM691" s="280"/>
      <c r="AN691" s="280"/>
      <c r="AO691" s="280"/>
    </row>
    <row r="692" s="51" customFormat="1" ht="22.5" customHeight="1">
      <c r="A692" s="275">
        <v>14</v>
      </c>
      <c r="B692" s="276" t="s">
        <v>1435</v>
      </c>
      <c r="C692" s="277">
        <f t="shared" si="446"/>
        <v>7463339.1899999995</v>
      </c>
      <c r="D692" s="277">
        <f t="shared" si="447"/>
        <v>0</v>
      </c>
      <c r="E692" s="277">
        <v>0</v>
      </c>
      <c r="F692" s="277">
        <v>0</v>
      </c>
      <c r="G692" s="277">
        <v>0</v>
      </c>
      <c r="H692" s="277">
        <v>0</v>
      </c>
      <c r="I692" s="277">
        <v>0</v>
      </c>
      <c r="J692" s="279">
        <v>0</v>
      </c>
      <c r="K692" s="277">
        <v>0</v>
      </c>
      <c r="L692" s="277">
        <v>5207707.2000000002</v>
      </c>
      <c r="M692" s="277">
        <v>0</v>
      </c>
      <c r="N692" s="277">
        <v>2109361.3199999998</v>
      </c>
      <c r="O692" s="277">
        <v>0</v>
      </c>
      <c r="P692" s="277">
        <v>146270.67000000001</v>
      </c>
      <c r="Q692" s="277">
        <v>0</v>
      </c>
      <c r="R692" s="277">
        <v>0</v>
      </c>
      <c r="S692" s="277">
        <v>0</v>
      </c>
      <c r="T692" s="277">
        <v>0</v>
      </c>
      <c r="U692" s="280"/>
      <c r="V692" s="280"/>
      <c r="W692" s="280"/>
      <c r="X692" s="280"/>
      <c r="Y692" s="280"/>
      <c r="Z692" s="280"/>
      <c r="AA692" s="280"/>
      <c r="AB692" s="280"/>
      <c r="AC692" s="280"/>
      <c r="AD692" s="280"/>
      <c r="AE692" s="280"/>
      <c r="AF692" s="280"/>
      <c r="AG692" s="280"/>
      <c r="AH692" s="280"/>
      <c r="AI692" s="280"/>
      <c r="AJ692" s="280"/>
      <c r="AK692" s="280"/>
      <c r="AL692" s="280"/>
      <c r="AM692" s="280"/>
      <c r="AN692" s="280"/>
      <c r="AO692" s="280"/>
    </row>
    <row r="693" s="43" customFormat="1" ht="22.5" customHeight="1">
      <c r="A693" s="271" t="s">
        <v>716</v>
      </c>
      <c r="B693" s="271"/>
      <c r="C693" s="272">
        <f>SUM(C694:C696)</f>
        <v>7979603.29</v>
      </c>
      <c r="D693" s="272">
        <f t="shared" ref="D693:T693" si="450">SUM(D694:D696)</f>
        <v>0</v>
      </c>
      <c r="E693" s="272">
        <f t="shared" si="450"/>
        <v>0</v>
      </c>
      <c r="F693" s="272">
        <f t="shared" si="450"/>
        <v>0</v>
      </c>
      <c r="G693" s="272">
        <f t="shared" si="450"/>
        <v>0</v>
      </c>
      <c r="H693" s="272">
        <f t="shared" si="450"/>
        <v>0</v>
      </c>
      <c r="I693" s="272">
        <f t="shared" si="450"/>
        <v>0</v>
      </c>
      <c r="J693" s="273">
        <f t="shared" si="450"/>
        <v>0</v>
      </c>
      <c r="K693" s="272">
        <f t="shared" si="450"/>
        <v>0</v>
      </c>
      <c r="L693" s="272">
        <f t="shared" si="450"/>
        <v>0</v>
      </c>
      <c r="M693" s="272">
        <f t="shared" si="450"/>
        <v>0</v>
      </c>
      <c r="N693" s="272">
        <f t="shared" si="450"/>
        <v>0</v>
      </c>
      <c r="O693" s="272">
        <f t="shared" si="450"/>
        <v>0</v>
      </c>
      <c r="P693" s="272">
        <f t="shared" si="450"/>
        <v>432922.09000000003</v>
      </c>
      <c r="Q693" s="272">
        <f t="shared" si="450"/>
        <v>0</v>
      </c>
      <c r="R693" s="272">
        <f t="shared" si="450"/>
        <v>0</v>
      </c>
      <c r="S693" s="272">
        <f t="shared" si="450"/>
        <v>7546681.2000000002</v>
      </c>
      <c r="T693" s="272">
        <f t="shared" si="450"/>
        <v>0</v>
      </c>
      <c r="U693" s="274"/>
      <c r="V693" s="274"/>
      <c r="W693" s="274"/>
      <c r="X693" s="274"/>
      <c r="Y693" s="274"/>
      <c r="Z693" s="274"/>
      <c r="AA693" s="274"/>
      <c r="AB693" s="274"/>
      <c r="AC693" s="274"/>
      <c r="AD693" s="274"/>
      <c r="AE693" s="274"/>
      <c r="AF693" s="274"/>
      <c r="AG693" s="274"/>
      <c r="AH693" s="274"/>
      <c r="AI693" s="274"/>
      <c r="AJ693" s="274"/>
      <c r="AK693" s="274"/>
      <c r="AL693" s="274"/>
      <c r="AM693" s="274"/>
      <c r="AN693" s="274"/>
      <c r="AO693" s="274"/>
    </row>
    <row r="694" s="51" customFormat="1" ht="21" customHeight="1">
      <c r="A694" s="275">
        <v>1</v>
      </c>
      <c r="B694" s="276" t="s">
        <v>1436</v>
      </c>
      <c r="C694" s="277">
        <f t="shared" ref="C694:C696" si="451">D694+K694+L694+M694+N694+O694+P694+Q694+R694+S694+T694</f>
        <v>284783.58000000002</v>
      </c>
      <c r="D694" s="277">
        <f t="shared" ref="D694:D696" si="452">SUM(E694:I694)</f>
        <v>0</v>
      </c>
      <c r="E694" s="277">
        <v>0</v>
      </c>
      <c r="F694" s="277">
        <v>0</v>
      </c>
      <c r="G694" s="277">
        <v>0</v>
      </c>
      <c r="H694" s="277">
        <v>0</v>
      </c>
      <c r="I694" s="277">
        <v>0</v>
      </c>
      <c r="J694" s="279">
        <v>0</v>
      </c>
      <c r="K694" s="277">
        <v>0</v>
      </c>
      <c r="L694" s="277">
        <v>0</v>
      </c>
      <c r="M694" s="277">
        <v>0</v>
      </c>
      <c r="N694" s="277">
        <v>0</v>
      </c>
      <c r="O694" s="277">
        <v>0</v>
      </c>
      <c r="P694" s="277">
        <v>284783.58000000002</v>
      </c>
      <c r="Q694" s="277">
        <v>0</v>
      </c>
      <c r="R694" s="277">
        <v>0</v>
      </c>
      <c r="S694" s="277">
        <v>0</v>
      </c>
      <c r="T694" s="277">
        <v>0</v>
      </c>
      <c r="U694" s="280"/>
      <c r="V694" s="280"/>
      <c r="W694" s="280"/>
      <c r="X694" s="280"/>
      <c r="Y694" s="280"/>
      <c r="Z694" s="280"/>
      <c r="AA694" s="280"/>
      <c r="AB694" s="280"/>
      <c r="AC694" s="280"/>
      <c r="AD694" s="280"/>
      <c r="AE694" s="280"/>
      <c r="AF694" s="280"/>
      <c r="AG694" s="280"/>
      <c r="AH694" s="280"/>
      <c r="AI694" s="280"/>
      <c r="AJ694" s="280"/>
      <c r="AK694" s="280"/>
      <c r="AL694" s="280"/>
      <c r="AM694" s="280"/>
      <c r="AN694" s="280"/>
      <c r="AO694" s="280"/>
    </row>
    <row r="695" s="51" customFormat="1" ht="22.5" customHeight="1">
      <c r="A695" s="275">
        <v>2</v>
      </c>
      <c r="B695" s="276" t="s">
        <v>718</v>
      </c>
      <c r="C695" s="277">
        <f t="shared" si="451"/>
        <v>7546681.2000000002</v>
      </c>
      <c r="D695" s="277">
        <f t="shared" si="452"/>
        <v>0</v>
      </c>
      <c r="E695" s="277">
        <v>0</v>
      </c>
      <c r="F695" s="277">
        <v>0</v>
      </c>
      <c r="G695" s="277">
        <v>0</v>
      </c>
      <c r="H695" s="277">
        <v>0</v>
      </c>
      <c r="I695" s="277">
        <v>0</v>
      </c>
      <c r="J695" s="279">
        <v>0</v>
      </c>
      <c r="K695" s="277">
        <v>0</v>
      </c>
      <c r="L695" s="277">
        <v>0</v>
      </c>
      <c r="M695" s="277">
        <v>0</v>
      </c>
      <c r="N695" s="277">
        <v>0</v>
      </c>
      <c r="O695" s="277">
        <v>0</v>
      </c>
      <c r="P695" s="277">
        <v>0</v>
      </c>
      <c r="Q695" s="277">
        <v>0</v>
      </c>
      <c r="R695" s="277">
        <v>0</v>
      </c>
      <c r="S695" s="277">
        <v>7546681.2000000002</v>
      </c>
      <c r="T695" s="277">
        <v>0</v>
      </c>
      <c r="U695" s="280"/>
      <c r="V695" s="280"/>
      <c r="W695" s="280"/>
      <c r="X695" s="280"/>
      <c r="Y695" s="280"/>
      <c r="Z695" s="280"/>
      <c r="AA695" s="280"/>
      <c r="AB695" s="280"/>
      <c r="AC695" s="280"/>
      <c r="AD695" s="280"/>
      <c r="AE695" s="280"/>
      <c r="AF695" s="280"/>
      <c r="AG695" s="280"/>
      <c r="AH695" s="280"/>
      <c r="AI695" s="280"/>
      <c r="AJ695" s="280"/>
      <c r="AK695" s="280"/>
      <c r="AL695" s="280"/>
      <c r="AM695" s="280"/>
      <c r="AN695" s="280"/>
      <c r="AO695" s="280"/>
    </row>
    <row r="696" s="51" customFormat="1" ht="21" customHeight="1">
      <c r="A696" s="275">
        <v>3</v>
      </c>
      <c r="B696" s="276" t="s">
        <v>1437</v>
      </c>
      <c r="C696" s="277">
        <f t="shared" si="451"/>
        <v>148138.51000000001</v>
      </c>
      <c r="D696" s="277">
        <f t="shared" si="452"/>
        <v>0</v>
      </c>
      <c r="E696" s="277">
        <v>0</v>
      </c>
      <c r="F696" s="277">
        <v>0</v>
      </c>
      <c r="G696" s="277">
        <v>0</v>
      </c>
      <c r="H696" s="277">
        <v>0</v>
      </c>
      <c r="I696" s="277">
        <v>0</v>
      </c>
      <c r="J696" s="279">
        <v>0</v>
      </c>
      <c r="K696" s="277">
        <v>0</v>
      </c>
      <c r="L696" s="277">
        <v>0</v>
      </c>
      <c r="M696" s="277">
        <v>0</v>
      </c>
      <c r="N696" s="277">
        <v>0</v>
      </c>
      <c r="O696" s="277">
        <v>0</v>
      </c>
      <c r="P696" s="277">
        <v>148138.51000000001</v>
      </c>
      <c r="Q696" s="277">
        <v>0</v>
      </c>
      <c r="R696" s="277">
        <v>0</v>
      </c>
      <c r="S696" s="277">
        <v>0</v>
      </c>
      <c r="T696" s="277">
        <v>0</v>
      </c>
      <c r="U696" s="280"/>
      <c r="V696" s="280"/>
      <c r="W696" s="280"/>
      <c r="X696" s="280"/>
      <c r="Y696" s="280"/>
      <c r="Z696" s="280"/>
      <c r="AA696" s="280"/>
      <c r="AB696" s="280"/>
      <c r="AC696" s="280"/>
      <c r="AD696" s="280"/>
      <c r="AE696" s="280"/>
      <c r="AF696" s="280"/>
      <c r="AG696" s="280"/>
      <c r="AH696" s="280"/>
      <c r="AI696" s="280"/>
      <c r="AJ696" s="280"/>
      <c r="AK696" s="280"/>
      <c r="AL696" s="280"/>
      <c r="AM696" s="280"/>
      <c r="AN696" s="280"/>
      <c r="AO696" s="280"/>
    </row>
    <row r="697" s="43" customFormat="1" ht="33" customHeight="1">
      <c r="A697" s="271" t="s">
        <v>308</v>
      </c>
      <c r="B697" s="271"/>
      <c r="C697" s="272">
        <f>SUM(C698:C710)</f>
        <v>24882907.670000002</v>
      </c>
      <c r="D697" s="272">
        <f t="shared" ref="D697:T697" si="453">SUM(D698:D710)</f>
        <v>7541462.3499999996</v>
      </c>
      <c r="E697" s="272">
        <f t="shared" si="453"/>
        <v>1335145.2</v>
      </c>
      <c r="F697" s="272">
        <f t="shared" si="453"/>
        <v>3191247.9699999997</v>
      </c>
      <c r="G697" s="272">
        <f t="shared" si="453"/>
        <v>0</v>
      </c>
      <c r="H697" s="272">
        <f t="shared" si="453"/>
        <v>430113.59999999998</v>
      </c>
      <c r="I697" s="272">
        <f t="shared" si="453"/>
        <v>2584955.5800000001</v>
      </c>
      <c r="J697" s="273">
        <f t="shared" si="453"/>
        <v>0</v>
      </c>
      <c r="K697" s="272">
        <f t="shared" si="453"/>
        <v>0</v>
      </c>
      <c r="L697" s="272">
        <f t="shared" si="453"/>
        <v>14633147.33</v>
      </c>
      <c r="M697" s="272">
        <f t="shared" si="453"/>
        <v>0</v>
      </c>
      <c r="N697" s="272">
        <f t="shared" si="453"/>
        <v>2299063.2000000002</v>
      </c>
      <c r="O697" s="272">
        <f t="shared" si="453"/>
        <v>0</v>
      </c>
      <c r="P697" s="272">
        <f t="shared" si="453"/>
        <v>409234.79000000004</v>
      </c>
      <c r="Q697" s="272">
        <f t="shared" si="453"/>
        <v>0</v>
      </c>
      <c r="R697" s="272">
        <f t="shared" si="453"/>
        <v>0</v>
      </c>
      <c r="S697" s="272">
        <f t="shared" si="453"/>
        <v>0</v>
      </c>
      <c r="T697" s="272">
        <f t="shared" si="453"/>
        <v>0</v>
      </c>
      <c r="U697" s="274"/>
      <c r="V697" s="274"/>
      <c r="W697" s="274"/>
      <c r="X697" s="274"/>
      <c r="Y697" s="274"/>
      <c r="Z697" s="274"/>
      <c r="AA697" s="274"/>
      <c r="AB697" s="274"/>
      <c r="AC697" s="274"/>
      <c r="AD697" s="274"/>
      <c r="AE697" s="274"/>
      <c r="AF697" s="274"/>
      <c r="AG697" s="274"/>
      <c r="AH697" s="274"/>
      <c r="AI697" s="274"/>
      <c r="AJ697" s="274"/>
      <c r="AK697" s="274"/>
      <c r="AL697" s="274"/>
      <c r="AM697" s="274"/>
      <c r="AN697" s="274"/>
      <c r="AO697" s="274"/>
    </row>
    <row r="698" s="51" customFormat="1" ht="22.5" customHeight="1">
      <c r="A698" s="275">
        <v>1</v>
      </c>
      <c r="B698" s="276" t="s">
        <v>720</v>
      </c>
      <c r="C698" s="277">
        <f t="shared" ref="C698:C699" si="454">D698+K698+L698+M698+N698+O698+P698+Q698+R698+S698+T698</f>
        <v>2299063.2000000002</v>
      </c>
      <c r="D698" s="277">
        <f t="shared" ref="D698:D699" si="455">SUM(E698:I698)</f>
        <v>0</v>
      </c>
      <c r="E698" s="277">
        <v>0</v>
      </c>
      <c r="F698" s="277">
        <v>0</v>
      </c>
      <c r="G698" s="277">
        <v>0</v>
      </c>
      <c r="H698" s="277">
        <v>0</v>
      </c>
      <c r="I698" s="277">
        <v>0</v>
      </c>
      <c r="J698" s="279">
        <v>0</v>
      </c>
      <c r="K698" s="277">
        <v>0</v>
      </c>
      <c r="L698" s="277">
        <v>0</v>
      </c>
      <c r="M698" s="277">
        <v>0</v>
      </c>
      <c r="N698" s="277">
        <v>2299063.2000000002</v>
      </c>
      <c r="O698" s="277">
        <v>0</v>
      </c>
      <c r="P698" s="277">
        <v>0</v>
      </c>
      <c r="Q698" s="277">
        <v>0</v>
      </c>
      <c r="R698" s="277">
        <v>0</v>
      </c>
      <c r="S698" s="277">
        <v>0</v>
      </c>
      <c r="T698" s="277">
        <v>0</v>
      </c>
      <c r="U698" s="280"/>
      <c r="V698" s="280"/>
      <c r="W698" s="280"/>
      <c r="X698" s="280"/>
      <c r="Y698" s="280"/>
      <c r="Z698" s="280"/>
      <c r="AA698" s="280"/>
      <c r="AB698" s="280"/>
      <c r="AC698" s="280"/>
      <c r="AD698" s="280"/>
      <c r="AE698" s="280"/>
      <c r="AF698" s="280"/>
      <c r="AG698" s="280"/>
      <c r="AH698" s="280"/>
      <c r="AI698" s="280"/>
      <c r="AJ698" s="280"/>
      <c r="AK698" s="280"/>
      <c r="AL698" s="280"/>
      <c r="AM698" s="280"/>
      <c r="AN698" s="280"/>
      <c r="AO698" s="280"/>
    </row>
    <row r="699" s="51" customFormat="1" ht="20.25" customHeight="1">
      <c r="A699" s="275">
        <v>2</v>
      </c>
      <c r="B699" s="276" t="s">
        <v>1438</v>
      </c>
      <c r="C699" s="277">
        <f t="shared" si="454"/>
        <v>208603.53</v>
      </c>
      <c r="D699" s="277">
        <f t="shared" si="455"/>
        <v>0</v>
      </c>
      <c r="E699" s="277">
        <v>0</v>
      </c>
      <c r="F699" s="277">
        <v>0</v>
      </c>
      <c r="G699" s="277">
        <v>0</v>
      </c>
      <c r="H699" s="277">
        <v>0</v>
      </c>
      <c r="I699" s="277">
        <v>0</v>
      </c>
      <c r="J699" s="279">
        <v>0</v>
      </c>
      <c r="K699" s="277">
        <v>0</v>
      </c>
      <c r="L699" s="277">
        <v>0</v>
      </c>
      <c r="M699" s="277">
        <v>0</v>
      </c>
      <c r="N699" s="277">
        <v>0</v>
      </c>
      <c r="O699" s="277">
        <v>0</v>
      </c>
      <c r="P699" s="277">
        <v>208603.53</v>
      </c>
      <c r="Q699" s="277">
        <v>0</v>
      </c>
      <c r="R699" s="277">
        <v>0</v>
      </c>
      <c r="S699" s="277">
        <v>0</v>
      </c>
      <c r="T699" s="277">
        <v>0</v>
      </c>
      <c r="U699" s="280"/>
      <c r="V699" s="280"/>
      <c r="W699" s="280"/>
      <c r="X699" s="280"/>
      <c r="Y699" s="280"/>
      <c r="Z699" s="280"/>
      <c r="AA699" s="280"/>
      <c r="AB699" s="280"/>
      <c r="AC699" s="280"/>
      <c r="AD699" s="280"/>
      <c r="AE699" s="280"/>
      <c r="AF699" s="280"/>
      <c r="AG699" s="280"/>
      <c r="AH699" s="280"/>
      <c r="AI699" s="280"/>
      <c r="AJ699" s="280"/>
      <c r="AK699" s="280"/>
      <c r="AL699" s="280"/>
      <c r="AM699" s="280"/>
      <c r="AN699" s="280"/>
      <c r="AO699" s="280"/>
    </row>
    <row r="700" s="51" customFormat="1" ht="22.5" customHeight="1">
      <c r="A700" s="275">
        <v>3</v>
      </c>
      <c r="B700" s="276" t="s">
        <v>722</v>
      </c>
      <c r="C700" s="277">
        <f t="shared" si="446"/>
        <v>1074490.3799999999</v>
      </c>
      <c r="D700" s="277">
        <f t="shared" si="447"/>
        <v>1074490.3799999999</v>
      </c>
      <c r="E700" s="277">
        <v>0</v>
      </c>
      <c r="F700" s="277">
        <v>0</v>
      </c>
      <c r="G700" s="277">
        <v>0</v>
      </c>
      <c r="H700" s="277">
        <v>0</v>
      </c>
      <c r="I700" s="277">
        <v>1074490.3799999999</v>
      </c>
      <c r="J700" s="279">
        <v>0</v>
      </c>
      <c r="K700" s="277">
        <v>0</v>
      </c>
      <c r="L700" s="277">
        <v>0</v>
      </c>
      <c r="M700" s="277">
        <v>0</v>
      </c>
      <c r="N700" s="277">
        <v>0</v>
      </c>
      <c r="O700" s="277">
        <v>0</v>
      </c>
      <c r="P700" s="277">
        <v>0</v>
      </c>
      <c r="Q700" s="277">
        <v>0</v>
      </c>
      <c r="R700" s="277">
        <v>0</v>
      </c>
      <c r="S700" s="277">
        <v>0</v>
      </c>
      <c r="T700" s="277">
        <v>0</v>
      </c>
      <c r="U700" s="280"/>
      <c r="V700" s="280"/>
      <c r="W700" s="280"/>
      <c r="X700" s="280"/>
      <c r="Y700" s="280"/>
      <c r="Z700" s="280"/>
      <c r="AA700" s="280"/>
      <c r="AB700" s="280"/>
      <c r="AC700" s="280"/>
      <c r="AD700" s="280"/>
      <c r="AE700" s="280"/>
      <c r="AF700" s="280"/>
      <c r="AG700" s="280"/>
      <c r="AH700" s="280"/>
      <c r="AI700" s="280"/>
      <c r="AJ700" s="280"/>
      <c r="AK700" s="280"/>
      <c r="AL700" s="280"/>
      <c r="AM700" s="280"/>
      <c r="AN700" s="280"/>
      <c r="AO700" s="280"/>
    </row>
    <row r="701" s="51" customFormat="1" ht="30" customHeight="1">
      <c r="A701" s="275">
        <v>4</v>
      </c>
      <c r="B701" s="276" t="s">
        <v>723</v>
      </c>
      <c r="C701" s="277">
        <f t="shared" si="446"/>
        <v>2490865.4199999999</v>
      </c>
      <c r="D701" s="277">
        <f t="shared" si="447"/>
        <v>0</v>
      </c>
      <c r="E701" s="277">
        <v>0</v>
      </c>
      <c r="F701" s="277">
        <v>0</v>
      </c>
      <c r="G701" s="277">
        <v>0</v>
      </c>
      <c r="H701" s="277">
        <v>0</v>
      </c>
      <c r="I701" s="277">
        <v>0</v>
      </c>
      <c r="J701" s="279">
        <v>0</v>
      </c>
      <c r="K701" s="277">
        <v>0</v>
      </c>
      <c r="L701" s="277">
        <v>2490865.4199999999</v>
      </c>
      <c r="M701" s="277">
        <v>0</v>
      </c>
      <c r="N701" s="277">
        <v>0</v>
      </c>
      <c r="O701" s="277">
        <v>0</v>
      </c>
      <c r="P701" s="277">
        <v>0</v>
      </c>
      <c r="Q701" s="277">
        <v>0</v>
      </c>
      <c r="R701" s="277">
        <v>0</v>
      </c>
      <c r="S701" s="277">
        <v>0</v>
      </c>
      <c r="T701" s="277">
        <v>0</v>
      </c>
      <c r="U701" s="280"/>
      <c r="V701" s="280"/>
      <c r="W701" s="280"/>
      <c r="X701" s="280"/>
      <c r="Y701" s="280"/>
      <c r="Z701" s="280"/>
      <c r="AA701" s="280"/>
      <c r="AB701" s="280"/>
      <c r="AC701" s="280"/>
      <c r="AD701" s="280"/>
      <c r="AE701" s="280"/>
      <c r="AF701" s="280"/>
      <c r="AG701" s="280"/>
      <c r="AH701" s="280"/>
      <c r="AI701" s="280"/>
      <c r="AJ701" s="280"/>
      <c r="AK701" s="280"/>
      <c r="AL701" s="280"/>
      <c r="AM701" s="280"/>
      <c r="AN701" s="280"/>
      <c r="AO701" s="280"/>
    </row>
    <row r="702" s="51" customFormat="1" ht="22.5" customHeight="1">
      <c r="A702" s="275">
        <v>5</v>
      </c>
      <c r="B702" s="276" t="s">
        <v>725</v>
      </c>
      <c r="C702" s="277">
        <f t="shared" si="446"/>
        <v>2698114.6499999999</v>
      </c>
      <c r="D702" s="277">
        <f t="shared" si="447"/>
        <v>0</v>
      </c>
      <c r="E702" s="277">
        <v>0</v>
      </c>
      <c r="F702" s="277">
        <v>0</v>
      </c>
      <c r="G702" s="277">
        <v>0</v>
      </c>
      <c r="H702" s="277">
        <v>0</v>
      </c>
      <c r="I702" s="277">
        <v>0</v>
      </c>
      <c r="J702" s="279">
        <v>0</v>
      </c>
      <c r="K702" s="277">
        <v>0</v>
      </c>
      <c r="L702" s="277">
        <v>2698114.6499999999</v>
      </c>
      <c r="M702" s="277">
        <v>0</v>
      </c>
      <c r="N702" s="277">
        <v>0</v>
      </c>
      <c r="O702" s="277">
        <v>0</v>
      </c>
      <c r="P702" s="277">
        <v>0</v>
      </c>
      <c r="Q702" s="277">
        <v>0</v>
      </c>
      <c r="R702" s="277">
        <v>0</v>
      </c>
      <c r="S702" s="277">
        <v>0</v>
      </c>
      <c r="T702" s="277">
        <v>0</v>
      </c>
      <c r="U702" s="280"/>
      <c r="V702" s="280"/>
      <c r="W702" s="280"/>
      <c r="X702" s="280"/>
      <c r="Y702" s="280"/>
      <c r="Z702" s="280"/>
      <c r="AA702" s="280"/>
      <c r="AB702" s="280"/>
      <c r="AC702" s="280"/>
      <c r="AD702" s="280"/>
      <c r="AE702" s="280"/>
      <c r="AF702" s="280"/>
      <c r="AG702" s="280"/>
      <c r="AH702" s="280"/>
      <c r="AI702" s="280"/>
      <c r="AJ702" s="280"/>
      <c r="AK702" s="280"/>
      <c r="AL702" s="280"/>
      <c r="AM702" s="280"/>
      <c r="AN702" s="280"/>
      <c r="AO702" s="280"/>
    </row>
    <row r="703" s="51" customFormat="1" ht="22.5" customHeight="1">
      <c r="A703" s="275">
        <v>6</v>
      </c>
      <c r="B703" s="276" t="s">
        <v>727</v>
      </c>
      <c r="C703" s="277">
        <f t="shared" si="446"/>
        <v>6072193.9699999997</v>
      </c>
      <c r="D703" s="277">
        <f t="shared" si="447"/>
        <v>0</v>
      </c>
      <c r="E703" s="277">
        <v>0</v>
      </c>
      <c r="F703" s="277">
        <v>0</v>
      </c>
      <c r="G703" s="277">
        <v>0</v>
      </c>
      <c r="H703" s="277">
        <v>0</v>
      </c>
      <c r="I703" s="277">
        <v>0</v>
      </c>
      <c r="J703" s="279">
        <v>0</v>
      </c>
      <c r="K703" s="277">
        <v>0</v>
      </c>
      <c r="L703" s="277">
        <v>6072193.9699999997</v>
      </c>
      <c r="M703" s="277">
        <v>0</v>
      </c>
      <c r="N703" s="277">
        <v>0</v>
      </c>
      <c r="O703" s="277">
        <v>0</v>
      </c>
      <c r="P703" s="277">
        <v>0</v>
      </c>
      <c r="Q703" s="277">
        <v>0</v>
      </c>
      <c r="R703" s="277">
        <v>0</v>
      </c>
      <c r="S703" s="277">
        <v>0</v>
      </c>
      <c r="T703" s="277">
        <v>0</v>
      </c>
      <c r="U703" s="280"/>
      <c r="V703" s="280"/>
      <c r="W703" s="280"/>
      <c r="X703" s="280"/>
      <c r="Y703" s="280"/>
      <c r="Z703" s="280"/>
      <c r="AA703" s="280"/>
      <c r="AB703" s="280"/>
      <c r="AC703" s="280"/>
      <c r="AD703" s="280"/>
      <c r="AE703" s="280"/>
      <c r="AF703" s="280"/>
      <c r="AG703" s="280"/>
      <c r="AH703" s="280"/>
      <c r="AI703" s="280"/>
      <c r="AJ703" s="280"/>
      <c r="AK703" s="280"/>
      <c r="AL703" s="280"/>
      <c r="AM703" s="280"/>
      <c r="AN703" s="280"/>
      <c r="AO703" s="280"/>
    </row>
    <row r="704" s="51" customFormat="1" ht="20.25" customHeight="1">
      <c r="A704" s="275">
        <v>7</v>
      </c>
      <c r="B704" s="276" t="s">
        <v>728</v>
      </c>
      <c r="C704" s="277">
        <f t="shared" si="446"/>
        <v>1728931.1499999999</v>
      </c>
      <c r="D704" s="277">
        <f t="shared" si="447"/>
        <v>0</v>
      </c>
      <c r="E704" s="277">
        <v>0</v>
      </c>
      <c r="F704" s="277">
        <v>0</v>
      </c>
      <c r="G704" s="277">
        <v>0</v>
      </c>
      <c r="H704" s="277">
        <v>0</v>
      </c>
      <c r="I704" s="277">
        <v>0</v>
      </c>
      <c r="J704" s="279">
        <v>0</v>
      </c>
      <c r="K704" s="277">
        <v>0</v>
      </c>
      <c r="L704" s="277">
        <v>1728931.1499999999</v>
      </c>
      <c r="M704" s="277">
        <v>0</v>
      </c>
      <c r="N704" s="277">
        <v>0</v>
      </c>
      <c r="O704" s="277">
        <v>0</v>
      </c>
      <c r="P704" s="277">
        <v>0</v>
      </c>
      <c r="Q704" s="277">
        <v>0</v>
      </c>
      <c r="R704" s="277">
        <v>0</v>
      </c>
      <c r="S704" s="277">
        <v>0</v>
      </c>
      <c r="T704" s="277">
        <v>0</v>
      </c>
      <c r="U704" s="280"/>
      <c r="V704" s="280"/>
      <c r="W704" s="280"/>
      <c r="X704" s="280"/>
      <c r="Y704" s="280"/>
      <c r="Z704" s="280"/>
      <c r="AA704" s="280"/>
      <c r="AB704" s="280"/>
      <c r="AC704" s="280"/>
      <c r="AD704" s="280"/>
      <c r="AE704" s="280"/>
      <c r="AF704" s="280"/>
      <c r="AG704" s="280"/>
      <c r="AH704" s="280"/>
      <c r="AI704" s="280"/>
      <c r="AJ704" s="280"/>
      <c r="AK704" s="280"/>
      <c r="AL704" s="280"/>
      <c r="AM704" s="280"/>
      <c r="AN704" s="280"/>
      <c r="AO704" s="280"/>
    </row>
    <row r="705" s="51" customFormat="1" ht="22.5" customHeight="1">
      <c r="A705" s="275">
        <v>8</v>
      </c>
      <c r="B705" s="276" t="s">
        <v>730</v>
      </c>
      <c r="C705" s="277">
        <f t="shared" si="446"/>
        <v>1954506.77</v>
      </c>
      <c r="D705" s="277">
        <f t="shared" si="447"/>
        <v>1954506.77</v>
      </c>
      <c r="E705" s="277">
        <v>0</v>
      </c>
      <c r="F705" s="277">
        <v>1571897.5700000001</v>
      </c>
      <c r="G705" s="277">
        <v>0</v>
      </c>
      <c r="H705" s="277">
        <v>138878.39999999999</v>
      </c>
      <c r="I705" s="277">
        <v>243730.79999999999</v>
      </c>
      <c r="J705" s="279">
        <v>0</v>
      </c>
      <c r="K705" s="277">
        <v>0</v>
      </c>
      <c r="L705" s="277">
        <v>0</v>
      </c>
      <c r="M705" s="277">
        <v>0</v>
      </c>
      <c r="N705" s="277">
        <v>0</v>
      </c>
      <c r="O705" s="277">
        <v>0</v>
      </c>
      <c r="P705" s="277">
        <v>0</v>
      </c>
      <c r="Q705" s="277">
        <v>0</v>
      </c>
      <c r="R705" s="277">
        <v>0</v>
      </c>
      <c r="S705" s="277">
        <v>0</v>
      </c>
      <c r="T705" s="277">
        <v>0</v>
      </c>
      <c r="U705" s="280"/>
      <c r="V705" s="280"/>
      <c r="W705" s="280"/>
      <c r="X705" s="280"/>
      <c r="Y705" s="280"/>
      <c r="Z705" s="280"/>
      <c r="AA705" s="280"/>
      <c r="AB705" s="280"/>
      <c r="AC705" s="280"/>
      <c r="AD705" s="280"/>
      <c r="AE705" s="280"/>
      <c r="AF705" s="280"/>
      <c r="AG705" s="280"/>
      <c r="AH705" s="280"/>
      <c r="AI705" s="280"/>
      <c r="AJ705" s="280"/>
      <c r="AK705" s="280"/>
      <c r="AL705" s="280"/>
      <c r="AM705" s="280"/>
      <c r="AN705" s="280"/>
      <c r="AO705" s="280"/>
    </row>
    <row r="706" s="51" customFormat="1" ht="22.5" customHeight="1">
      <c r="A706" s="275">
        <v>9</v>
      </c>
      <c r="B706" s="276" t="s">
        <v>1439</v>
      </c>
      <c r="C706" s="277">
        <f t="shared" si="446"/>
        <v>2328387.1999999997</v>
      </c>
      <c r="D706" s="277">
        <f t="shared" si="447"/>
        <v>2328387.1999999997</v>
      </c>
      <c r="E706" s="277">
        <v>0</v>
      </c>
      <c r="F706" s="277">
        <v>1619350.3999999999</v>
      </c>
      <c r="G706" s="277">
        <v>0</v>
      </c>
      <c r="H706" s="277">
        <v>138878.39999999999</v>
      </c>
      <c r="I706" s="277">
        <v>570158.40000000002</v>
      </c>
      <c r="J706" s="279">
        <v>0</v>
      </c>
      <c r="K706" s="277">
        <v>0</v>
      </c>
      <c r="L706" s="277">
        <v>0</v>
      </c>
      <c r="M706" s="277">
        <v>0</v>
      </c>
      <c r="N706" s="277">
        <v>0</v>
      </c>
      <c r="O706" s="277">
        <v>0</v>
      </c>
      <c r="P706" s="277">
        <v>0</v>
      </c>
      <c r="Q706" s="277">
        <v>0</v>
      </c>
      <c r="R706" s="277">
        <v>0</v>
      </c>
      <c r="S706" s="277">
        <v>0</v>
      </c>
      <c r="T706" s="277">
        <v>0</v>
      </c>
      <c r="U706" s="280"/>
      <c r="V706" s="280"/>
      <c r="W706" s="280"/>
      <c r="X706" s="280"/>
      <c r="Y706" s="280"/>
      <c r="Z706" s="280"/>
      <c r="AA706" s="280"/>
      <c r="AB706" s="280"/>
      <c r="AC706" s="280"/>
      <c r="AD706" s="280"/>
      <c r="AE706" s="280"/>
      <c r="AF706" s="280"/>
      <c r="AG706" s="280"/>
      <c r="AH706" s="280"/>
      <c r="AI706" s="280"/>
      <c r="AJ706" s="280"/>
      <c r="AK706" s="280"/>
      <c r="AL706" s="280"/>
      <c r="AM706" s="280"/>
      <c r="AN706" s="280"/>
      <c r="AO706" s="280"/>
    </row>
    <row r="707" s="51" customFormat="1" ht="20.25" customHeight="1">
      <c r="A707" s="275">
        <v>10</v>
      </c>
      <c r="B707" s="276" t="s">
        <v>732</v>
      </c>
      <c r="C707" s="277">
        <f t="shared" si="446"/>
        <v>1643042.1399999999</v>
      </c>
      <c r="D707" s="277">
        <f t="shared" si="447"/>
        <v>0</v>
      </c>
      <c r="E707" s="277">
        <v>0</v>
      </c>
      <c r="F707" s="277">
        <v>0</v>
      </c>
      <c r="G707" s="277">
        <v>0</v>
      </c>
      <c r="H707" s="277">
        <v>0</v>
      </c>
      <c r="I707" s="277">
        <v>0</v>
      </c>
      <c r="J707" s="279">
        <v>0</v>
      </c>
      <c r="K707" s="277">
        <v>0</v>
      </c>
      <c r="L707" s="277">
        <v>1643042.1399999999</v>
      </c>
      <c r="M707" s="277">
        <v>0</v>
      </c>
      <c r="N707" s="277">
        <v>0</v>
      </c>
      <c r="O707" s="277">
        <v>0</v>
      </c>
      <c r="P707" s="277">
        <v>0</v>
      </c>
      <c r="Q707" s="277">
        <v>0</v>
      </c>
      <c r="R707" s="277">
        <v>0</v>
      </c>
      <c r="S707" s="277">
        <v>0</v>
      </c>
      <c r="T707" s="277">
        <v>0</v>
      </c>
      <c r="U707" s="280"/>
      <c r="V707" s="280"/>
      <c r="W707" s="280"/>
      <c r="X707" s="280"/>
      <c r="Y707" s="280"/>
      <c r="Z707" s="280"/>
      <c r="AA707" s="280"/>
      <c r="AB707" s="280"/>
      <c r="AC707" s="280"/>
      <c r="AD707" s="280"/>
      <c r="AE707" s="280"/>
      <c r="AF707" s="280"/>
      <c r="AG707" s="280"/>
      <c r="AH707" s="280"/>
      <c r="AI707" s="280"/>
      <c r="AJ707" s="280"/>
      <c r="AK707" s="280"/>
      <c r="AL707" s="280"/>
      <c r="AM707" s="280"/>
      <c r="AN707" s="280"/>
      <c r="AO707" s="280"/>
    </row>
    <row r="708" s="51" customFormat="1" ht="22.5" customHeight="1">
      <c r="A708" s="275">
        <v>11</v>
      </c>
      <c r="B708" s="276" t="s">
        <v>1440</v>
      </c>
      <c r="C708" s="277">
        <f t="shared" si="446"/>
        <v>1075595.6600000001</v>
      </c>
      <c r="D708" s="277">
        <f t="shared" si="447"/>
        <v>874964.40000000002</v>
      </c>
      <c r="E708" s="277">
        <v>874964.40000000002</v>
      </c>
      <c r="F708" s="277">
        <v>0</v>
      </c>
      <c r="G708" s="277">
        <v>0</v>
      </c>
      <c r="H708" s="277">
        <v>0</v>
      </c>
      <c r="I708" s="277">
        <v>0</v>
      </c>
      <c r="J708" s="279">
        <v>0</v>
      </c>
      <c r="K708" s="277">
        <v>0</v>
      </c>
      <c r="L708" s="277">
        <v>0</v>
      </c>
      <c r="M708" s="277">
        <v>0</v>
      </c>
      <c r="N708" s="277">
        <v>0</v>
      </c>
      <c r="O708" s="277">
        <v>0</v>
      </c>
      <c r="P708" s="277">
        <v>200631.26000000001</v>
      </c>
      <c r="Q708" s="277">
        <v>0</v>
      </c>
      <c r="R708" s="277">
        <v>0</v>
      </c>
      <c r="S708" s="277">
        <v>0</v>
      </c>
      <c r="T708" s="277">
        <v>0</v>
      </c>
      <c r="U708" s="280"/>
      <c r="V708" s="280"/>
      <c r="W708" s="280"/>
      <c r="X708" s="280"/>
      <c r="Y708" s="280"/>
      <c r="Z708" s="280"/>
      <c r="AA708" s="280"/>
      <c r="AB708" s="280"/>
      <c r="AC708" s="280"/>
      <c r="AD708" s="280"/>
      <c r="AE708" s="280"/>
      <c r="AF708" s="280"/>
      <c r="AG708" s="280"/>
      <c r="AH708" s="280"/>
      <c r="AI708" s="280"/>
      <c r="AJ708" s="280"/>
      <c r="AK708" s="280"/>
      <c r="AL708" s="280"/>
      <c r="AM708" s="280"/>
      <c r="AN708" s="280"/>
      <c r="AO708" s="280"/>
    </row>
    <row r="709" s="51" customFormat="1" ht="22.5" customHeight="1">
      <c r="A709" s="275">
        <v>12</v>
      </c>
      <c r="B709" s="276" t="s">
        <v>734</v>
      </c>
      <c r="C709" s="277">
        <f t="shared" si="446"/>
        <v>848932.80000000005</v>
      </c>
      <c r="D709" s="277">
        <f t="shared" si="447"/>
        <v>848932.80000000005</v>
      </c>
      <c r="E709" s="277">
        <v>0</v>
      </c>
      <c r="F709" s="277">
        <v>0</v>
      </c>
      <c r="G709" s="277">
        <v>0</v>
      </c>
      <c r="H709" s="277">
        <v>152356.79999999999</v>
      </c>
      <c r="I709" s="277">
        <v>696576</v>
      </c>
      <c r="J709" s="279">
        <v>0</v>
      </c>
      <c r="K709" s="277">
        <v>0</v>
      </c>
      <c r="L709" s="277">
        <v>0</v>
      </c>
      <c r="M709" s="277">
        <v>0</v>
      </c>
      <c r="N709" s="277">
        <v>0</v>
      </c>
      <c r="O709" s="277">
        <v>0</v>
      </c>
      <c r="P709" s="277">
        <v>0</v>
      </c>
      <c r="Q709" s="277">
        <v>0</v>
      </c>
      <c r="R709" s="277">
        <v>0</v>
      </c>
      <c r="S709" s="277">
        <v>0</v>
      </c>
      <c r="T709" s="277">
        <v>0</v>
      </c>
      <c r="U709" s="280"/>
      <c r="V709" s="280"/>
      <c r="W709" s="280"/>
      <c r="X709" s="280"/>
      <c r="Y709" s="280"/>
      <c r="Z709" s="280"/>
      <c r="AA709" s="280"/>
      <c r="AB709" s="280"/>
      <c r="AC709" s="280"/>
      <c r="AD709" s="280"/>
      <c r="AE709" s="280"/>
      <c r="AF709" s="280"/>
      <c r="AG709" s="280"/>
      <c r="AH709" s="280"/>
      <c r="AI709" s="280"/>
      <c r="AJ709" s="280"/>
      <c r="AK709" s="280"/>
      <c r="AL709" s="280"/>
      <c r="AM709" s="280"/>
      <c r="AN709" s="280"/>
      <c r="AO709" s="280"/>
    </row>
    <row r="710" s="51" customFormat="1" ht="18.75" customHeight="1">
      <c r="A710" s="275">
        <v>13</v>
      </c>
      <c r="B710" s="276" t="s">
        <v>735</v>
      </c>
      <c r="C710" s="277">
        <f t="shared" si="446"/>
        <v>460180.79999999999</v>
      </c>
      <c r="D710" s="277">
        <f t="shared" si="447"/>
        <v>460180.79999999999</v>
      </c>
      <c r="E710" s="277">
        <v>460180.79999999999</v>
      </c>
      <c r="F710" s="277">
        <v>0</v>
      </c>
      <c r="G710" s="277">
        <v>0</v>
      </c>
      <c r="H710" s="277">
        <v>0</v>
      </c>
      <c r="I710" s="277">
        <v>0</v>
      </c>
      <c r="J710" s="279">
        <v>0</v>
      </c>
      <c r="K710" s="277">
        <v>0</v>
      </c>
      <c r="L710" s="277">
        <v>0</v>
      </c>
      <c r="M710" s="277">
        <v>0</v>
      </c>
      <c r="N710" s="277">
        <v>0</v>
      </c>
      <c r="O710" s="277">
        <v>0</v>
      </c>
      <c r="P710" s="277">
        <v>0</v>
      </c>
      <c r="Q710" s="277">
        <v>0</v>
      </c>
      <c r="R710" s="277">
        <v>0</v>
      </c>
      <c r="S710" s="277">
        <v>0</v>
      </c>
      <c r="T710" s="277">
        <v>0</v>
      </c>
      <c r="U710" s="280"/>
      <c r="V710" s="280"/>
      <c r="W710" s="280"/>
      <c r="X710" s="280"/>
      <c r="Y710" s="280"/>
      <c r="Z710" s="280"/>
      <c r="AA710" s="280"/>
      <c r="AB710" s="280"/>
      <c r="AC710" s="280"/>
      <c r="AD710" s="280"/>
      <c r="AE710" s="280"/>
      <c r="AF710" s="280"/>
      <c r="AG710" s="280"/>
      <c r="AH710" s="280"/>
      <c r="AI710" s="280"/>
      <c r="AJ710" s="280"/>
      <c r="AK710" s="280"/>
      <c r="AL710" s="280"/>
      <c r="AM710" s="280"/>
      <c r="AN710" s="280"/>
      <c r="AO710" s="280"/>
    </row>
    <row r="711" s="43" customFormat="1" ht="22.5" customHeight="1">
      <c r="A711" s="271" t="s">
        <v>321</v>
      </c>
      <c r="B711" s="271"/>
      <c r="C711" s="272">
        <f>SUM(C712:C722)</f>
        <v>25363531.309999999</v>
      </c>
      <c r="D711" s="272">
        <f t="shared" ref="D711:T711" si="456">SUM(D712:D722)</f>
        <v>5039355.5</v>
      </c>
      <c r="E711" s="272">
        <f t="shared" si="456"/>
        <v>0</v>
      </c>
      <c r="F711" s="272">
        <f t="shared" si="456"/>
        <v>0</v>
      </c>
      <c r="G711" s="272">
        <f t="shared" si="456"/>
        <v>468387.09000000003</v>
      </c>
      <c r="H711" s="272">
        <f t="shared" si="456"/>
        <v>1321497.0900000001</v>
      </c>
      <c r="I711" s="272">
        <f t="shared" si="456"/>
        <v>3249471.3200000003</v>
      </c>
      <c r="J711" s="273">
        <f t="shared" si="456"/>
        <v>0</v>
      </c>
      <c r="K711" s="272">
        <f t="shared" si="456"/>
        <v>0</v>
      </c>
      <c r="L711" s="272">
        <f t="shared" si="456"/>
        <v>19847777.050000001</v>
      </c>
      <c r="M711" s="272">
        <f t="shared" si="456"/>
        <v>0</v>
      </c>
      <c r="N711" s="272">
        <f t="shared" si="456"/>
        <v>0</v>
      </c>
      <c r="O711" s="272">
        <f t="shared" si="456"/>
        <v>0</v>
      </c>
      <c r="P711" s="272">
        <f t="shared" si="456"/>
        <v>476398.76000000001</v>
      </c>
      <c r="Q711" s="272">
        <f t="shared" si="456"/>
        <v>0</v>
      </c>
      <c r="R711" s="272">
        <f t="shared" si="456"/>
        <v>0</v>
      </c>
      <c r="S711" s="272">
        <f t="shared" si="456"/>
        <v>0</v>
      </c>
      <c r="T711" s="272">
        <f t="shared" si="456"/>
        <v>0</v>
      </c>
      <c r="U711" s="274"/>
      <c r="V711" s="274"/>
      <c r="W711" s="274"/>
      <c r="X711" s="274"/>
      <c r="Y711" s="274"/>
      <c r="Z711" s="274"/>
      <c r="AA711" s="274"/>
      <c r="AB711" s="274"/>
      <c r="AC711" s="274"/>
      <c r="AD711" s="274"/>
      <c r="AE711" s="274"/>
      <c r="AF711" s="274"/>
      <c r="AG711" s="274"/>
      <c r="AH711" s="274"/>
      <c r="AI711" s="274"/>
      <c r="AJ711" s="274"/>
      <c r="AK711" s="274"/>
      <c r="AL711" s="274"/>
      <c r="AM711" s="274"/>
      <c r="AN711" s="274"/>
      <c r="AO711" s="274"/>
    </row>
    <row r="712" s="51" customFormat="1" ht="22.5" customHeight="1">
      <c r="A712" s="275">
        <v>1</v>
      </c>
      <c r="B712" s="276" t="s">
        <v>1441</v>
      </c>
      <c r="C712" s="277">
        <f t="shared" si="446"/>
        <v>336004.92999999999</v>
      </c>
      <c r="D712" s="277">
        <f t="shared" si="447"/>
        <v>0</v>
      </c>
      <c r="E712" s="277">
        <v>0</v>
      </c>
      <c r="F712" s="277">
        <v>0</v>
      </c>
      <c r="G712" s="277">
        <v>0</v>
      </c>
      <c r="H712" s="277">
        <v>0</v>
      </c>
      <c r="I712" s="277">
        <v>0</v>
      </c>
      <c r="J712" s="279">
        <v>0</v>
      </c>
      <c r="K712" s="277">
        <v>0</v>
      </c>
      <c r="L712" s="277">
        <v>0</v>
      </c>
      <c r="M712" s="277">
        <v>0</v>
      </c>
      <c r="N712" s="277">
        <v>0</v>
      </c>
      <c r="O712" s="277">
        <v>0</v>
      </c>
      <c r="P712" s="277">
        <v>336004.92999999999</v>
      </c>
      <c r="Q712" s="277">
        <v>0</v>
      </c>
      <c r="R712" s="277">
        <v>0</v>
      </c>
      <c r="S712" s="277">
        <v>0</v>
      </c>
      <c r="T712" s="277">
        <v>0</v>
      </c>
      <c r="U712" s="280"/>
      <c r="V712" s="280"/>
      <c r="W712" s="280"/>
      <c r="X712" s="280"/>
      <c r="Y712" s="280"/>
      <c r="Z712" s="280"/>
      <c r="AA712" s="280"/>
      <c r="AB712" s="280"/>
      <c r="AC712" s="280"/>
      <c r="AD712" s="280"/>
      <c r="AE712" s="280"/>
      <c r="AF712" s="280"/>
      <c r="AG712" s="280"/>
      <c r="AH712" s="280"/>
      <c r="AI712" s="280"/>
      <c r="AJ712" s="280"/>
      <c r="AK712" s="280"/>
      <c r="AL712" s="280"/>
      <c r="AM712" s="280"/>
      <c r="AN712" s="280"/>
      <c r="AO712" s="280"/>
    </row>
    <row r="713" s="51" customFormat="1" ht="22.5" customHeight="1">
      <c r="A713" s="275">
        <v>2</v>
      </c>
      <c r="B713" s="276" t="s">
        <v>736</v>
      </c>
      <c r="C713" s="277">
        <f t="shared" si="446"/>
        <v>815684.40000000002</v>
      </c>
      <c r="D713" s="277">
        <f t="shared" si="447"/>
        <v>815684.40000000002</v>
      </c>
      <c r="E713" s="277">
        <v>0</v>
      </c>
      <c r="F713" s="277">
        <v>0</v>
      </c>
      <c r="G713" s="277">
        <v>0</v>
      </c>
      <c r="H713" s="277">
        <v>352638</v>
      </c>
      <c r="I713" s="277">
        <v>463046.40000000002</v>
      </c>
      <c r="J713" s="279">
        <v>0</v>
      </c>
      <c r="K713" s="277">
        <v>0</v>
      </c>
      <c r="L713" s="277">
        <v>0</v>
      </c>
      <c r="M713" s="277">
        <v>0</v>
      </c>
      <c r="N713" s="277">
        <v>0</v>
      </c>
      <c r="O713" s="277">
        <v>0</v>
      </c>
      <c r="P713" s="277">
        <v>0</v>
      </c>
      <c r="Q713" s="277">
        <v>0</v>
      </c>
      <c r="R713" s="277">
        <v>0</v>
      </c>
      <c r="S713" s="277">
        <v>0</v>
      </c>
      <c r="T713" s="277">
        <v>0</v>
      </c>
      <c r="U713" s="280"/>
      <c r="V713" s="280"/>
      <c r="W713" s="280"/>
      <c r="X713" s="280"/>
      <c r="Y713" s="280"/>
      <c r="Z713" s="280"/>
      <c r="AA713" s="280"/>
      <c r="AB713" s="280"/>
      <c r="AC713" s="280"/>
      <c r="AD713" s="280"/>
      <c r="AE713" s="280"/>
      <c r="AF713" s="280"/>
      <c r="AG713" s="280"/>
      <c r="AH713" s="280"/>
      <c r="AI713" s="280"/>
      <c r="AJ713" s="280"/>
      <c r="AK713" s="280"/>
      <c r="AL713" s="280"/>
      <c r="AM713" s="280"/>
      <c r="AN713" s="280"/>
      <c r="AO713" s="280"/>
    </row>
    <row r="714" s="51" customFormat="1" ht="22.5" customHeight="1">
      <c r="A714" s="275">
        <v>3</v>
      </c>
      <c r="B714" s="276" t="s">
        <v>737</v>
      </c>
      <c r="C714" s="277">
        <f t="shared" si="446"/>
        <v>1981963.0800000001</v>
      </c>
      <c r="D714" s="277">
        <f t="shared" si="447"/>
        <v>1981963.0800000001</v>
      </c>
      <c r="E714" s="277">
        <v>0</v>
      </c>
      <c r="F714" s="277">
        <v>0</v>
      </c>
      <c r="G714" s="277">
        <v>0</v>
      </c>
      <c r="H714" s="277">
        <v>519098.40000000002</v>
      </c>
      <c r="I714" s="277">
        <v>1462864.6799999999</v>
      </c>
      <c r="J714" s="279">
        <v>0</v>
      </c>
      <c r="K714" s="277">
        <v>0</v>
      </c>
      <c r="L714" s="277">
        <v>0</v>
      </c>
      <c r="M714" s="277">
        <v>0</v>
      </c>
      <c r="N714" s="277">
        <v>0</v>
      </c>
      <c r="O714" s="277">
        <v>0</v>
      </c>
      <c r="P714" s="277">
        <v>0</v>
      </c>
      <c r="Q714" s="277">
        <v>0</v>
      </c>
      <c r="R714" s="277">
        <v>0</v>
      </c>
      <c r="S714" s="277">
        <v>0</v>
      </c>
      <c r="T714" s="277">
        <v>0</v>
      </c>
      <c r="U714" s="280"/>
      <c r="V714" s="280"/>
      <c r="W714" s="280"/>
      <c r="X714" s="280"/>
      <c r="Y714" s="280"/>
      <c r="Z714" s="280"/>
      <c r="AA714" s="280"/>
      <c r="AB714" s="280"/>
      <c r="AC714" s="280"/>
      <c r="AD714" s="280"/>
      <c r="AE714" s="280"/>
      <c r="AF714" s="280"/>
      <c r="AG714" s="280"/>
      <c r="AH714" s="280"/>
      <c r="AI714" s="280"/>
      <c r="AJ714" s="280"/>
      <c r="AK714" s="280"/>
      <c r="AL714" s="280"/>
      <c r="AM714" s="280"/>
      <c r="AN714" s="280"/>
      <c r="AO714" s="280"/>
    </row>
    <row r="715" s="51" customFormat="1" ht="22.5" customHeight="1">
      <c r="A715" s="275">
        <v>4</v>
      </c>
      <c r="B715" s="276" t="s">
        <v>738</v>
      </c>
      <c r="C715" s="277">
        <f t="shared" si="446"/>
        <v>2241708.02</v>
      </c>
      <c r="D715" s="277">
        <f t="shared" si="447"/>
        <v>2241708.02</v>
      </c>
      <c r="E715" s="277">
        <v>0</v>
      </c>
      <c r="F715" s="277">
        <v>0</v>
      </c>
      <c r="G715" s="277">
        <v>468387.09000000003</v>
      </c>
      <c r="H715" s="277">
        <v>449760.69</v>
      </c>
      <c r="I715" s="277">
        <v>1323560.24</v>
      </c>
      <c r="J715" s="279">
        <v>0</v>
      </c>
      <c r="K715" s="277">
        <v>0</v>
      </c>
      <c r="L715" s="277">
        <v>0</v>
      </c>
      <c r="M715" s="277">
        <v>0</v>
      </c>
      <c r="N715" s="277">
        <v>0</v>
      </c>
      <c r="O715" s="277">
        <v>0</v>
      </c>
      <c r="P715" s="277">
        <v>0</v>
      </c>
      <c r="Q715" s="277">
        <v>0</v>
      </c>
      <c r="R715" s="277">
        <v>0</v>
      </c>
      <c r="S715" s="277">
        <v>0</v>
      </c>
      <c r="T715" s="277">
        <v>0</v>
      </c>
      <c r="U715" s="280"/>
      <c r="V715" s="280"/>
      <c r="W715" s="280"/>
      <c r="X715" s="280"/>
      <c r="Y715" s="280"/>
      <c r="Z715" s="280"/>
      <c r="AA715" s="280"/>
      <c r="AB715" s="280"/>
      <c r="AC715" s="280"/>
      <c r="AD715" s="280"/>
      <c r="AE715" s="280"/>
      <c r="AF715" s="280"/>
      <c r="AG715" s="280"/>
      <c r="AH715" s="280"/>
      <c r="AI715" s="280"/>
      <c r="AJ715" s="280"/>
      <c r="AK715" s="280"/>
      <c r="AL715" s="280"/>
      <c r="AM715" s="280"/>
      <c r="AN715" s="280"/>
      <c r="AO715" s="280"/>
    </row>
    <row r="716" s="51" customFormat="1" ht="22.5" customHeight="1">
      <c r="A716" s="275">
        <v>5</v>
      </c>
      <c r="B716" s="276" t="s">
        <v>1442</v>
      </c>
      <c r="C716" s="277">
        <f t="shared" si="446"/>
        <v>140393.82999999999</v>
      </c>
      <c r="D716" s="277">
        <f t="shared" si="447"/>
        <v>0</v>
      </c>
      <c r="E716" s="277">
        <v>0</v>
      </c>
      <c r="F716" s="277">
        <v>0</v>
      </c>
      <c r="G716" s="277">
        <v>0</v>
      </c>
      <c r="H716" s="277">
        <v>0</v>
      </c>
      <c r="I716" s="277">
        <v>0</v>
      </c>
      <c r="J716" s="279">
        <v>0</v>
      </c>
      <c r="K716" s="277">
        <v>0</v>
      </c>
      <c r="L716" s="277">
        <v>0</v>
      </c>
      <c r="M716" s="277">
        <v>0</v>
      </c>
      <c r="N716" s="277">
        <v>0</v>
      </c>
      <c r="O716" s="277">
        <v>0</v>
      </c>
      <c r="P716" s="277">
        <v>140393.82999999999</v>
      </c>
      <c r="Q716" s="277">
        <v>0</v>
      </c>
      <c r="R716" s="277">
        <v>0</v>
      </c>
      <c r="S716" s="277">
        <v>0</v>
      </c>
      <c r="T716" s="277">
        <v>0</v>
      </c>
      <c r="U716" s="280"/>
      <c r="V716" s="280"/>
      <c r="W716" s="280"/>
      <c r="X716" s="280"/>
      <c r="Y716" s="280"/>
      <c r="Z716" s="280"/>
      <c r="AA716" s="280"/>
      <c r="AB716" s="280"/>
      <c r="AC716" s="280"/>
      <c r="AD716" s="280"/>
      <c r="AE716" s="280"/>
      <c r="AF716" s="280"/>
      <c r="AG716" s="280"/>
      <c r="AH716" s="280"/>
      <c r="AI716" s="280"/>
      <c r="AJ716" s="280"/>
      <c r="AK716" s="280"/>
      <c r="AL716" s="280"/>
      <c r="AM716" s="280"/>
      <c r="AN716" s="280"/>
      <c r="AO716" s="280"/>
    </row>
    <row r="717" s="51" customFormat="1" ht="34.5" customHeight="1">
      <c r="A717" s="275">
        <v>6</v>
      </c>
      <c r="B717" s="276" t="s">
        <v>1443</v>
      </c>
      <c r="C717" s="277">
        <f t="shared" si="446"/>
        <v>3195274.7599999998</v>
      </c>
      <c r="D717" s="277">
        <f t="shared" si="447"/>
        <v>0</v>
      </c>
      <c r="E717" s="277">
        <v>0</v>
      </c>
      <c r="F717" s="277">
        <v>0</v>
      </c>
      <c r="G717" s="277">
        <v>0</v>
      </c>
      <c r="H717" s="277">
        <v>0</v>
      </c>
      <c r="I717" s="277">
        <v>0</v>
      </c>
      <c r="J717" s="279">
        <v>0</v>
      </c>
      <c r="K717" s="277">
        <v>0</v>
      </c>
      <c r="L717" s="277">
        <v>3195274.7599999998</v>
      </c>
      <c r="M717" s="277">
        <v>0</v>
      </c>
      <c r="N717" s="277">
        <v>0</v>
      </c>
      <c r="O717" s="277">
        <v>0</v>
      </c>
      <c r="P717" s="277">
        <v>0</v>
      </c>
      <c r="Q717" s="277">
        <v>0</v>
      </c>
      <c r="R717" s="277">
        <v>0</v>
      </c>
      <c r="S717" s="277">
        <v>0</v>
      </c>
      <c r="T717" s="277">
        <v>0</v>
      </c>
      <c r="U717" s="280"/>
      <c r="V717" s="280"/>
      <c r="W717" s="280"/>
      <c r="X717" s="280"/>
      <c r="Y717" s="280"/>
      <c r="Z717" s="280"/>
      <c r="AA717" s="280"/>
      <c r="AB717" s="280"/>
      <c r="AC717" s="280"/>
      <c r="AD717" s="280"/>
      <c r="AE717" s="280"/>
      <c r="AF717" s="280"/>
      <c r="AG717" s="280"/>
      <c r="AH717" s="280"/>
      <c r="AI717" s="280"/>
      <c r="AJ717" s="280"/>
      <c r="AK717" s="280"/>
      <c r="AL717" s="280"/>
      <c r="AM717" s="280"/>
      <c r="AN717" s="280"/>
      <c r="AO717" s="280"/>
    </row>
    <row r="718" s="51" customFormat="1" ht="22.5" customHeight="1">
      <c r="A718" s="275">
        <v>7</v>
      </c>
      <c r="B718" s="276" t="s">
        <v>741</v>
      </c>
      <c r="C718" s="277">
        <f t="shared" si="446"/>
        <v>3611535.8199999998</v>
      </c>
      <c r="D718" s="277">
        <f t="shared" si="447"/>
        <v>0</v>
      </c>
      <c r="E718" s="277">
        <v>0</v>
      </c>
      <c r="F718" s="277">
        <v>0</v>
      </c>
      <c r="G718" s="277">
        <v>0</v>
      </c>
      <c r="H718" s="277">
        <v>0</v>
      </c>
      <c r="I718" s="277">
        <v>0</v>
      </c>
      <c r="J718" s="279">
        <v>0</v>
      </c>
      <c r="K718" s="277">
        <v>0</v>
      </c>
      <c r="L718" s="277">
        <v>3611535.8199999998</v>
      </c>
      <c r="M718" s="277">
        <v>0</v>
      </c>
      <c r="N718" s="277">
        <v>0</v>
      </c>
      <c r="O718" s="277">
        <v>0</v>
      </c>
      <c r="P718" s="277">
        <v>0</v>
      </c>
      <c r="Q718" s="277">
        <v>0</v>
      </c>
      <c r="R718" s="277">
        <v>0</v>
      </c>
      <c r="S718" s="277">
        <v>0</v>
      </c>
      <c r="T718" s="277">
        <v>0</v>
      </c>
      <c r="U718" s="280"/>
      <c r="V718" s="280"/>
      <c r="W718" s="280"/>
      <c r="X718" s="280"/>
      <c r="Y718" s="280"/>
      <c r="Z718" s="280"/>
      <c r="AA718" s="280"/>
      <c r="AB718" s="280"/>
      <c r="AC718" s="280"/>
      <c r="AD718" s="280"/>
      <c r="AE718" s="280"/>
      <c r="AF718" s="280"/>
      <c r="AG718" s="280"/>
      <c r="AH718" s="280"/>
      <c r="AI718" s="280"/>
      <c r="AJ718" s="280"/>
      <c r="AK718" s="280"/>
      <c r="AL718" s="280"/>
      <c r="AM718" s="280"/>
      <c r="AN718" s="280"/>
      <c r="AO718" s="280"/>
    </row>
    <row r="719" s="51" customFormat="1" ht="22.5" customHeight="1">
      <c r="A719" s="275">
        <v>8</v>
      </c>
      <c r="B719" s="276" t="s">
        <v>742</v>
      </c>
      <c r="C719" s="277">
        <f t="shared" si="446"/>
        <v>2921564.7000000002</v>
      </c>
      <c r="D719" s="277">
        <f t="shared" si="447"/>
        <v>0</v>
      </c>
      <c r="E719" s="277">
        <v>0</v>
      </c>
      <c r="F719" s="277">
        <v>0</v>
      </c>
      <c r="G719" s="277">
        <v>0</v>
      </c>
      <c r="H719" s="277">
        <v>0</v>
      </c>
      <c r="I719" s="277">
        <v>0</v>
      </c>
      <c r="J719" s="279">
        <v>0</v>
      </c>
      <c r="K719" s="277">
        <v>0</v>
      </c>
      <c r="L719" s="277">
        <v>2921564.7000000002</v>
      </c>
      <c r="M719" s="277">
        <v>0</v>
      </c>
      <c r="N719" s="277">
        <v>0</v>
      </c>
      <c r="O719" s="277">
        <v>0</v>
      </c>
      <c r="P719" s="277">
        <v>0</v>
      </c>
      <c r="Q719" s="277">
        <v>0</v>
      </c>
      <c r="R719" s="277">
        <v>0</v>
      </c>
      <c r="S719" s="277">
        <v>0</v>
      </c>
      <c r="T719" s="277">
        <v>0</v>
      </c>
      <c r="U719" s="280"/>
      <c r="V719" s="280"/>
      <c r="W719" s="280"/>
      <c r="X719" s="280"/>
      <c r="Y719" s="280"/>
      <c r="Z719" s="280"/>
      <c r="AA719" s="280"/>
      <c r="AB719" s="280"/>
      <c r="AC719" s="280"/>
      <c r="AD719" s="280"/>
      <c r="AE719" s="280"/>
      <c r="AF719" s="280"/>
      <c r="AG719" s="280"/>
      <c r="AH719" s="280"/>
      <c r="AI719" s="280"/>
      <c r="AJ719" s="280"/>
      <c r="AK719" s="280"/>
      <c r="AL719" s="280"/>
      <c r="AM719" s="280"/>
      <c r="AN719" s="280"/>
      <c r="AO719" s="280"/>
    </row>
    <row r="720" s="51" customFormat="1" ht="22.5" customHeight="1">
      <c r="A720" s="275">
        <v>9</v>
      </c>
      <c r="B720" s="276" t="s">
        <v>743</v>
      </c>
      <c r="C720" s="277">
        <f t="shared" si="446"/>
        <v>3043062.6299999999</v>
      </c>
      <c r="D720" s="277">
        <f t="shared" si="447"/>
        <v>0</v>
      </c>
      <c r="E720" s="277">
        <v>0</v>
      </c>
      <c r="F720" s="277">
        <v>0</v>
      </c>
      <c r="G720" s="277">
        <v>0</v>
      </c>
      <c r="H720" s="277">
        <v>0</v>
      </c>
      <c r="I720" s="277">
        <v>0</v>
      </c>
      <c r="J720" s="279">
        <v>0</v>
      </c>
      <c r="K720" s="277">
        <v>0</v>
      </c>
      <c r="L720" s="277">
        <v>3043062.6299999999</v>
      </c>
      <c r="M720" s="277">
        <v>0</v>
      </c>
      <c r="N720" s="277">
        <v>0</v>
      </c>
      <c r="O720" s="277">
        <v>0</v>
      </c>
      <c r="P720" s="277">
        <v>0</v>
      </c>
      <c r="Q720" s="277">
        <v>0</v>
      </c>
      <c r="R720" s="277">
        <v>0</v>
      </c>
      <c r="S720" s="277">
        <v>0</v>
      </c>
      <c r="T720" s="277">
        <v>0</v>
      </c>
      <c r="U720" s="280"/>
      <c r="V720" s="280"/>
      <c r="W720" s="280"/>
      <c r="X720" s="280"/>
      <c r="Y720" s="280"/>
      <c r="Z720" s="280"/>
      <c r="AA720" s="280"/>
      <c r="AB720" s="280"/>
      <c r="AC720" s="280"/>
      <c r="AD720" s="280"/>
      <c r="AE720" s="280"/>
      <c r="AF720" s="280"/>
      <c r="AG720" s="280"/>
      <c r="AH720" s="280"/>
      <c r="AI720" s="280"/>
      <c r="AJ720" s="280"/>
      <c r="AK720" s="280"/>
      <c r="AL720" s="280"/>
      <c r="AM720" s="280"/>
      <c r="AN720" s="280"/>
      <c r="AO720" s="280"/>
    </row>
    <row r="721" s="51" customFormat="1" ht="22.5" customHeight="1">
      <c r="A721" s="275">
        <v>10</v>
      </c>
      <c r="B721" s="276" t="s">
        <v>744</v>
      </c>
      <c r="C721" s="277">
        <f t="shared" si="446"/>
        <v>3519551.6899999999</v>
      </c>
      <c r="D721" s="277">
        <f t="shared" si="447"/>
        <v>0</v>
      </c>
      <c r="E721" s="277">
        <v>0</v>
      </c>
      <c r="F721" s="277">
        <v>0</v>
      </c>
      <c r="G721" s="277">
        <v>0</v>
      </c>
      <c r="H721" s="277">
        <v>0</v>
      </c>
      <c r="I721" s="277">
        <v>0</v>
      </c>
      <c r="J721" s="279">
        <v>0</v>
      </c>
      <c r="K721" s="277">
        <v>0</v>
      </c>
      <c r="L721" s="277">
        <v>3519551.6899999999</v>
      </c>
      <c r="M721" s="277">
        <v>0</v>
      </c>
      <c r="N721" s="277">
        <v>0</v>
      </c>
      <c r="O721" s="277">
        <v>0</v>
      </c>
      <c r="P721" s="277">
        <v>0</v>
      </c>
      <c r="Q721" s="277">
        <v>0</v>
      </c>
      <c r="R721" s="277">
        <v>0</v>
      </c>
      <c r="S721" s="277">
        <v>0</v>
      </c>
      <c r="T721" s="277">
        <v>0</v>
      </c>
      <c r="U721" s="280"/>
      <c r="V721" s="280"/>
      <c r="W721" s="280"/>
      <c r="X721" s="280"/>
      <c r="Y721" s="280"/>
      <c r="Z721" s="280"/>
      <c r="AA721" s="280"/>
      <c r="AB721" s="280"/>
      <c r="AC721" s="280"/>
      <c r="AD721" s="280"/>
      <c r="AE721" s="280"/>
      <c r="AF721" s="280"/>
      <c r="AG721" s="280"/>
      <c r="AH721" s="280"/>
      <c r="AI721" s="280"/>
      <c r="AJ721" s="280"/>
      <c r="AK721" s="280"/>
      <c r="AL721" s="280"/>
      <c r="AM721" s="280"/>
      <c r="AN721" s="280"/>
      <c r="AO721" s="280"/>
    </row>
    <row r="722" s="51" customFormat="1" ht="22.5" customHeight="1">
      <c r="A722" s="275">
        <v>11</v>
      </c>
      <c r="B722" s="276" t="s">
        <v>745</v>
      </c>
      <c r="C722" s="277">
        <f t="shared" si="446"/>
        <v>3556787.4500000002</v>
      </c>
      <c r="D722" s="277">
        <f t="shared" si="447"/>
        <v>0</v>
      </c>
      <c r="E722" s="277">
        <v>0</v>
      </c>
      <c r="F722" s="277">
        <v>0</v>
      </c>
      <c r="G722" s="277">
        <v>0</v>
      </c>
      <c r="H722" s="277">
        <v>0</v>
      </c>
      <c r="I722" s="277">
        <v>0</v>
      </c>
      <c r="J722" s="279">
        <v>0</v>
      </c>
      <c r="K722" s="277">
        <v>0</v>
      </c>
      <c r="L722" s="277">
        <v>3556787.4500000002</v>
      </c>
      <c r="M722" s="277">
        <v>0</v>
      </c>
      <c r="N722" s="277">
        <v>0</v>
      </c>
      <c r="O722" s="277">
        <v>0</v>
      </c>
      <c r="P722" s="277">
        <v>0</v>
      </c>
      <c r="Q722" s="277">
        <v>0</v>
      </c>
      <c r="R722" s="277">
        <v>0</v>
      </c>
      <c r="S722" s="277">
        <v>0</v>
      </c>
      <c r="T722" s="277">
        <v>0</v>
      </c>
      <c r="U722" s="280"/>
      <c r="V722" s="280"/>
      <c r="W722" s="280"/>
      <c r="X722" s="280"/>
      <c r="Y722" s="280"/>
      <c r="Z722" s="280"/>
      <c r="AA722" s="280"/>
      <c r="AB722" s="280"/>
      <c r="AC722" s="280"/>
      <c r="AD722" s="280"/>
      <c r="AE722" s="280"/>
      <c r="AF722" s="280"/>
      <c r="AG722" s="280"/>
      <c r="AH722" s="280"/>
      <c r="AI722" s="280"/>
      <c r="AJ722" s="280"/>
      <c r="AK722" s="280"/>
      <c r="AL722" s="280"/>
      <c r="AM722" s="280"/>
      <c r="AN722" s="280"/>
      <c r="AO722" s="280"/>
    </row>
    <row r="723" s="43" customFormat="1" ht="24" customHeight="1">
      <c r="A723" s="271" t="s">
        <v>323</v>
      </c>
      <c r="B723" s="271"/>
      <c r="C723" s="272">
        <f>C724</f>
        <v>2915066.6699999999</v>
      </c>
      <c r="D723" s="272">
        <f t="shared" ref="D723:T723" si="457">D724</f>
        <v>0</v>
      </c>
      <c r="E723" s="272">
        <f t="shared" si="457"/>
        <v>0</v>
      </c>
      <c r="F723" s="272">
        <f t="shared" si="457"/>
        <v>0</v>
      </c>
      <c r="G723" s="272">
        <f t="shared" si="457"/>
        <v>0</v>
      </c>
      <c r="H723" s="272">
        <f t="shared" si="457"/>
        <v>0</v>
      </c>
      <c r="I723" s="272">
        <f t="shared" si="457"/>
        <v>0</v>
      </c>
      <c r="J723" s="273">
        <f t="shared" si="457"/>
        <v>0</v>
      </c>
      <c r="K723" s="272">
        <f t="shared" si="457"/>
        <v>0</v>
      </c>
      <c r="L723" s="272">
        <f t="shared" si="457"/>
        <v>2915066.6699999999</v>
      </c>
      <c r="M723" s="272">
        <f t="shared" si="457"/>
        <v>0</v>
      </c>
      <c r="N723" s="272">
        <f t="shared" si="457"/>
        <v>0</v>
      </c>
      <c r="O723" s="272">
        <f t="shared" si="457"/>
        <v>0</v>
      </c>
      <c r="P723" s="272">
        <f t="shared" si="457"/>
        <v>0</v>
      </c>
      <c r="Q723" s="272">
        <f t="shared" si="457"/>
        <v>0</v>
      </c>
      <c r="R723" s="272">
        <f t="shared" si="457"/>
        <v>0</v>
      </c>
      <c r="S723" s="272">
        <f t="shared" si="457"/>
        <v>0</v>
      </c>
      <c r="T723" s="272">
        <f t="shared" si="457"/>
        <v>0</v>
      </c>
      <c r="U723" s="274"/>
      <c r="V723" s="274"/>
      <c r="W723" s="274"/>
      <c r="X723" s="274"/>
      <c r="Y723" s="274"/>
      <c r="Z723" s="274"/>
      <c r="AA723" s="274"/>
      <c r="AB723" s="274"/>
      <c r="AC723" s="274"/>
      <c r="AD723" s="274"/>
      <c r="AE723" s="274"/>
      <c r="AF723" s="274"/>
      <c r="AG723" s="274"/>
      <c r="AH723" s="274"/>
      <c r="AI723" s="274"/>
      <c r="AJ723" s="274"/>
      <c r="AK723" s="274"/>
      <c r="AL723" s="274"/>
      <c r="AM723" s="274"/>
      <c r="AN723" s="274"/>
      <c r="AO723" s="274"/>
    </row>
    <row r="724" s="51" customFormat="1" ht="21.75" customHeight="1">
      <c r="A724" s="275">
        <v>1</v>
      </c>
      <c r="B724" s="276" t="s">
        <v>324</v>
      </c>
      <c r="C724" s="277">
        <f t="shared" si="446"/>
        <v>2915066.6699999999</v>
      </c>
      <c r="D724" s="277">
        <f t="shared" si="447"/>
        <v>0</v>
      </c>
      <c r="E724" s="277">
        <v>0</v>
      </c>
      <c r="F724" s="277">
        <v>0</v>
      </c>
      <c r="G724" s="277">
        <v>0</v>
      </c>
      <c r="H724" s="277">
        <v>0</v>
      </c>
      <c r="I724" s="277">
        <v>0</v>
      </c>
      <c r="J724" s="279">
        <v>0</v>
      </c>
      <c r="K724" s="277">
        <v>0</v>
      </c>
      <c r="L724" s="277">
        <v>2915066.6699999999</v>
      </c>
      <c r="M724" s="277">
        <v>0</v>
      </c>
      <c r="N724" s="277">
        <v>0</v>
      </c>
      <c r="O724" s="277">
        <v>0</v>
      </c>
      <c r="P724" s="277">
        <v>0</v>
      </c>
      <c r="Q724" s="277">
        <v>0</v>
      </c>
      <c r="R724" s="277">
        <v>0</v>
      </c>
      <c r="S724" s="277">
        <v>0</v>
      </c>
      <c r="T724" s="277">
        <v>0</v>
      </c>
      <c r="U724" s="280"/>
      <c r="V724" s="280"/>
      <c r="W724" s="280"/>
      <c r="X724" s="280"/>
      <c r="Y724" s="280"/>
      <c r="Z724" s="280"/>
      <c r="AA724" s="280"/>
      <c r="AB724" s="280"/>
      <c r="AC724" s="280"/>
      <c r="AD724" s="280"/>
      <c r="AE724" s="280"/>
      <c r="AF724" s="280"/>
      <c r="AG724" s="280"/>
      <c r="AH724" s="280"/>
      <c r="AI724" s="280"/>
      <c r="AJ724" s="280"/>
      <c r="AK724" s="280"/>
      <c r="AL724" s="280"/>
      <c r="AM724" s="280"/>
      <c r="AN724" s="280"/>
      <c r="AO724" s="280"/>
    </row>
    <row r="725" s="43" customFormat="1" ht="22.5" customHeight="1">
      <c r="A725" s="271" t="s">
        <v>746</v>
      </c>
      <c r="B725" s="271"/>
      <c r="C725" s="272">
        <f>SUM(C726:C728)</f>
        <v>2959170.7000000002</v>
      </c>
      <c r="D725" s="272">
        <f t="shared" ref="D725:T725" si="458">SUM(D726:D728)</f>
        <v>2751747.79</v>
      </c>
      <c r="E725" s="272">
        <f t="shared" si="458"/>
        <v>2751747.79</v>
      </c>
      <c r="F725" s="272">
        <f t="shared" si="458"/>
        <v>0</v>
      </c>
      <c r="G725" s="272">
        <f t="shared" si="458"/>
        <v>0</v>
      </c>
      <c r="H725" s="272">
        <f t="shared" si="458"/>
        <v>0</v>
      </c>
      <c r="I725" s="272">
        <f t="shared" si="458"/>
        <v>0</v>
      </c>
      <c r="J725" s="273">
        <f t="shared" si="458"/>
        <v>0</v>
      </c>
      <c r="K725" s="272">
        <f t="shared" si="458"/>
        <v>0</v>
      </c>
      <c r="L725" s="272">
        <f t="shared" si="458"/>
        <v>0</v>
      </c>
      <c r="M725" s="272">
        <f t="shared" si="458"/>
        <v>0</v>
      </c>
      <c r="N725" s="272">
        <f t="shared" si="458"/>
        <v>0</v>
      </c>
      <c r="O725" s="272">
        <f t="shared" si="458"/>
        <v>0</v>
      </c>
      <c r="P725" s="272">
        <f t="shared" si="458"/>
        <v>207422.91</v>
      </c>
      <c r="Q725" s="272">
        <f t="shared" si="458"/>
        <v>0</v>
      </c>
      <c r="R725" s="272">
        <f t="shared" si="458"/>
        <v>0</v>
      </c>
      <c r="S725" s="272">
        <f t="shared" si="458"/>
        <v>0</v>
      </c>
      <c r="T725" s="272">
        <f t="shared" si="458"/>
        <v>0</v>
      </c>
      <c r="U725" s="274"/>
      <c r="V725" s="274"/>
      <c r="W725" s="274"/>
      <c r="X725" s="274"/>
      <c r="Y725" s="274"/>
      <c r="Z725" s="274"/>
      <c r="AA725" s="274"/>
      <c r="AB725" s="274"/>
      <c r="AC725" s="274"/>
      <c r="AD725" s="274"/>
      <c r="AE725" s="274"/>
      <c r="AF725" s="274"/>
      <c r="AG725" s="274"/>
      <c r="AH725" s="274"/>
      <c r="AI725" s="274"/>
      <c r="AJ725" s="274"/>
      <c r="AK725" s="274"/>
      <c r="AL725" s="274"/>
      <c r="AM725" s="274"/>
      <c r="AN725" s="274"/>
      <c r="AO725" s="274"/>
    </row>
    <row r="726" s="51" customFormat="1" ht="22.5" customHeight="1">
      <c r="A726" s="275">
        <v>1</v>
      </c>
      <c r="B726" s="276" t="s">
        <v>1444</v>
      </c>
      <c r="C726" s="277">
        <f t="shared" si="446"/>
        <v>207422.91</v>
      </c>
      <c r="D726" s="277">
        <f t="shared" ref="D726:D728" si="459">SUM(E726:I726)</f>
        <v>0</v>
      </c>
      <c r="E726" s="277">
        <v>0</v>
      </c>
      <c r="F726" s="277">
        <v>0</v>
      </c>
      <c r="G726" s="277">
        <v>0</v>
      </c>
      <c r="H726" s="277">
        <v>0</v>
      </c>
      <c r="I726" s="277">
        <v>0</v>
      </c>
      <c r="J726" s="279">
        <v>0</v>
      </c>
      <c r="K726" s="277">
        <v>0</v>
      </c>
      <c r="L726" s="277">
        <v>0</v>
      </c>
      <c r="M726" s="277">
        <v>0</v>
      </c>
      <c r="N726" s="277">
        <v>0</v>
      </c>
      <c r="O726" s="277">
        <v>0</v>
      </c>
      <c r="P726" s="277">
        <v>207422.91</v>
      </c>
      <c r="Q726" s="277">
        <v>0</v>
      </c>
      <c r="R726" s="277">
        <v>0</v>
      </c>
      <c r="S726" s="277">
        <v>0</v>
      </c>
      <c r="T726" s="277">
        <v>0</v>
      </c>
      <c r="U726" s="280"/>
      <c r="V726" s="280"/>
      <c r="W726" s="280"/>
      <c r="X726" s="280"/>
      <c r="Y726" s="280"/>
      <c r="Z726" s="280"/>
      <c r="AA726" s="280"/>
      <c r="AB726" s="280"/>
      <c r="AC726" s="280"/>
      <c r="AD726" s="280"/>
      <c r="AE726" s="280"/>
      <c r="AF726" s="280"/>
      <c r="AG726" s="280"/>
      <c r="AH726" s="280"/>
      <c r="AI726" s="280"/>
      <c r="AJ726" s="280"/>
      <c r="AK726" s="280"/>
      <c r="AL726" s="280"/>
      <c r="AM726" s="280"/>
      <c r="AN726" s="280"/>
      <c r="AO726" s="280"/>
    </row>
    <row r="727" s="51" customFormat="1" ht="22.5" customHeight="1">
      <c r="A727" s="275">
        <v>2</v>
      </c>
      <c r="B727" s="276" t="s">
        <v>748</v>
      </c>
      <c r="C727" s="277">
        <f t="shared" si="446"/>
        <v>2286732</v>
      </c>
      <c r="D727" s="277">
        <f t="shared" si="459"/>
        <v>2286732</v>
      </c>
      <c r="E727" s="277">
        <v>2286732</v>
      </c>
      <c r="F727" s="277">
        <v>0</v>
      </c>
      <c r="G727" s="277">
        <v>0</v>
      </c>
      <c r="H727" s="277">
        <v>0</v>
      </c>
      <c r="I727" s="277">
        <v>0</v>
      </c>
      <c r="J727" s="279">
        <v>0</v>
      </c>
      <c r="K727" s="277">
        <v>0</v>
      </c>
      <c r="L727" s="277">
        <v>0</v>
      </c>
      <c r="M727" s="277">
        <v>0</v>
      </c>
      <c r="N727" s="277">
        <v>0</v>
      </c>
      <c r="O727" s="277">
        <v>0</v>
      </c>
      <c r="P727" s="277">
        <v>0</v>
      </c>
      <c r="Q727" s="277">
        <v>0</v>
      </c>
      <c r="R727" s="277">
        <v>0</v>
      </c>
      <c r="S727" s="277">
        <v>0</v>
      </c>
      <c r="T727" s="277">
        <v>0</v>
      </c>
      <c r="U727" s="280"/>
      <c r="V727" s="280"/>
      <c r="W727" s="280"/>
      <c r="X727" s="280"/>
      <c r="Y727" s="280"/>
      <c r="Z727" s="280"/>
      <c r="AA727" s="280"/>
      <c r="AB727" s="280"/>
      <c r="AC727" s="280"/>
      <c r="AD727" s="280"/>
      <c r="AE727" s="280"/>
      <c r="AF727" s="280"/>
      <c r="AG727" s="280"/>
      <c r="AH727" s="280"/>
      <c r="AI727" s="280"/>
      <c r="AJ727" s="280"/>
      <c r="AK727" s="280"/>
      <c r="AL727" s="280"/>
      <c r="AM727" s="280"/>
      <c r="AN727" s="280"/>
      <c r="AO727" s="280"/>
    </row>
    <row r="728" s="51" customFormat="1" ht="22.5" customHeight="1">
      <c r="A728" s="275">
        <v>3</v>
      </c>
      <c r="B728" s="276" t="s">
        <v>749</v>
      </c>
      <c r="C728" s="277">
        <f t="shared" si="446"/>
        <v>465015.78999999998</v>
      </c>
      <c r="D728" s="277">
        <f t="shared" si="459"/>
        <v>465015.78999999998</v>
      </c>
      <c r="E728" s="277">
        <v>465015.78999999998</v>
      </c>
      <c r="F728" s="277">
        <v>0</v>
      </c>
      <c r="G728" s="277">
        <v>0</v>
      </c>
      <c r="H728" s="277">
        <v>0</v>
      </c>
      <c r="I728" s="277">
        <v>0</v>
      </c>
      <c r="J728" s="279">
        <v>0</v>
      </c>
      <c r="K728" s="277">
        <v>0</v>
      </c>
      <c r="L728" s="277">
        <v>0</v>
      </c>
      <c r="M728" s="277">
        <v>0</v>
      </c>
      <c r="N728" s="277">
        <v>0</v>
      </c>
      <c r="O728" s="277">
        <v>0</v>
      </c>
      <c r="P728" s="277">
        <v>0</v>
      </c>
      <c r="Q728" s="277">
        <v>0</v>
      </c>
      <c r="R728" s="277">
        <v>0</v>
      </c>
      <c r="S728" s="277">
        <v>0</v>
      </c>
      <c r="T728" s="277">
        <v>0</v>
      </c>
      <c r="U728" s="280"/>
      <c r="V728" s="280"/>
      <c r="W728" s="280"/>
      <c r="X728" s="280"/>
      <c r="Y728" s="280"/>
      <c r="Z728" s="280"/>
      <c r="AA728" s="280"/>
      <c r="AB728" s="280"/>
      <c r="AC728" s="280"/>
      <c r="AD728" s="280"/>
      <c r="AE728" s="280"/>
      <c r="AF728" s="280"/>
      <c r="AG728" s="280"/>
      <c r="AH728" s="280"/>
      <c r="AI728" s="280"/>
      <c r="AJ728" s="280"/>
      <c r="AK728" s="280"/>
      <c r="AL728" s="280"/>
      <c r="AM728" s="280"/>
      <c r="AN728" s="280"/>
      <c r="AO728" s="280"/>
    </row>
    <row r="729" s="43" customFormat="1" ht="22.5" customHeight="1">
      <c r="A729" s="271" t="s">
        <v>750</v>
      </c>
      <c r="B729" s="271"/>
      <c r="C729" s="272">
        <f>SUM(C730:C734)</f>
        <v>4784045.96</v>
      </c>
      <c r="D729" s="272">
        <f t="shared" ref="D729:T729" si="460">SUM(D730:D734)</f>
        <v>3649299.3700000001</v>
      </c>
      <c r="E729" s="272">
        <f t="shared" si="460"/>
        <v>0</v>
      </c>
      <c r="F729" s="272">
        <f t="shared" si="460"/>
        <v>3258644.96</v>
      </c>
      <c r="G729" s="272">
        <f t="shared" si="460"/>
        <v>122841.21000000001</v>
      </c>
      <c r="H729" s="272">
        <f t="shared" si="460"/>
        <v>122792</v>
      </c>
      <c r="I729" s="272">
        <f t="shared" si="460"/>
        <v>145021.20000000001</v>
      </c>
      <c r="J729" s="273">
        <f t="shared" si="460"/>
        <v>0</v>
      </c>
      <c r="K729" s="272">
        <f t="shared" si="460"/>
        <v>0</v>
      </c>
      <c r="L729" s="272">
        <f t="shared" si="460"/>
        <v>0</v>
      </c>
      <c r="M729" s="272">
        <f t="shared" si="460"/>
        <v>104005.58</v>
      </c>
      <c r="N729" s="272">
        <f t="shared" si="460"/>
        <v>703365.58999999997</v>
      </c>
      <c r="O729" s="272">
        <f t="shared" si="460"/>
        <v>0</v>
      </c>
      <c r="P729" s="272">
        <f t="shared" si="460"/>
        <v>327375.42000000004</v>
      </c>
      <c r="Q729" s="272">
        <f t="shared" si="460"/>
        <v>0</v>
      </c>
      <c r="R729" s="272">
        <f t="shared" si="460"/>
        <v>0</v>
      </c>
      <c r="S729" s="272">
        <f t="shared" si="460"/>
        <v>0</v>
      </c>
      <c r="T729" s="272">
        <f t="shared" si="460"/>
        <v>0</v>
      </c>
      <c r="U729" s="274"/>
      <c r="V729" s="274"/>
      <c r="W729" s="274"/>
      <c r="X729" s="274"/>
      <c r="Y729" s="274"/>
      <c r="Z729" s="274"/>
      <c r="AA729" s="274"/>
      <c r="AB729" s="274"/>
      <c r="AC729" s="274"/>
      <c r="AD729" s="274"/>
      <c r="AE729" s="274"/>
      <c r="AF729" s="274"/>
      <c r="AG729" s="274"/>
      <c r="AH729" s="274"/>
      <c r="AI729" s="274"/>
      <c r="AJ729" s="274"/>
      <c r="AK729" s="274"/>
      <c r="AL729" s="274"/>
      <c r="AM729" s="274"/>
      <c r="AN729" s="274"/>
      <c r="AO729" s="274"/>
    </row>
    <row r="730" s="51" customFormat="1" ht="24" customHeight="1">
      <c r="A730" s="275">
        <v>1</v>
      </c>
      <c r="B730" s="276" t="s">
        <v>751</v>
      </c>
      <c r="C730" s="277">
        <f t="shared" ref="C730:C734" si="461">D730+K730+L730+M730+N730+O730+P730+Q730+R730+S730+T730</f>
        <v>3246771.7999999998</v>
      </c>
      <c r="D730" s="281">
        <f t="shared" ref="D730:D734" si="462">SUM(E730:I730)</f>
        <v>2543406.21</v>
      </c>
      <c r="E730" s="277">
        <v>0</v>
      </c>
      <c r="F730" s="277">
        <v>2297773</v>
      </c>
      <c r="G730" s="277">
        <v>122841.21000000001</v>
      </c>
      <c r="H730" s="277">
        <v>122792</v>
      </c>
      <c r="I730" s="277">
        <v>0</v>
      </c>
      <c r="J730" s="279">
        <v>0</v>
      </c>
      <c r="K730" s="277">
        <v>0</v>
      </c>
      <c r="L730" s="277">
        <v>0</v>
      </c>
      <c r="M730" s="277">
        <v>0</v>
      </c>
      <c r="N730" s="277">
        <v>703365.58999999997</v>
      </c>
      <c r="O730" s="277">
        <v>0</v>
      </c>
      <c r="P730" s="277">
        <v>0</v>
      </c>
      <c r="Q730" s="277">
        <v>0</v>
      </c>
      <c r="R730" s="277">
        <v>0</v>
      </c>
      <c r="S730" s="277">
        <v>0</v>
      </c>
      <c r="T730" s="277">
        <v>0</v>
      </c>
      <c r="U730" s="280"/>
      <c r="V730" s="280"/>
      <c r="W730" s="280"/>
      <c r="X730" s="280"/>
      <c r="Y730" s="280"/>
      <c r="Z730" s="280"/>
      <c r="AA730" s="280"/>
      <c r="AB730" s="280"/>
      <c r="AC730" s="280"/>
      <c r="AD730" s="280"/>
      <c r="AE730" s="280"/>
      <c r="AF730" s="280"/>
      <c r="AG730" s="280"/>
      <c r="AH730" s="280"/>
      <c r="AI730" s="280"/>
      <c r="AJ730" s="280"/>
      <c r="AK730" s="280"/>
      <c r="AL730" s="280"/>
      <c r="AM730" s="280"/>
      <c r="AN730" s="280"/>
      <c r="AO730" s="280"/>
    </row>
    <row r="731" s="51" customFormat="1" ht="23.25" customHeight="1">
      <c r="A731" s="275">
        <v>2</v>
      </c>
      <c r="B731" s="276" t="s">
        <v>1445</v>
      </c>
      <c r="C731" s="277">
        <f t="shared" si="461"/>
        <v>8568.9500000000007</v>
      </c>
      <c r="D731" s="277">
        <f t="shared" si="462"/>
        <v>0</v>
      </c>
      <c r="E731" s="277">
        <v>0</v>
      </c>
      <c r="F731" s="277">
        <v>0</v>
      </c>
      <c r="G731" s="277">
        <v>0</v>
      </c>
      <c r="H731" s="277">
        <v>0</v>
      </c>
      <c r="I731" s="277">
        <v>0</v>
      </c>
      <c r="J731" s="279">
        <v>0</v>
      </c>
      <c r="K731" s="277">
        <v>0</v>
      </c>
      <c r="L731" s="277">
        <v>0</v>
      </c>
      <c r="M731" s="277">
        <v>0</v>
      </c>
      <c r="N731" s="277">
        <v>0</v>
      </c>
      <c r="O731" s="277">
        <v>0</v>
      </c>
      <c r="P731" s="277">
        <v>8568.9500000000007</v>
      </c>
      <c r="Q731" s="277">
        <v>0</v>
      </c>
      <c r="R731" s="277">
        <v>0</v>
      </c>
      <c r="S731" s="277">
        <v>0</v>
      </c>
      <c r="T731" s="277">
        <v>0</v>
      </c>
      <c r="U731" s="280"/>
      <c r="V731" s="280"/>
      <c r="W731" s="280"/>
      <c r="X731" s="280"/>
      <c r="Y731" s="280"/>
      <c r="Z731" s="280"/>
      <c r="AA731" s="280"/>
      <c r="AB731" s="280"/>
      <c r="AC731" s="280"/>
      <c r="AD731" s="280"/>
      <c r="AE731" s="280"/>
      <c r="AF731" s="280"/>
      <c r="AG731" s="280"/>
      <c r="AH731" s="280"/>
      <c r="AI731" s="280"/>
      <c r="AJ731" s="280"/>
      <c r="AK731" s="280"/>
      <c r="AL731" s="280"/>
      <c r="AM731" s="280"/>
      <c r="AN731" s="280"/>
      <c r="AO731" s="280"/>
    </row>
    <row r="732" s="51" customFormat="1" ht="24" customHeight="1">
      <c r="A732" s="275">
        <v>3</v>
      </c>
      <c r="B732" s="276" t="s">
        <v>754</v>
      </c>
      <c r="C732" s="277">
        <f t="shared" si="461"/>
        <v>960871.95999999996</v>
      </c>
      <c r="D732" s="281">
        <f t="shared" si="462"/>
        <v>960871.95999999996</v>
      </c>
      <c r="E732" s="277">
        <v>0</v>
      </c>
      <c r="F732" s="277">
        <v>960871.95999999996</v>
      </c>
      <c r="G732" s="277">
        <v>0</v>
      </c>
      <c r="H732" s="277">
        <v>0</v>
      </c>
      <c r="I732" s="277">
        <v>0</v>
      </c>
      <c r="J732" s="279">
        <v>0</v>
      </c>
      <c r="K732" s="277">
        <v>0</v>
      </c>
      <c r="L732" s="277">
        <v>0</v>
      </c>
      <c r="M732" s="277">
        <v>0</v>
      </c>
      <c r="N732" s="277">
        <v>0</v>
      </c>
      <c r="O732" s="277">
        <v>0</v>
      </c>
      <c r="P732" s="277">
        <v>0</v>
      </c>
      <c r="Q732" s="277">
        <v>0</v>
      </c>
      <c r="R732" s="277">
        <v>0</v>
      </c>
      <c r="S732" s="277">
        <v>0</v>
      </c>
      <c r="T732" s="277">
        <v>0</v>
      </c>
      <c r="U732" s="280"/>
      <c r="V732" s="280"/>
      <c r="W732" s="280"/>
      <c r="X732" s="280"/>
      <c r="Y732" s="280"/>
      <c r="Z732" s="280"/>
      <c r="AA732" s="280"/>
      <c r="AB732" s="280"/>
      <c r="AC732" s="280"/>
      <c r="AD732" s="280"/>
      <c r="AE732" s="280"/>
      <c r="AF732" s="280"/>
      <c r="AG732" s="280"/>
      <c r="AH732" s="280"/>
      <c r="AI732" s="280"/>
      <c r="AJ732" s="280"/>
      <c r="AK732" s="280"/>
      <c r="AL732" s="280"/>
      <c r="AM732" s="280"/>
      <c r="AN732" s="280"/>
      <c r="AO732" s="280"/>
    </row>
    <row r="733" s="51" customFormat="1" ht="24" customHeight="1">
      <c r="A733" s="275">
        <v>4</v>
      </c>
      <c r="B733" s="276" t="s">
        <v>1446</v>
      </c>
      <c r="C733" s="277">
        <f t="shared" si="461"/>
        <v>418554.13</v>
      </c>
      <c r="D733" s="277">
        <f t="shared" si="462"/>
        <v>145021.20000000001</v>
      </c>
      <c r="E733" s="277">
        <v>0</v>
      </c>
      <c r="F733" s="277">
        <v>0</v>
      </c>
      <c r="G733" s="277">
        <v>0</v>
      </c>
      <c r="H733" s="277">
        <v>0</v>
      </c>
      <c r="I733" s="277">
        <v>145021.20000000001</v>
      </c>
      <c r="J733" s="279">
        <v>0</v>
      </c>
      <c r="K733" s="277">
        <v>0</v>
      </c>
      <c r="L733" s="277">
        <v>0</v>
      </c>
      <c r="M733" s="277">
        <v>104005.58</v>
      </c>
      <c r="N733" s="277">
        <v>0</v>
      </c>
      <c r="O733" s="277">
        <v>0</v>
      </c>
      <c r="P733" s="277">
        <v>169527.35000000001</v>
      </c>
      <c r="Q733" s="277">
        <v>0</v>
      </c>
      <c r="R733" s="277">
        <v>0</v>
      </c>
      <c r="S733" s="277">
        <v>0</v>
      </c>
      <c r="T733" s="277">
        <v>0</v>
      </c>
      <c r="U733" s="280"/>
      <c r="V733" s="280"/>
      <c r="W733" s="280"/>
      <c r="X733" s="280"/>
      <c r="Y733" s="280"/>
      <c r="Z733" s="280"/>
      <c r="AA733" s="280"/>
      <c r="AB733" s="280"/>
      <c r="AC733" s="280"/>
      <c r="AD733" s="280"/>
      <c r="AE733" s="280"/>
      <c r="AF733" s="280"/>
      <c r="AG733" s="280"/>
      <c r="AH733" s="280"/>
      <c r="AI733" s="280"/>
      <c r="AJ733" s="280"/>
      <c r="AK733" s="280"/>
      <c r="AL733" s="280"/>
      <c r="AM733" s="280"/>
      <c r="AN733" s="280"/>
      <c r="AO733" s="280"/>
    </row>
    <row r="734" s="51" customFormat="1" ht="22.5" customHeight="1">
      <c r="A734" s="275">
        <v>5</v>
      </c>
      <c r="B734" s="276" t="s">
        <v>1447</v>
      </c>
      <c r="C734" s="277">
        <f t="shared" si="461"/>
        <v>149279.12</v>
      </c>
      <c r="D734" s="277">
        <f t="shared" si="462"/>
        <v>0</v>
      </c>
      <c r="E734" s="277">
        <v>0</v>
      </c>
      <c r="F734" s="277">
        <v>0</v>
      </c>
      <c r="G734" s="277">
        <v>0</v>
      </c>
      <c r="H734" s="277">
        <v>0</v>
      </c>
      <c r="I734" s="277">
        <v>0</v>
      </c>
      <c r="J734" s="279">
        <v>0</v>
      </c>
      <c r="K734" s="277">
        <v>0</v>
      </c>
      <c r="L734" s="277">
        <v>0</v>
      </c>
      <c r="M734" s="277">
        <v>0</v>
      </c>
      <c r="N734" s="277">
        <v>0</v>
      </c>
      <c r="O734" s="277">
        <v>0</v>
      </c>
      <c r="P734" s="277">
        <v>149279.12</v>
      </c>
      <c r="Q734" s="277">
        <v>0</v>
      </c>
      <c r="R734" s="277">
        <v>0</v>
      </c>
      <c r="S734" s="277">
        <v>0</v>
      </c>
      <c r="T734" s="277">
        <v>0</v>
      </c>
      <c r="U734" s="280"/>
      <c r="V734" s="280"/>
      <c r="W734" s="280"/>
      <c r="X734" s="280"/>
      <c r="Y734" s="280"/>
      <c r="Z734" s="280"/>
      <c r="AA734" s="280"/>
      <c r="AB734" s="280"/>
      <c r="AC734" s="280"/>
      <c r="AD734" s="280"/>
      <c r="AE734" s="280"/>
      <c r="AF734" s="280"/>
      <c r="AG734" s="280"/>
      <c r="AH734" s="280"/>
      <c r="AI734" s="280"/>
      <c r="AJ734" s="280"/>
      <c r="AK734" s="280"/>
      <c r="AL734" s="280"/>
      <c r="AM734" s="280"/>
      <c r="AN734" s="280"/>
      <c r="AO734" s="280"/>
    </row>
    <row r="735" s="43" customFormat="1" ht="22.5" customHeight="1">
      <c r="A735" s="271" t="s">
        <v>757</v>
      </c>
      <c r="B735" s="271"/>
      <c r="C735" s="272">
        <f>SUM(C736:C751)</f>
        <v>32095181.93</v>
      </c>
      <c r="D735" s="272">
        <f t="shared" ref="D735:T735" si="463">SUM(D736:D751)</f>
        <v>8532361.1099999994</v>
      </c>
      <c r="E735" s="272">
        <f t="shared" si="463"/>
        <v>335016</v>
      </c>
      <c r="F735" s="272">
        <f t="shared" si="463"/>
        <v>5868668.9000000004</v>
      </c>
      <c r="G735" s="272">
        <f t="shared" si="463"/>
        <v>0</v>
      </c>
      <c r="H735" s="272">
        <f t="shared" si="463"/>
        <v>1383083.4099999999</v>
      </c>
      <c r="I735" s="272">
        <f t="shared" si="463"/>
        <v>945592.80000000005</v>
      </c>
      <c r="J735" s="273">
        <f t="shared" si="463"/>
        <v>0</v>
      </c>
      <c r="K735" s="272">
        <f t="shared" si="463"/>
        <v>0</v>
      </c>
      <c r="L735" s="272">
        <f t="shared" si="463"/>
        <v>10637542.059999999</v>
      </c>
      <c r="M735" s="272">
        <f t="shared" si="463"/>
        <v>0</v>
      </c>
      <c r="N735" s="272">
        <f t="shared" si="463"/>
        <v>4901061.5199999996</v>
      </c>
      <c r="O735" s="272">
        <f t="shared" si="463"/>
        <v>0</v>
      </c>
      <c r="P735" s="272">
        <f t="shared" si="463"/>
        <v>1244739.29</v>
      </c>
      <c r="Q735" s="272">
        <f t="shared" si="463"/>
        <v>0</v>
      </c>
      <c r="R735" s="272">
        <f t="shared" si="463"/>
        <v>0</v>
      </c>
      <c r="S735" s="272">
        <f t="shared" si="463"/>
        <v>6779477.9500000002</v>
      </c>
      <c r="T735" s="272">
        <f t="shared" si="463"/>
        <v>0</v>
      </c>
      <c r="U735" s="274"/>
      <c r="V735" s="274"/>
      <c r="W735" s="274"/>
      <c r="X735" s="274"/>
      <c r="Y735" s="274"/>
      <c r="Z735" s="274"/>
      <c r="AA735" s="274"/>
      <c r="AB735" s="274"/>
      <c r="AC735" s="274"/>
      <c r="AD735" s="274"/>
      <c r="AE735" s="274"/>
      <c r="AF735" s="274"/>
      <c r="AG735" s="274"/>
      <c r="AH735" s="274"/>
      <c r="AI735" s="274"/>
      <c r="AJ735" s="274"/>
      <c r="AK735" s="274"/>
      <c r="AL735" s="274"/>
      <c r="AM735" s="274"/>
      <c r="AN735" s="274"/>
      <c r="AO735" s="274"/>
    </row>
    <row r="736" s="51" customFormat="1" ht="22.5" customHeight="1">
      <c r="A736" s="275">
        <v>1</v>
      </c>
      <c r="B736" s="276" t="s">
        <v>758</v>
      </c>
      <c r="C736" s="277">
        <f t="shared" ref="C736:C751" si="464">D736+K736+L736+M736+N736+O736+P736+Q736+R736+S736+T736</f>
        <v>1168745.74</v>
      </c>
      <c r="D736" s="277">
        <f t="shared" ref="D736:D751" si="465">SUM(E736:I736)</f>
        <v>1168745.74</v>
      </c>
      <c r="E736" s="277">
        <v>0</v>
      </c>
      <c r="F736" s="277">
        <v>1168745.74</v>
      </c>
      <c r="G736" s="277">
        <v>0</v>
      </c>
      <c r="H736" s="277">
        <v>0</v>
      </c>
      <c r="I736" s="277">
        <v>0</v>
      </c>
      <c r="J736" s="279">
        <v>0</v>
      </c>
      <c r="K736" s="277">
        <v>0</v>
      </c>
      <c r="L736" s="277">
        <v>0</v>
      </c>
      <c r="M736" s="277">
        <v>0</v>
      </c>
      <c r="N736" s="277">
        <v>0</v>
      </c>
      <c r="O736" s="277">
        <v>0</v>
      </c>
      <c r="P736" s="277">
        <v>0</v>
      </c>
      <c r="Q736" s="277">
        <v>0</v>
      </c>
      <c r="R736" s="277">
        <v>0</v>
      </c>
      <c r="S736" s="277">
        <v>0</v>
      </c>
      <c r="T736" s="277">
        <v>0</v>
      </c>
      <c r="U736" s="280"/>
      <c r="V736" s="280"/>
      <c r="W736" s="280"/>
      <c r="X736" s="280"/>
      <c r="Y736" s="280"/>
      <c r="Z736" s="280"/>
      <c r="AA736" s="280"/>
      <c r="AB736" s="280"/>
      <c r="AC736" s="280"/>
      <c r="AD736" s="280"/>
      <c r="AE736" s="280"/>
      <c r="AF736" s="280"/>
      <c r="AG736" s="280"/>
      <c r="AH736" s="280"/>
      <c r="AI736" s="280"/>
      <c r="AJ736" s="280"/>
      <c r="AK736" s="280"/>
      <c r="AL736" s="280"/>
      <c r="AM736" s="280"/>
      <c r="AN736" s="280"/>
      <c r="AO736" s="280"/>
    </row>
    <row r="737" s="51" customFormat="1" ht="22.5" customHeight="1">
      <c r="A737" s="275">
        <v>2</v>
      </c>
      <c r="B737" s="276" t="s">
        <v>1448</v>
      </c>
      <c r="C737" s="277">
        <f t="shared" si="464"/>
        <v>2903939.75</v>
      </c>
      <c r="D737" s="277">
        <f t="shared" si="465"/>
        <v>0</v>
      </c>
      <c r="E737" s="277">
        <v>0</v>
      </c>
      <c r="F737" s="277">
        <v>0</v>
      </c>
      <c r="G737" s="277">
        <v>0</v>
      </c>
      <c r="H737" s="277">
        <v>0</v>
      </c>
      <c r="I737" s="277">
        <v>0</v>
      </c>
      <c r="J737" s="279">
        <v>0</v>
      </c>
      <c r="K737" s="277">
        <v>0</v>
      </c>
      <c r="L737" s="277">
        <v>2760300.96</v>
      </c>
      <c r="M737" s="277">
        <v>0</v>
      </c>
      <c r="N737" s="277">
        <v>0</v>
      </c>
      <c r="O737" s="277">
        <v>0</v>
      </c>
      <c r="P737" s="277">
        <v>143638.79000000001</v>
      </c>
      <c r="Q737" s="277">
        <v>0</v>
      </c>
      <c r="R737" s="277">
        <v>0</v>
      </c>
      <c r="S737" s="277">
        <v>0</v>
      </c>
      <c r="T737" s="277">
        <v>0</v>
      </c>
      <c r="U737" s="280"/>
      <c r="V737" s="280"/>
      <c r="W737" s="280"/>
      <c r="X737" s="280"/>
      <c r="Y737" s="280"/>
      <c r="Z737" s="280"/>
      <c r="AA737" s="280"/>
      <c r="AB737" s="280"/>
      <c r="AC737" s="280"/>
      <c r="AD737" s="280"/>
      <c r="AE737" s="280"/>
      <c r="AF737" s="280"/>
      <c r="AG737" s="280"/>
      <c r="AH737" s="280"/>
      <c r="AI737" s="280"/>
      <c r="AJ737" s="280"/>
      <c r="AK737" s="280"/>
      <c r="AL737" s="280"/>
      <c r="AM737" s="280"/>
      <c r="AN737" s="280"/>
      <c r="AO737" s="280"/>
    </row>
    <row r="738" s="51" customFormat="1" ht="22.5" customHeight="1">
      <c r="A738" s="275">
        <v>3</v>
      </c>
      <c r="B738" s="276" t="s">
        <v>1449</v>
      </c>
      <c r="C738" s="277">
        <f t="shared" si="464"/>
        <v>5852133.5800000001</v>
      </c>
      <c r="D738" s="277">
        <f t="shared" si="465"/>
        <v>0</v>
      </c>
      <c r="E738" s="277">
        <v>0</v>
      </c>
      <c r="F738" s="277">
        <v>0</v>
      </c>
      <c r="G738" s="277">
        <v>0</v>
      </c>
      <c r="H738" s="277">
        <v>0</v>
      </c>
      <c r="I738" s="277">
        <v>0</v>
      </c>
      <c r="J738" s="279">
        <v>0</v>
      </c>
      <c r="K738" s="277">
        <v>0</v>
      </c>
      <c r="L738" s="277">
        <v>5582592.1399999997</v>
      </c>
      <c r="M738" s="277">
        <v>0</v>
      </c>
      <c r="N738" s="277">
        <v>0</v>
      </c>
      <c r="O738" s="277">
        <v>0</v>
      </c>
      <c r="P738" s="277">
        <v>269541.44</v>
      </c>
      <c r="Q738" s="277">
        <v>0</v>
      </c>
      <c r="R738" s="277">
        <v>0</v>
      </c>
      <c r="S738" s="277">
        <v>0</v>
      </c>
      <c r="T738" s="277">
        <v>0</v>
      </c>
      <c r="U738" s="280"/>
      <c r="V738" s="280"/>
      <c r="W738" s="280"/>
      <c r="X738" s="280"/>
      <c r="Y738" s="280"/>
      <c r="Z738" s="280"/>
      <c r="AA738" s="280"/>
      <c r="AB738" s="280"/>
      <c r="AC738" s="280"/>
      <c r="AD738" s="280"/>
      <c r="AE738" s="280"/>
      <c r="AF738" s="280"/>
      <c r="AG738" s="280"/>
      <c r="AH738" s="280"/>
      <c r="AI738" s="280"/>
      <c r="AJ738" s="280"/>
      <c r="AK738" s="280"/>
      <c r="AL738" s="280"/>
      <c r="AM738" s="280"/>
      <c r="AN738" s="280"/>
      <c r="AO738" s="280"/>
    </row>
    <row r="739" s="51" customFormat="1" ht="22.5" customHeight="1">
      <c r="A739" s="275">
        <v>4</v>
      </c>
      <c r="B739" s="276" t="s">
        <v>761</v>
      </c>
      <c r="C739" s="277">
        <f t="shared" si="464"/>
        <v>958663.19999999995</v>
      </c>
      <c r="D739" s="277">
        <f t="shared" si="465"/>
        <v>335016</v>
      </c>
      <c r="E739" s="277">
        <v>335016</v>
      </c>
      <c r="F739" s="277">
        <v>0</v>
      </c>
      <c r="G739" s="277">
        <v>0</v>
      </c>
      <c r="H739" s="277">
        <v>0</v>
      </c>
      <c r="I739" s="277">
        <v>0</v>
      </c>
      <c r="J739" s="279">
        <v>0</v>
      </c>
      <c r="K739" s="277">
        <v>0</v>
      </c>
      <c r="L739" s="277">
        <v>623647.19999999995</v>
      </c>
      <c r="M739" s="277">
        <v>0</v>
      </c>
      <c r="N739" s="277">
        <v>0</v>
      </c>
      <c r="O739" s="277">
        <v>0</v>
      </c>
      <c r="P739" s="277">
        <v>0</v>
      </c>
      <c r="Q739" s="277">
        <v>0</v>
      </c>
      <c r="R739" s="277">
        <v>0</v>
      </c>
      <c r="S739" s="277">
        <v>0</v>
      </c>
      <c r="T739" s="277">
        <v>0</v>
      </c>
      <c r="U739" s="280"/>
      <c r="V739" s="280"/>
      <c r="W739" s="280"/>
      <c r="X739" s="280"/>
      <c r="Y739" s="280"/>
      <c r="Z739" s="280"/>
      <c r="AA739" s="280"/>
      <c r="AB739" s="280"/>
      <c r="AC739" s="280"/>
      <c r="AD739" s="280"/>
      <c r="AE739" s="280"/>
      <c r="AF739" s="280"/>
      <c r="AG739" s="280"/>
      <c r="AH739" s="280"/>
      <c r="AI739" s="280"/>
      <c r="AJ739" s="280"/>
      <c r="AK739" s="280"/>
      <c r="AL739" s="280"/>
      <c r="AM739" s="280"/>
      <c r="AN739" s="280"/>
      <c r="AO739" s="280"/>
    </row>
    <row r="740" s="51" customFormat="1" ht="22.5" customHeight="1">
      <c r="A740" s="275">
        <v>5</v>
      </c>
      <c r="B740" s="276" t="s">
        <v>762</v>
      </c>
      <c r="C740" s="277">
        <f t="shared" si="464"/>
        <v>1421331.6000000001</v>
      </c>
      <c r="D740" s="277">
        <f t="shared" si="465"/>
        <v>0</v>
      </c>
      <c r="E740" s="277">
        <v>0</v>
      </c>
      <c r="F740" s="277">
        <v>0</v>
      </c>
      <c r="G740" s="277">
        <v>0</v>
      </c>
      <c r="H740" s="277">
        <v>0</v>
      </c>
      <c r="I740" s="277">
        <v>0</v>
      </c>
      <c r="J740" s="279">
        <v>0</v>
      </c>
      <c r="K740" s="277">
        <v>0</v>
      </c>
      <c r="L740" s="277">
        <v>0</v>
      </c>
      <c r="M740" s="277">
        <v>0</v>
      </c>
      <c r="N740" s="277">
        <v>1421331.6000000001</v>
      </c>
      <c r="O740" s="277">
        <v>0</v>
      </c>
      <c r="P740" s="277">
        <v>0</v>
      </c>
      <c r="Q740" s="277">
        <v>0</v>
      </c>
      <c r="R740" s="277">
        <v>0</v>
      </c>
      <c r="S740" s="277">
        <v>0</v>
      </c>
      <c r="T740" s="277">
        <v>0</v>
      </c>
      <c r="U740" s="280"/>
      <c r="V740" s="280"/>
      <c r="W740" s="280"/>
      <c r="X740" s="280"/>
      <c r="Y740" s="280"/>
      <c r="Z740" s="280"/>
      <c r="AA740" s="280"/>
      <c r="AB740" s="280"/>
      <c r="AC740" s="280"/>
      <c r="AD740" s="280"/>
      <c r="AE740" s="280"/>
      <c r="AF740" s="280"/>
      <c r="AG740" s="280"/>
      <c r="AH740" s="280"/>
      <c r="AI740" s="280"/>
      <c r="AJ740" s="280"/>
      <c r="AK740" s="280"/>
      <c r="AL740" s="280"/>
      <c r="AM740" s="280"/>
      <c r="AN740" s="280"/>
      <c r="AO740" s="280"/>
    </row>
    <row r="741" s="51" customFormat="1" ht="22.5" customHeight="1">
      <c r="A741" s="275">
        <v>6</v>
      </c>
      <c r="B741" s="276" t="s">
        <v>1450</v>
      </c>
      <c r="C741" s="277">
        <f t="shared" si="464"/>
        <v>10667854.890000001</v>
      </c>
      <c r="D741" s="277">
        <f t="shared" si="465"/>
        <v>0</v>
      </c>
      <c r="E741" s="277">
        <v>0</v>
      </c>
      <c r="F741" s="277">
        <v>0</v>
      </c>
      <c r="G741" s="277">
        <v>0</v>
      </c>
      <c r="H741" s="277">
        <v>0</v>
      </c>
      <c r="I741" s="277">
        <v>0</v>
      </c>
      <c r="J741" s="279">
        <v>0</v>
      </c>
      <c r="K741" s="277">
        <v>0</v>
      </c>
      <c r="L741" s="277">
        <v>0</v>
      </c>
      <c r="M741" s="277">
        <v>0</v>
      </c>
      <c r="N741" s="277">
        <v>3479729.9199999999</v>
      </c>
      <c r="O741" s="277">
        <v>0</v>
      </c>
      <c r="P741" s="277">
        <v>408647.02000000002</v>
      </c>
      <c r="Q741" s="277">
        <v>0</v>
      </c>
      <c r="R741" s="277">
        <v>0</v>
      </c>
      <c r="S741" s="277">
        <v>6779477.9500000002</v>
      </c>
      <c r="T741" s="277">
        <v>0</v>
      </c>
      <c r="U741" s="280"/>
      <c r="V741" s="280"/>
      <c r="W741" s="280"/>
      <c r="X741" s="280"/>
      <c r="Y741" s="280"/>
      <c r="Z741" s="280"/>
      <c r="AA741" s="280"/>
      <c r="AB741" s="280"/>
      <c r="AC741" s="280"/>
      <c r="AD741" s="280"/>
      <c r="AE741" s="280"/>
      <c r="AF741" s="280"/>
      <c r="AG741" s="280"/>
      <c r="AH741" s="280"/>
      <c r="AI741" s="280"/>
      <c r="AJ741" s="280"/>
      <c r="AK741" s="280"/>
      <c r="AL741" s="280"/>
      <c r="AM741" s="280"/>
      <c r="AN741" s="280"/>
      <c r="AO741" s="280"/>
    </row>
    <row r="742" s="51" customFormat="1" ht="22.5" customHeight="1">
      <c r="A742" s="275">
        <v>7</v>
      </c>
      <c r="B742" s="276" t="s">
        <v>455</v>
      </c>
      <c r="C742" s="277">
        <f t="shared" si="464"/>
        <v>1198023.6000000001</v>
      </c>
      <c r="D742" s="277">
        <f t="shared" si="465"/>
        <v>1198023.6000000001</v>
      </c>
      <c r="E742" s="277">
        <v>0</v>
      </c>
      <c r="F742" s="277">
        <v>174102</v>
      </c>
      <c r="G742" s="277">
        <v>0</v>
      </c>
      <c r="H742" s="277">
        <v>551125.19999999995</v>
      </c>
      <c r="I742" s="277">
        <v>472796.40000000002</v>
      </c>
      <c r="J742" s="279">
        <v>0</v>
      </c>
      <c r="K742" s="277">
        <v>0</v>
      </c>
      <c r="L742" s="277">
        <v>0</v>
      </c>
      <c r="M742" s="277">
        <v>0</v>
      </c>
      <c r="N742" s="277">
        <v>0</v>
      </c>
      <c r="O742" s="277">
        <v>0</v>
      </c>
      <c r="P742" s="277">
        <v>0</v>
      </c>
      <c r="Q742" s="277">
        <v>0</v>
      </c>
      <c r="R742" s="277">
        <v>0</v>
      </c>
      <c r="S742" s="277">
        <v>0</v>
      </c>
      <c r="T742" s="277">
        <v>0</v>
      </c>
      <c r="U742" s="280"/>
      <c r="V742" s="280"/>
      <c r="W742" s="280"/>
      <c r="X742" s="280"/>
      <c r="Y742" s="280"/>
      <c r="Z742" s="280"/>
      <c r="AA742" s="280"/>
      <c r="AB742" s="280"/>
      <c r="AC742" s="280"/>
      <c r="AD742" s="280"/>
      <c r="AE742" s="280"/>
      <c r="AF742" s="280"/>
      <c r="AG742" s="280"/>
      <c r="AH742" s="280"/>
      <c r="AI742" s="280"/>
      <c r="AJ742" s="280"/>
      <c r="AK742" s="280"/>
      <c r="AL742" s="280"/>
      <c r="AM742" s="280"/>
      <c r="AN742" s="280"/>
      <c r="AO742" s="280"/>
    </row>
    <row r="743" s="51" customFormat="1" ht="22.5" customHeight="1">
      <c r="A743" s="275">
        <v>8</v>
      </c>
      <c r="B743" s="276" t="s">
        <v>1451</v>
      </c>
      <c r="C743" s="277">
        <f t="shared" si="464"/>
        <v>2085626.3999999999</v>
      </c>
      <c r="D743" s="277">
        <f t="shared" si="465"/>
        <v>1023921.6</v>
      </c>
      <c r="E743" s="277">
        <v>0</v>
      </c>
      <c r="F743" s="277">
        <v>0</v>
      </c>
      <c r="G743" s="277">
        <v>0</v>
      </c>
      <c r="H743" s="277">
        <v>551125.19999999995</v>
      </c>
      <c r="I743" s="277">
        <v>472796.40000000002</v>
      </c>
      <c r="J743" s="279">
        <v>0</v>
      </c>
      <c r="K743" s="277">
        <v>0</v>
      </c>
      <c r="L743" s="277">
        <v>1061704.8</v>
      </c>
      <c r="M743" s="277">
        <v>0</v>
      </c>
      <c r="N743" s="277">
        <v>0</v>
      </c>
      <c r="O743" s="277">
        <v>0</v>
      </c>
      <c r="P743" s="277">
        <v>0</v>
      </c>
      <c r="Q743" s="277">
        <v>0</v>
      </c>
      <c r="R743" s="277">
        <v>0</v>
      </c>
      <c r="S743" s="277">
        <v>0</v>
      </c>
      <c r="T743" s="277">
        <v>0</v>
      </c>
      <c r="U743" s="280"/>
      <c r="V743" s="280"/>
      <c r="W743" s="280"/>
      <c r="X743" s="280"/>
      <c r="Y743" s="280"/>
      <c r="Z743" s="280"/>
      <c r="AA743" s="280"/>
      <c r="AB743" s="280"/>
      <c r="AC743" s="280"/>
      <c r="AD743" s="280"/>
      <c r="AE743" s="280"/>
      <c r="AF743" s="280"/>
      <c r="AG743" s="280"/>
      <c r="AH743" s="280"/>
      <c r="AI743" s="280"/>
      <c r="AJ743" s="280"/>
      <c r="AK743" s="280"/>
      <c r="AL743" s="280"/>
      <c r="AM743" s="280"/>
      <c r="AN743" s="280"/>
      <c r="AO743" s="280"/>
    </row>
    <row r="744" s="51" customFormat="1" ht="22.5" customHeight="1">
      <c r="A744" s="275">
        <v>9</v>
      </c>
      <c r="B744" s="276" t="s">
        <v>764</v>
      </c>
      <c r="C744" s="277">
        <f t="shared" si="464"/>
        <v>467632.90999999997</v>
      </c>
      <c r="D744" s="277">
        <f t="shared" si="465"/>
        <v>467632.90999999997</v>
      </c>
      <c r="E744" s="277">
        <v>0</v>
      </c>
      <c r="F744" s="277">
        <v>467632.90999999997</v>
      </c>
      <c r="G744" s="277">
        <v>0</v>
      </c>
      <c r="H744" s="277">
        <v>0</v>
      </c>
      <c r="I744" s="277">
        <v>0</v>
      </c>
      <c r="J744" s="279">
        <v>0</v>
      </c>
      <c r="K744" s="277">
        <v>0</v>
      </c>
      <c r="L744" s="277">
        <v>0</v>
      </c>
      <c r="M744" s="277">
        <v>0</v>
      </c>
      <c r="N744" s="277">
        <v>0</v>
      </c>
      <c r="O744" s="277">
        <v>0</v>
      </c>
      <c r="P744" s="277">
        <v>0</v>
      </c>
      <c r="Q744" s="277">
        <v>0</v>
      </c>
      <c r="R744" s="277">
        <v>0</v>
      </c>
      <c r="S744" s="277">
        <v>0</v>
      </c>
      <c r="T744" s="277">
        <v>0</v>
      </c>
      <c r="U744" s="280"/>
      <c r="V744" s="280"/>
      <c r="W744" s="280"/>
      <c r="X744" s="280"/>
      <c r="Y744" s="280"/>
      <c r="Z744" s="280"/>
      <c r="AA744" s="280"/>
      <c r="AB744" s="280"/>
      <c r="AC744" s="280"/>
      <c r="AD744" s="280"/>
      <c r="AE744" s="280"/>
      <c r="AF744" s="280"/>
      <c r="AG744" s="280"/>
      <c r="AH744" s="280"/>
      <c r="AI744" s="280"/>
      <c r="AJ744" s="280"/>
      <c r="AK744" s="280"/>
      <c r="AL744" s="280"/>
      <c r="AM744" s="280"/>
      <c r="AN744" s="280"/>
      <c r="AO744" s="280"/>
    </row>
    <row r="745" s="51" customFormat="1" ht="22.5" customHeight="1">
      <c r="A745" s="275">
        <v>10</v>
      </c>
      <c r="B745" s="276" t="s">
        <v>765</v>
      </c>
      <c r="C745" s="277">
        <f t="shared" si="464"/>
        <v>988538.27000000002</v>
      </c>
      <c r="D745" s="277">
        <f t="shared" si="465"/>
        <v>988538.27000000002</v>
      </c>
      <c r="E745" s="277">
        <v>0</v>
      </c>
      <c r="F745" s="277">
        <v>988538.27000000002</v>
      </c>
      <c r="G745" s="277">
        <v>0</v>
      </c>
      <c r="H745" s="277">
        <v>0</v>
      </c>
      <c r="I745" s="277">
        <v>0</v>
      </c>
      <c r="J745" s="279">
        <v>0</v>
      </c>
      <c r="K745" s="277">
        <v>0</v>
      </c>
      <c r="L745" s="277">
        <v>0</v>
      </c>
      <c r="M745" s="277">
        <v>0</v>
      </c>
      <c r="N745" s="277">
        <v>0</v>
      </c>
      <c r="O745" s="277">
        <v>0</v>
      </c>
      <c r="P745" s="277">
        <v>0</v>
      </c>
      <c r="Q745" s="277">
        <v>0</v>
      </c>
      <c r="R745" s="277">
        <v>0</v>
      </c>
      <c r="S745" s="277">
        <v>0</v>
      </c>
      <c r="T745" s="277">
        <v>0</v>
      </c>
      <c r="U745" s="280"/>
      <c r="V745" s="280"/>
      <c r="W745" s="280"/>
      <c r="X745" s="280"/>
      <c r="Y745" s="280"/>
      <c r="Z745" s="280"/>
      <c r="AA745" s="280"/>
      <c r="AB745" s="280"/>
      <c r="AC745" s="280"/>
      <c r="AD745" s="280"/>
      <c r="AE745" s="280"/>
      <c r="AF745" s="280"/>
      <c r="AG745" s="280"/>
      <c r="AH745" s="280"/>
      <c r="AI745" s="280"/>
      <c r="AJ745" s="280"/>
      <c r="AK745" s="280"/>
      <c r="AL745" s="280"/>
      <c r="AM745" s="280"/>
      <c r="AN745" s="280"/>
      <c r="AO745" s="280"/>
    </row>
    <row r="746" s="51" customFormat="1" ht="22.5" customHeight="1">
      <c r="A746" s="275">
        <v>11</v>
      </c>
      <c r="B746" s="276" t="s">
        <v>766</v>
      </c>
      <c r="C746" s="277">
        <f t="shared" si="464"/>
        <v>609296.95999999996</v>
      </c>
      <c r="D746" s="277">
        <f t="shared" si="465"/>
        <v>0</v>
      </c>
      <c r="E746" s="277">
        <v>0</v>
      </c>
      <c r="F746" s="277">
        <v>0</v>
      </c>
      <c r="G746" s="277">
        <v>0</v>
      </c>
      <c r="H746" s="277">
        <v>0</v>
      </c>
      <c r="I746" s="277">
        <v>0</v>
      </c>
      <c r="J746" s="279">
        <v>0</v>
      </c>
      <c r="K746" s="277">
        <v>0</v>
      </c>
      <c r="L746" s="277">
        <v>609296.95999999996</v>
      </c>
      <c r="M746" s="277">
        <v>0</v>
      </c>
      <c r="N746" s="277">
        <v>0</v>
      </c>
      <c r="O746" s="277">
        <v>0</v>
      </c>
      <c r="P746" s="277">
        <v>0</v>
      </c>
      <c r="Q746" s="277">
        <v>0</v>
      </c>
      <c r="R746" s="277">
        <v>0</v>
      </c>
      <c r="S746" s="277">
        <v>0</v>
      </c>
      <c r="T746" s="277">
        <v>0</v>
      </c>
      <c r="U746" s="280"/>
      <c r="V746" s="280"/>
      <c r="W746" s="280"/>
      <c r="X746" s="280"/>
      <c r="Y746" s="280"/>
      <c r="Z746" s="280"/>
      <c r="AA746" s="280"/>
      <c r="AB746" s="280"/>
      <c r="AC746" s="280"/>
      <c r="AD746" s="280"/>
      <c r="AE746" s="280"/>
      <c r="AF746" s="280"/>
      <c r="AG746" s="280"/>
      <c r="AH746" s="280"/>
      <c r="AI746" s="280"/>
      <c r="AJ746" s="280"/>
      <c r="AK746" s="280"/>
      <c r="AL746" s="280"/>
      <c r="AM746" s="280"/>
      <c r="AN746" s="280"/>
      <c r="AO746" s="280"/>
    </row>
    <row r="747" s="51" customFormat="1" ht="22.5" customHeight="1">
      <c r="A747" s="275">
        <v>12</v>
      </c>
      <c r="B747" s="276" t="s">
        <v>767</v>
      </c>
      <c r="C747" s="277">
        <f t="shared" si="464"/>
        <v>1070402.1899999999</v>
      </c>
      <c r="D747" s="277">
        <f t="shared" si="465"/>
        <v>1070402.1899999999</v>
      </c>
      <c r="E747" s="277">
        <v>0</v>
      </c>
      <c r="F747" s="277">
        <v>1070402.1899999999</v>
      </c>
      <c r="G747" s="277">
        <v>0</v>
      </c>
      <c r="H747" s="277">
        <v>0</v>
      </c>
      <c r="I747" s="277">
        <v>0</v>
      </c>
      <c r="J747" s="279">
        <v>0</v>
      </c>
      <c r="K747" s="277">
        <v>0</v>
      </c>
      <c r="L747" s="277">
        <v>0</v>
      </c>
      <c r="M747" s="277">
        <v>0</v>
      </c>
      <c r="N747" s="277">
        <v>0</v>
      </c>
      <c r="O747" s="277">
        <v>0</v>
      </c>
      <c r="P747" s="277">
        <v>0</v>
      </c>
      <c r="Q747" s="277">
        <v>0</v>
      </c>
      <c r="R747" s="277">
        <v>0</v>
      </c>
      <c r="S747" s="277">
        <v>0</v>
      </c>
      <c r="T747" s="277">
        <v>0</v>
      </c>
      <c r="U747" s="280"/>
      <c r="V747" s="280"/>
      <c r="W747" s="280"/>
      <c r="X747" s="280"/>
      <c r="Y747" s="280"/>
      <c r="Z747" s="280"/>
      <c r="AA747" s="280"/>
      <c r="AB747" s="280"/>
      <c r="AC747" s="280"/>
      <c r="AD747" s="280"/>
      <c r="AE747" s="280"/>
      <c r="AF747" s="280"/>
      <c r="AG747" s="280"/>
      <c r="AH747" s="280"/>
      <c r="AI747" s="280"/>
      <c r="AJ747" s="280"/>
      <c r="AK747" s="280"/>
      <c r="AL747" s="280"/>
      <c r="AM747" s="280"/>
      <c r="AN747" s="280"/>
      <c r="AO747" s="280"/>
    </row>
    <row r="748" s="51" customFormat="1" ht="22.5" customHeight="1">
      <c r="A748" s="275">
        <v>13</v>
      </c>
      <c r="B748" s="276" t="s">
        <v>768</v>
      </c>
      <c r="C748" s="277">
        <f t="shared" si="464"/>
        <v>691972.58999999997</v>
      </c>
      <c r="D748" s="277">
        <f t="shared" si="465"/>
        <v>691972.58999999997</v>
      </c>
      <c r="E748" s="277">
        <v>0</v>
      </c>
      <c r="F748" s="277">
        <v>691972.58999999997</v>
      </c>
      <c r="G748" s="277">
        <v>0</v>
      </c>
      <c r="H748" s="277">
        <v>0</v>
      </c>
      <c r="I748" s="277">
        <v>0</v>
      </c>
      <c r="J748" s="279">
        <v>0</v>
      </c>
      <c r="K748" s="277">
        <v>0</v>
      </c>
      <c r="L748" s="277">
        <v>0</v>
      </c>
      <c r="M748" s="277">
        <v>0</v>
      </c>
      <c r="N748" s="277">
        <v>0</v>
      </c>
      <c r="O748" s="277">
        <v>0</v>
      </c>
      <c r="P748" s="277">
        <v>0</v>
      </c>
      <c r="Q748" s="277">
        <v>0</v>
      </c>
      <c r="R748" s="277">
        <v>0</v>
      </c>
      <c r="S748" s="277">
        <v>0</v>
      </c>
      <c r="T748" s="277">
        <v>0</v>
      </c>
      <c r="U748" s="280"/>
      <c r="V748" s="280"/>
      <c r="W748" s="280"/>
      <c r="X748" s="280"/>
      <c r="Y748" s="280"/>
      <c r="Z748" s="280"/>
      <c r="AA748" s="280"/>
      <c r="AB748" s="280"/>
      <c r="AC748" s="280"/>
      <c r="AD748" s="280"/>
      <c r="AE748" s="280"/>
      <c r="AF748" s="280"/>
      <c r="AG748" s="280"/>
      <c r="AH748" s="280"/>
      <c r="AI748" s="280"/>
      <c r="AJ748" s="280"/>
      <c r="AK748" s="280"/>
      <c r="AL748" s="280"/>
      <c r="AM748" s="280"/>
      <c r="AN748" s="280"/>
      <c r="AO748" s="280"/>
    </row>
    <row r="749" s="51" customFormat="1" ht="22.5" customHeight="1">
      <c r="A749" s="275">
        <v>14</v>
      </c>
      <c r="B749" s="276" t="s">
        <v>1452</v>
      </c>
      <c r="C749" s="277">
        <f t="shared" si="464"/>
        <v>249725.73999999999</v>
      </c>
      <c r="D749" s="277">
        <f t="shared" si="465"/>
        <v>0</v>
      </c>
      <c r="E749" s="277">
        <v>0</v>
      </c>
      <c r="F749" s="277">
        <v>0</v>
      </c>
      <c r="G749" s="277">
        <v>0</v>
      </c>
      <c r="H749" s="277">
        <v>0</v>
      </c>
      <c r="I749" s="277">
        <v>0</v>
      </c>
      <c r="J749" s="279">
        <v>0</v>
      </c>
      <c r="K749" s="277">
        <v>0</v>
      </c>
      <c r="L749" s="277">
        <v>0</v>
      </c>
      <c r="M749" s="277">
        <v>0</v>
      </c>
      <c r="N749" s="277">
        <v>0</v>
      </c>
      <c r="O749" s="277">
        <v>0</v>
      </c>
      <c r="P749" s="277">
        <v>249725.73999999999</v>
      </c>
      <c r="Q749" s="277">
        <v>0</v>
      </c>
      <c r="R749" s="277">
        <v>0</v>
      </c>
      <c r="S749" s="277">
        <v>0</v>
      </c>
      <c r="T749" s="277">
        <v>0</v>
      </c>
      <c r="U749" s="280"/>
      <c r="V749" s="280"/>
      <c r="W749" s="280"/>
      <c r="X749" s="280"/>
      <c r="Y749" s="280"/>
      <c r="Z749" s="280"/>
      <c r="AA749" s="280"/>
      <c r="AB749" s="280"/>
      <c r="AC749" s="280"/>
      <c r="AD749" s="280"/>
      <c r="AE749" s="280"/>
      <c r="AF749" s="280"/>
      <c r="AG749" s="280"/>
      <c r="AH749" s="280"/>
      <c r="AI749" s="280"/>
      <c r="AJ749" s="280"/>
      <c r="AK749" s="280"/>
      <c r="AL749" s="280"/>
      <c r="AM749" s="280"/>
      <c r="AN749" s="280"/>
      <c r="AO749" s="280"/>
    </row>
    <row r="750" s="51" customFormat="1" ht="22.5" customHeight="1">
      <c r="A750" s="275">
        <v>15</v>
      </c>
      <c r="B750" s="276" t="s">
        <v>770</v>
      </c>
      <c r="C750" s="277">
        <f t="shared" si="464"/>
        <v>1588108.21</v>
      </c>
      <c r="D750" s="277">
        <f t="shared" si="465"/>
        <v>1588108.21</v>
      </c>
      <c r="E750" s="277">
        <v>0</v>
      </c>
      <c r="F750" s="277">
        <v>1307275.2</v>
      </c>
      <c r="G750" s="277">
        <v>0</v>
      </c>
      <c r="H750" s="277">
        <v>280833.01000000001</v>
      </c>
      <c r="I750" s="277">
        <v>0</v>
      </c>
      <c r="J750" s="279">
        <v>0</v>
      </c>
      <c r="K750" s="277">
        <v>0</v>
      </c>
      <c r="L750" s="277">
        <v>0</v>
      </c>
      <c r="M750" s="277">
        <v>0</v>
      </c>
      <c r="N750" s="277">
        <v>0</v>
      </c>
      <c r="O750" s="277">
        <v>0</v>
      </c>
      <c r="P750" s="277">
        <v>0</v>
      </c>
      <c r="Q750" s="277">
        <v>0</v>
      </c>
      <c r="R750" s="277">
        <v>0</v>
      </c>
      <c r="S750" s="277">
        <v>0</v>
      </c>
      <c r="T750" s="277">
        <v>0</v>
      </c>
      <c r="U750" s="280"/>
      <c r="V750" s="280"/>
      <c r="W750" s="280"/>
      <c r="X750" s="280"/>
      <c r="Y750" s="280"/>
      <c r="Z750" s="280"/>
      <c r="AA750" s="280"/>
      <c r="AB750" s="280"/>
      <c r="AC750" s="280"/>
      <c r="AD750" s="280"/>
      <c r="AE750" s="280"/>
      <c r="AF750" s="280"/>
      <c r="AG750" s="280"/>
      <c r="AH750" s="280"/>
      <c r="AI750" s="280"/>
      <c r="AJ750" s="280"/>
      <c r="AK750" s="280"/>
      <c r="AL750" s="280"/>
      <c r="AM750" s="280"/>
      <c r="AN750" s="280"/>
      <c r="AO750" s="280"/>
    </row>
    <row r="751" s="51" customFormat="1" ht="22.5" customHeight="1">
      <c r="A751" s="275">
        <v>16</v>
      </c>
      <c r="B751" s="276" t="s">
        <v>1453</v>
      </c>
      <c r="C751" s="277">
        <f t="shared" si="464"/>
        <v>173186.29999999999</v>
      </c>
      <c r="D751" s="277">
        <f t="shared" si="465"/>
        <v>0</v>
      </c>
      <c r="E751" s="277">
        <v>0</v>
      </c>
      <c r="F751" s="277">
        <v>0</v>
      </c>
      <c r="G751" s="277">
        <v>0</v>
      </c>
      <c r="H751" s="277">
        <v>0</v>
      </c>
      <c r="I751" s="277">
        <v>0</v>
      </c>
      <c r="J751" s="279">
        <v>0</v>
      </c>
      <c r="K751" s="277">
        <v>0</v>
      </c>
      <c r="L751" s="277">
        <v>0</v>
      </c>
      <c r="M751" s="277">
        <v>0</v>
      </c>
      <c r="N751" s="277">
        <v>0</v>
      </c>
      <c r="O751" s="277">
        <v>0</v>
      </c>
      <c r="P751" s="277">
        <v>173186.29999999999</v>
      </c>
      <c r="Q751" s="277">
        <v>0</v>
      </c>
      <c r="R751" s="277">
        <v>0</v>
      </c>
      <c r="S751" s="277">
        <v>0</v>
      </c>
      <c r="T751" s="277">
        <v>0</v>
      </c>
      <c r="U751" s="280"/>
      <c r="V751" s="280"/>
      <c r="W751" s="280"/>
      <c r="X751" s="280"/>
      <c r="Y751" s="280"/>
      <c r="Z751" s="280"/>
      <c r="AA751" s="280"/>
      <c r="AB751" s="280"/>
      <c r="AC751" s="280"/>
      <c r="AD751" s="280"/>
      <c r="AE751" s="280"/>
      <c r="AF751" s="280"/>
      <c r="AG751" s="280"/>
      <c r="AH751" s="280"/>
      <c r="AI751" s="280"/>
      <c r="AJ751" s="280"/>
      <c r="AK751" s="280"/>
      <c r="AL751" s="280"/>
      <c r="AM751" s="280"/>
      <c r="AN751" s="280"/>
      <c r="AO751" s="280"/>
    </row>
    <row r="752" s="43" customFormat="1" ht="30" customHeight="1">
      <c r="A752" s="271" t="s">
        <v>367</v>
      </c>
      <c r="B752" s="271"/>
      <c r="C752" s="272">
        <f>C753+C758+C767</f>
        <v>31967691.66</v>
      </c>
      <c r="D752" s="272">
        <f t="shared" ref="D752:T752" si="466">D753+D758+D767</f>
        <v>9185273.1699999999</v>
      </c>
      <c r="E752" s="272">
        <f t="shared" si="466"/>
        <v>2089280.3999999999</v>
      </c>
      <c r="F752" s="272">
        <f t="shared" si="466"/>
        <v>1559504.53</v>
      </c>
      <c r="G752" s="272">
        <f t="shared" si="466"/>
        <v>4738061.04</v>
      </c>
      <c r="H752" s="272">
        <f t="shared" si="466"/>
        <v>798427.19999999995</v>
      </c>
      <c r="I752" s="272">
        <f t="shared" si="466"/>
        <v>0</v>
      </c>
      <c r="J752" s="273">
        <f t="shared" si="466"/>
        <v>0</v>
      </c>
      <c r="K752" s="272">
        <f t="shared" si="466"/>
        <v>0</v>
      </c>
      <c r="L752" s="272">
        <f t="shared" si="466"/>
        <v>16837059.390000001</v>
      </c>
      <c r="M752" s="272">
        <f t="shared" si="466"/>
        <v>0</v>
      </c>
      <c r="N752" s="272">
        <f t="shared" si="466"/>
        <v>4097852.3999999999</v>
      </c>
      <c r="O752" s="272">
        <f t="shared" si="466"/>
        <v>517767.59999999998</v>
      </c>
      <c r="P752" s="272">
        <f t="shared" si="466"/>
        <v>1329739.0999999999</v>
      </c>
      <c r="Q752" s="272">
        <f t="shared" si="466"/>
        <v>0</v>
      </c>
      <c r="R752" s="272">
        <f t="shared" si="466"/>
        <v>0</v>
      </c>
      <c r="S752" s="272">
        <f t="shared" si="466"/>
        <v>0</v>
      </c>
      <c r="T752" s="272">
        <f t="shared" si="466"/>
        <v>0</v>
      </c>
      <c r="U752" s="274"/>
      <c r="V752" s="274"/>
      <c r="W752" s="274"/>
      <c r="X752" s="274"/>
      <c r="Y752" s="274"/>
      <c r="Z752" s="274"/>
      <c r="AA752" s="274"/>
      <c r="AB752" s="274"/>
      <c r="AC752" s="274"/>
      <c r="AD752" s="274"/>
      <c r="AE752" s="274"/>
      <c r="AF752" s="274"/>
      <c r="AG752" s="274"/>
      <c r="AH752" s="274"/>
      <c r="AI752" s="274"/>
      <c r="AJ752" s="274"/>
      <c r="AK752" s="274"/>
      <c r="AL752" s="274"/>
      <c r="AM752" s="274"/>
      <c r="AN752" s="274"/>
      <c r="AO752" s="274"/>
    </row>
    <row r="753" s="43" customFormat="1" ht="30" customHeight="1">
      <c r="A753" s="271" t="s">
        <v>368</v>
      </c>
      <c r="B753" s="271"/>
      <c r="C753" s="272">
        <f>SUM(C754:C757)</f>
        <v>3970927.0699999998</v>
      </c>
      <c r="D753" s="272">
        <f t="shared" ref="D753:T753" si="467">SUM(D754:D757)</f>
        <v>0</v>
      </c>
      <c r="E753" s="272">
        <f t="shared" si="467"/>
        <v>0</v>
      </c>
      <c r="F753" s="272">
        <f t="shared" si="467"/>
        <v>0</v>
      </c>
      <c r="G753" s="272">
        <f t="shared" si="467"/>
        <v>0</v>
      </c>
      <c r="H753" s="272">
        <f t="shared" si="467"/>
        <v>0</v>
      </c>
      <c r="I753" s="272">
        <f t="shared" si="467"/>
        <v>0</v>
      </c>
      <c r="J753" s="273">
        <f t="shared" si="467"/>
        <v>0</v>
      </c>
      <c r="K753" s="272">
        <f t="shared" si="467"/>
        <v>0</v>
      </c>
      <c r="L753" s="272">
        <f t="shared" si="467"/>
        <v>0</v>
      </c>
      <c r="M753" s="272">
        <f t="shared" si="467"/>
        <v>0</v>
      </c>
      <c r="N753" s="272">
        <f t="shared" si="467"/>
        <v>3108094.7999999998</v>
      </c>
      <c r="O753" s="272">
        <f t="shared" si="467"/>
        <v>517767.59999999998</v>
      </c>
      <c r="P753" s="272">
        <f t="shared" si="467"/>
        <v>345064.66999999998</v>
      </c>
      <c r="Q753" s="272">
        <f t="shared" si="467"/>
        <v>0</v>
      </c>
      <c r="R753" s="272">
        <f t="shared" si="467"/>
        <v>0</v>
      </c>
      <c r="S753" s="272">
        <f t="shared" si="467"/>
        <v>0</v>
      </c>
      <c r="T753" s="272">
        <f t="shared" si="467"/>
        <v>0</v>
      </c>
      <c r="U753" s="274"/>
      <c r="V753" s="274"/>
      <c r="W753" s="274"/>
      <c r="X753" s="274"/>
      <c r="Y753" s="274"/>
      <c r="Z753" s="274"/>
      <c r="AA753" s="274"/>
      <c r="AB753" s="274"/>
      <c r="AC753" s="274"/>
      <c r="AD753" s="274"/>
      <c r="AE753" s="274"/>
      <c r="AF753" s="274"/>
      <c r="AG753" s="274"/>
      <c r="AH753" s="274"/>
      <c r="AI753" s="274"/>
      <c r="AJ753" s="274"/>
      <c r="AK753" s="274"/>
      <c r="AL753" s="274"/>
      <c r="AM753" s="274"/>
      <c r="AN753" s="274"/>
      <c r="AO753" s="274"/>
    </row>
    <row r="754" s="51" customFormat="1" ht="22.5" customHeight="1">
      <c r="A754" s="275">
        <v>1</v>
      </c>
      <c r="B754" s="276" t="s">
        <v>1454</v>
      </c>
      <c r="C754" s="277">
        <f t="shared" ref="C754:C784" si="468">D754+K754+L754+M754+N754+O754+P754+Q754+R754+S754+T754</f>
        <v>204792.32999999999</v>
      </c>
      <c r="D754" s="277">
        <f t="shared" ref="D754:D768" si="469">SUM(E754:I754)</f>
        <v>0</v>
      </c>
      <c r="E754" s="277">
        <v>0</v>
      </c>
      <c r="F754" s="277">
        <v>0</v>
      </c>
      <c r="G754" s="277">
        <v>0</v>
      </c>
      <c r="H754" s="277">
        <v>0</v>
      </c>
      <c r="I754" s="277">
        <v>0</v>
      </c>
      <c r="J754" s="279">
        <v>0</v>
      </c>
      <c r="K754" s="277">
        <v>0</v>
      </c>
      <c r="L754" s="277">
        <v>0</v>
      </c>
      <c r="M754" s="277">
        <v>0</v>
      </c>
      <c r="N754" s="277">
        <v>0</v>
      </c>
      <c r="O754" s="277">
        <v>0</v>
      </c>
      <c r="P754" s="277">
        <f>188372.9+16419.43</f>
        <v>204792.32999999999</v>
      </c>
      <c r="Q754" s="277">
        <v>0</v>
      </c>
      <c r="R754" s="277">
        <v>0</v>
      </c>
      <c r="S754" s="277">
        <v>0</v>
      </c>
      <c r="T754" s="277">
        <v>0</v>
      </c>
      <c r="U754" s="280"/>
      <c r="V754" s="280"/>
      <c r="W754" s="280"/>
      <c r="X754" s="280"/>
      <c r="Y754" s="280"/>
      <c r="Z754" s="280"/>
      <c r="AA754" s="280"/>
      <c r="AB754" s="280"/>
      <c r="AC754" s="280"/>
      <c r="AD754" s="280"/>
      <c r="AE754" s="280"/>
      <c r="AF754" s="280"/>
      <c r="AG754" s="280"/>
      <c r="AH754" s="280"/>
      <c r="AI754" s="280"/>
      <c r="AJ754" s="280"/>
      <c r="AK754" s="280"/>
      <c r="AL754" s="280"/>
      <c r="AM754" s="280"/>
      <c r="AN754" s="280"/>
      <c r="AO754" s="280"/>
    </row>
    <row r="755" s="51" customFormat="1" ht="21.75" customHeight="1">
      <c r="A755" s="275">
        <v>2</v>
      </c>
      <c r="B755" s="276" t="s">
        <v>369</v>
      </c>
      <c r="C755" s="277">
        <f t="shared" si="468"/>
        <v>1986470.3999999999</v>
      </c>
      <c r="D755" s="277">
        <f t="shared" si="469"/>
        <v>0</v>
      </c>
      <c r="E755" s="277">
        <v>0</v>
      </c>
      <c r="F755" s="277">
        <v>0</v>
      </c>
      <c r="G755" s="277">
        <v>0</v>
      </c>
      <c r="H755" s="277">
        <v>0</v>
      </c>
      <c r="I755" s="277">
        <v>0</v>
      </c>
      <c r="J755" s="279">
        <v>0</v>
      </c>
      <c r="K755" s="277">
        <v>0</v>
      </c>
      <c r="L755" s="277">
        <v>0</v>
      </c>
      <c r="M755" s="277">
        <v>0</v>
      </c>
      <c r="N755" s="277">
        <v>1468702.8</v>
      </c>
      <c r="O755" s="277">
        <v>517767.59999999998</v>
      </c>
      <c r="P755" s="277">
        <v>0</v>
      </c>
      <c r="Q755" s="277">
        <v>0</v>
      </c>
      <c r="R755" s="277">
        <v>0</v>
      </c>
      <c r="S755" s="277">
        <v>0</v>
      </c>
      <c r="T755" s="277">
        <v>0</v>
      </c>
      <c r="U755" s="280"/>
      <c r="V755" s="280"/>
      <c r="W755" s="280"/>
      <c r="X755" s="280"/>
      <c r="Y755" s="280"/>
      <c r="Z755" s="280"/>
      <c r="AA755" s="280"/>
      <c r="AB755" s="280"/>
      <c r="AC755" s="280"/>
      <c r="AD755" s="280"/>
      <c r="AE755" s="280"/>
      <c r="AF755" s="280"/>
      <c r="AG755" s="280"/>
      <c r="AH755" s="280"/>
      <c r="AI755" s="280"/>
      <c r="AJ755" s="280"/>
      <c r="AK755" s="280"/>
      <c r="AL755" s="280"/>
      <c r="AM755" s="280"/>
      <c r="AN755" s="280"/>
      <c r="AO755" s="280"/>
    </row>
    <row r="756" s="51" customFormat="1" ht="21.75" customHeight="1">
      <c r="A756" s="275">
        <v>3</v>
      </c>
      <c r="B756" s="276" t="s">
        <v>371</v>
      </c>
      <c r="C756" s="277">
        <f t="shared" si="468"/>
        <v>1639392</v>
      </c>
      <c r="D756" s="277">
        <f t="shared" si="469"/>
        <v>0</v>
      </c>
      <c r="E756" s="277">
        <v>0</v>
      </c>
      <c r="F756" s="277">
        <v>0</v>
      </c>
      <c r="G756" s="277">
        <v>0</v>
      </c>
      <c r="H756" s="277">
        <v>0</v>
      </c>
      <c r="I756" s="277">
        <v>0</v>
      </c>
      <c r="J756" s="279">
        <v>0</v>
      </c>
      <c r="K756" s="277">
        <v>0</v>
      </c>
      <c r="L756" s="277">
        <v>0</v>
      </c>
      <c r="M756" s="277">
        <v>0</v>
      </c>
      <c r="N756" s="277">
        <v>1639392</v>
      </c>
      <c r="O756" s="277">
        <v>0</v>
      </c>
      <c r="P756" s="277">
        <v>0</v>
      </c>
      <c r="Q756" s="277">
        <v>0</v>
      </c>
      <c r="R756" s="277">
        <v>0</v>
      </c>
      <c r="S756" s="277">
        <v>0</v>
      </c>
      <c r="T756" s="277">
        <v>0</v>
      </c>
      <c r="U756" s="280"/>
      <c r="V756" s="280"/>
      <c r="W756" s="280"/>
      <c r="X756" s="280"/>
      <c r="Y756" s="280"/>
      <c r="Z756" s="280"/>
      <c r="AA756" s="280"/>
      <c r="AB756" s="280"/>
      <c r="AC756" s="280"/>
      <c r="AD756" s="280"/>
      <c r="AE756" s="280"/>
      <c r="AF756" s="280"/>
      <c r="AG756" s="280"/>
      <c r="AH756" s="280"/>
      <c r="AI756" s="280"/>
      <c r="AJ756" s="280"/>
      <c r="AK756" s="280"/>
      <c r="AL756" s="280"/>
      <c r="AM756" s="280"/>
      <c r="AN756" s="280"/>
      <c r="AO756" s="280"/>
    </row>
    <row r="757" s="51" customFormat="1" ht="22.5" customHeight="1">
      <c r="A757" s="275">
        <v>4</v>
      </c>
      <c r="B757" s="276" t="s">
        <v>1455</v>
      </c>
      <c r="C757" s="277">
        <f t="shared" si="468"/>
        <v>140272.34</v>
      </c>
      <c r="D757" s="277">
        <f t="shared" si="469"/>
        <v>0</v>
      </c>
      <c r="E757" s="277">
        <v>0</v>
      </c>
      <c r="F757" s="277">
        <v>0</v>
      </c>
      <c r="G757" s="277">
        <v>0</v>
      </c>
      <c r="H757" s="277">
        <v>0</v>
      </c>
      <c r="I757" s="277">
        <v>0</v>
      </c>
      <c r="J757" s="279">
        <v>0</v>
      </c>
      <c r="K757" s="277">
        <v>0</v>
      </c>
      <c r="L757" s="277">
        <v>0</v>
      </c>
      <c r="M757" s="277">
        <v>0</v>
      </c>
      <c r="N757" s="277">
        <v>0</v>
      </c>
      <c r="O757" s="277">
        <v>0</v>
      </c>
      <c r="P757" s="277">
        <v>140272.34</v>
      </c>
      <c r="Q757" s="277">
        <v>0</v>
      </c>
      <c r="R757" s="277">
        <v>0</v>
      </c>
      <c r="S757" s="277">
        <v>0</v>
      </c>
      <c r="T757" s="277">
        <v>0</v>
      </c>
      <c r="U757" s="280"/>
      <c r="V757" s="280"/>
      <c r="W757" s="280"/>
      <c r="X757" s="280"/>
      <c r="Y757" s="280"/>
      <c r="Z757" s="280"/>
      <c r="AA757" s="280"/>
      <c r="AB757" s="280"/>
      <c r="AC757" s="280"/>
      <c r="AD757" s="280"/>
      <c r="AE757" s="280"/>
      <c r="AF757" s="280"/>
      <c r="AG757" s="280"/>
      <c r="AH757" s="280"/>
      <c r="AI757" s="280"/>
      <c r="AJ757" s="280"/>
      <c r="AK757" s="280"/>
      <c r="AL757" s="280"/>
      <c r="AM757" s="280"/>
      <c r="AN757" s="280"/>
      <c r="AO757" s="280"/>
    </row>
    <row r="758" s="43" customFormat="1" ht="22.5" customHeight="1">
      <c r="A758" s="271" t="s">
        <v>372</v>
      </c>
      <c r="B758" s="271"/>
      <c r="C758" s="272">
        <f>SUM(C759:C766)</f>
        <v>27007006.989999998</v>
      </c>
      <c r="D758" s="272">
        <f t="shared" ref="D758:T758" si="470">SUM(D759:D766)</f>
        <v>9185273.1699999999</v>
      </c>
      <c r="E758" s="272">
        <f t="shared" si="470"/>
        <v>2089280.3999999999</v>
      </c>
      <c r="F758" s="272">
        <f t="shared" si="470"/>
        <v>1559504.53</v>
      </c>
      <c r="G758" s="272">
        <f t="shared" si="470"/>
        <v>4738061.04</v>
      </c>
      <c r="H758" s="272">
        <f t="shared" si="470"/>
        <v>798427.19999999995</v>
      </c>
      <c r="I758" s="272">
        <f t="shared" si="470"/>
        <v>0</v>
      </c>
      <c r="J758" s="273">
        <f t="shared" si="470"/>
        <v>0</v>
      </c>
      <c r="K758" s="272">
        <f t="shared" si="470"/>
        <v>0</v>
      </c>
      <c r="L758" s="272">
        <f t="shared" si="470"/>
        <v>16837059.390000001</v>
      </c>
      <c r="M758" s="272">
        <f t="shared" si="470"/>
        <v>0</v>
      </c>
      <c r="N758" s="272">
        <f t="shared" si="470"/>
        <v>0</v>
      </c>
      <c r="O758" s="272">
        <f t="shared" si="470"/>
        <v>0</v>
      </c>
      <c r="P758" s="272">
        <f t="shared" si="470"/>
        <v>984674.42999999993</v>
      </c>
      <c r="Q758" s="272">
        <f t="shared" si="470"/>
        <v>0</v>
      </c>
      <c r="R758" s="272">
        <f t="shared" si="470"/>
        <v>0</v>
      </c>
      <c r="S758" s="272">
        <f t="shared" si="470"/>
        <v>0</v>
      </c>
      <c r="T758" s="272">
        <f t="shared" si="470"/>
        <v>0</v>
      </c>
      <c r="U758" s="274"/>
      <c r="V758" s="274"/>
      <c r="W758" s="274"/>
      <c r="X758" s="274"/>
      <c r="Y758" s="274"/>
      <c r="Z758" s="274"/>
      <c r="AA758" s="274"/>
      <c r="AB758" s="274"/>
      <c r="AC758" s="274"/>
      <c r="AD758" s="274"/>
      <c r="AE758" s="274"/>
      <c r="AF758" s="274"/>
      <c r="AG758" s="274"/>
      <c r="AH758" s="274"/>
      <c r="AI758" s="274"/>
      <c r="AJ758" s="274"/>
      <c r="AK758" s="274"/>
      <c r="AL758" s="274"/>
      <c r="AM758" s="274"/>
      <c r="AN758" s="274"/>
      <c r="AO758" s="274"/>
    </row>
    <row r="759" s="51" customFormat="1" ht="21" customHeight="1">
      <c r="A759" s="275">
        <v>1</v>
      </c>
      <c r="B759" s="276" t="s">
        <v>1456</v>
      </c>
      <c r="C759" s="277">
        <f t="shared" si="468"/>
        <v>1703763.01</v>
      </c>
      <c r="D759" s="277">
        <f t="shared" si="469"/>
        <v>1559504.53</v>
      </c>
      <c r="E759" s="277">
        <v>0</v>
      </c>
      <c r="F759" s="277">
        <v>1559504.53</v>
      </c>
      <c r="G759" s="277">
        <v>0</v>
      </c>
      <c r="H759" s="277">
        <v>0</v>
      </c>
      <c r="I759" s="277">
        <v>0</v>
      </c>
      <c r="J759" s="279">
        <v>0</v>
      </c>
      <c r="K759" s="277">
        <v>0</v>
      </c>
      <c r="L759" s="277">
        <v>0</v>
      </c>
      <c r="M759" s="277">
        <v>0</v>
      </c>
      <c r="N759" s="277">
        <v>0</v>
      </c>
      <c r="O759" s="277">
        <v>0</v>
      </c>
      <c r="P759" s="277">
        <v>144258.48000000001</v>
      </c>
      <c r="Q759" s="277">
        <v>0</v>
      </c>
      <c r="R759" s="277">
        <v>0</v>
      </c>
      <c r="S759" s="277">
        <v>0</v>
      </c>
      <c r="T759" s="277">
        <v>0</v>
      </c>
      <c r="U759" s="280"/>
      <c r="V759" s="280"/>
      <c r="W759" s="280"/>
      <c r="X759" s="280"/>
      <c r="Y759" s="280"/>
      <c r="Z759" s="280"/>
      <c r="AA759" s="280"/>
      <c r="AB759" s="280"/>
      <c r="AC759" s="280"/>
      <c r="AD759" s="280"/>
      <c r="AE759" s="280"/>
      <c r="AF759" s="280"/>
      <c r="AG759" s="280"/>
      <c r="AH759" s="280"/>
      <c r="AI759" s="280"/>
      <c r="AJ759" s="280"/>
      <c r="AK759" s="280"/>
      <c r="AL759" s="280"/>
      <c r="AM759" s="280"/>
      <c r="AN759" s="280"/>
      <c r="AO759" s="280"/>
    </row>
    <row r="760" s="51" customFormat="1" ht="21" customHeight="1">
      <c r="A760" s="275">
        <v>2</v>
      </c>
      <c r="B760" s="276" t="s">
        <v>1295</v>
      </c>
      <c r="C760" s="277">
        <f t="shared" si="468"/>
        <v>12430397.91</v>
      </c>
      <c r="D760" s="277">
        <f t="shared" si="469"/>
        <v>0</v>
      </c>
      <c r="E760" s="277">
        <v>0</v>
      </c>
      <c r="F760" s="277">
        <v>0</v>
      </c>
      <c r="G760" s="277">
        <v>0</v>
      </c>
      <c r="H760" s="277">
        <v>0</v>
      </c>
      <c r="I760" s="277">
        <v>0</v>
      </c>
      <c r="J760" s="279">
        <v>0</v>
      </c>
      <c r="K760" s="277">
        <v>0</v>
      </c>
      <c r="L760" s="277">
        <v>12430397.91</v>
      </c>
      <c r="M760" s="277">
        <v>0</v>
      </c>
      <c r="N760" s="277">
        <v>0</v>
      </c>
      <c r="O760" s="277">
        <v>0</v>
      </c>
      <c r="P760" s="277">
        <v>0</v>
      </c>
      <c r="Q760" s="277">
        <v>0</v>
      </c>
      <c r="R760" s="277">
        <v>0</v>
      </c>
      <c r="S760" s="277">
        <v>0</v>
      </c>
      <c r="T760" s="277">
        <v>0</v>
      </c>
      <c r="U760" s="280"/>
      <c r="V760" s="280"/>
      <c r="W760" s="280"/>
      <c r="X760" s="280"/>
      <c r="Y760" s="280"/>
      <c r="Z760" s="280"/>
      <c r="AA760" s="280"/>
      <c r="AB760" s="280"/>
      <c r="AC760" s="280"/>
      <c r="AD760" s="280"/>
      <c r="AE760" s="280"/>
      <c r="AF760" s="280"/>
      <c r="AG760" s="280"/>
      <c r="AH760" s="280"/>
      <c r="AI760" s="280"/>
      <c r="AJ760" s="280"/>
      <c r="AK760" s="280"/>
      <c r="AL760" s="280"/>
      <c r="AM760" s="280"/>
      <c r="AN760" s="280"/>
      <c r="AO760" s="280"/>
    </row>
    <row r="761" s="51" customFormat="1" ht="21" customHeight="1">
      <c r="A761" s="275">
        <v>3</v>
      </c>
      <c r="B761" s="276" t="s">
        <v>1457</v>
      </c>
      <c r="C761" s="277">
        <f t="shared" si="468"/>
        <v>3278531.3799999999</v>
      </c>
      <c r="D761" s="277">
        <f t="shared" si="469"/>
        <v>3109719.6000000001</v>
      </c>
      <c r="E761" s="277">
        <v>0</v>
      </c>
      <c r="F761" s="277">
        <v>0</v>
      </c>
      <c r="G761" s="277">
        <v>2680010.3999999999</v>
      </c>
      <c r="H761" s="277">
        <v>429709.20000000001</v>
      </c>
      <c r="I761" s="277">
        <v>0</v>
      </c>
      <c r="J761" s="279">
        <v>0</v>
      </c>
      <c r="K761" s="277">
        <v>0</v>
      </c>
      <c r="L761" s="277">
        <v>0</v>
      </c>
      <c r="M761" s="277">
        <v>0</v>
      </c>
      <c r="N761" s="277">
        <v>0</v>
      </c>
      <c r="O761" s="277">
        <v>0</v>
      </c>
      <c r="P761" s="277">
        <v>168811.78</v>
      </c>
      <c r="Q761" s="277">
        <v>0</v>
      </c>
      <c r="R761" s="277">
        <v>0</v>
      </c>
      <c r="S761" s="277">
        <v>0</v>
      </c>
      <c r="T761" s="277">
        <v>0</v>
      </c>
      <c r="U761" s="280"/>
      <c r="V761" s="280"/>
      <c r="W761" s="280"/>
      <c r="X761" s="280"/>
      <c r="Y761" s="280"/>
      <c r="Z761" s="280"/>
      <c r="AA761" s="280"/>
      <c r="AB761" s="280"/>
      <c r="AC761" s="280"/>
      <c r="AD761" s="280"/>
      <c r="AE761" s="280"/>
      <c r="AF761" s="280"/>
      <c r="AG761" s="280"/>
      <c r="AH761" s="280"/>
      <c r="AI761" s="280"/>
      <c r="AJ761" s="280"/>
      <c r="AK761" s="280"/>
      <c r="AL761" s="280"/>
      <c r="AM761" s="280"/>
      <c r="AN761" s="280"/>
      <c r="AO761" s="280"/>
    </row>
    <row r="762" s="51" customFormat="1" ht="21" customHeight="1">
      <c r="A762" s="275">
        <v>4</v>
      </c>
      <c r="B762" s="276" t="s">
        <v>1458</v>
      </c>
      <c r="C762" s="277">
        <f t="shared" si="468"/>
        <v>2647731.2199999997</v>
      </c>
      <c r="D762" s="277">
        <f t="shared" si="469"/>
        <v>2426768.6399999997</v>
      </c>
      <c r="E762" s="277">
        <v>0</v>
      </c>
      <c r="F762" s="277">
        <v>0</v>
      </c>
      <c r="G762" s="277">
        <v>2058050.6399999999</v>
      </c>
      <c r="H762" s="277">
        <v>368718</v>
      </c>
      <c r="I762" s="277">
        <v>0</v>
      </c>
      <c r="J762" s="279">
        <v>0</v>
      </c>
      <c r="K762" s="277">
        <v>0</v>
      </c>
      <c r="L762" s="277">
        <v>0</v>
      </c>
      <c r="M762" s="277">
        <v>0</v>
      </c>
      <c r="N762" s="277">
        <v>0</v>
      </c>
      <c r="O762" s="277">
        <v>0</v>
      </c>
      <c r="P762" s="277">
        <v>220962.57999999999</v>
      </c>
      <c r="Q762" s="277">
        <v>0</v>
      </c>
      <c r="R762" s="277">
        <v>0</v>
      </c>
      <c r="S762" s="277">
        <v>0</v>
      </c>
      <c r="T762" s="277">
        <v>0</v>
      </c>
      <c r="U762" s="280"/>
      <c r="V762" s="280"/>
      <c r="W762" s="280"/>
      <c r="X762" s="280"/>
      <c r="Y762" s="280"/>
      <c r="Z762" s="280"/>
      <c r="AA762" s="280"/>
      <c r="AB762" s="280"/>
      <c r="AC762" s="280"/>
      <c r="AD762" s="280"/>
      <c r="AE762" s="280"/>
      <c r="AF762" s="280"/>
      <c r="AG762" s="280"/>
      <c r="AH762" s="280"/>
      <c r="AI762" s="280"/>
      <c r="AJ762" s="280"/>
      <c r="AK762" s="280"/>
      <c r="AL762" s="280"/>
      <c r="AM762" s="280"/>
      <c r="AN762" s="280"/>
      <c r="AO762" s="280"/>
    </row>
    <row r="763" s="51" customFormat="1" ht="21" customHeight="1">
      <c r="A763" s="275">
        <v>5</v>
      </c>
      <c r="B763" s="276" t="s">
        <v>1459</v>
      </c>
      <c r="C763" s="277">
        <f t="shared" si="468"/>
        <v>4545788.3200000003</v>
      </c>
      <c r="D763" s="277">
        <f t="shared" si="469"/>
        <v>0</v>
      </c>
      <c r="E763" s="277">
        <v>0</v>
      </c>
      <c r="F763" s="277">
        <v>0</v>
      </c>
      <c r="G763" s="277">
        <v>0</v>
      </c>
      <c r="H763" s="277">
        <v>0</v>
      </c>
      <c r="I763" s="277">
        <v>0</v>
      </c>
      <c r="J763" s="279">
        <v>0</v>
      </c>
      <c r="K763" s="277">
        <v>0</v>
      </c>
      <c r="L763" s="277">
        <v>4406661.4800000004</v>
      </c>
      <c r="M763" s="277">
        <v>0</v>
      </c>
      <c r="N763" s="277">
        <v>0</v>
      </c>
      <c r="O763" s="277">
        <v>0</v>
      </c>
      <c r="P763" s="277">
        <v>139126.84</v>
      </c>
      <c r="Q763" s="277">
        <v>0</v>
      </c>
      <c r="R763" s="277">
        <v>0</v>
      </c>
      <c r="S763" s="277">
        <v>0</v>
      </c>
      <c r="T763" s="277">
        <v>0</v>
      </c>
      <c r="U763" s="280"/>
      <c r="V763" s="280"/>
      <c r="W763" s="280"/>
      <c r="X763" s="280"/>
      <c r="Y763" s="280"/>
      <c r="Z763" s="280"/>
      <c r="AA763" s="280"/>
      <c r="AB763" s="280"/>
      <c r="AC763" s="280"/>
      <c r="AD763" s="280"/>
      <c r="AE763" s="280"/>
      <c r="AF763" s="280"/>
      <c r="AG763" s="280"/>
      <c r="AH763" s="280"/>
      <c r="AI763" s="280"/>
      <c r="AJ763" s="280"/>
      <c r="AK763" s="280"/>
      <c r="AL763" s="280"/>
      <c r="AM763" s="280"/>
      <c r="AN763" s="280"/>
      <c r="AO763" s="280"/>
    </row>
    <row r="764" s="51" customFormat="1" ht="21" customHeight="1">
      <c r="A764" s="275">
        <v>6</v>
      </c>
      <c r="B764" s="276" t="s">
        <v>778</v>
      </c>
      <c r="C764" s="277">
        <f t="shared" si="468"/>
        <v>2089280.3999999999</v>
      </c>
      <c r="D764" s="277">
        <f t="shared" si="469"/>
        <v>2089280.3999999999</v>
      </c>
      <c r="E764" s="277">
        <v>2089280.3999999999</v>
      </c>
      <c r="F764" s="277">
        <v>0</v>
      </c>
      <c r="G764" s="277">
        <v>0</v>
      </c>
      <c r="H764" s="277">
        <v>0</v>
      </c>
      <c r="I764" s="277">
        <v>0</v>
      </c>
      <c r="J764" s="279">
        <v>0</v>
      </c>
      <c r="K764" s="277">
        <v>0</v>
      </c>
      <c r="L764" s="277">
        <v>0</v>
      </c>
      <c r="M764" s="277">
        <v>0</v>
      </c>
      <c r="N764" s="277">
        <v>0</v>
      </c>
      <c r="O764" s="277">
        <v>0</v>
      </c>
      <c r="P764" s="277">
        <v>0</v>
      </c>
      <c r="Q764" s="277">
        <v>0</v>
      </c>
      <c r="R764" s="277">
        <v>0</v>
      </c>
      <c r="S764" s="277">
        <v>0</v>
      </c>
      <c r="T764" s="277">
        <v>0</v>
      </c>
      <c r="U764" s="280"/>
      <c r="V764" s="280"/>
      <c r="W764" s="280"/>
      <c r="X764" s="280"/>
      <c r="Y764" s="280"/>
      <c r="Z764" s="280"/>
      <c r="AA764" s="280"/>
      <c r="AB764" s="280"/>
      <c r="AC764" s="280"/>
      <c r="AD764" s="280"/>
      <c r="AE764" s="280"/>
      <c r="AF764" s="280"/>
      <c r="AG764" s="280"/>
      <c r="AH764" s="280"/>
      <c r="AI764" s="280"/>
      <c r="AJ764" s="280"/>
      <c r="AK764" s="280"/>
      <c r="AL764" s="280"/>
      <c r="AM764" s="280"/>
      <c r="AN764" s="280"/>
      <c r="AO764" s="280"/>
    </row>
    <row r="765" s="51" customFormat="1" ht="24.75" customHeight="1">
      <c r="A765" s="275">
        <v>7</v>
      </c>
      <c r="B765" s="276" t="s">
        <v>1460</v>
      </c>
      <c r="C765" s="277">
        <f t="shared" si="468"/>
        <v>162668.17000000001</v>
      </c>
      <c r="D765" s="277">
        <f t="shared" si="469"/>
        <v>0</v>
      </c>
      <c r="E765" s="277">
        <v>0</v>
      </c>
      <c r="F765" s="277">
        <v>0</v>
      </c>
      <c r="G765" s="277">
        <v>0</v>
      </c>
      <c r="H765" s="277">
        <v>0</v>
      </c>
      <c r="I765" s="277">
        <v>0</v>
      </c>
      <c r="J765" s="279">
        <v>0</v>
      </c>
      <c r="K765" s="277">
        <v>0</v>
      </c>
      <c r="L765" s="277">
        <v>0</v>
      </c>
      <c r="M765" s="277">
        <v>0</v>
      </c>
      <c r="N765" s="277">
        <v>0</v>
      </c>
      <c r="O765" s="277">
        <v>0</v>
      </c>
      <c r="P765" s="277">
        <v>162668.17000000001</v>
      </c>
      <c r="Q765" s="277">
        <v>0</v>
      </c>
      <c r="R765" s="277">
        <v>0</v>
      </c>
      <c r="S765" s="277">
        <v>0</v>
      </c>
      <c r="T765" s="277">
        <v>0</v>
      </c>
      <c r="U765" s="280"/>
      <c r="V765" s="280"/>
      <c r="W765" s="280"/>
      <c r="X765" s="280"/>
      <c r="Y765" s="280"/>
      <c r="Z765" s="280"/>
      <c r="AA765" s="280"/>
      <c r="AB765" s="280"/>
      <c r="AC765" s="280"/>
      <c r="AD765" s="280"/>
      <c r="AE765" s="280"/>
      <c r="AF765" s="280"/>
      <c r="AG765" s="280"/>
      <c r="AH765" s="280"/>
      <c r="AI765" s="280"/>
      <c r="AJ765" s="280"/>
      <c r="AK765" s="280"/>
      <c r="AL765" s="280"/>
      <c r="AM765" s="280"/>
      <c r="AN765" s="280"/>
      <c r="AO765" s="280"/>
    </row>
    <row r="766" s="51" customFormat="1" ht="22.5" customHeight="1">
      <c r="A766" s="275">
        <v>8</v>
      </c>
      <c r="B766" s="276" t="s">
        <v>1461</v>
      </c>
      <c r="C766" s="277">
        <f t="shared" si="468"/>
        <v>148846.57999999999</v>
      </c>
      <c r="D766" s="277">
        <f t="shared" si="469"/>
        <v>0</v>
      </c>
      <c r="E766" s="277">
        <v>0</v>
      </c>
      <c r="F766" s="277">
        <v>0</v>
      </c>
      <c r="G766" s="277">
        <v>0</v>
      </c>
      <c r="H766" s="277">
        <v>0</v>
      </c>
      <c r="I766" s="277">
        <v>0</v>
      </c>
      <c r="J766" s="279">
        <v>0</v>
      </c>
      <c r="K766" s="277">
        <v>0</v>
      </c>
      <c r="L766" s="277">
        <v>0</v>
      </c>
      <c r="M766" s="277">
        <v>0</v>
      </c>
      <c r="N766" s="277">
        <v>0</v>
      </c>
      <c r="O766" s="277">
        <v>0</v>
      </c>
      <c r="P766" s="277">
        <v>148846.57999999999</v>
      </c>
      <c r="Q766" s="277">
        <v>0</v>
      </c>
      <c r="R766" s="277">
        <v>0</v>
      </c>
      <c r="S766" s="277">
        <v>0</v>
      </c>
      <c r="T766" s="277">
        <v>0</v>
      </c>
      <c r="U766" s="280"/>
      <c r="V766" s="280"/>
      <c r="W766" s="280"/>
      <c r="X766" s="280"/>
      <c r="Y766" s="280"/>
      <c r="Z766" s="280"/>
      <c r="AA766" s="280"/>
      <c r="AB766" s="280"/>
      <c r="AC766" s="280"/>
      <c r="AD766" s="280"/>
      <c r="AE766" s="280"/>
      <c r="AF766" s="280"/>
      <c r="AG766" s="280"/>
      <c r="AH766" s="280"/>
      <c r="AI766" s="280"/>
      <c r="AJ766" s="280"/>
      <c r="AK766" s="280"/>
      <c r="AL766" s="280"/>
      <c r="AM766" s="280"/>
      <c r="AN766" s="280"/>
      <c r="AO766" s="280"/>
    </row>
    <row r="767" s="43" customFormat="1" ht="30" customHeight="1">
      <c r="A767" s="271" t="s">
        <v>380</v>
      </c>
      <c r="B767" s="271"/>
      <c r="C767" s="272">
        <f>C768</f>
        <v>989757.59999999998</v>
      </c>
      <c r="D767" s="272">
        <f t="shared" ref="D767:T767" si="471">D768</f>
        <v>0</v>
      </c>
      <c r="E767" s="272">
        <f t="shared" si="471"/>
        <v>0</v>
      </c>
      <c r="F767" s="272">
        <f t="shared" si="471"/>
        <v>0</v>
      </c>
      <c r="G767" s="272">
        <f t="shared" si="471"/>
        <v>0</v>
      </c>
      <c r="H767" s="272">
        <f t="shared" si="471"/>
        <v>0</v>
      </c>
      <c r="I767" s="272">
        <f t="shared" si="471"/>
        <v>0</v>
      </c>
      <c r="J767" s="273">
        <f t="shared" si="471"/>
        <v>0</v>
      </c>
      <c r="K767" s="272">
        <f t="shared" si="471"/>
        <v>0</v>
      </c>
      <c r="L767" s="272">
        <f t="shared" si="471"/>
        <v>0</v>
      </c>
      <c r="M767" s="272">
        <f t="shared" si="471"/>
        <v>0</v>
      </c>
      <c r="N767" s="272">
        <f t="shared" si="471"/>
        <v>989757.59999999998</v>
      </c>
      <c r="O767" s="272">
        <f t="shared" si="471"/>
        <v>0</v>
      </c>
      <c r="P767" s="272">
        <f t="shared" si="471"/>
        <v>0</v>
      </c>
      <c r="Q767" s="272">
        <f t="shared" si="471"/>
        <v>0</v>
      </c>
      <c r="R767" s="272">
        <f t="shared" si="471"/>
        <v>0</v>
      </c>
      <c r="S767" s="272">
        <f t="shared" si="471"/>
        <v>0</v>
      </c>
      <c r="T767" s="272">
        <f t="shared" si="471"/>
        <v>0</v>
      </c>
      <c r="U767" s="274"/>
      <c r="V767" s="274"/>
      <c r="W767" s="274"/>
      <c r="X767" s="274"/>
      <c r="Y767" s="274"/>
      <c r="Z767" s="274"/>
      <c r="AA767" s="274"/>
      <c r="AB767" s="274"/>
      <c r="AC767" s="274"/>
      <c r="AD767" s="274"/>
      <c r="AE767" s="274"/>
      <c r="AF767" s="274"/>
      <c r="AG767" s="274"/>
      <c r="AH767" s="274"/>
      <c r="AI767" s="274"/>
      <c r="AJ767" s="274"/>
      <c r="AK767" s="274"/>
      <c r="AL767" s="274"/>
      <c r="AM767" s="274"/>
      <c r="AN767" s="274"/>
      <c r="AO767" s="274"/>
    </row>
    <row r="768" s="51" customFormat="1" ht="22.5" customHeight="1">
      <c r="A768" s="275">
        <v>1</v>
      </c>
      <c r="B768" s="276" t="s">
        <v>381</v>
      </c>
      <c r="C768" s="277">
        <f t="shared" si="468"/>
        <v>989757.59999999998</v>
      </c>
      <c r="D768" s="277">
        <f t="shared" si="469"/>
        <v>0</v>
      </c>
      <c r="E768" s="277">
        <v>0</v>
      </c>
      <c r="F768" s="277">
        <v>0</v>
      </c>
      <c r="G768" s="277">
        <v>0</v>
      </c>
      <c r="H768" s="277">
        <v>0</v>
      </c>
      <c r="I768" s="277">
        <v>0</v>
      </c>
      <c r="J768" s="279">
        <v>0</v>
      </c>
      <c r="K768" s="277">
        <v>0</v>
      </c>
      <c r="L768" s="277">
        <v>0</v>
      </c>
      <c r="M768" s="277">
        <v>0</v>
      </c>
      <c r="N768" s="277">
        <v>989757.59999999998</v>
      </c>
      <c r="O768" s="277">
        <v>0</v>
      </c>
      <c r="P768" s="277">
        <v>0</v>
      </c>
      <c r="Q768" s="277">
        <v>0</v>
      </c>
      <c r="R768" s="277">
        <v>0</v>
      </c>
      <c r="S768" s="277">
        <v>0</v>
      </c>
      <c r="T768" s="277">
        <v>0</v>
      </c>
      <c r="U768" s="280"/>
      <c r="V768" s="280"/>
      <c r="W768" s="280"/>
      <c r="X768" s="280"/>
      <c r="Y768" s="280"/>
      <c r="Z768" s="280"/>
      <c r="AA768" s="280"/>
      <c r="AB768" s="280"/>
      <c r="AC768" s="280"/>
      <c r="AD768" s="280"/>
      <c r="AE768" s="280"/>
      <c r="AF768" s="280"/>
      <c r="AG768" s="280"/>
      <c r="AH768" s="280"/>
      <c r="AI768" s="280"/>
      <c r="AJ768" s="280"/>
      <c r="AK768" s="280"/>
      <c r="AL768" s="280"/>
      <c r="AM768" s="280"/>
      <c r="AN768" s="280"/>
      <c r="AO768" s="280"/>
    </row>
    <row r="769" s="43" customFormat="1" ht="32.25" customHeight="1">
      <c r="A769" s="271" t="s">
        <v>399</v>
      </c>
      <c r="B769" s="271"/>
      <c r="C769" s="272">
        <f>C770+C781</f>
        <v>17860302.800000001</v>
      </c>
      <c r="D769" s="272">
        <f t="shared" ref="D769:T769" si="472">D770+D781</f>
        <v>2582540.3999999999</v>
      </c>
      <c r="E769" s="272">
        <f t="shared" si="472"/>
        <v>0</v>
      </c>
      <c r="F769" s="272">
        <f t="shared" si="472"/>
        <v>1285698</v>
      </c>
      <c r="G769" s="272">
        <f t="shared" si="472"/>
        <v>0</v>
      </c>
      <c r="H769" s="272">
        <f t="shared" si="472"/>
        <v>840208.80000000005</v>
      </c>
      <c r="I769" s="272">
        <f t="shared" si="472"/>
        <v>456633.59999999998</v>
      </c>
      <c r="J769" s="273">
        <f t="shared" si="472"/>
        <v>0</v>
      </c>
      <c r="K769" s="272">
        <f t="shared" si="472"/>
        <v>0</v>
      </c>
      <c r="L769" s="272">
        <f t="shared" si="472"/>
        <v>11529048.4</v>
      </c>
      <c r="M769" s="272">
        <f t="shared" si="472"/>
        <v>0</v>
      </c>
      <c r="N769" s="272">
        <f t="shared" si="472"/>
        <v>2343123.9199999999</v>
      </c>
      <c r="O769" s="272">
        <f t="shared" si="472"/>
        <v>0</v>
      </c>
      <c r="P769" s="272">
        <f t="shared" si="472"/>
        <v>1405590.0800000001</v>
      </c>
      <c r="Q769" s="272">
        <f t="shared" si="472"/>
        <v>0</v>
      </c>
      <c r="R769" s="272">
        <f t="shared" si="472"/>
        <v>0</v>
      </c>
      <c r="S769" s="272">
        <f t="shared" si="472"/>
        <v>0</v>
      </c>
      <c r="T769" s="272">
        <f t="shared" si="472"/>
        <v>0</v>
      </c>
      <c r="U769" s="274"/>
      <c r="V769" s="274"/>
      <c r="W769" s="274"/>
      <c r="X769" s="274"/>
      <c r="Y769" s="274"/>
      <c r="Z769" s="274"/>
      <c r="AA769" s="274"/>
      <c r="AB769" s="274"/>
      <c r="AC769" s="274"/>
      <c r="AD769" s="274"/>
      <c r="AE769" s="274"/>
      <c r="AF769" s="274"/>
      <c r="AG769" s="274"/>
      <c r="AH769" s="274"/>
      <c r="AI769" s="274"/>
      <c r="AJ769" s="274"/>
      <c r="AK769" s="274"/>
      <c r="AL769" s="274"/>
      <c r="AM769" s="274"/>
      <c r="AN769" s="274"/>
      <c r="AO769" s="274"/>
    </row>
    <row r="770" s="43" customFormat="1" ht="27.75" customHeight="1">
      <c r="A770" s="271" t="s">
        <v>400</v>
      </c>
      <c r="B770" s="271"/>
      <c r="C770" s="272">
        <f>SUM(C771:C780)</f>
        <v>16867416.09</v>
      </c>
      <c r="D770" s="272">
        <f t="shared" ref="D770:T770" si="473">SUM(D771:D780)</f>
        <v>2582540.3999999999</v>
      </c>
      <c r="E770" s="272">
        <f t="shared" si="473"/>
        <v>0</v>
      </c>
      <c r="F770" s="272">
        <f t="shared" si="473"/>
        <v>1285698</v>
      </c>
      <c r="G770" s="272">
        <f t="shared" si="473"/>
        <v>0</v>
      </c>
      <c r="H770" s="272">
        <f t="shared" si="473"/>
        <v>840208.80000000005</v>
      </c>
      <c r="I770" s="272">
        <f t="shared" si="473"/>
        <v>456633.59999999998</v>
      </c>
      <c r="J770" s="273">
        <f t="shared" si="473"/>
        <v>0</v>
      </c>
      <c r="K770" s="272">
        <f t="shared" si="473"/>
        <v>0</v>
      </c>
      <c r="L770" s="272">
        <f t="shared" si="473"/>
        <v>11529048.4</v>
      </c>
      <c r="M770" s="272">
        <f t="shared" si="473"/>
        <v>0</v>
      </c>
      <c r="N770" s="272">
        <f t="shared" si="473"/>
        <v>2343123.9199999999</v>
      </c>
      <c r="O770" s="272">
        <f t="shared" si="473"/>
        <v>0</v>
      </c>
      <c r="P770" s="272">
        <f t="shared" si="473"/>
        <v>412703.37</v>
      </c>
      <c r="Q770" s="272">
        <f t="shared" si="473"/>
        <v>0</v>
      </c>
      <c r="R770" s="272">
        <f t="shared" si="473"/>
        <v>0</v>
      </c>
      <c r="S770" s="272">
        <f t="shared" si="473"/>
        <v>0</v>
      </c>
      <c r="T770" s="272">
        <f t="shared" si="473"/>
        <v>0</v>
      </c>
      <c r="U770" s="274"/>
      <c r="V770" s="274"/>
      <c r="W770" s="274"/>
      <c r="X770" s="274"/>
      <c r="Y770" s="274"/>
      <c r="Z770" s="274"/>
      <c r="AA770" s="274"/>
      <c r="AB770" s="274"/>
      <c r="AC770" s="274"/>
      <c r="AD770" s="274"/>
      <c r="AE770" s="274"/>
      <c r="AF770" s="274"/>
      <c r="AG770" s="274"/>
      <c r="AH770" s="274"/>
      <c r="AI770" s="274"/>
      <c r="AJ770" s="274"/>
      <c r="AK770" s="274"/>
      <c r="AL770" s="274"/>
      <c r="AM770" s="274"/>
      <c r="AN770" s="274"/>
      <c r="AO770" s="274"/>
    </row>
    <row r="771" s="51" customFormat="1" ht="21" customHeight="1">
      <c r="A771" s="275">
        <v>1</v>
      </c>
      <c r="B771" s="276" t="s">
        <v>1462</v>
      </c>
      <c r="C771" s="277">
        <f t="shared" si="468"/>
        <v>6288.6599999999999</v>
      </c>
      <c r="D771" s="277">
        <f t="shared" ref="D771:D830" si="474">SUM(E771:I771)</f>
        <v>0</v>
      </c>
      <c r="E771" s="277">
        <v>0</v>
      </c>
      <c r="F771" s="277">
        <v>0</v>
      </c>
      <c r="G771" s="277">
        <v>0</v>
      </c>
      <c r="H771" s="277">
        <v>0</v>
      </c>
      <c r="I771" s="277">
        <v>0</v>
      </c>
      <c r="J771" s="279">
        <v>0</v>
      </c>
      <c r="K771" s="277">
        <v>0</v>
      </c>
      <c r="L771" s="277">
        <v>0</v>
      </c>
      <c r="M771" s="277">
        <v>0</v>
      </c>
      <c r="N771" s="277">
        <v>0</v>
      </c>
      <c r="O771" s="277">
        <v>0</v>
      </c>
      <c r="P771" s="277">
        <v>6288.6599999999999</v>
      </c>
      <c r="Q771" s="277">
        <v>0</v>
      </c>
      <c r="R771" s="277">
        <v>0</v>
      </c>
      <c r="S771" s="277">
        <v>0</v>
      </c>
      <c r="T771" s="277">
        <v>0</v>
      </c>
      <c r="U771" s="280"/>
      <c r="V771" s="280"/>
      <c r="W771" s="280"/>
      <c r="X771" s="280"/>
      <c r="Y771" s="280"/>
      <c r="Z771" s="280"/>
      <c r="AA771" s="280"/>
      <c r="AB771" s="280"/>
      <c r="AC771" s="280"/>
      <c r="AD771" s="280"/>
      <c r="AE771" s="280"/>
      <c r="AF771" s="280"/>
      <c r="AG771" s="280"/>
      <c r="AH771" s="280"/>
      <c r="AI771" s="280"/>
      <c r="AJ771" s="280"/>
      <c r="AK771" s="280"/>
      <c r="AL771" s="280"/>
      <c r="AM771" s="280"/>
      <c r="AN771" s="280"/>
      <c r="AO771" s="280"/>
    </row>
    <row r="772" s="51" customFormat="1" ht="22.5" customHeight="1">
      <c r="A772" s="275">
        <v>2</v>
      </c>
      <c r="B772" s="276" t="s">
        <v>782</v>
      </c>
      <c r="C772" s="277">
        <f t="shared" si="468"/>
        <v>2995580.2999999998</v>
      </c>
      <c r="D772" s="277">
        <f t="shared" si="474"/>
        <v>0</v>
      </c>
      <c r="E772" s="277">
        <v>0</v>
      </c>
      <c r="F772" s="277">
        <v>0</v>
      </c>
      <c r="G772" s="277">
        <v>0</v>
      </c>
      <c r="H772" s="277">
        <v>0</v>
      </c>
      <c r="I772" s="277">
        <v>0</v>
      </c>
      <c r="J772" s="279">
        <v>0</v>
      </c>
      <c r="K772" s="277">
        <v>0</v>
      </c>
      <c r="L772" s="277">
        <v>2995580.2999999998</v>
      </c>
      <c r="M772" s="277">
        <v>0</v>
      </c>
      <c r="N772" s="277">
        <v>0</v>
      </c>
      <c r="O772" s="277">
        <v>0</v>
      </c>
      <c r="P772" s="277">
        <v>0</v>
      </c>
      <c r="Q772" s="277">
        <v>0</v>
      </c>
      <c r="R772" s="277">
        <v>0</v>
      </c>
      <c r="S772" s="277">
        <v>0</v>
      </c>
      <c r="T772" s="277">
        <v>0</v>
      </c>
      <c r="U772" s="280"/>
      <c r="V772" s="280"/>
      <c r="W772" s="280"/>
      <c r="X772" s="280"/>
      <c r="Y772" s="280"/>
      <c r="Z772" s="280"/>
      <c r="AA772" s="280"/>
      <c r="AB772" s="280"/>
      <c r="AC772" s="280"/>
      <c r="AD772" s="280"/>
      <c r="AE772" s="280"/>
      <c r="AF772" s="280"/>
      <c r="AG772" s="280"/>
      <c r="AH772" s="280"/>
      <c r="AI772" s="280"/>
      <c r="AJ772" s="280"/>
      <c r="AK772" s="280"/>
      <c r="AL772" s="280"/>
      <c r="AM772" s="280"/>
      <c r="AN772" s="280"/>
      <c r="AO772" s="280"/>
    </row>
    <row r="773" s="51" customFormat="1" ht="22.5" customHeight="1">
      <c r="A773" s="275">
        <v>3</v>
      </c>
      <c r="B773" s="276" t="s">
        <v>783</v>
      </c>
      <c r="C773" s="277">
        <f t="shared" si="468"/>
        <v>2666083.2000000002</v>
      </c>
      <c r="D773" s="277">
        <f t="shared" si="474"/>
        <v>0</v>
      </c>
      <c r="E773" s="277">
        <v>0</v>
      </c>
      <c r="F773" s="277">
        <v>0</v>
      </c>
      <c r="G773" s="277">
        <v>0</v>
      </c>
      <c r="H773" s="277">
        <v>0</v>
      </c>
      <c r="I773" s="277">
        <v>0</v>
      </c>
      <c r="J773" s="279">
        <v>0</v>
      </c>
      <c r="K773" s="277">
        <v>0</v>
      </c>
      <c r="L773" s="277">
        <v>2666083.2000000002</v>
      </c>
      <c r="M773" s="277">
        <v>0</v>
      </c>
      <c r="N773" s="277">
        <v>0</v>
      </c>
      <c r="O773" s="277">
        <v>0</v>
      </c>
      <c r="P773" s="277">
        <v>0</v>
      </c>
      <c r="Q773" s="277">
        <v>0</v>
      </c>
      <c r="R773" s="277">
        <v>0</v>
      </c>
      <c r="S773" s="277">
        <v>0</v>
      </c>
      <c r="T773" s="277">
        <v>0</v>
      </c>
      <c r="U773" s="280"/>
      <c r="V773" s="280"/>
      <c r="W773" s="280"/>
      <c r="X773" s="280"/>
      <c r="Y773" s="280"/>
      <c r="Z773" s="280"/>
      <c r="AA773" s="280"/>
      <c r="AB773" s="280"/>
      <c r="AC773" s="280"/>
      <c r="AD773" s="280"/>
      <c r="AE773" s="280"/>
      <c r="AF773" s="280"/>
      <c r="AG773" s="280"/>
      <c r="AH773" s="280"/>
      <c r="AI773" s="280"/>
      <c r="AJ773" s="280"/>
      <c r="AK773" s="280"/>
      <c r="AL773" s="280"/>
      <c r="AM773" s="280"/>
      <c r="AN773" s="280"/>
      <c r="AO773" s="280"/>
    </row>
    <row r="774" s="51" customFormat="1" ht="22.5" customHeight="1">
      <c r="A774" s="275">
        <v>4</v>
      </c>
      <c r="B774" s="276" t="s">
        <v>401</v>
      </c>
      <c r="C774" s="277">
        <f t="shared" si="468"/>
        <v>843387.60999999999</v>
      </c>
      <c r="D774" s="277">
        <f t="shared" si="474"/>
        <v>0</v>
      </c>
      <c r="E774" s="277">
        <v>0</v>
      </c>
      <c r="F774" s="277">
        <v>0</v>
      </c>
      <c r="G774" s="277">
        <v>0</v>
      </c>
      <c r="H774" s="277">
        <v>0</v>
      </c>
      <c r="I774" s="277">
        <v>0</v>
      </c>
      <c r="J774" s="279">
        <v>0</v>
      </c>
      <c r="K774" s="277">
        <v>0</v>
      </c>
      <c r="L774" s="277">
        <v>0</v>
      </c>
      <c r="M774" s="277">
        <v>0</v>
      </c>
      <c r="N774" s="277">
        <v>843387.60999999999</v>
      </c>
      <c r="O774" s="277">
        <v>0</v>
      </c>
      <c r="P774" s="277">
        <v>0</v>
      </c>
      <c r="Q774" s="277">
        <v>0</v>
      </c>
      <c r="R774" s="277">
        <v>0</v>
      </c>
      <c r="S774" s="277">
        <v>0</v>
      </c>
      <c r="T774" s="277">
        <v>0</v>
      </c>
      <c r="U774" s="280"/>
      <c r="V774" s="280"/>
      <c r="W774" s="280"/>
      <c r="X774" s="280"/>
      <c r="Y774" s="280"/>
      <c r="Z774" s="280"/>
      <c r="AA774" s="280"/>
      <c r="AB774" s="280"/>
      <c r="AC774" s="280"/>
      <c r="AD774" s="280"/>
      <c r="AE774" s="280"/>
      <c r="AF774" s="280"/>
      <c r="AG774" s="280"/>
      <c r="AH774" s="280"/>
      <c r="AI774" s="280"/>
      <c r="AJ774" s="280"/>
      <c r="AK774" s="280"/>
      <c r="AL774" s="280"/>
      <c r="AM774" s="280"/>
      <c r="AN774" s="280"/>
      <c r="AO774" s="280"/>
    </row>
    <row r="775" s="51" customFormat="1" ht="22.5" customHeight="1">
      <c r="A775" s="275">
        <v>5</v>
      </c>
      <c r="B775" s="276" t="s">
        <v>784</v>
      </c>
      <c r="C775" s="277">
        <f t="shared" si="468"/>
        <v>1837699.3100000001</v>
      </c>
      <c r="D775" s="277">
        <f t="shared" si="474"/>
        <v>1132086</v>
      </c>
      <c r="E775" s="277">
        <v>0</v>
      </c>
      <c r="F775" s="277">
        <v>1132086</v>
      </c>
      <c r="G775" s="277">
        <v>0</v>
      </c>
      <c r="H775" s="277">
        <v>0</v>
      </c>
      <c r="I775" s="277">
        <v>0</v>
      </c>
      <c r="J775" s="279">
        <v>0</v>
      </c>
      <c r="K775" s="277">
        <v>0</v>
      </c>
      <c r="L775" s="277">
        <v>0</v>
      </c>
      <c r="M775" s="277">
        <v>0</v>
      </c>
      <c r="N775" s="277">
        <v>705613.31000000006</v>
      </c>
      <c r="O775" s="277">
        <v>0</v>
      </c>
      <c r="P775" s="277">
        <v>0</v>
      </c>
      <c r="Q775" s="277">
        <v>0</v>
      </c>
      <c r="R775" s="277">
        <v>0</v>
      </c>
      <c r="S775" s="277">
        <v>0</v>
      </c>
      <c r="T775" s="277">
        <v>0</v>
      </c>
      <c r="U775" s="280"/>
      <c r="V775" s="280"/>
      <c r="W775" s="280"/>
      <c r="X775" s="280"/>
      <c r="Y775" s="280"/>
      <c r="Z775" s="280"/>
      <c r="AA775" s="280"/>
      <c r="AB775" s="280"/>
      <c r="AC775" s="280"/>
      <c r="AD775" s="280"/>
      <c r="AE775" s="280"/>
      <c r="AF775" s="280"/>
      <c r="AG775" s="280"/>
      <c r="AH775" s="280"/>
      <c r="AI775" s="280"/>
      <c r="AJ775" s="280"/>
      <c r="AK775" s="280"/>
      <c r="AL775" s="280"/>
      <c r="AM775" s="280"/>
      <c r="AN775" s="280"/>
      <c r="AO775" s="280"/>
    </row>
    <row r="776" s="51" customFormat="1" ht="22.5" customHeight="1">
      <c r="A776" s="275">
        <v>6</v>
      </c>
      <c r="B776" s="276" t="s">
        <v>402</v>
      </c>
      <c r="C776" s="277">
        <f t="shared" si="468"/>
        <v>6654271.7000000002</v>
      </c>
      <c r="D776" s="277">
        <f t="shared" si="474"/>
        <v>786886.80000000005</v>
      </c>
      <c r="E776" s="277">
        <v>0</v>
      </c>
      <c r="F776" s="277">
        <v>0</v>
      </c>
      <c r="G776" s="277">
        <v>0</v>
      </c>
      <c r="H776" s="277">
        <v>330253.20000000001</v>
      </c>
      <c r="I776" s="277">
        <v>456633.59999999998</v>
      </c>
      <c r="J776" s="279">
        <v>0</v>
      </c>
      <c r="K776" s="277">
        <v>0</v>
      </c>
      <c r="L776" s="277">
        <v>5867384.9000000004</v>
      </c>
      <c r="M776" s="277">
        <v>0</v>
      </c>
      <c r="N776" s="277">
        <v>0</v>
      </c>
      <c r="O776" s="277">
        <v>0</v>
      </c>
      <c r="P776" s="277">
        <v>0</v>
      </c>
      <c r="Q776" s="277">
        <v>0</v>
      </c>
      <c r="R776" s="277">
        <v>0</v>
      </c>
      <c r="S776" s="277">
        <v>0</v>
      </c>
      <c r="T776" s="277">
        <v>0</v>
      </c>
      <c r="U776" s="280"/>
      <c r="V776" s="280"/>
      <c r="W776" s="280"/>
      <c r="X776" s="280"/>
      <c r="Y776" s="280"/>
      <c r="Z776" s="280"/>
      <c r="AA776" s="280"/>
      <c r="AB776" s="280"/>
      <c r="AC776" s="280"/>
      <c r="AD776" s="280"/>
      <c r="AE776" s="280"/>
      <c r="AF776" s="280"/>
      <c r="AG776" s="280"/>
      <c r="AH776" s="280"/>
      <c r="AI776" s="280"/>
      <c r="AJ776" s="280"/>
      <c r="AK776" s="280"/>
      <c r="AL776" s="280"/>
      <c r="AM776" s="280"/>
      <c r="AN776" s="280"/>
      <c r="AO776" s="280"/>
    </row>
    <row r="777" s="51" customFormat="1" ht="19.5" customHeight="1">
      <c r="A777" s="275">
        <v>7</v>
      </c>
      <c r="B777" s="276" t="s">
        <v>1463</v>
      </c>
      <c r="C777" s="277">
        <f t="shared" si="468"/>
        <v>760460.79000000004</v>
      </c>
      <c r="D777" s="277">
        <f t="shared" si="474"/>
        <v>509955.59999999998</v>
      </c>
      <c r="E777" s="277">
        <v>0</v>
      </c>
      <c r="F777" s="277">
        <v>0</v>
      </c>
      <c r="G777" s="277">
        <v>0</v>
      </c>
      <c r="H777" s="277">
        <v>509955.59999999998</v>
      </c>
      <c r="I777" s="277">
        <v>0</v>
      </c>
      <c r="J777" s="279">
        <v>0</v>
      </c>
      <c r="K777" s="277">
        <v>0</v>
      </c>
      <c r="L777" s="277">
        <v>0</v>
      </c>
      <c r="M777" s="277">
        <v>0</v>
      </c>
      <c r="N777" s="277">
        <v>0</v>
      </c>
      <c r="O777" s="277">
        <v>0</v>
      </c>
      <c r="P777" s="277">
        <v>250505.19</v>
      </c>
      <c r="Q777" s="277">
        <v>0</v>
      </c>
      <c r="R777" s="277">
        <v>0</v>
      </c>
      <c r="S777" s="277">
        <v>0</v>
      </c>
      <c r="T777" s="277">
        <v>0</v>
      </c>
      <c r="U777" s="280"/>
      <c r="V777" s="280"/>
      <c r="W777" s="280"/>
      <c r="X777" s="280"/>
      <c r="Y777" s="280"/>
      <c r="Z777" s="280"/>
      <c r="AA777" s="280"/>
      <c r="AB777" s="280"/>
      <c r="AC777" s="280"/>
      <c r="AD777" s="280"/>
      <c r="AE777" s="280"/>
      <c r="AF777" s="280"/>
      <c r="AG777" s="280"/>
      <c r="AH777" s="280"/>
      <c r="AI777" s="280"/>
      <c r="AJ777" s="280"/>
      <c r="AK777" s="280"/>
      <c r="AL777" s="280"/>
      <c r="AM777" s="280"/>
      <c r="AN777" s="280"/>
      <c r="AO777" s="280"/>
    </row>
    <row r="778" s="51" customFormat="1" ht="22.5" customHeight="1">
      <c r="A778" s="275">
        <v>8</v>
      </c>
      <c r="B778" s="276" t="s">
        <v>1464</v>
      </c>
      <c r="C778" s="277">
        <f t="shared" si="468"/>
        <v>947735</v>
      </c>
      <c r="D778" s="277">
        <f t="shared" si="474"/>
        <v>153612</v>
      </c>
      <c r="E778" s="277">
        <v>0</v>
      </c>
      <c r="F778" s="277">
        <v>153612</v>
      </c>
      <c r="G778" s="277">
        <v>0</v>
      </c>
      <c r="H778" s="277">
        <v>0</v>
      </c>
      <c r="I778" s="277">
        <v>0</v>
      </c>
      <c r="J778" s="279">
        <v>0</v>
      </c>
      <c r="K778" s="277">
        <v>0</v>
      </c>
      <c r="L778" s="277">
        <v>0</v>
      </c>
      <c r="M778" s="277">
        <v>0</v>
      </c>
      <c r="N778" s="277">
        <v>794123</v>
      </c>
      <c r="O778" s="277">
        <v>0</v>
      </c>
      <c r="P778" s="277">
        <v>0</v>
      </c>
      <c r="Q778" s="277">
        <v>0</v>
      </c>
      <c r="R778" s="277">
        <v>0</v>
      </c>
      <c r="S778" s="277">
        <v>0</v>
      </c>
      <c r="T778" s="277">
        <v>0</v>
      </c>
      <c r="U778" s="280"/>
      <c r="V778" s="280"/>
      <c r="W778" s="280"/>
      <c r="X778" s="280"/>
      <c r="Y778" s="280"/>
      <c r="Z778" s="280"/>
      <c r="AA778" s="280"/>
      <c r="AB778" s="280"/>
      <c r="AC778" s="280"/>
      <c r="AD778" s="280"/>
      <c r="AE778" s="280"/>
      <c r="AF778" s="280"/>
      <c r="AG778" s="280"/>
      <c r="AH778" s="280"/>
      <c r="AI778" s="280"/>
      <c r="AJ778" s="280"/>
      <c r="AK778" s="280"/>
      <c r="AL778" s="280"/>
      <c r="AM778" s="280"/>
      <c r="AN778" s="280"/>
      <c r="AO778" s="280"/>
    </row>
    <row r="779" s="51" customFormat="1" ht="22.5" customHeight="1">
      <c r="A779" s="275">
        <v>9</v>
      </c>
      <c r="B779" s="276" t="s">
        <v>1465</v>
      </c>
      <c r="C779" s="277">
        <f t="shared" si="468"/>
        <v>8870.8999999999996</v>
      </c>
      <c r="D779" s="277">
        <f t="shared" si="474"/>
        <v>0</v>
      </c>
      <c r="E779" s="277">
        <v>0</v>
      </c>
      <c r="F779" s="277">
        <v>0</v>
      </c>
      <c r="G779" s="277">
        <v>0</v>
      </c>
      <c r="H779" s="277">
        <v>0</v>
      </c>
      <c r="I779" s="277">
        <v>0</v>
      </c>
      <c r="J779" s="279">
        <v>0</v>
      </c>
      <c r="K779" s="277">
        <v>0</v>
      </c>
      <c r="L779" s="277">
        <v>0</v>
      </c>
      <c r="M779" s="277">
        <v>0</v>
      </c>
      <c r="N779" s="277">
        <v>0</v>
      </c>
      <c r="O779" s="277">
        <v>0</v>
      </c>
      <c r="P779" s="277">
        <v>8870.8999999999996</v>
      </c>
      <c r="Q779" s="277">
        <v>0</v>
      </c>
      <c r="R779" s="277">
        <v>0</v>
      </c>
      <c r="S779" s="277">
        <v>0</v>
      </c>
      <c r="T779" s="277">
        <v>0</v>
      </c>
      <c r="U779" s="280"/>
      <c r="V779" s="280"/>
      <c r="W779" s="280"/>
      <c r="X779" s="280"/>
      <c r="Y779" s="280"/>
      <c r="Z779" s="280"/>
      <c r="AA779" s="280"/>
      <c r="AB779" s="280"/>
      <c r="AC779" s="280"/>
      <c r="AD779" s="280"/>
      <c r="AE779" s="280"/>
      <c r="AF779" s="280"/>
      <c r="AG779" s="280"/>
      <c r="AH779" s="280"/>
      <c r="AI779" s="280"/>
      <c r="AJ779" s="280"/>
      <c r="AK779" s="280"/>
      <c r="AL779" s="280"/>
      <c r="AM779" s="280"/>
      <c r="AN779" s="280"/>
      <c r="AO779" s="280"/>
    </row>
    <row r="780" s="51" customFormat="1" ht="21.75" customHeight="1">
      <c r="A780" s="275">
        <v>10</v>
      </c>
      <c r="B780" s="276" t="s">
        <v>1466</v>
      </c>
      <c r="C780" s="277">
        <f t="shared" si="468"/>
        <v>147038.62</v>
      </c>
      <c r="D780" s="277">
        <f t="shared" si="474"/>
        <v>0</v>
      </c>
      <c r="E780" s="277">
        <v>0</v>
      </c>
      <c r="F780" s="277">
        <v>0</v>
      </c>
      <c r="G780" s="277">
        <v>0</v>
      </c>
      <c r="H780" s="277">
        <v>0</v>
      </c>
      <c r="I780" s="277">
        <v>0</v>
      </c>
      <c r="J780" s="279">
        <v>0</v>
      </c>
      <c r="K780" s="277">
        <v>0</v>
      </c>
      <c r="L780" s="277">
        <v>0</v>
      </c>
      <c r="M780" s="277">
        <v>0</v>
      </c>
      <c r="N780" s="277">
        <v>0</v>
      </c>
      <c r="O780" s="277">
        <v>0</v>
      </c>
      <c r="P780" s="277">
        <v>147038.62</v>
      </c>
      <c r="Q780" s="277">
        <v>0</v>
      </c>
      <c r="R780" s="277">
        <v>0</v>
      </c>
      <c r="S780" s="277">
        <v>0</v>
      </c>
      <c r="T780" s="277">
        <v>0</v>
      </c>
      <c r="U780" s="280"/>
      <c r="V780" s="280"/>
      <c r="W780" s="280"/>
      <c r="X780" s="280"/>
      <c r="Y780" s="280"/>
      <c r="Z780" s="280"/>
      <c r="AA780" s="280"/>
      <c r="AB780" s="280"/>
      <c r="AC780" s="280"/>
      <c r="AD780" s="280"/>
      <c r="AE780" s="280"/>
      <c r="AF780" s="280"/>
      <c r="AG780" s="280"/>
      <c r="AH780" s="280"/>
      <c r="AI780" s="280"/>
      <c r="AJ780" s="280"/>
      <c r="AK780" s="280"/>
      <c r="AL780" s="280"/>
      <c r="AM780" s="280"/>
      <c r="AN780" s="280"/>
      <c r="AO780" s="280"/>
    </row>
    <row r="781" s="43" customFormat="1" ht="29.25" customHeight="1">
      <c r="A781" s="271" t="s">
        <v>405</v>
      </c>
      <c r="B781" s="271"/>
      <c r="C781" s="272">
        <f>SUM(C782:C784)</f>
        <v>992886.70999999996</v>
      </c>
      <c r="D781" s="272">
        <f t="shared" ref="D781:T781" si="475">SUM(D782:D784)</f>
        <v>0</v>
      </c>
      <c r="E781" s="272">
        <f t="shared" si="475"/>
        <v>0</v>
      </c>
      <c r="F781" s="272">
        <f t="shared" si="475"/>
        <v>0</v>
      </c>
      <c r="G781" s="272">
        <f t="shared" si="475"/>
        <v>0</v>
      </c>
      <c r="H781" s="272">
        <f t="shared" si="475"/>
        <v>0</v>
      </c>
      <c r="I781" s="272">
        <f t="shared" si="475"/>
        <v>0</v>
      </c>
      <c r="J781" s="273">
        <f t="shared" si="475"/>
        <v>0</v>
      </c>
      <c r="K781" s="272">
        <f t="shared" si="475"/>
        <v>0</v>
      </c>
      <c r="L781" s="272">
        <f t="shared" si="475"/>
        <v>0</v>
      </c>
      <c r="M781" s="272">
        <f t="shared" si="475"/>
        <v>0</v>
      </c>
      <c r="N781" s="272">
        <f t="shared" si="475"/>
        <v>0</v>
      </c>
      <c r="O781" s="272">
        <f t="shared" si="475"/>
        <v>0</v>
      </c>
      <c r="P781" s="272">
        <f t="shared" si="475"/>
        <v>992886.70999999996</v>
      </c>
      <c r="Q781" s="272">
        <f t="shared" si="475"/>
        <v>0</v>
      </c>
      <c r="R781" s="272">
        <f t="shared" si="475"/>
        <v>0</v>
      </c>
      <c r="S781" s="272">
        <f t="shared" si="475"/>
        <v>0</v>
      </c>
      <c r="T781" s="272">
        <f t="shared" si="475"/>
        <v>0</v>
      </c>
      <c r="U781" s="274"/>
      <c r="V781" s="274"/>
      <c r="W781" s="274"/>
      <c r="X781" s="274"/>
      <c r="Y781" s="274"/>
      <c r="Z781" s="274"/>
      <c r="AA781" s="274"/>
      <c r="AB781" s="274"/>
      <c r="AC781" s="274"/>
      <c r="AD781" s="274"/>
      <c r="AE781" s="274"/>
      <c r="AF781" s="274"/>
      <c r="AG781" s="274"/>
      <c r="AH781" s="274"/>
      <c r="AI781" s="274"/>
      <c r="AJ781" s="274"/>
      <c r="AK781" s="274"/>
      <c r="AL781" s="274"/>
      <c r="AM781" s="274"/>
      <c r="AN781" s="274"/>
      <c r="AO781" s="274"/>
    </row>
    <row r="782" s="51" customFormat="1" ht="24.75" customHeight="1">
      <c r="A782" s="275">
        <v>1</v>
      </c>
      <c r="B782" s="276" t="s">
        <v>1467</v>
      </c>
      <c r="C782" s="277">
        <f t="shared" si="468"/>
        <v>304910.10999999999</v>
      </c>
      <c r="D782" s="277">
        <f>SUM(E782:I782)</f>
        <v>0</v>
      </c>
      <c r="E782" s="277">
        <v>0</v>
      </c>
      <c r="F782" s="277">
        <v>0</v>
      </c>
      <c r="G782" s="277">
        <v>0</v>
      </c>
      <c r="H782" s="277">
        <v>0</v>
      </c>
      <c r="I782" s="277">
        <v>0</v>
      </c>
      <c r="J782" s="279">
        <v>0</v>
      </c>
      <c r="K782" s="277">
        <v>0</v>
      </c>
      <c r="L782" s="277">
        <v>0</v>
      </c>
      <c r="M782" s="277">
        <v>0</v>
      </c>
      <c r="N782" s="277">
        <v>0</v>
      </c>
      <c r="O782" s="277">
        <v>0</v>
      </c>
      <c r="P782" s="277">
        <v>304910.10999999999</v>
      </c>
      <c r="Q782" s="277">
        <v>0</v>
      </c>
      <c r="R782" s="277">
        <v>0</v>
      </c>
      <c r="S782" s="277">
        <v>0</v>
      </c>
      <c r="T782" s="277">
        <v>0</v>
      </c>
      <c r="U782" s="280"/>
      <c r="V782" s="280"/>
      <c r="W782" s="280"/>
      <c r="X782" s="280"/>
      <c r="Y782" s="280"/>
      <c r="Z782" s="280"/>
      <c r="AA782" s="280"/>
      <c r="AB782" s="280"/>
      <c r="AC782" s="280"/>
      <c r="AD782" s="280"/>
      <c r="AE782" s="280"/>
      <c r="AF782" s="280"/>
      <c r="AG782" s="280"/>
      <c r="AH782" s="280"/>
      <c r="AI782" s="280"/>
      <c r="AJ782" s="280"/>
      <c r="AK782" s="280"/>
      <c r="AL782" s="280"/>
      <c r="AM782" s="280"/>
      <c r="AN782" s="280"/>
      <c r="AO782" s="280"/>
    </row>
    <row r="783" s="51" customFormat="1" ht="22.5" customHeight="1">
      <c r="A783" s="275">
        <v>2</v>
      </c>
      <c r="B783" s="276" t="s">
        <v>1468</v>
      </c>
      <c r="C783" s="277">
        <f t="shared" si="468"/>
        <v>301848.54999999999</v>
      </c>
      <c r="D783" s="277">
        <f t="shared" si="474"/>
        <v>0</v>
      </c>
      <c r="E783" s="277">
        <v>0</v>
      </c>
      <c r="F783" s="277">
        <v>0</v>
      </c>
      <c r="G783" s="277">
        <v>0</v>
      </c>
      <c r="H783" s="277">
        <v>0</v>
      </c>
      <c r="I783" s="277">
        <v>0</v>
      </c>
      <c r="J783" s="279">
        <v>0</v>
      </c>
      <c r="K783" s="277">
        <v>0</v>
      </c>
      <c r="L783" s="277">
        <v>0</v>
      </c>
      <c r="M783" s="277">
        <v>0</v>
      </c>
      <c r="N783" s="277">
        <v>0</v>
      </c>
      <c r="O783" s="277">
        <v>0</v>
      </c>
      <c r="P783" s="277">
        <v>301848.54999999999</v>
      </c>
      <c r="Q783" s="277">
        <v>0</v>
      </c>
      <c r="R783" s="277">
        <v>0</v>
      </c>
      <c r="S783" s="277">
        <v>0</v>
      </c>
      <c r="T783" s="277">
        <v>0</v>
      </c>
      <c r="U783" s="280"/>
      <c r="V783" s="280"/>
      <c r="W783" s="280"/>
      <c r="X783" s="280"/>
      <c r="Y783" s="280"/>
      <c r="Z783" s="280"/>
      <c r="AA783" s="280"/>
      <c r="AB783" s="280"/>
      <c r="AC783" s="280"/>
      <c r="AD783" s="280"/>
      <c r="AE783" s="280"/>
      <c r="AF783" s="280"/>
      <c r="AG783" s="280"/>
      <c r="AH783" s="280"/>
      <c r="AI783" s="280"/>
      <c r="AJ783" s="280"/>
      <c r="AK783" s="280"/>
      <c r="AL783" s="280"/>
      <c r="AM783" s="280"/>
      <c r="AN783" s="280"/>
      <c r="AO783" s="280"/>
    </row>
    <row r="784" s="51" customFormat="1" ht="22.5" customHeight="1">
      <c r="A784" s="275">
        <v>3</v>
      </c>
      <c r="B784" s="276" t="s">
        <v>1469</v>
      </c>
      <c r="C784" s="277">
        <f t="shared" si="468"/>
        <v>386128.04999999999</v>
      </c>
      <c r="D784" s="277">
        <f t="shared" si="474"/>
        <v>0</v>
      </c>
      <c r="E784" s="277">
        <v>0</v>
      </c>
      <c r="F784" s="277">
        <v>0</v>
      </c>
      <c r="G784" s="277">
        <v>0</v>
      </c>
      <c r="H784" s="277">
        <v>0</v>
      </c>
      <c r="I784" s="277">
        <v>0</v>
      </c>
      <c r="J784" s="279">
        <v>0</v>
      </c>
      <c r="K784" s="277">
        <v>0</v>
      </c>
      <c r="L784" s="277">
        <v>0</v>
      </c>
      <c r="M784" s="277">
        <v>0</v>
      </c>
      <c r="N784" s="277">
        <v>0</v>
      </c>
      <c r="O784" s="277">
        <v>0</v>
      </c>
      <c r="P784" s="277">
        <v>386128.04999999999</v>
      </c>
      <c r="Q784" s="277">
        <v>0</v>
      </c>
      <c r="R784" s="277">
        <v>0</v>
      </c>
      <c r="S784" s="277">
        <v>0</v>
      </c>
      <c r="T784" s="277">
        <v>0</v>
      </c>
      <c r="U784" s="280"/>
      <c r="V784" s="280"/>
      <c r="W784" s="280"/>
      <c r="X784" s="280"/>
      <c r="Y784" s="280"/>
      <c r="Z784" s="280"/>
      <c r="AA784" s="280"/>
      <c r="AB784" s="280"/>
      <c r="AC784" s="280"/>
      <c r="AD784" s="280"/>
      <c r="AE784" s="280"/>
      <c r="AF784" s="280"/>
      <c r="AG784" s="280"/>
      <c r="AH784" s="280"/>
      <c r="AI784" s="280"/>
      <c r="AJ784" s="280"/>
      <c r="AK784" s="280"/>
      <c r="AL784" s="280"/>
      <c r="AM784" s="280"/>
      <c r="AN784" s="280"/>
      <c r="AO784" s="280"/>
    </row>
    <row r="785" s="43" customFormat="1" ht="29.25" customHeight="1">
      <c r="A785" s="271" t="s">
        <v>410</v>
      </c>
      <c r="B785" s="271"/>
      <c r="C785" s="272">
        <f>C786</f>
        <v>6424033.6200000001</v>
      </c>
      <c r="D785" s="272">
        <f t="shared" ref="D785:T785" si="476">D786</f>
        <v>2524246.02</v>
      </c>
      <c r="E785" s="272">
        <f t="shared" si="476"/>
        <v>0</v>
      </c>
      <c r="F785" s="272">
        <f t="shared" si="476"/>
        <v>0</v>
      </c>
      <c r="G785" s="272">
        <f t="shared" si="476"/>
        <v>2073752.8200000001</v>
      </c>
      <c r="H785" s="272">
        <f t="shared" si="476"/>
        <v>230924.39999999999</v>
      </c>
      <c r="I785" s="272">
        <f t="shared" si="476"/>
        <v>219568.79999999999</v>
      </c>
      <c r="J785" s="273">
        <f t="shared" si="476"/>
        <v>0</v>
      </c>
      <c r="K785" s="272">
        <f t="shared" si="476"/>
        <v>0</v>
      </c>
      <c r="L785" s="272">
        <f t="shared" si="476"/>
        <v>3644037.6000000001</v>
      </c>
      <c r="M785" s="272">
        <f t="shared" si="476"/>
        <v>0</v>
      </c>
      <c r="N785" s="272">
        <f t="shared" si="476"/>
        <v>0</v>
      </c>
      <c r="O785" s="272">
        <f t="shared" si="476"/>
        <v>0</v>
      </c>
      <c r="P785" s="272">
        <f t="shared" si="476"/>
        <v>255750</v>
      </c>
      <c r="Q785" s="272">
        <f t="shared" si="476"/>
        <v>0</v>
      </c>
      <c r="R785" s="272">
        <f t="shared" si="476"/>
        <v>0</v>
      </c>
      <c r="S785" s="272">
        <f t="shared" si="476"/>
        <v>0</v>
      </c>
      <c r="T785" s="272">
        <f t="shared" si="476"/>
        <v>0</v>
      </c>
      <c r="U785" s="274"/>
      <c r="V785" s="274"/>
      <c r="W785" s="274"/>
      <c r="X785" s="274"/>
      <c r="Y785" s="274"/>
      <c r="Z785" s="274"/>
      <c r="AA785" s="274"/>
      <c r="AB785" s="274"/>
      <c r="AC785" s="274"/>
      <c r="AD785" s="274"/>
      <c r="AE785" s="274"/>
      <c r="AF785" s="274"/>
      <c r="AG785" s="274"/>
      <c r="AH785" s="274"/>
      <c r="AI785" s="274"/>
      <c r="AJ785" s="274"/>
      <c r="AK785" s="274"/>
      <c r="AL785" s="274"/>
      <c r="AM785" s="274"/>
      <c r="AN785" s="274"/>
      <c r="AO785" s="274"/>
    </row>
    <row r="786" s="43" customFormat="1" ht="22.5" customHeight="1">
      <c r="A786" s="271" t="s">
        <v>411</v>
      </c>
      <c r="B786" s="271"/>
      <c r="C786" s="272">
        <f>SUM(C787:C789)</f>
        <v>6424033.6200000001</v>
      </c>
      <c r="D786" s="272">
        <f t="shared" ref="D786:T786" si="477">SUM(D787:D789)</f>
        <v>2524246.02</v>
      </c>
      <c r="E786" s="272">
        <f t="shared" si="477"/>
        <v>0</v>
      </c>
      <c r="F786" s="272">
        <f t="shared" si="477"/>
        <v>0</v>
      </c>
      <c r="G786" s="272">
        <f t="shared" si="477"/>
        <v>2073752.8200000001</v>
      </c>
      <c r="H786" s="272">
        <f t="shared" si="477"/>
        <v>230924.39999999999</v>
      </c>
      <c r="I786" s="272">
        <f t="shared" si="477"/>
        <v>219568.79999999999</v>
      </c>
      <c r="J786" s="273">
        <f t="shared" si="477"/>
        <v>0</v>
      </c>
      <c r="K786" s="272">
        <f t="shared" si="477"/>
        <v>0</v>
      </c>
      <c r="L786" s="272">
        <f t="shared" si="477"/>
        <v>3644037.6000000001</v>
      </c>
      <c r="M786" s="272">
        <f t="shared" si="477"/>
        <v>0</v>
      </c>
      <c r="N786" s="272">
        <f t="shared" si="477"/>
        <v>0</v>
      </c>
      <c r="O786" s="272">
        <f t="shared" si="477"/>
        <v>0</v>
      </c>
      <c r="P786" s="272">
        <f t="shared" si="477"/>
        <v>255750</v>
      </c>
      <c r="Q786" s="272">
        <f t="shared" si="477"/>
        <v>0</v>
      </c>
      <c r="R786" s="272">
        <f t="shared" si="477"/>
        <v>0</v>
      </c>
      <c r="S786" s="272">
        <f t="shared" si="477"/>
        <v>0</v>
      </c>
      <c r="T786" s="272">
        <f t="shared" si="477"/>
        <v>0</v>
      </c>
      <c r="U786" s="274"/>
      <c r="V786" s="274"/>
      <c r="W786" s="274"/>
      <c r="X786" s="274"/>
      <c r="Y786" s="274"/>
      <c r="Z786" s="274"/>
      <c r="AA786" s="274"/>
      <c r="AB786" s="274"/>
      <c r="AC786" s="274"/>
      <c r="AD786" s="274"/>
      <c r="AE786" s="274"/>
      <c r="AF786" s="274"/>
      <c r="AG786" s="274"/>
      <c r="AH786" s="274"/>
      <c r="AI786" s="274"/>
      <c r="AJ786" s="274"/>
      <c r="AK786" s="274"/>
      <c r="AL786" s="274"/>
      <c r="AM786" s="274"/>
      <c r="AN786" s="274"/>
      <c r="AO786" s="274"/>
    </row>
    <row r="787" s="51" customFormat="1" ht="22.5" customHeight="1">
      <c r="A787" s="275">
        <v>1</v>
      </c>
      <c r="B787" s="276" t="s">
        <v>1470</v>
      </c>
      <c r="C787" s="277">
        <f t="shared" ref="C787:C850" si="478">D787+K787+L787+M787+N787+O787+P787+Q787+R787+S787+T787</f>
        <v>2329502.8200000003</v>
      </c>
      <c r="D787" s="277">
        <f t="shared" si="474"/>
        <v>2073752.8200000001</v>
      </c>
      <c r="E787" s="277">
        <v>0</v>
      </c>
      <c r="F787" s="277">
        <v>0</v>
      </c>
      <c r="G787" s="277">
        <v>2073752.8200000001</v>
      </c>
      <c r="H787" s="277">
        <v>0</v>
      </c>
      <c r="I787" s="277">
        <v>0</v>
      </c>
      <c r="J787" s="279">
        <v>0</v>
      </c>
      <c r="K787" s="277">
        <v>0</v>
      </c>
      <c r="L787" s="277">
        <v>0</v>
      </c>
      <c r="M787" s="277">
        <v>0</v>
      </c>
      <c r="N787" s="277">
        <v>0</v>
      </c>
      <c r="O787" s="277">
        <v>0</v>
      </c>
      <c r="P787" s="277">
        <v>255750</v>
      </c>
      <c r="Q787" s="277">
        <v>0</v>
      </c>
      <c r="R787" s="277">
        <v>0</v>
      </c>
      <c r="S787" s="277">
        <v>0</v>
      </c>
      <c r="T787" s="277">
        <v>0</v>
      </c>
      <c r="U787" s="280"/>
      <c r="V787" s="280"/>
      <c r="W787" s="280"/>
      <c r="X787" s="280"/>
      <c r="Y787" s="280"/>
      <c r="Z787" s="280"/>
      <c r="AA787" s="280"/>
      <c r="AB787" s="280"/>
      <c r="AC787" s="280"/>
      <c r="AD787" s="280"/>
      <c r="AE787" s="280"/>
      <c r="AF787" s="280"/>
      <c r="AG787" s="280"/>
      <c r="AH787" s="280"/>
      <c r="AI787" s="280"/>
      <c r="AJ787" s="280"/>
      <c r="AK787" s="280"/>
      <c r="AL787" s="280"/>
      <c r="AM787" s="280"/>
      <c r="AN787" s="280"/>
      <c r="AO787" s="280"/>
    </row>
    <row r="788" s="51" customFormat="1" ht="22.5" customHeight="1">
      <c r="A788" s="275">
        <v>2</v>
      </c>
      <c r="B788" s="276" t="s">
        <v>1471</v>
      </c>
      <c r="C788" s="277">
        <f t="shared" si="478"/>
        <v>3644037.6000000001</v>
      </c>
      <c r="D788" s="277">
        <f t="shared" si="474"/>
        <v>0</v>
      </c>
      <c r="E788" s="277">
        <v>0</v>
      </c>
      <c r="F788" s="277">
        <v>0</v>
      </c>
      <c r="G788" s="277">
        <v>0</v>
      </c>
      <c r="H788" s="277">
        <v>0</v>
      </c>
      <c r="I788" s="277">
        <v>0</v>
      </c>
      <c r="J788" s="279">
        <v>0</v>
      </c>
      <c r="K788" s="277">
        <v>0</v>
      </c>
      <c r="L788" s="277">
        <v>3644037.6000000001</v>
      </c>
      <c r="M788" s="277">
        <v>0</v>
      </c>
      <c r="N788" s="277">
        <v>0</v>
      </c>
      <c r="O788" s="277">
        <v>0</v>
      </c>
      <c r="P788" s="277">
        <v>0</v>
      </c>
      <c r="Q788" s="277">
        <v>0</v>
      </c>
      <c r="R788" s="277">
        <v>0</v>
      </c>
      <c r="S788" s="277">
        <v>0</v>
      </c>
      <c r="T788" s="277">
        <v>0</v>
      </c>
      <c r="U788" s="280"/>
      <c r="V788" s="280"/>
      <c r="W788" s="280"/>
      <c r="X788" s="280"/>
      <c r="Y788" s="280"/>
      <c r="Z788" s="280"/>
      <c r="AA788" s="280"/>
      <c r="AB788" s="280"/>
      <c r="AC788" s="280"/>
      <c r="AD788" s="280"/>
      <c r="AE788" s="280"/>
      <c r="AF788" s="280"/>
      <c r="AG788" s="280"/>
      <c r="AH788" s="280"/>
      <c r="AI788" s="280"/>
      <c r="AJ788" s="280"/>
      <c r="AK788" s="280"/>
      <c r="AL788" s="280"/>
      <c r="AM788" s="280"/>
      <c r="AN788" s="280"/>
      <c r="AO788" s="280"/>
    </row>
    <row r="789" s="51" customFormat="1" ht="22.5" customHeight="1">
      <c r="A789" s="275">
        <v>3</v>
      </c>
      <c r="B789" s="276" t="s">
        <v>792</v>
      </c>
      <c r="C789" s="277">
        <f t="shared" si="478"/>
        <v>450493.19999999995</v>
      </c>
      <c r="D789" s="277">
        <f t="shared" si="474"/>
        <v>450493.19999999995</v>
      </c>
      <c r="E789" s="277">
        <v>0</v>
      </c>
      <c r="F789" s="277">
        <v>0</v>
      </c>
      <c r="G789" s="277">
        <v>0</v>
      </c>
      <c r="H789" s="277">
        <v>230924.39999999999</v>
      </c>
      <c r="I789" s="277">
        <v>219568.79999999999</v>
      </c>
      <c r="J789" s="279">
        <v>0</v>
      </c>
      <c r="K789" s="277">
        <v>0</v>
      </c>
      <c r="L789" s="277">
        <v>0</v>
      </c>
      <c r="M789" s="277">
        <v>0</v>
      </c>
      <c r="N789" s="277">
        <v>0</v>
      </c>
      <c r="O789" s="277">
        <v>0</v>
      </c>
      <c r="P789" s="277">
        <v>0</v>
      </c>
      <c r="Q789" s="277">
        <v>0</v>
      </c>
      <c r="R789" s="277">
        <v>0</v>
      </c>
      <c r="S789" s="277">
        <v>0</v>
      </c>
      <c r="T789" s="277">
        <v>0</v>
      </c>
      <c r="U789" s="280"/>
      <c r="V789" s="280"/>
      <c r="W789" s="280"/>
      <c r="X789" s="280"/>
      <c r="Y789" s="280"/>
      <c r="Z789" s="280"/>
      <c r="AA789" s="280"/>
      <c r="AB789" s="280"/>
      <c r="AC789" s="280"/>
      <c r="AD789" s="280"/>
      <c r="AE789" s="280"/>
      <c r="AF789" s="280"/>
      <c r="AG789" s="280"/>
      <c r="AH789" s="280"/>
      <c r="AI789" s="280"/>
      <c r="AJ789" s="280"/>
      <c r="AK789" s="280"/>
      <c r="AL789" s="280"/>
      <c r="AM789" s="280"/>
      <c r="AN789" s="280"/>
      <c r="AO789" s="280"/>
    </row>
    <row r="790" s="43" customFormat="1" ht="29.25" customHeight="1">
      <c r="A790" s="271" t="s">
        <v>441</v>
      </c>
      <c r="B790" s="271"/>
      <c r="C790" s="272">
        <f>C791+C793+C818</f>
        <v>26229474.460000001</v>
      </c>
      <c r="D790" s="272">
        <f t="shared" ref="D790:T790" si="479">D791+D793+D818</f>
        <v>307820.40000000002</v>
      </c>
      <c r="E790" s="272">
        <f t="shared" si="479"/>
        <v>0</v>
      </c>
      <c r="F790" s="272">
        <f t="shared" si="479"/>
        <v>0</v>
      </c>
      <c r="G790" s="272">
        <f t="shared" si="479"/>
        <v>0</v>
      </c>
      <c r="H790" s="272">
        <f t="shared" si="479"/>
        <v>95870.399999999994</v>
      </c>
      <c r="I790" s="272">
        <f t="shared" si="479"/>
        <v>211950</v>
      </c>
      <c r="J790" s="273">
        <f t="shared" si="479"/>
        <v>0</v>
      </c>
      <c r="K790" s="272">
        <f t="shared" si="479"/>
        <v>0</v>
      </c>
      <c r="L790" s="272">
        <f t="shared" si="479"/>
        <v>9174753.6600000001</v>
      </c>
      <c r="M790" s="272">
        <f t="shared" si="479"/>
        <v>0</v>
      </c>
      <c r="N790" s="272">
        <f t="shared" si="479"/>
        <v>16073851.539999999</v>
      </c>
      <c r="O790" s="272">
        <f t="shared" si="479"/>
        <v>0</v>
      </c>
      <c r="P790" s="272">
        <f t="shared" si="479"/>
        <v>673048.85999999999</v>
      </c>
      <c r="Q790" s="272">
        <f t="shared" si="479"/>
        <v>0</v>
      </c>
      <c r="R790" s="272">
        <f t="shared" si="479"/>
        <v>0</v>
      </c>
      <c r="S790" s="272">
        <f t="shared" si="479"/>
        <v>0</v>
      </c>
      <c r="T790" s="272">
        <f t="shared" si="479"/>
        <v>0</v>
      </c>
      <c r="U790" s="274"/>
      <c r="V790" s="274"/>
      <c r="W790" s="274"/>
      <c r="X790" s="274"/>
      <c r="Y790" s="274"/>
      <c r="Z790" s="274"/>
      <c r="AA790" s="274"/>
      <c r="AB790" s="274"/>
      <c r="AC790" s="274"/>
      <c r="AD790" s="274"/>
      <c r="AE790" s="274"/>
      <c r="AF790" s="274"/>
      <c r="AG790" s="274"/>
      <c r="AH790" s="274"/>
      <c r="AI790" s="274"/>
      <c r="AJ790" s="274"/>
      <c r="AK790" s="274"/>
      <c r="AL790" s="274"/>
      <c r="AM790" s="274"/>
      <c r="AN790" s="274"/>
      <c r="AO790" s="274"/>
    </row>
    <row r="791" s="43" customFormat="1" ht="28.5" customHeight="1">
      <c r="A791" s="271" t="s">
        <v>793</v>
      </c>
      <c r="B791" s="271"/>
      <c r="C791" s="272">
        <f>C792</f>
        <v>5415748.9199999999</v>
      </c>
      <c r="D791" s="272">
        <f t="shared" ref="D791:T791" si="480">D792</f>
        <v>0</v>
      </c>
      <c r="E791" s="272">
        <f t="shared" si="480"/>
        <v>0</v>
      </c>
      <c r="F791" s="272">
        <f t="shared" si="480"/>
        <v>0</v>
      </c>
      <c r="G791" s="272">
        <f t="shared" si="480"/>
        <v>0</v>
      </c>
      <c r="H791" s="272">
        <f t="shared" si="480"/>
        <v>0</v>
      </c>
      <c r="I791" s="272">
        <f t="shared" si="480"/>
        <v>0</v>
      </c>
      <c r="J791" s="273">
        <f t="shared" si="480"/>
        <v>0</v>
      </c>
      <c r="K791" s="272">
        <f t="shared" si="480"/>
        <v>0</v>
      </c>
      <c r="L791" s="272">
        <f t="shared" si="480"/>
        <v>4742700.0599999996</v>
      </c>
      <c r="M791" s="272">
        <f t="shared" si="480"/>
        <v>0</v>
      </c>
      <c r="N791" s="272">
        <f t="shared" si="480"/>
        <v>0</v>
      </c>
      <c r="O791" s="272">
        <f t="shared" si="480"/>
        <v>0</v>
      </c>
      <c r="P791" s="272">
        <f t="shared" si="480"/>
        <v>673048.85999999999</v>
      </c>
      <c r="Q791" s="272">
        <f t="shared" si="480"/>
        <v>0</v>
      </c>
      <c r="R791" s="272">
        <f t="shared" si="480"/>
        <v>0</v>
      </c>
      <c r="S791" s="272">
        <f t="shared" si="480"/>
        <v>0</v>
      </c>
      <c r="T791" s="272">
        <f t="shared" si="480"/>
        <v>0</v>
      </c>
      <c r="U791" s="274"/>
      <c r="V791" s="274"/>
      <c r="W791" s="274"/>
      <c r="X791" s="274"/>
      <c r="Y791" s="274"/>
      <c r="Z791" s="274"/>
      <c r="AA791" s="274"/>
      <c r="AB791" s="274"/>
      <c r="AC791" s="274"/>
      <c r="AD791" s="274"/>
      <c r="AE791" s="274"/>
      <c r="AF791" s="274"/>
      <c r="AG791" s="274"/>
      <c r="AH791" s="274"/>
      <c r="AI791" s="274"/>
      <c r="AJ791" s="274"/>
      <c r="AK791" s="274"/>
      <c r="AL791" s="274"/>
      <c r="AM791" s="274"/>
      <c r="AN791" s="274"/>
      <c r="AO791" s="274"/>
    </row>
    <row r="792" s="51" customFormat="1" ht="32.25" customHeight="1">
      <c r="A792" s="275">
        <v>1</v>
      </c>
      <c r="B792" s="276" t="s">
        <v>1472</v>
      </c>
      <c r="C792" s="277">
        <f t="shared" si="478"/>
        <v>5415748.9199999999</v>
      </c>
      <c r="D792" s="277">
        <f t="shared" si="474"/>
        <v>0</v>
      </c>
      <c r="E792" s="277">
        <v>0</v>
      </c>
      <c r="F792" s="277">
        <v>0</v>
      </c>
      <c r="G792" s="277">
        <v>0</v>
      </c>
      <c r="H792" s="277">
        <v>0</v>
      </c>
      <c r="I792" s="277">
        <v>0</v>
      </c>
      <c r="J792" s="279">
        <v>0</v>
      </c>
      <c r="K792" s="277">
        <v>0</v>
      </c>
      <c r="L792" s="277">
        <v>4742700.0599999996</v>
      </c>
      <c r="M792" s="277">
        <v>0</v>
      </c>
      <c r="N792" s="277">
        <v>0</v>
      </c>
      <c r="O792" s="277">
        <v>0</v>
      </c>
      <c r="P792" s="277">
        <f>153238.43+519810.43</f>
        <v>673048.85999999999</v>
      </c>
      <c r="Q792" s="277">
        <v>0</v>
      </c>
      <c r="R792" s="277">
        <v>0</v>
      </c>
      <c r="S792" s="277">
        <v>0</v>
      </c>
      <c r="T792" s="277">
        <v>0</v>
      </c>
      <c r="U792" s="280"/>
      <c r="V792" s="280"/>
      <c r="W792" s="280"/>
      <c r="X792" s="280"/>
      <c r="Y792" s="280"/>
      <c r="Z792" s="280"/>
      <c r="AA792" s="280"/>
      <c r="AB792" s="280"/>
      <c r="AC792" s="280"/>
      <c r="AD792" s="280"/>
      <c r="AE792" s="280"/>
      <c r="AF792" s="280"/>
      <c r="AG792" s="280"/>
      <c r="AH792" s="280"/>
      <c r="AI792" s="280"/>
      <c r="AJ792" s="280"/>
      <c r="AK792" s="280"/>
      <c r="AL792" s="280"/>
      <c r="AM792" s="280"/>
      <c r="AN792" s="280"/>
      <c r="AO792" s="280"/>
    </row>
    <row r="793" s="85" customFormat="1" ht="32.25" customHeight="1">
      <c r="A793" s="305" t="s">
        <v>795</v>
      </c>
      <c r="B793" s="305"/>
      <c r="C793" s="306">
        <f>SUM(C794:C817)</f>
        <v>16073851.539999999</v>
      </c>
      <c r="D793" s="306">
        <f t="shared" ref="D793:T793" si="481">SUM(D794:D817)</f>
        <v>0</v>
      </c>
      <c r="E793" s="306">
        <f t="shared" si="481"/>
        <v>0</v>
      </c>
      <c r="F793" s="306">
        <f t="shared" si="481"/>
        <v>0</v>
      </c>
      <c r="G793" s="306">
        <f t="shared" si="481"/>
        <v>0</v>
      </c>
      <c r="H793" s="306">
        <f t="shared" si="481"/>
        <v>0</v>
      </c>
      <c r="I793" s="306">
        <f t="shared" si="481"/>
        <v>0</v>
      </c>
      <c r="J793" s="307">
        <f t="shared" si="481"/>
        <v>0</v>
      </c>
      <c r="K793" s="306">
        <f t="shared" si="481"/>
        <v>0</v>
      </c>
      <c r="L793" s="306">
        <f t="shared" si="481"/>
        <v>0</v>
      </c>
      <c r="M793" s="306">
        <f t="shared" si="481"/>
        <v>0</v>
      </c>
      <c r="N793" s="306">
        <f t="shared" si="481"/>
        <v>16073851.539999999</v>
      </c>
      <c r="O793" s="306">
        <f t="shared" si="481"/>
        <v>0</v>
      </c>
      <c r="P793" s="306">
        <f t="shared" si="481"/>
        <v>0</v>
      </c>
      <c r="Q793" s="306">
        <f t="shared" si="481"/>
        <v>0</v>
      </c>
      <c r="R793" s="306">
        <f t="shared" si="481"/>
        <v>0</v>
      </c>
      <c r="S793" s="306">
        <f t="shared" si="481"/>
        <v>0</v>
      </c>
      <c r="T793" s="306">
        <f t="shared" si="481"/>
        <v>0</v>
      </c>
      <c r="U793" s="308"/>
      <c r="V793" s="308"/>
      <c r="W793" s="308"/>
      <c r="X793" s="308"/>
      <c r="Y793" s="308"/>
      <c r="Z793" s="308"/>
      <c r="AA793" s="308"/>
      <c r="AB793" s="308"/>
      <c r="AC793" s="308"/>
      <c r="AD793" s="308"/>
      <c r="AE793" s="308"/>
      <c r="AF793" s="308"/>
      <c r="AG793" s="308"/>
      <c r="AH793" s="308"/>
      <c r="AI793" s="308"/>
      <c r="AJ793" s="308"/>
      <c r="AK793" s="308"/>
      <c r="AL793" s="308"/>
      <c r="AM793" s="308"/>
      <c r="AN793" s="308"/>
      <c r="AO793" s="308"/>
      <c r="AP793" s="309"/>
      <c r="AQ793" s="309"/>
      <c r="AR793" s="309"/>
      <c r="AS793" s="309"/>
      <c r="AT793" s="309"/>
      <c r="AU793" s="309"/>
      <c r="AV793" s="309"/>
      <c r="AW793" s="309"/>
      <c r="AX793" s="309"/>
      <c r="AY793" s="309"/>
      <c r="AZ793" s="309"/>
      <c r="BA793" s="309"/>
      <c r="BB793" s="309"/>
      <c r="BC793" s="309"/>
      <c r="BD793" s="309"/>
      <c r="BE793" s="309"/>
      <c r="BF793" s="309"/>
      <c r="BG793" s="309"/>
      <c r="BH793" s="309"/>
      <c r="BI793" s="309"/>
      <c r="BJ793" s="309"/>
      <c r="BK793" s="309"/>
      <c r="BL793" s="309"/>
      <c r="BM793" s="309"/>
      <c r="BN793" s="309"/>
      <c r="BO793" s="309"/>
      <c r="BP793" s="309"/>
      <c r="BQ793" s="309"/>
      <c r="BR793" s="309"/>
      <c r="BS793" s="309"/>
      <c r="BT793" s="309"/>
      <c r="BU793" s="309"/>
      <c r="BV793" s="309"/>
      <c r="BW793" s="309"/>
      <c r="BX793" s="309"/>
      <c r="BY793" s="309"/>
      <c r="BZ793" s="309"/>
      <c r="CA793" s="309"/>
      <c r="CB793" s="309"/>
      <c r="CC793" s="309"/>
      <c r="CD793" s="309"/>
      <c r="CE793" s="309"/>
      <c r="CF793" s="309"/>
      <c r="CG793" s="309"/>
      <c r="CH793" s="309"/>
      <c r="CI793" s="309"/>
      <c r="CJ793" s="309"/>
      <c r="CK793" s="309"/>
      <c r="CL793" s="309"/>
      <c r="CM793" s="309"/>
      <c r="CN793" s="309"/>
      <c r="CO793" s="309"/>
      <c r="CP793" s="309"/>
      <c r="CQ793" s="309"/>
      <c r="CR793" s="309"/>
      <c r="CS793" s="309"/>
      <c r="CT793" s="309"/>
      <c r="CU793" s="309"/>
      <c r="CV793" s="309"/>
      <c r="CW793" s="309"/>
      <c r="CX793" s="309"/>
      <c r="CY793" s="309"/>
      <c r="CZ793" s="309"/>
      <c r="DA793" s="309"/>
      <c r="DB793" s="309"/>
      <c r="DC793" s="309"/>
      <c r="DD793" s="309"/>
      <c r="DE793" s="309"/>
      <c r="DF793" s="309"/>
      <c r="DG793" s="309"/>
      <c r="DH793" s="309"/>
      <c r="DI793" s="309"/>
      <c r="DJ793" s="309"/>
      <c r="DK793" s="309"/>
      <c r="DL793" s="309"/>
      <c r="DM793" s="309"/>
      <c r="DN793" s="309"/>
      <c r="DO793" s="309"/>
      <c r="DP793" s="309"/>
      <c r="DQ793" s="309"/>
      <c r="DR793" s="309"/>
      <c r="DS793" s="309"/>
      <c r="DT793" s="309"/>
      <c r="DU793" s="309"/>
      <c r="DV793" s="309"/>
      <c r="DW793" s="309"/>
      <c r="DX793" s="309"/>
      <c r="DY793" s="309"/>
      <c r="DZ793" s="309"/>
      <c r="EA793" s="309"/>
      <c r="EB793" s="309"/>
      <c r="EC793" s="309"/>
      <c r="ED793" s="309"/>
      <c r="EE793" s="309"/>
      <c r="EF793" s="309"/>
      <c r="EG793" s="309"/>
      <c r="EH793" s="309"/>
      <c r="EI793" s="309"/>
      <c r="EJ793" s="309"/>
      <c r="EK793" s="309"/>
      <c r="EL793" s="309"/>
      <c r="EM793" s="309"/>
      <c r="EN793" s="309"/>
      <c r="EO793" s="309"/>
      <c r="EP793" s="309"/>
      <c r="EQ793" s="309"/>
      <c r="ER793" s="309"/>
      <c r="ES793" s="309"/>
      <c r="ET793" s="309"/>
      <c r="EU793" s="309"/>
      <c r="EV793" s="309"/>
      <c r="EW793" s="309"/>
      <c r="EX793" s="309"/>
      <c r="EY793" s="309"/>
      <c r="EZ793" s="309"/>
      <c r="FA793" s="309"/>
      <c r="FB793" s="309"/>
      <c r="FC793" s="309"/>
      <c r="FD793" s="309"/>
      <c r="FE793" s="309"/>
      <c r="FF793" s="309"/>
      <c r="FG793" s="309"/>
      <c r="FH793" s="309"/>
      <c r="FI793" s="309"/>
      <c r="FJ793" s="309"/>
      <c r="FK793" s="309"/>
      <c r="FL793" s="309"/>
      <c r="FM793" s="309"/>
      <c r="FN793" s="309"/>
      <c r="FO793" s="309"/>
      <c r="FP793" s="309"/>
      <c r="FQ793" s="309"/>
      <c r="FR793" s="309"/>
      <c r="FS793" s="309"/>
      <c r="FT793" s="309"/>
      <c r="FU793" s="309"/>
      <c r="FV793" s="309"/>
      <c r="FW793" s="309"/>
      <c r="FX793" s="309"/>
      <c r="FY793" s="309"/>
      <c r="FZ793" s="309"/>
      <c r="GA793" s="309"/>
      <c r="GB793" s="309"/>
      <c r="GC793" s="309"/>
      <c r="GD793" s="309"/>
      <c r="GE793" s="309"/>
      <c r="GF793" s="309"/>
      <c r="GG793" s="309"/>
      <c r="GH793" s="309"/>
      <c r="GI793" s="309"/>
      <c r="GJ793" s="309"/>
      <c r="GK793" s="309"/>
      <c r="GL793" s="309"/>
      <c r="GM793" s="309"/>
      <c r="GN793" s="309"/>
      <c r="GO793" s="309"/>
      <c r="GP793" s="309"/>
      <c r="GQ793" s="309"/>
      <c r="GR793" s="309"/>
      <c r="GS793" s="309"/>
      <c r="GT793" s="309"/>
      <c r="GU793" s="309"/>
      <c r="GV793" s="309"/>
      <c r="GW793" s="309"/>
      <c r="GX793" s="309"/>
      <c r="GY793" s="309"/>
    </row>
    <row r="794" s="61" customFormat="1" ht="19.5" customHeight="1">
      <c r="A794" s="275">
        <v>1</v>
      </c>
      <c r="B794" s="310" t="s">
        <v>796</v>
      </c>
      <c r="C794" s="297">
        <f t="shared" ref="C794:C817" si="482">D794+K794+L794+M794+N794+O794+P794+Q794+R794+S794</f>
        <v>160927.16</v>
      </c>
      <c r="D794" s="297">
        <f t="shared" ref="D794:D817" si="483">SUM(E794:I794)</f>
        <v>0</v>
      </c>
      <c r="E794" s="297">
        <v>0</v>
      </c>
      <c r="F794" s="297">
        <v>0</v>
      </c>
      <c r="G794" s="297">
        <v>0</v>
      </c>
      <c r="H794" s="297">
        <v>0</v>
      </c>
      <c r="I794" s="297">
        <v>0</v>
      </c>
      <c r="J794" s="300">
        <v>0</v>
      </c>
      <c r="K794" s="299">
        <v>0</v>
      </c>
      <c r="L794" s="299">
        <v>0</v>
      </c>
      <c r="M794" s="299">
        <v>0</v>
      </c>
      <c r="N794" s="299">
        <v>160927.16</v>
      </c>
      <c r="O794" s="299">
        <v>0</v>
      </c>
      <c r="P794" s="299">
        <v>0</v>
      </c>
      <c r="Q794" s="299">
        <v>0</v>
      </c>
      <c r="R794" s="299">
        <v>0</v>
      </c>
      <c r="S794" s="299">
        <v>0</v>
      </c>
      <c r="T794" s="299">
        <v>0</v>
      </c>
      <c r="U794" s="311"/>
      <c r="V794" s="311"/>
      <c r="W794" s="311"/>
      <c r="X794" s="311"/>
      <c r="Y794" s="311"/>
      <c r="Z794" s="311"/>
      <c r="AA794" s="311"/>
      <c r="AB794" s="311"/>
      <c r="AC794" s="311"/>
      <c r="AD794" s="311"/>
      <c r="AE794" s="311"/>
      <c r="AF794" s="311"/>
      <c r="AG794" s="311"/>
      <c r="AH794" s="311"/>
      <c r="AI794" s="311"/>
      <c r="AJ794" s="311"/>
      <c r="AK794" s="311"/>
      <c r="AL794" s="311"/>
      <c r="AM794" s="311"/>
      <c r="AN794" s="311"/>
      <c r="AO794" s="311"/>
      <c r="AP794" s="312"/>
      <c r="AQ794" s="312"/>
      <c r="AR794" s="312"/>
      <c r="AS794" s="312"/>
      <c r="AT794" s="312"/>
      <c r="AU794" s="312"/>
      <c r="AV794" s="312"/>
      <c r="AW794" s="312"/>
      <c r="AX794" s="312"/>
      <c r="AY794" s="312"/>
      <c r="AZ794" s="312"/>
      <c r="BA794" s="312"/>
      <c r="BB794" s="312"/>
      <c r="BC794" s="312"/>
      <c r="BD794" s="312"/>
      <c r="BE794" s="312"/>
      <c r="BF794" s="312"/>
      <c r="BG794" s="312"/>
      <c r="BH794" s="312"/>
      <c r="BI794" s="312"/>
      <c r="BJ794" s="312"/>
      <c r="BK794" s="312"/>
      <c r="BL794" s="312"/>
      <c r="BM794" s="312"/>
      <c r="BN794" s="312"/>
      <c r="BO794" s="312"/>
      <c r="BP794" s="312"/>
      <c r="BQ794" s="312"/>
      <c r="BR794" s="312"/>
      <c r="BS794" s="312"/>
      <c r="BT794" s="312"/>
      <c r="BU794" s="312"/>
      <c r="BV794" s="312"/>
      <c r="BW794" s="312"/>
      <c r="BX794" s="312"/>
      <c r="BY794" s="312"/>
      <c r="BZ794" s="312"/>
      <c r="CA794" s="312"/>
      <c r="CB794" s="312"/>
      <c r="CC794" s="312"/>
      <c r="CD794" s="312"/>
      <c r="CE794" s="312"/>
      <c r="CF794" s="312"/>
      <c r="CG794" s="312"/>
      <c r="CH794" s="312"/>
      <c r="CI794" s="312"/>
      <c r="CJ794" s="312"/>
      <c r="CK794" s="312"/>
      <c r="CL794" s="312"/>
      <c r="CM794" s="312"/>
      <c r="CN794" s="312"/>
      <c r="CO794" s="312"/>
      <c r="CP794" s="312"/>
      <c r="CQ794" s="312"/>
      <c r="CR794" s="312"/>
      <c r="CS794" s="312"/>
      <c r="CT794" s="312"/>
      <c r="CU794" s="312"/>
      <c r="CV794" s="312"/>
      <c r="CW794" s="312"/>
      <c r="CX794" s="312"/>
      <c r="CY794" s="312"/>
      <c r="CZ794" s="312"/>
      <c r="DA794" s="312"/>
      <c r="DB794" s="312"/>
      <c r="DC794" s="312"/>
      <c r="DD794" s="312"/>
      <c r="DE794" s="312"/>
      <c r="DF794" s="312"/>
      <c r="DG794" s="312"/>
      <c r="DH794" s="312"/>
      <c r="DI794" s="312"/>
      <c r="DJ794" s="312"/>
      <c r="DK794" s="312"/>
      <c r="DL794" s="312"/>
      <c r="DM794" s="312"/>
      <c r="DN794" s="312"/>
      <c r="DO794" s="312"/>
      <c r="DP794" s="312"/>
      <c r="DQ794" s="312"/>
      <c r="DR794" s="312"/>
      <c r="DS794" s="312"/>
      <c r="DT794" s="312"/>
      <c r="DU794" s="312"/>
      <c r="DV794" s="312"/>
      <c r="DW794" s="312"/>
      <c r="DX794" s="312"/>
      <c r="DY794" s="312"/>
      <c r="DZ794" s="312"/>
      <c r="EA794" s="312"/>
      <c r="EB794" s="312"/>
      <c r="EC794" s="312"/>
      <c r="ED794" s="312"/>
      <c r="EE794" s="312"/>
      <c r="EF794" s="312"/>
      <c r="EG794" s="312"/>
      <c r="EH794" s="312"/>
      <c r="EI794" s="312"/>
      <c r="EJ794" s="312"/>
      <c r="EK794" s="312"/>
      <c r="EL794" s="312"/>
      <c r="EM794" s="312"/>
      <c r="EN794" s="312"/>
      <c r="EO794" s="312"/>
      <c r="EP794" s="312"/>
      <c r="EQ794" s="312"/>
      <c r="ER794" s="312"/>
      <c r="ES794" s="312"/>
      <c r="ET794" s="312"/>
      <c r="EU794" s="312"/>
      <c r="EV794" s="312"/>
      <c r="EW794" s="312"/>
      <c r="EX794" s="312"/>
      <c r="EY794" s="312"/>
      <c r="EZ794" s="312"/>
      <c r="FA794" s="312"/>
      <c r="FB794" s="312"/>
      <c r="FC794" s="312"/>
      <c r="FD794" s="312"/>
      <c r="FE794" s="312"/>
      <c r="FF794" s="312"/>
      <c r="FG794" s="312"/>
      <c r="FH794" s="312"/>
      <c r="FI794" s="312"/>
      <c r="FJ794" s="312"/>
      <c r="FK794" s="312"/>
      <c r="FL794" s="312"/>
      <c r="FM794" s="312"/>
      <c r="FN794" s="312"/>
      <c r="FO794" s="312"/>
      <c r="FP794" s="312"/>
      <c r="FQ794" s="312"/>
      <c r="FR794" s="312"/>
      <c r="FS794" s="312"/>
      <c r="FT794" s="312"/>
      <c r="FU794" s="312"/>
      <c r="FV794" s="312"/>
      <c r="FW794" s="312"/>
      <c r="FX794" s="312"/>
      <c r="FY794" s="312"/>
      <c r="FZ794" s="312"/>
      <c r="GA794" s="312"/>
      <c r="GB794" s="312"/>
      <c r="GC794" s="312"/>
      <c r="GD794" s="312"/>
      <c r="GE794" s="312"/>
      <c r="GF794" s="312"/>
      <c r="GG794" s="312"/>
      <c r="GH794" s="312"/>
      <c r="GI794" s="312"/>
      <c r="GJ794" s="312"/>
      <c r="GK794" s="312"/>
      <c r="GL794" s="312"/>
      <c r="GM794" s="312"/>
      <c r="GN794" s="312"/>
      <c r="GO794" s="312"/>
      <c r="GP794" s="312"/>
      <c r="GQ794" s="312"/>
      <c r="GR794" s="312"/>
      <c r="GS794" s="312"/>
      <c r="GT794" s="312"/>
      <c r="GU794" s="312"/>
      <c r="GV794" s="312"/>
      <c r="GW794" s="312"/>
      <c r="GX794" s="312"/>
      <c r="GY794" s="312"/>
    </row>
    <row r="795" s="61" customFormat="1" ht="19.5" customHeight="1">
      <c r="A795" s="275">
        <v>2</v>
      </c>
      <c r="B795" s="310" t="s">
        <v>797</v>
      </c>
      <c r="C795" s="297">
        <f t="shared" si="482"/>
        <v>144567.25</v>
      </c>
      <c r="D795" s="297">
        <f t="shared" si="483"/>
        <v>0</v>
      </c>
      <c r="E795" s="297">
        <v>0</v>
      </c>
      <c r="F795" s="297">
        <v>0</v>
      </c>
      <c r="G795" s="297">
        <v>0</v>
      </c>
      <c r="H795" s="297">
        <v>0</v>
      </c>
      <c r="I795" s="297">
        <v>0</v>
      </c>
      <c r="J795" s="300">
        <v>0</v>
      </c>
      <c r="K795" s="299">
        <v>0</v>
      </c>
      <c r="L795" s="299">
        <v>0</v>
      </c>
      <c r="M795" s="299">
        <v>0</v>
      </c>
      <c r="N795" s="299">
        <v>144567.25</v>
      </c>
      <c r="O795" s="299">
        <v>0</v>
      </c>
      <c r="P795" s="299">
        <v>0</v>
      </c>
      <c r="Q795" s="299">
        <v>0</v>
      </c>
      <c r="R795" s="299">
        <v>0</v>
      </c>
      <c r="S795" s="299">
        <v>0</v>
      </c>
      <c r="T795" s="299">
        <v>0</v>
      </c>
      <c r="U795" s="311"/>
      <c r="V795" s="311"/>
      <c r="W795" s="311"/>
      <c r="X795" s="311"/>
      <c r="Y795" s="311"/>
      <c r="Z795" s="311"/>
      <c r="AA795" s="311"/>
      <c r="AB795" s="311"/>
      <c r="AC795" s="311"/>
      <c r="AD795" s="311"/>
      <c r="AE795" s="311"/>
      <c r="AF795" s="311"/>
      <c r="AG795" s="311"/>
      <c r="AH795" s="311"/>
      <c r="AI795" s="311"/>
      <c r="AJ795" s="311"/>
      <c r="AK795" s="311"/>
      <c r="AL795" s="311"/>
      <c r="AM795" s="311"/>
      <c r="AN795" s="311"/>
      <c r="AO795" s="311"/>
      <c r="AP795" s="312"/>
      <c r="AQ795" s="312"/>
      <c r="AR795" s="312"/>
      <c r="AS795" s="312"/>
      <c r="AT795" s="312"/>
      <c r="AU795" s="312"/>
      <c r="AV795" s="312"/>
      <c r="AW795" s="312"/>
      <c r="AX795" s="312"/>
      <c r="AY795" s="312"/>
      <c r="AZ795" s="312"/>
      <c r="BA795" s="312"/>
      <c r="BB795" s="312"/>
      <c r="BC795" s="312"/>
      <c r="BD795" s="312"/>
      <c r="BE795" s="312"/>
      <c r="BF795" s="312"/>
      <c r="BG795" s="312"/>
      <c r="BH795" s="312"/>
      <c r="BI795" s="312"/>
      <c r="BJ795" s="312"/>
      <c r="BK795" s="312"/>
      <c r="BL795" s="312"/>
      <c r="BM795" s="312"/>
      <c r="BN795" s="312"/>
      <c r="BO795" s="312"/>
      <c r="BP795" s="312"/>
      <c r="BQ795" s="312"/>
      <c r="BR795" s="312"/>
      <c r="BS795" s="312"/>
      <c r="BT795" s="312"/>
      <c r="BU795" s="312"/>
      <c r="BV795" s="312"/>
      <c r="BW795" s="312"/>
      <c r="BX795" s="312"/>
      <c r="BY795" s="312"/>
      <c r="BZ795" s="312"/>
      <c r="CA795" s="312"/>
      <c r="CB795" s="312"/>
      <c r="CC795" s="312"/>
      <c r="CD795" s="312"/>
      <c r="CE795" s="312"/>
      <c r="CF795" s="312"/>
      <c r="CG795" s="312"/>
      <c r="CH795" s="312"/>
      <c r="CI795" s="312"/>
      <c r="CJ795" s="312"/>
      <c r="CK795" s="312"/>
      <c r="CL795" s="312"/>
      <c r="CM795" s="312"/>
      <c r="CN795" s="312"/>
      <c r="CO795" s="312"/>
      <c r="CP795" s="312"/>
      <c r="CQ795" s="312"/>
      <c r="CR795" s="312"/>
      <c r="CS795" s="312"/>
      <c r="CT795" s="312"/>
      <c r="CU795" s="312"/>
      <c r="CV795" s="312"/>
      <c r="CW795" s="312"/>
      <c r="CX795" s="312"/>
      <c r="CY795" s="312"/>
      <c r="CZ795" s="312"/>
      <c r="DA795" s="312"/>
      <c r="DB795" s="312"/>
      <c r="DC795" s="312"/>
      <c r="DD795" s="312"/>
      <c r="DE795" s="312"/>
      <c r="DF795" s="312"/>
      <c r="DG795" s="312"/>
      <c r="DH795" s="312"/>
      <c r="DI795" s="312"/>
      <c r="DJ795" s="312"/>
      <c r="DK795" s="312"/>
      <c r="DL795" s="312"/>
      <c r="DM795" s="312"/>
      <c r="DN795" s="312"/>
      <c r="DO795" s="312"/>
      <c r="DP795" s="312"/>
      <c r="DQ795" s="312"/>
      <c r="DR795" s="312"/>
      <c r="DS795" s="312"/>
      <c r="DT795" s="312"/>
      <c r="DU795" s="312"/>
      <c r="DV795" s="312"/>
      <c r="DW795" s="312"/>
      <c r="DX795" s="312"/>
      <c r="DY795" s="312"/>
      <c r="DZ795" s="312"/>
      <c r="EA795" s="312"/>
      <c r="EB795" s="312"/>
      <c r="EC795" s="312"/>
      <c r="ED795" s="312"/>
      <c r="EE795" s="312"/>
      <c r="EF795" s="312"/>
      <c r="EG795" s="312"/>
      <c r="EH795" s="312"/>
      <c r="EI795" s="312"/>
      <c r="EJ795" s="312"/>
      <c r="EK795" s="312"/>
      <c r="EL795" s="312"/>
      <c r="EM795" s="312"/>
      <c r="EN795" s="312"/>
      <c r="EO795" s="312"/>
      <c r="EP795" s="312"/>
      <c r="EQ795" s="312"/>
      <c r="ER795" s="312"/>
      <c r="ES795" s="312"/>
      <c r="ET795" s="312"/>
      <c r="EU795" s="312"/>
      <c r="EV795" s="312"/>
      <c r="EW795" s="312"/>
      <c r="EX795" s="312"/>
      <c r="EY795" s="312"/>
      <c r="EZ795" s="312"/>
      <c r="FA795" s="312"/>
      <c r="FB795" s="312"/>
      <c r="FC795" s="312"/>
      <c r="FD795" s="312"/>
      <c r="FE795" s="312"/>
      <c r="FF795" s="312"/>
      <c r="FG795" s="312"/>
      <c r="FH795" s="312"/>
      <c r="FI795" s="312"/>
      <c r="FJ795" s="312"/>
      <c r="FK795" s="312"/>
      <c r="FL795" s="312"/>
      <c r="FM795" s="312"/>
      <c r="FN795" s="312"/>
      <c r="FO795" s="312"/>
      <c r="FP795" s="312"/>
      <c r="FQ795" s="312"/>
      <c r="FR795" s="312"/>
      <c r="FS795" s="312"/>
      <c r="FT795" s="312"/>
      <c r="FU795" s="312"/>
      <c r="FV795" s="312"/>
      <c r="FW795" s="312"/>
      <c r="FX795" s="312"/>
      <c r="FY795" s="312"/>
      <c r="FZ795" s="312"/>
      <c r="GA795" s="312"/>
      <c r="GB795" s="312"/>
      <c r="GC795" s="312"/>
      <c r="GD795" s="312"/>
      <c r="GE795" s="312"/>
      <c r="GF795" s="312"/>
      <c r="GG795" s="312"/>
      <c r="GH795" s="312"/>
      <c r="GI795" s="312"/>
      <c r="GJ795" s="312"/>
      <c r="GK795" s="312"/>
      <c r="GL795" s="312"/>
      <c r="GM795" s="312"/>
      <c r="GN795" s="312"/>
      <c r="GO795" s="312"/>
      <c r="GP795" s="312"/>
      <c r="GQ795" s="312"/>
      <c r="GR795" s="312"/>
      <c r="GS795" s="312"/>
      <c r="GT795" s="312"/>
      <c r="GU795" s="312"/>
      <c r="GV795" s="312"/>
      <c r="GW795" s="312"/>
      <c r="GX795" s="312"/>
      <c r="GY795" s="312"/>
    </row>
    <row r="796" s="61" customFormat="1" ht="19.5" customHeight="1">
      <c r="A796" s="275">
        <v>3</v>
      </c>
      <c r="B796" s="310" t="s">
        <v>798</v>
      </c>
      <c r="C796" s="297">
        <f t="shared" si="482"/>
        <v>156801.47</v>
      </c>
      <c r="D796" s="297">
        <f t="shared" si="483"/>
        <v>0</v>
      </c>
      <c r="E796" s="297">
        <v>0</v>
      </c>
      <c r="F796" s="297">
        <v>0</v>
      </c>
      <c r="G796" s="297">
        <v>0</v>
      </c>
      <c r="H796" s="297">
        <v>0</v>
      </c>
      <c r="I796" s="297">
        <v>0</v>
      </c>
      <c r="J796" s="300">
        <v>0</v>
      </c>
      <c r="K796" s="299">
        <v>0</v>
      </c>
      <c r="L796" s="299">
        <v>0</v>
      </c>
      <c r="M796" s="299">
        <v>0</v>
      </c>
      <c r="N796" s="299">
        <v>156801.47</v>
      </c>
      <c r="O796" s="299">
        <v>0</v>
      </c>
      <c r="P796" s="299">
        <v>0</v>
      </c>
      <c r="Q796" s="299">
        <v>0</v>
      </c>
      <c r="R796" s="299">
        <v>0</v>
      </c>
      <c r="S796" s="299">
        <v>0</v>
      </c>
      <c r="T796" s="299">
        <v>0</v>
      </c>
      <c r="U796" s="311"/>
      <c r="V796" s="311"/>
      <c r="W796" s="311"/>
      <c r="X796" s="311"/>
      <c r="Y796" s="311"/>
      <c r="Z796" s="311"/>
      <c r="AA796" s="311"/>
      <c r="AB796" s="311"/>
      <c r="AC796" s="311"/>
      <c r="AD796" s="311"/>
      <c r="AE796" s="311"/>
      <c r="AF796" s="311"/>
      <c r="AG796" s="311"/>
      <c r="AH796" s="311"/>
      <c r="AI796" s="311"/>
      <c r="AJ796" s="311"/>
      <c r="AK796" s="311"/>
      <c r="AL796" s="311"/>
      <c r="AM796" s="311"/>
      <c r="AN796" s="311"/>
      <c r="AO796" s="311"/>
      <c r="AP796" s="312"/>
      <c r="AQ796" s="312"/>
      <c r="AR796" s="312"/>
      <c r="AS796" s="312"/>
      <c r="AT796" s="312"/>
      <c r="AU796" s="312"/>
      <c r="AV796" s="312"/>
      <c r="AW796" s="312"/>
      <c r="AX796" s="312"/>
      <c r="AY796" s="312"/>
      <c r="AZ796" s="312"/>
      <c r="BA796" s="312"/>
      <c r="BB796" s="312"/>
      <c r="BC796" s="312"/>
      <c r="BD796" s="312"/>
      <c r="BE796" s="312"/>
      <c r="BF796" s="312"/>
      <c r="BG796" s="312"/>
      <c r="BH796" s="312"/>
      <c r="BI796" s="312"/>
      <c r="BJ796" s="312"/>
      <c r="BK796" s="312"/>
      <c r="BL796" s="312"/>
      <c r="BM796" s="312"/>
      <c r="BN796" s="312"/>
      <c r="BO796" s="312"/>
      <c r="BP796" s="312"/>
      <c r="BQ796" s="312"/>
      <c r="BR796" s="312"/>
      <c r="BS796" s="312"/>
      <c r="BT796" s="312"/>
      <c r="BU796" s="312"/>
      <c r="BV796" s="312"/>
      <c r="BW796" s="312"/>
      <c r="BX796" s="312"/>
      <c r="BY796" s="312"/>
      <c r="BZ796" s="312"/>
      <c r="CA796" s="312"/>
      <c r="CB796" s="312"/>
      <c r="CC796" s="312"/>
      <c r="CD796" s="312"/>
      <c r="CE796" s="312"/>
      <c r="CF796" s="312"/>
      <c r="CG796" s="312"/>
      <c r="CH796" s="312"/>
      <c r="CI796" s="312"/>
      <c r="CJ796" s="312"/>
      <c r="CK796" s="312"/>
      <c r="CL796" s="312"/>
      <c r="CM796" s="312"/>
      <c r="CN796" s="312"/>
      <c r="CO796" s="312"/>
      <c r="CP796" s="312"/>
      <c r="CQ796" s="312"/>
      <c r="CR796" s="312"/>
      <c r="CS796" s="312"/>
      <c r="CT796" s="312"/>
      <c r="CU796" s="312"/>
      <c r="CV796" s="312"/>
      <c r="CW796" s="312"/>
      <c r="CX796" s="312"/>
      <c r="CY796" s="312"/>
      <c r="CZ796" s="312"/>
      <c r="DA796" s="312"/>
      <c r="DB796" s="312"/>
      <c r="DC796" s="312"/>
      <c r="DD796" s="312"/>
      <c r="DE796" s="312"/>
      <c r="DF796" s="312"/>
      <c r="DG796" s="312"/>
      <c r="DH796" s="312"/>
      <c r="DI796" s="312"/>
      <c r="DJ796" s="312"/>
      <c r="DK796" s="312"/>
      <c r="DL796" s="312"/>
      <c r="DM796" s="312"/>
      <c r="DN796" s="312"/>
      <c r="DO796" s="312"/>
      <c r="DP796" s="312"/>
      <c r="DQ796" s="312"/>
      <c r="DR796" s="312"/>
      <c r="DS796" s="312"/>
      <c r="DT796" s="312"/>
      <c r="DU796" s="312"/>
      <c r="DV796" s="312"/>
      <c r="DW796" s="312"/>
      <c r="DX796" s="312"/>
      <c r="DY796" s="312"/>
      <c r="DZ796" s="312"/>
      <c r="EA796" s="312"/>
      <c r="EB796" s="312"/>
      <c r="EC796" s="312"/>
      <c r="ED796" s="312"/>
      <c r="EE796" s="312"/>
      <c r="EF796" s="312"/>
      <c r="EG796" s="312"/>
      <c r="EH796" s="312"/>
      <c r="EI796" s="312"/>
      <c r="EJ796" s="312"/>
      <c r="EK796" s="312"/>
      <c r="EL796" s="312"/>
      <c r="EM796" s="312"/>
      <c r="EN796" s="312"/>
      <c r="EO796" s="312"/>
      <c r="EP796" s="312"/>
      <c r="EQ796" s="312"/>
      <c r="ER796" s="312"/>
      <c r="ES796" s="312"/>
      <c r="ET796" s="312"/>
      <c r="EU796" s="312"/>
      <c r="EV796" s="312"/>
      <c r="EW796" s="312"/>
      <c r="EX796" s="312"/>
      <c r="EY796" s="312"/>
      <c r="EZ796" s="312"/>
      <c r="FA796" s="312"/>
      <c r="FB796" s="312"/>
      <c r="FC796" s="312"/>
      <c r="FD796" s="312"/>
      <c r="FE796" s="312"/>
      <c r="FF796" s="312"/>
      <c r="FG796" s="312"/>
      <c r="FH796" s="312"/>
      <c r="FI796" s="312"/>
      <c r="FJ796" s="312"/>
      <c r="FK796" s="312"/>
      <c r="FL796" s="312"/>
      <c r="FM796" s="312"/>
      <c r="FN796" s="312"/>
      <c r="FO796" s="312"/>
      <c r="FP796" s="312"/>
      <c r="FQ796" s="312"/>
      <c r="FR796" s="312"/>
      <c r="FS796" s="312"/>
      <c r="FT796" s="312"/>
      <c r="FU796" s="312"/>
      <c r="FV796" s="312"/>
      <c r="FW796" s="312"/>
      <c r="FX796" s="312"/>
      <c r="FY796" s="312"/>
      <c r="FZ796" s="312"/>
      <c r="GA796" s="312"/>
      <c r="GB796" s="312"/>
      <c r="GC796" s="312"/>
      <c r="GD796" s="312"/>
      <c r="GE796" s="312"/>
      <c r="GF796" s="312"/>
      <c r="GG796" s="312"/>
      <c r="GH796" s="312"/>
      <c r="GI796" s="312"/>
      <c r="GJ796" s="312"/>
      <c r="GK796" s="312"/>
      <c r="GL796" s="312"/>
      <c r="GM796" s="312"/>
      <c r="GN796" s="312"/>
      <c r="GO796" s="312"/>
      <c r="GP796" s="312"/>
      <c r="GQ796" s="312"/>
      <c r="GR796" s="312"/>
      <c r="GS796" s="312"/>
      <c r="GT796" s="312"/>
      <c r="GU796" s="312"/>
      <c r="GV796" s="312"/>
      <c r="GW796" s="312"/>
      <c r="GX796" s="312"/>
      <c r="GY796" s="312"/>
    </row>
    <row r="797" s="61" customFormat="1" ht="19.5" customHeight="1">
      <c r="A797" s="275">
        <v>4</v>
      </c>
      <c r="B797" s="310" t="s">
        <v>799</v>
      </c>
      <c r="C797" s="297">
        <f t="shared" si="482"/>
        <v>145275.73000000001</v>
      </c>
      <c r="D797" s="297">
        <f t="shared" si="483"/>
        <v>0</v>
      </c>
      <c r="E797" s="297">
        <v>0</v>
      </c>
      <c r="F797" s="297">
        <v>0</v>
      </c>
      <c r="G797" s="297">
        <v>0</v>
      </c>
      <c r="H797" s="297">
        <v>0</v>
      </c>
      <c r="I797" s="297">
        <v>0</v>
      </c>
      <c r="J797" s="300">
        <v>0</v>
      </c>
      <c r="K797" s="299">
        <v>0</v>
      </c>
      <c r="L797" s="299">
        <v>0</v>
      </c>
      <c r="M797" s="299">
        <v>0</v>
      </c>
      <c r="N797" s="299">
        <v>145275.73000000001</v>
      </c>
      <c r="O797" s="299">
        <v>0</v>
      </c>
      <c r="P797" s="299">
        <v>0</v>
      </c>
      <c r="Q797" s="299">
        <v>0</v>
      </c>
      <c r="R797" s="299">
        <v>0</v>
      </c>
      <c r="S797" s="299">
        <v>0</v>
      </c>
      <c r="T797" s="299">
        <v>0</v>
      </c>
      <c r="U797" s="311"/>
      <c r="V797" s="311"/>
      <c r="W797" s="311"/>
      <c r="X797" s="311"/>
      <c r="Y797" s="311"/>
      <c r="Z797" s="311"/>
      <c r="AA797" s="311"/>
      <c r="AB797" s="311"/>
      <c r="AC797" s="311"/>
      <c r="AD797" s="311"/>
      <c r="AE797" s="311"/>
      <c r="AF797" s="311"/>
      <c r="AG797" s="311"/>
      <c r="AH797" s="311"/>
      <c r="AI797" s="311"/>
      <c r="AJ797" s="311"/>
      <c r="AK797" s="311"/>
      <c r="AL797" s="311"/>
      <c r="AM797" s="311"/>
      <c r="AN797" s="311"/>
      <c r="AO797" s="311"/>
      <c r="AP797" s="312"/>
      <c r="AQ797" s="312"/>
      <c r="AR797" s="312"/>
      <c r="AS797" s="312"/>
      <c r="AT797" s="312"/>
      <c r="AU797" s="312"/>
      <c r="AV797" s="312"/>
      <c r="AW797" s="312"/>
      <c r="AX797" s="312"/>
      <c r="AY797" s="312"/>
      <c r="AZ797" s="312"/>
      <c r="BA797" s="312"/>
      <c r="BB797" s="312"/>
      <c r="BC797" s="312"/>
      <c r="BD797" s="312"/>
      <c r="BE797" s="312"/>
      <c r="BF797" s="312"/>
      <c r="BG797" s="312"/>
      <c r="BH797" s="312"/>
      <c r="BI797" s="312"/>
      <c r="BJ797" s="312"/>
      <c r="BK797" s="312"/>
      <c r="BL797" s="312"/>
      <c r="BM797" s="312"/>
      <c r="BN797" s="312"/>
      <c r="BO797" s="312"/>
      <c r="BP797" s="312"/>
      <c r="BQ797" s="312"/>
      <c r="BR797" s="312"/>
      <c r="BS797" s="312"/>
      <c r="BT797" s="312"/>
      <c r="BU797" s="312"/>
      <c r="BV797" s="312"/>
      <c r="BW797" s="312"/>
      <c r="BX797" s="312"/>
      <c r="BY797" s="312"/>
      <c r="BZ797" s="312"/>
      <c r="CA797" s="312"/>
      <c r="CB797" s="312"/>
      <c r="CC797" s="312"/>
      <c r="CD797" s="312"/>
      <c r="CE797" s="312"/>
      <c r="CF797" s="312"/>
      <c r="CG797" s="312"/>
      <c r="CH797" s="312"/>
      <c r="CI797" s="312"/>
      <c r="CJ797" s="312"/>
      <c r="CK797" s="312"/>
      <c r="CL797" s="312"/>
      <c r="CM797" s="312"/>
      <c r="CN797" s="312"/>
      <c r="CO797" s="312"/>
      <c r="CP797" s="312"/>
      <c r="CQ797" s="312"/>
      <c r="CR797" s="312"/>
      <c r="CS797" s="312"/>
      <c r="CT797" s="312"/>
      <c r="CU797" s="312"/>
      <c r="CV797" s="312"/>
      <c r="CW797" s="312"/>
      <c r="CX797" s="312"/>
      <c r="CY797" s="312"/>
      <c r="CZ797" s="312"/>
      <c r="DA797" s="312"/>
      <c r="DB797" s="312"/>
      <c r="DC797" s="312"/>
      <c r="DD797" s="312"/>
      <c r="DE797" s="312"/>
      <c r="DF797" s="312"/>
      <c r="DG797" s="312"/>
      <c r="DH797" s="312"/>
      <c r="DI797" s="312"/>
      <c r="DJ797" s="312"/>
      <c r="DK797" s="312"/>
      <c r="DL797" s="312"/>
      <c r="DM797" s="312"/>
      <c r="DN797" s="312"/>
      <c r="DO797" s="312"/>
      <c r="DP797" s="312"/>
      <c r="DQ797" s="312"/>
      <c r="DR797" s="312"/>
      <c r="DS797" s="312"/>
      <c r="DT797" s="312"/>
      <c r="DU797" s="312"/>
      <c r="DV797" s="312"/>
      <c r="DW797" s="312"/>
      <c r="DX797" s="312"/>
      <c r="DY797" s="312"/>
      <c r="DZ797" s="312"/>
      <c r="EA797" s="312"/>
      <c r="EB797" s="312"/>
      <c r="EC797" s="312"/>
      <c r="ED797" s="312"/>
      <c r="EE797" s="312"/>
      <c r="EF797" s="312"/>
      <c r="EG797" s="312"/>
      <c r="EH797" s="312"/>
      <c r="EI797" s="312"/>
      <c r="EJ797" s="312"/>
      <c r="EK797" s="312"/>
      <c r="EL797" s="312"/>
      <c r="EM797" s="312"/>
      <c r="EN797" s="312"/>
      <c r="EO797" s="312"/>
      <c r="EP797" s="312"/>
      <c r="EQ797" s="312"/>
      <c r="ER797" s="312"/>
      <c r="ES797" s="312"/>
      <c r="ET797" s="312"/>
      <c r="EU797" s="312"/>
      <c r="EV797" s="312"/>
      <c r="EW797" s="312"/>
      <c r="EX797" s="312"/>
      <c r="EY797" s="312"/>
      <c r="EZ797" s="312"/>
      <c r="FA797" s="312"/>
      <c r="FB797" s="312"/>
      <c r="FC797" s="312"/>
      <c r="FD797" s="312"/>
      <c r="FE797" s="312"/>
      <c r="FF797" s="312"/>
      <c r="FG797" s="312"/>
      <c r="FH797" s="312"/>
      <c r="FI797" s="312"/>
      <c r="FJ797" s="312"/>
      <c r="FK797" s="312"/>
      <c r="FL797" s="312"/>
      <c r="FM797" s="312"/>
      <c r="FN797" s="312"/>
      <c r="FO797" s="312"/>
      <c r="FP797" s="312"/>
      <c r="FQ797" s="312"/>
      <c r="FR797" s="312"/>
      <c r="FS797" s="312"/>
      <c r="FT797" s="312"/>
      <c r="FU797" s="312"/>
      <c r="FV797" s="312"/>
      <c r="FW797" s="312"/>
      <c r="FX797" s="312"/>
      <c r="FY797" s="312"/>
      <c r="FZ797" s="312"/>
      <c r="GA797" s="312"/>
      <c r="GB797" s="312"/>
      <c r="GC797" s="312"/>
      <c r="GD797" s="312"/>
      <c r="GE797" s="312"/>
      <c r="GF797" s="312"/>
      <c r="GG797" s="312"/>
      <c r="GH797" s="312"/>
      <c r="GI797" s="312"/>
      <c r="GJ797" s="312"/>
      <c r="GK797" s="312"/>
      <c r="GL797" s="312"/>
      <c r="GM797" s="312"/>
      <c r="GN797" s="312"/>
      <c r="GO797" s="312"/>
      <c r="GP797" s="312"/>
      <c r="GQ797" s="312"/>
      <c r="GR797" s="312"/>
      <c r="GS797" s="312"/>
      <c r="GT797" s="312"/>
      <c r="GU797" s="312"/>
      <c r="GV797" s="312"/>
      <c r="GW797" s="312"/>
      <c r="GX797" s="312"/>
      <c r="GY797" s="312"/>
    </row>
    <row r="798" s="61" customFormat="1" ht="19.5" customHeight="1">
      <c r="A798" s="275">
        <v>5</v>
      </c>
      <c r="B798" s="310" t="s">
        <v>800</v>
      </c>
      <c r="C798" s="297">
        <f t="shared" si="482"/>
        <v>160104.92999999999</v>
      </c>
      <c r="D798" s="297">
        <f t="shared" si="483"/>
        <v>0</v>
      </c>
      <c r="E798" s="297">
        <v>0</v>
      </c>
      <c r="F798" s="297">
        <v>0</v>
      </c>
      <c r="G798" s="297">
        <v>0</v>
      </c>
      <c r="H798" s="297">
        <v>0</v>
      </c>
      <c r="I798" s="297">
        <v>0</v>
      </c>
      <c r="J798" s="300">
        <v>0</v>
      </c>
      <c r="K798" s="299">
        <v>0</v>
      </c>
      <c r="L798" s="299">
        <v>0</v>
      </c>
      <c r="M798" s="299">
        <v>0</v>
      </c>
      <c r="N798" s="299">
        <v>160104.92999999999</v>
      </c>
      <c r="O798" s="299">
        <v>0</v>
      </c>
      <c r="P798" s="299">
        <v>0</v>
      </c>
      <c r="Q798" s="299">
        <v>0</v>
      </c>
      <c r="R798" s="299">
        <v>0</v>
      </c>
      <c r="S798" s="299">
        <v>0</v>
      </c>
      <c r="T798" s="299">
        <v>0</v>
      </c>
      <c r="U798" s="311"/>
      <c r="V798" s="311"/>
      <c r="W798" s="311"/>
      <c r="X798" s="311"/>
      <c r="Y798" s="311"/>
      <c r="Z798" s="311"/>
      <c r="AA798" s="311"/>
      <c r="AB798" s="311"/>
      <c r="AC798" s="311"/>
      <c r="AD798" s="311"/>
      <c r="AE798" s="311"/>
      <c r="AF798" s="311"/>
      <c r="AG798" s="311"/>
      <c r="AH798" s="311"/>
      <c r="AI798" s="311"/>
      <c r="AJ798" s="311"/>
      <c r="AK798" s="311"/>
      <c r="AL798" s="311"/>
      <c r="AM798" s="311"/>
      <c r="AN798" s="311"/>
      <c r="AO798" s="311"/>
      <c r="AP798" s="312"/>
      <c r="AQ798" s="312"/>
      <c r="AR798" s="312"/>
      <c r="AS798" s="312"/>
      <c r="AT798" s="312"/>
      <c r="AU798" s="312"/>
      <c r="AV798" s="312"/>
      <c r="AW798" s="312"/>
      <c r="AX798" s="312"/>
      <c r="AY798" s="312"/>
      <c r="AZ798" s="312"/>
      <c r="BA798" s="312"/>
      <c r="BB798" s="312"/>
      <c r="BC798" s="312"/>
      <c r="BD798" s="312"/>
      <c r="BE798" s="312"/>
      <c r="BF798" s="312"/>
      <c r="BG798" s="312"/>
      <c r="BH798" s="312"/>
      <c r="BI798" s="312"/>
      <c r="BJ798" s="312"/>
      <c r="BK798" s="312"/>
      <c r="BL798" s="312"/>
      <c r="BM798" s="312"/>
      <c r="BN798" s="312"/>
      <c r="BO798" s="312"/>
      <c r="BP798" s="312"/>
      <c r="BQ798" s="312"/>
      <c r="BR798" s="312"/>
      <c r="BS798" s="312"/>
      <c r="BT798" s="312"/>
      <c r="BU798" s="312"/>
      <c r="BV798" s="312"/>
      <c r="BW798" s="312"/>
      <c r="BX798" s="312"/>
      <c r="BY798" s="312"/>
      <c r="BZ798" s="312"/>
      <c r="CA798" s="312"/>
      <c r="CB798" s="312"/>
      <c r="CC798" s="312"/>
      <c r="CD798" s="312"/>
      <c r="CE798" s="312"/>
      <c r="CF798" s="312"/>
      <c r="CG798" s="312"/>
      <c r="CH798" s="312"/>
      <c r="CI798" s="312"/>
      <c r="CJ798" s="312"/>
      <c r="CK798" s="312"/>
      <c r="CL798" s="312"/>
      <c r="CM798" s="312"/>
      <c r="CN798" s="312"/>
      <c r="CO798" s="312"/>
      <c r="CP798" s="312"/>
      <c r="CQ798" s="312"/>
      <c r="CR798" s="312"/>
      <c r="CS798" s="312"/>
      <c r="CT798" s="312"/>
      <c r="CU798" s="312"/>
      <c r="CV798" s="312"/>
      <c r="CW798" s="312"/>
      <c r="CX798" s="312"/>
      <c r="CY798" s="312"/>
      <c r="CZ798" s="312"/>
      <c r="DA798" s="312"/>
      <c r="DB798" s="312"/>
      <c r="DC798" s="312"/>
      <c r="DD798" s="312"/>
      <c r="DE798" s="312"/>
      <c r="DF798" s="312"/>
      <c r="DG798" s="312"/>
      <c r="DH798" s="312"/>
      <c r="DI798" s="312"/>
      <c r="DJ798" s="312"/>
      <c r="DK798" s="312"/>
      <c r="DL798" s="312"/>
      <c r="DM798" s="312"/>
      <c r="DN798" s="312"/>
      <c r="DO798" s="312"/>
      <c r="DP798" s="312"/>
      <c r="DQ798" s="312"/>
      <c r="DR798" s="312"/>
      <c r="DS798" s="312"/>
      <c r="DT798" s="312"/>
      <c r="DU798" s="312"/>
      <c r="DV798" s="312"/>
      <c r="DW798" s="312"/>
      <c r="DX798" s="312"/>
      <c r="DY798" s="312"/>
      <c r="DZ798" s="312"/>
      <c r="EA798" s="312"/>
      <c r="EB798" s="312"/>
      <c r="EC798" s="312"/>
      <c r="ED798" s="312"/>
      <c r="EE798" s="312"/>
      <c r="EF798" s="312"/>
      <c r="EG798" s="312"/>
      <c r="EH798" s="312"/>
      <c r="EI798" s="312"/>
      <c r="EJ798" s="312"/>
      <c r="EK798" s="312"/>
      <c r="EL798" s="312"/>
      <c r="EM798" s="312"/>
      <c r="EN798" s="312"/>
      <c r="EO798" s="312"/>
      <c r="EP798" s="312"/>
      <c r="EQ798" s="312"/>
      <c r="ER798" s="312"/>
      <c r="ES798" s="312"/>
      <c r="ET798" s="312"/>
      <c r="EU798" s="312"/>
      <c r="EV798" s="312"/>
      <c r="EW798" s="312"/>
      <c r="EX798" s="312"/>
      <c r="EY798" s="312"/>
      <c r="EZ798" s="312"/>
      <c r="FA798" s="312"/>
      <c r="FB798" s="312"/>
      <c r="FC798" s="312"/>
      <c r="FD798" s="312"/>
      <c r="FE798" s="312"/>
      <c r="FF798" s="312"/>
      <c r="FG798" s="312"/>
      <c r="FH798" s="312"/>
      <c r="FI798" s="312"/>
      <c r="FJ798" s="312"/>
      <c r="FK798" s="312"/>
      <c r="FL798" s="312"/>
      <c r="FM798" s="312"/>
      <c r="FN798" s="312"/>
      <c r="FO798" s="312"/>
      <c r="FP798" s="312"/>
      <c r="FQ798" s="312"/>
      <c r="FR798" s="312"/>
      <c r="FS798" s="312"/>
      <c r="FT798" s="312"/>
      <c r="FU798" s="312"/>
      <c r="FV798" s="312"/>
      <c r="FW798" s="312"/>
      <c r="FX798" s="312"/>
      <c r="FY798" s="312"/>
      <c r="FZ798" s="312"/>
      <c r="GA798" s="312"/>
      <c r="GB798" s="312"/>
      <c r="GC798" s="312"/>
      <c r="GD798" s="312"/>
      <c r="GE798" s="312"/>
      <c r="GF798" s="312"/>
      <c r="GG798" s="312"/>
      <c r="GH798" s="312"/>
      <c r="GI798" s="312"/>
      <c r="GJ798" s="312"/>
      <c r="GK798" s="312"/>
      <c r="GL798" s="312"/>
      <c r="GM798" s="312"/>
      <c r="GN798" s="312"/>
      <c r="GO798" s="312"/>
      <c r="GP798" s="312"/>
      <c r="GQ798" s="312"/>
      <c r="GR798" s="312"/>
      <c r="GS798" s="312"/>
      <c r="GT798" s="312"/>
      <c r="GU798" s="312"/>
      <c r="GV798" s="312"/>
      <c r="GW798" s="312"/>
      <c r="GX798" s="312"/>
      <c r="GY798" s="312"/>
    </row>
    <row r="799" s="61" customFormat="1" ht="19.5" customHeight="1">
      <c r="A799" s="275">
        <v>6</v>
      </c>
      <c r="B799" s="310" t="s">
        <v>801</v>
      </c>
      <c r="C799" s="297">
        <f t="shared" si="482"/>
        <v>1161000</v>
      </c>
      <c r="D799" s="297">
        <f t="shared" si="483"/>
        <v>0</v>
      </c>
      <c r="E799" s="297">
        <v>0</v>
      </c>
      <c r="F799" s="297">
        <v>0</v>
      </c>
      <c r="G799" s="297">
        <v>0</v>
      </c>
      <c r="H799" s="297">
        <v>0</v>
      </c>
      <c r="I799" s="297">
        <v>0</v>
      </c>
      <c r="J799" s="300">
        <v>0</v>
      </c>
      <c r="K799" s="299">
        <v>0</v>
      </c>
      <c r="L799" s="299">
        <v>0</v>
      </c>
      <c r="M799" s="299">
        <v>0</v>
      </c>
      <c r="N799" s="299">
        <v>1161000</v>
      </c>
      <c r="O799" s="299">
        <v>0</v>
      </c>
      <c r="P799" s="299">
        <v>0</v>
      </c>
      <c r="Q799" s="299">
        <v>0</v>
      </c>
      <c r="R799" s="299">
        <v>0</v>
      </c>
      <c r="S799" s="299">
        <v>0</v>
      </c>
      <c r="T799" s="299">
        <v>0</v>
      </c>
      <c r="U799" s="311"/>
      <c r="V799" s="311"/>
      <c r="W799" s="311"/>
      <c r="X799" s="311"/>
      <c r="Y799" s="311"/>
      <c r="Z799" s="311"/>
      <c r="AA799" s="311"/>
      <c r="AB799" s="311"/>
      <c r="AC799" s="311"/>
      <c r="AD799" s="311"/>
      <c r="AE799" s="311"/>
      <c r="AF799" s="311"/>
      <c r="AG799" s="311"/>
      <c r="AH799" s="311"/>
      <c r="AI799" s="311"/>
      <c r="AJ799" s="311"/>
      <c r="AK799" s="311"/>
      <c r="AL799" s="311"/>
      <c r="AM799" s="311"/>
      <c r="AN799" s="311"/>
      <c r="AO799" s="311"/>
      <c r="AP799" s="312"/>
      <c r="AQ799" s="312"/>
      <c r="AR799" s="312"/>
      <c r="AS799" s="312"/>
      <c r="AT799" s="312"/>
      <c r="AU799" s="312"/>
      <c r="AV799" s="312"/>
      <c r="AW799" s="312"/>
      <c r="AX799" s="312"/>
      <c r="AY799" s="312"/>
      <c r="AZ799" s="312"/>
      <c r="BA799" s="312"/>
      <c r="BB799" s="312"/>
      <c r="BC799" s="312"/>
      <c r="BD799" s="312"/>
      <c r="BE799" s="312"/>
      <c r="BF799" s="312"/>
      <c r="BG799" s="312"/>
      <c r="BH799" s="312"/>
      <c r="BI799" s="312"/>
      <c r="BJ799" s="312"/>
      <c r="BK799" s="312"/>
      <c r="BL799" s="312"/>
      <c r="BM799" s="312"/>
      <c r="BN799" s="312"/>
      <c r="BO799" s="312"/>
      <c r="BP799" s="312"/>
      <c r="BQ799" s="312"/>
      <c r="BR799" s="312"/>
      <c r="BS799" s="312"/>
      <c r="BT799" s="312"/>
      <c r="BU799" s="312"/>
      <c r="BV799" s="312"/>
      <c r="BW799" s="312"/>
      <c r="BX799" s="312"/>
      <c r="BY799" s="312"/>
      <c r="BZ799" s="312"/>
      <c r="CA799" s="312"/>
      <c r="CB799" s="312"/>
      <c r="CC799" s="312"/>
      <c r="CD799" s="312"/>
      <c r="CE799" s="312"/>
      <c r="CF799" s="312"/>
      <c r="CG799" s="312"/>
      <c r="CH799" s="312"/>
      <c r="CI799" s="312"/>
      <c r="CJ799" s="312"/>
      <c r="CK799" s="312"/>
      <c r="CL799" s="312"/>
      <c r="CM799" s="312"/>
      <c r="CN799" s="312"/>
      <c r="CO799" s="312"/>
      <c r="CP799" s="312"/>
      <c r="CQ799" s="312"/>
      <c r="CR799" s="312"/>
      <c r="CS799" s="312"/>
      <c r="CT799" s="312"/>
      <c r="CU799" s="312"/>
      <c r="CV799" s="312"/>
      <c r="CW799" s="312"/>
      <c r="CX799" s="312"/>
      <c r="CY799" s="312"/>
      <c r="CZ799" s="312"/>
      <c r="DA799" s="312"/>
      <c r="DB799" s="312"/>
      <c r="DC799" s="312"/>
      <c r="DD799" s="312"/>
      <c r="DE799" s="312"/>
      <c r="DF799" s="312"/>
      <c r="DG799" s="312"/>
      <c r="DH799" s="312"/>
      <c r="DI799" s="312"/>
      <c r="DJ799" s="312"/>
      <c r="DK799" s="312"/>
      <c r="DL799" s="312"/>
      <c r="DM799" s="312"/>
      <c r="DN799" s="312"/>
      <c r="DO799" s="312"/>
      <c r="DP799" s="312"/>
      <c r="DQ799" s="312"/>
      <c r="DR799" s="312"/>
      <c r="DS799" s="312"/>
      <c r="DT799" s="312"/>
      <c r="DU799" s="312"/>
      <c r="DV799" s="312"/>
      <c r="DW799" s="312"/>
      <c r="DX799" s="312"/>
      <c r="DY799" s="312"/>
      <c r="DZ799" s="312"/>
      <c r="EA799" s="312"/>
      <c r="EB799" s="312"/>
      <c r="EC799" s="312"/>
      <c r="ED799" s="312"/>
      <c r="EE799" s="312"/>
      <c r="EF799" s="312"/>
      <c r="EG799" s="312"/>
      <c r="EH799" s="312"/>
      <c r="EI799" s="312"/>
      <c r="EJ799" s="312"/>
      <c r="EK799" s="312"/>
      <c r="EL799" s="312"/>
      <c r="EM799" s="312"/>
      <c r="EN799" s="312"/>
      <c r="EO799" s="312"/>
      <c r="EP799" s="312"/>
      <c r="EQ799" s="312"/>
      <c r="ER799" s="312"/>
      <c r="ES799" s="312"/>
      <c r="ET799" s="312"/>
      <c r="EU799" s="312"/>
      <c r="EV799" s="312"/>
      <c r="EW799" s="312"/>
      <c r="EX799" s="312"/>
      <c r="EY799" s="312"/>
      <c r="EZ799" s="312"/>
      <c r="FA799" s="312"/>
      <c r="FB799" s="312"/>
      <c r="FC799" s="312"/>
      <c r="FD799" s="312"/>
      <c r="FE799" s="312"/>
      <c r="FF799" s="312"/>
      <c r="FG799" s="312"/>
      <c r="FH799" s="312"/>
      <c r="FI799" s="312"/>
      <c r="FJ799" s="312"/>
      <c r="FK799" s="312"/>
      <c r="FL799" s="312"/>
      <c r="FM799" s="312"/>
      <c r="FN799" s="312"/>
      <c r="FO799" s="312"/>
      <c r="FP799" s="312"/>
      <c r="FQ799" s="312"/>
      <c r="FR799" s="312"/>
      <c r="FS799" s="312"/>
      <c r="FT799" s="312"/>
      <c r="FU799" s="312"/>
      <c r="FV799" s="312"/>
      <c r="FW799" s="312"/>
      <c r="FX799" s="312"/>
      <c r="FY799" s="312"/>
      <c r="FZ799" s="312"/>
      <c r="GA799" s="312"/>
      <c r="GB799" s="312"/>
      <c r="GC799" s="312"/>
      <c r="GD799" s="312"/>
      <c r="GE799" s="312"/>
      <c r="GF799" s="312"/>
      <c r="GG799" s="312"/>
      <c r="GH799" s="312"/>
      <c r="GI799" s="312"/>
      <c r="GJ799" s="312"/>
      <c r="GK799" s="312"/>
      <c r="GL799" s="312"/>
      <c r="GM799" s="312"/>
      <c r="GN799" s="312"/>
      <c r="GO799" s="312"/>
      <c r="GP799" s="312"/>
      <c r="GQ799" s="312"/>
      <c r="GR799" s="312"/>
      <c r="GS799" s="312"/>
      <c r="GT799" s="312"/>
      <c r="GU799" s="312"/>
      <c r="GV799" s="312"/>
      <c r="GW799" s="312"/>
      <c r="GX799" s="312"/>
      <c r="GY799" s="312"/>
    </row>
    <row r="800" s="61" customFormat="1" ht="19.5" customHeight="1">
      <c r="A800" s="275">
        <v>7</v>
      </c>
      <c r="B800" s="310" t="s">
        <v>802</v>
      </c>
      <c r="C800" s="297">
        <f t="shared" si="482"/>
        <v>1151000</v>
      </c>
      <c r="D800" s="297">
        <f t="shared" si="483"/>
        <v>0</v>
      </c>
      <c r="E800" s="297">
        <v>0</v>
      </c>
      <c r="F800" s="297">
        <v>0</v>
      </c>
      <c r="G800" s="297">
        <v>0</v>
      </c>
      <c r="H800" s="297">
        <v>0</v>
      </c>
      <c r="I800" s="297">
        <v>0</v>
      </c>
      <c r="J800" s="300">
        <v>0</v>
      </c>
      <c r="K800" s="299">
        <v>0</v>
      </c>
      <c r="L800" s="299">
        <v>0</v>
      </c>
      <c r="M800" s="299">
        <v>0</v>
      </c>
      <c r="N800" s="299">
        <v>1151000</v>
      </c>
      <c r="O800" s="299">
        <v>0</v>
      </c>
      <c r="P800" s="299">
        <v>0</v>
      </c>
      <c r="Q800" s="299">
        <v>0</v>
      </c>
      <c r="R800" s="299">
        <v>0</v>
      </c>
      <c r="S800" s="299">
        <v>0</v>
      </c>
      <c r="T800" s="299">
        <v>0</v>
      </c>
      <c r="U800" s="311"/>
      <c r="V800" s="311"/>
      <c r="W800" s="311"/>
      <c r="X800" s="311"/>
      <c r="Y800" s="311"/>
      <c r="Z800" s="311"/>
      <c r="AA800" s="311"/>
      <c r="AB800" s="311"/>
      <c r="AC800" s="311"/>
      <c r="AD800" s="311"/>
      <c r="AE800" s="311"/>
      <c r="AF800" s="311"/>
      <c r="AG800" s="311"/>
      <c r="AH800" s="311"/>
      <c r="AI800" s="311"/>
      <c r="AJ800" s="311"/>
      <c r="AK800" s="311"/>
      <c r="AL800" s="311"/>
      <c r="AM800" s="311"/>
      <c r="AN800" s="311"/>
      <c r="AO800" s="311"/>
      <c r="AP800" s="312"/>
      <c r="AQ800" s="312"/>
      <c r="AR800" s="312"/>
      <c r="AS800" s="312"/>
      <c r="AT800" s="312"/>
      <c r="AU800" s="312"/>
      <c r="AV800" s="312"/>
      <c r="AW800" s="312"/>
      <c r="AX800" s="312"/>
      <c r="AY800" s="312"/>
      <c r="AZ800" s="312"/>
      <c r="BA800" s="312"/>
      <c r="BB800" s="312"/>
      <c r="BC800" s="312"/>
      <c r="BD800" s="312"/>
      <c r="BE800" s="312"/>
      <c r="BF800" s="312"/>
      <c r="BG800" s="312"/>
      <c r="BH800" s="312"/>
      <c r="BI800" s="312"/>
      <c r="BJ800" s="312"/>
      <c r="BK800" s="312"/>
      <c r="BL800" s="312"/>
      <c r="BM800" s="312"/>
      <c r="BN800" s="312"/>
      <c r="BO800" s="312"/>
      <c r="BP800" s="312"/>
      <c r="BQ800" s="312"/>
      <c r="BR800" s="312"/>
      <c r="BS800" s="312"/>
      <c r="BT800" s="312"/>
      <c r="BU800" s="312"/>
      <c r="BV800" s="312"/>
      <c r="BW800" s="312"/>
      <c r="BX800" s="312"/>
      <c r="BY800" s="312"/>
      <c r="BZ800" s="312"/>
      <c r="CA800" s="312"/>
      <c r="CB800" s="312"/>
      <c r="CC800" s="312"/>
      <c r="CD800" s="312"/>
      <c r="CE800" s="312"/>
      <c r="CF800" s="312"/>
      <c r="CG800" s="312"/>
      <c r="CH800" s="312"/>
      <c r="CI800" s="312"/>
      <c r="CJ800" s="312"/>
      <c r="CK800" s="312"/>
      <c r="CL800" s="312"/>
      <c r="CM800" s="312"/>
      <c r="CN800" s="312"/>
      <c r="CO800" s="312"/>
      <c r="CP800" s="312"/>
      <c r="CQ800" s="312"/>
      <c r="CR800" s="312"/>
      <c r="CS800" s="312"/>
      <c r="CT800" s="312"/>
      <c r="CU800" s="312"/>
      <c r="CV800" s="312"/>
      <c r="CW800" s="312"/>
      <c r="CX800" s="312"/>
      <c r="CY800" s="312"/>
      <c r="CZ800" s="312"/>
      <c r="DA800" s="312"/>
      <c r="DB800" s="312"/>
      <c r="DC800" s="312"/>
      <c r="DD800" s="312"/>
      <c r="DE800" s="312"/>
      <c r="DF800" s="312"/>
      <c r="DG800" s="312"/>
      <c r="DH800" s="312"/>
      <c r="DI800" s="312"/>
      <c r="DJ800" s="312"/>
      <c r="DK800" s="312"/>
      <c r="DL800" s="312"/>
      <c r="DM800" s="312"/>
      <c r="DN800" s="312"/>
      <c r="DO800" s="312"/>
      <c r="DP800" s="312"/>
      <c r="DQ800" s="312"/>
      <c r="DR800" s="312"/>
      <c r="DS800" s="312"/>
      <c r="DT800" s="312"/>
      <c r="DU800" s="312"/>
      <c r="DV800" s="312"/>
      <c r="DW800" s="312"/>
      <c r="DX800" s="312"/>
      <c r="DY800" s="312"/>
      <c r="DZ800" s="312"/>
      <c r="EA800" s="312"/>
      <c r="EB800" s="312"/>
      <c r="EC800" s="312"/>
      <c r="ED800" s="312"/>
      <c r="EE800" s="312"/>
      <c r="EF800" s="312"/>
      <c r="EG800" s="312"/>
      <c r="EH800" s="312"/>
      <c r="EI800" s="312"/>
      <c r="EJ800" s="312"/>
      <c r="EK800" s="312"/>
      <c r="EL800" s="312"/>
      <c r="EM800" s="312"/>
      <c r="EN800" s="312"/>
      <c r="EO800" s="312"/>
      <c r="EP800" s="312"/>
      <c r="EQ800" s="312"/>
      <c r="ER800" s="312"/>
      <c r="ES800" s="312"/>
      <c r="ET800" s="312"/>
      <c r="EU800" s="312"/>
      <c r="EV800" s="312"/>
      <c r="EW800" s="312"/>
      <c r="EX800" s="312"/>
      <c r="EY800" s="312"/>
      <c r="EZ800" s="312"/>
      <c r="FA800" s="312"/>
      <c r="FB800" s="312"/>
      <c r="FC800" s="312"/>
      <c r="FD800" s="312"/>
      <c r="FE800" s="312"/>
      <c r="FF800" s="312"/>
      <c r="FG800" s="312"/>
      <c r="FH800" s="312"/>
      <c r="FI800" s="312"/>
      <c r="FJ800" s="312"/>
      <c r="FK800" s="312"/>
      <c r="FL800" s="312"/>
      <c r="FM800" s="312"/>
      <c r="FN800" s="312"/>
      <c r="FO800" s="312"/>
      <c r="FP800" s="312"/>
      <c r="FQ800" s="312"/>
      <c r="FR800" s="312"/>
      <c r="FS800" s="312"/>
      <c r="FT800" s="312"/>
      <c r="FU800" s="312"/>
      <c r="FV800" s="312"/>
      <c r="FW800" s="312"/>
      <c r="FX800" s="312"/>
      <c r="FY800" s="312"/>
      <c r="FZ800" s="312"/>
      <c r="GA800" s="312"/>
      <c r="GB800" s="312"/>
      <c r="GC800" s="312"/>
      <c r="GD800" s="312"/>
      <c r="GE800" s="312"/>
      <c r="GF800" s="312"/>
      <c r="GG800" s="312"/>
      <c r="GH800" s="312"/>
      <c r="GI800" s="312"/>
      <c r="GJ800" s="312"/>
      <c r="GK800" s="312"/>
      <c r="GL800" s="312"/>
      <c r="GM800" s="312"/>
      <c r="GN800" s="312"/>
      <c r="GO800" s="312"/>
      <c r="GP800" s="312"/>
      <c r="GQ800" s="312"/>
      <c r="GR800" s="312"/>
      <c r="GS800" s="312"/>
      <c r="GT800" s="312"/>
      <c r="GU800" s="312"/>
      <c r="GV800" s="312"/>
      <c r="GW800" s="312"/>
      <c r="GX800" s="312"/>
      <c r="GY800" s="312"/>
    </row>
    <row r="801" s="61" customFormat="1" ht="19.5" customHeight="1">
      <c r="A801" s="275">
        <v>8</v>
      </c>
      <c r="B801" s="310" t="s">
        <v>803</v>
      </c>
      <c r="C801" s="297">
        <f t="shared" si="482"/>
        <v>1306000</v>
      </c>
      <c r="D801" s="297">
        <f t="shared" si="483"/>
        <v>0</v>
      </c>
      <c r="E801" s="297">
        <v>0</v>
      </c>
      <c r="F801" s="297">
        <v>0</v>
      </c>
      <c r="G801" s="297">
        <v>0</v>
      </c>
      <c r="H801" s="297">
        <v>0</v>
      </c>
      <c r="I801" s="297">
        <v>0</v>
      </c>
      <c r="J801" s="300">
        <v>0</v>
      </c>
      <c r="K801" s="299">
        <v>0</v>
      </c>
      <c r="L801" s="299">
        <v>0</v>
      </c>
      <c r="M801" s="299">
        <v>0</v>
      </c>
      <c r="N801" s="299">
        <v>1306000</v>
      </c>
      <c r="O801" s="299">
        <v>0</v>
      </c>
      <c r="P801" s="299">
        <v>0</v>
      </c>
      <c r="Q801" s="299">
        <v>0</v>
      </c>
      <c r="R801" s="299">
        <v>0</v>
      </c>
      <c r="S801" s="299">
        <v>0</v>
      </c>
      <c r="T801" s="299">
        <v>0</v>
      </c>
      <c r="U801" s="311"/>
      <c r="V801" s="311"/>
      <c r="W801" s="311"/>
      <c r="X801" s="311"/>
      <c r="Y801" s="311"/>
      <c r="Z801" s="311"/>
      <c r="AA801" s="311"/>
      <c r="AB801" s="311"/>
      <c r="AC801" s="311"/>
      <c r="AD801" s="311"/>
      <c r="AE801" s="311"/>
      <c r="AF801" s="311"/>
      <c r="AG801" s="311"/>
      <c r="AH801" s="311"/>
      <c r="AI801" s="311"/>
      <c r="AJ801" s="311"/>
      <c r="AK801" s="311"/>
      <c r="AL801" s="311"/>
      <c r="AM801" s="311"/>
      <c r="AN801" s="311"/>
      <c r="AO801" s="311"/>
      <c r="AP801" s="312"/>
      <c r="AQ801" s="312"/>
      <c r="AR801" s="312"/>
      <c r="AS801" s="312"/>
      <c r="AT801" s="312"/>
      <c r="AU801" s="312"/>
      <c r="AV801" s="312"/>
      <c r="AW801" s="312"/>
      <c r="AX801" s="312"/>
      <c r="AY801" s="312"/>
      <c r="AZ801" s="312"/>
      <c r="BA801" s="312"/>
      <c r="BB801" s="312"/>
      <c r="BC801" s="312"/>
      <c r="BD801" s="312"/>
      <c r="BE801" s="312"/>
      <c r="BF801" s="312"/>
      <c r="BG801" s="312"/>
      <c r="BH801" s="312"/>
      <c r="BI801" s="312"/>
      <c r="BJ801" s="312"/>
      <c r="BK801" s="312"/>
      <c r="BL801" s="312"/>
      <c r="BM801" s="312"/>
      <c r="BN801" s="312"/>
      <c r="BO801" s="312"/>
      <c r="BP801" s="312"/>
      <c r="BQ801" s="312"/>
      <c r="BR801" s="312"/>
      <c r="BS801" s="312"/>
      <c r="BT801" s="312"/>
      <c r="BU801" s="312"/>
      <c r="BV801" s="312"/>
      <c r="BW801" s="312"/>
      <c r="BX801" s="312"/>
      <c r="BY801" s="312"/>
      <c r="BZ801" s="312"/>
      <c r="CA801" s="312"/>
      <c r="CB801" s="312"/>
      <c r="CC801" s="312"/>
      <c r="CD801" s="312"/>
      <c r="CE801" s="312"/>
      <c r="CF801" s="312"/>
      <c r="CG801" s="312"/>
      <c r="CH801" s="312"/>
      <c r="CI801" s="312"/>
      <c r="CJ801" s="312"/>
      <c r="CK801" s="312"/>
      <c r="CL801" s="312"/>
      <c r="CM801" s="312"/>
      <c r="CN801" s="312"/>
      <c r="CO801" s="312"/>
      <c r="CP801" s="312"/>
      <c r="CQ801" s="312"/>
      <c r="CR801" s="312"/>
      <c r="CS801" s="312"/>
      <c r="CT801" s="312"/>
      <c r="CU801" s="312"/>
      <c r="CV801" s="312"/>
      <c r="CW801" s="312"/>
      <c r="CX801" s="312"/>
      <c r="CY801" s="312"/>
      <c r="CZ801" s="312"/>
      <c r="DA801" s="312"/>
      <c r="DB801" s="312"/>
      <c r="DC801" s="312"/>
      <c r="DD801" s="312"/>
      <c r="DE801" s="312"/>
      <c r="DF801" s="312"/>
      <c r="DG801" s="312"/>
      <c r="DH801" s="312"/>
      <c r="DI801" s="312"/>
      <c r="DJ801" s="312"/>
      <c r="DK801" s="312"/>
      <c r="DL801" s="312"/>
      <c r="DM801" s="312"/>
      <c r="DN801" s="312"/>
      <c r="DO801" s="312"/>
      <c r="DP801" s="312"/>
      <c r="DQ801" s="312"/>
      <c r="DR801" s="312"/>
      <c r="DS801" s="312"/>
      <c r="DT801" s="312"/>
      <c r="DU801" s="312"/>
      <c r="DV801" s="312"/>
      <c r="DW801" s="312"/>
      <c r="DX801" s="312"/>
      <c r="DY801" s="312"/>
      <c r="DZ801" s="312"/>
      <c r="EA801" s="312"/>
      <c r="EB801" s="312"/>
      <c r="EC801" s="312"/>
      <c r="ED801" s="312"/>
      <c r="EE801" s="312"/>
      <c r="EF801" s="312"/>
      <c r="EG801" s="312"/>
      <c r="EH801" s="312"/>
      <c r="EI801" s="312"/>
      <c r="EJ801" s="312"/>
      <c r="EK801" s="312"/>
      <c r="EL801" s="312"/>
      <c r="EM801" s="312"/>
      <c r="EN801" s="312"/>
      <c r="EO801" s="312"/>
      <c r="EP801" s="312"/>
      <c r="EQ801" s="312"/>
      <c r="ER801" s="312"/>
      <c r="ES801" s="312"/>
      <c r="ET801" s="312"/>
      <c r="EU801" s="312"/>
      <c r="EV801" s="312"/>
      <c r="EW801" s="312"/>
      <c r="EX801" s="312"/>
      <c r="EY801" s="312"/>
      <c r="EZ801" s="312"/>
      <c r="FA801" s="312"/>
      <c r="FB801" s="312"/>
      <c r="FC801" s="312"/>
      <c r="FD801" s="312"/>
      <c r="FE801" s="312"/>
      <c r="FF801" s="312"/>
      <c r="FG801" s="312"/>
      <c r="FH801" s="312"/>
      <c r="FI801" s="312"/>
      <c r="FJ801" s="312"/>
      <c r="FK801" s="312"/>
      <c r="FL801" s="312"/>
      <c r="FM801" s="312"/>
      <c r="FN801" s="312"/>
      <c r="FO801" s="312"/>
      <c r="FP801" s="312"/>
      <c r="FQ801" s="312"/>
      <c r="FR801" s="312"/>
      <c r="FS801" s="312"/>
      <c r="FT801" s="312"/>
      <c r="FU801" s="312"/>
      <c r="FV801" s="312"/>
      <c r="FW801" s="312"/>
      <c r="FX801" s="312"/>
      <c r="FY801" s="312"/>
      <c r="FZ801" s="312"/>
      <c r="GA801" s="312"/>
      <c r="GB801" s="312"/>
      <c r="GC801" s="312"/>
      <c r="GD801" s="312"/>
      <c r="GE801" s="312"/>
      <c r="GF801" s="312"/>
      <c r="GG801" s="312"/>
      <c r="GH801" s="312"/>
      <c r="GI801" s="312"/>
      <c r="GJ801" s="312"/>
      <c r="GK801" s="312"/>
      <c r="GL801" s="312"/>
      <c r="GM801" s="312"/>
      <c r="GN801" s="312"/>
      <c r="GO801" s="312"/>
      <c r="GP801" s="312"/>
      <c r="GQ801" s="312"/>
      <c r="GR801" s="312"/>
      <c r="GS801" s="312"/>
      <c r="GT801" s="312"/>
      <c r="GU801" s="312"/>
      <c r="GV801" s="312"/>
      <c r="GW801" s="312"/>
      <c r="GX801" s="312"/>
      <c r="GY801" s="312"/>
    </row>
    <row r="802" s="61" customFormat="1" ht="19.5" customHeight="1">
      <c r="A802" s="275">
        <v>9</v>
      </c>
      <c r="B802" s="310" t="s">
        <v>804</v>
      </c>
      <c r="C802" s="297">
        <f t="shared" si="482"/>
        <v>627000</v>
      </c>
      <c r="D802" s="297">
        <f t="shared" si="483"/>
        <v>0</v>
      </c>
      <c r="E802" s="297">
        <v>0</v>
      </c>
      <c r="F802" s="297">
        <v>0</v>
      </c>
      <c r="G802" s="297">
        <v>0</v>
      </c>
      <c r="H802" s="297">
        <v>0</v>
      </c>
      <c r="I802" s="297">
        <v>0</v>
      </c>
      <c r="J802" s="300">
        <v>0</v>
      </c>
      <c r="K802" s="299">
        <v>0</v>
      </c>
      <c r="L802" s="299">
        <v>0</v>
      </c>
      <c r="M802" s="299">
        <v>0</v>
      </c>
      <c r="N802" s="299">
        <v>627000</v>
      </c>
      <c r="O802" s="299">
        <v>0</v>
      </c>
      <c r="P802" s="299">
        <v>0</v>
      </c>
      <c r="Q802" s="299">
        <v>0</v>
      </c>
      <c r="R802" s="299">
        <v>0</v>
      </c>
      <c r="S802" s="299">
        <v>0</v>
      </c>
      <c r="T802" s="299">
        <v>0</v>
      </c>
      <c r="U802" s="311"/>
      <c r="V802" s="311"/>
      <c r="W802" s="311"/>
      <c r="X802" s="311"/>
      <c r="Y802" s="311"/>
      <c r="Z802" s="311"/>
      <c r="AA802" s="311"/>
      <c r="AB802" s="311"/>
      <c r="AC802" s="311"/>
      <c r="AD802" s="311"/>
      <c r="AE802" s="311"/>
      <c r="AF802" s="311"/>
      <c r="AG802" s="311"/>
      <c r="AH802" s="311"/>
      <c r="AI802" s="311"/>
      <c r="AJ802" s="311"/>
      <c r="AK802" s="311"/>
      <c r="AL802" s="311"/>
      <c r="AM802" s="311"/>
      <c r="AN802" s="311"/>
      <c r="AO802" s="311"/>
      <c r="AP802" s="312"/>
      <c r="AQ802" s="312"/>
      <c r="AR802" s="312"/>
      <c r="AS802" s="312"/>
      <c r="AT802" s="312"/>
      <c r="AU802" s="312"/>
      <c r="AV802" s="312"/>
      <c r="AW802" s="312"/>
      <c r="AX802" s="312"/>
      <c r="AY802" s="312"/>
      <c r="AZ802" s="312"/>
      <c r="BA802" s="312"/>
      <c r="BB802" s="312"/>
      <c r="BC802" s="312"/>
      <c r="BD802" s="312"/>
      <c r="BE802" s="312"/>
      <c r="BF802" s="312"/>
      <c r="BG802" s="312"/>
      <c r="BH802" s="312"/>
      <c r="BI802" s="312"/>
      <c r="BJ802" s="312"/>
      <c r="BK802" s="312"/>
      <c r="BL802" s="312"/>
      <c r="BM802" s="312"/>
      <c r="BN802" s="312"/>
      <c r="BO802" s="312"/>
      <c r="BP802" s="312"/>
      <c r="BQ802" s="312"/>
      <c r="BR802" s="312"/>
      <c r="BS802" s="312"/>
      <c r="BT802" s="312"/>
      <c r="BU802" s="312"/>
      <c r="BV802" s="312"/>
      <c r="BW802" s="312"/>
      <c r="BX802" s="312"/>
      <c r="BY802" s="312"/>
      <c r="BZ802" s="312"/>
      <c r="CA802" s="312"/>
      <c r="CB802" s="312"/>
      <c r="CC802" s="312"/>
      <c r="CD802" s="312"/>
      <c r="CE802" s="312"/>
      <c r="CF802" s="312"/>
      <c r="CG802" s="312"/>
      <c r="CH802" s="312"/>
      <c r="CI802" s="312"/>
      <c r="CJ802" s="312"/>
      <c r="CK802" s="312"/>
      <c r="CL802" s="312"/>
      <c r="CM802" s="312"/>
      <c r="CN802" s="312"/>
      <c r="CO802" s="312"/>
      <c r="CP802" s="312"/>
      <c r="CQ802" s="312"/>
      <c r="CR802" s="312"/>
      <c r="CS802" s="312"/>
      <c r="CT802" s="312"/>
      <c r="CU802" s="312"/>
      <c r="CV802" s="312"/>
      <c r="CW802" s="312"/>
      <c r="CX802" s="312"/>
      <c r="CY802" s="312"/>
      <c r="CZ802" s="312"/>
      <c r="DA802" s="312"/>
      <c r="DB802" s="312"/>
      <c r="DC802" s="312"/>
      <c r="DD802" s="312"/>
      <c r="DE802" s="312"/>
      <c r="DF802" s="312"/>
      <c r="DG802" s="312"/>
      <c r="DH802" s="312"/>
      <c r="DI802" s="312"/>
      <c r="DJ802" s="312"/>
      <c r="DK802" s="312"/>
      <c r="DL802" s="312"/>
      <c r="DM802" s="312"/>
      <c r="DN802" s="312"/>
      <c r="DO802" s="312"/>
      <c r="DP802" s="312"/>
      <c r="DQ802" s="312"/>
      <c r="DR802" s="312"/>
      <c r="DS802" s="312"/>
      <c r="DT802" s="312"/>
      <c r="DU802" s="312"/>
      <c r="DV802" s="312"/>
      <c r="DW802" s="312"/>
      <c r="DX802" s="312"/>
      <c r="DY802" s="312"/>
      <c r="DZ802" s="312"/>
      <c r="EA802" s="312"/>
      <c r="EB802" s="312"/>
      <c r="EC802" s="312"/>
      <c r="ED802" s="312"/>
      <c r="EE802" s="312"/>
      <c r="EF802" s="312"/>
      <c r="EG802" s="312"/>
      <c r="EH802" s="312"/>
      <c r="EI802" s="312"/>
      <c r="EJ802" s="312"/>
      <c r="EK802" s="312"/>
      <c r="EL802" s="312"/>
      <c r="EM802" s="312"/>
      <c r="EN802" s="312"/>
      <c r="EO802" s="312"/>
      <c r="EP802" s="312"/>
      <c r="EQ802" s="312"/>
      <c r="ER802" s="312"/>
      <c r="ES802" s="312"/>
      <c r="ET802" s="312"/>
      <c r="EU802" s="312"/>
      <c r="EV802" s="312"/>
      <c r="EW802" s="312"/>
      <c r="EX802" s="312"/>
      <c r="EY802" s="312"/>
      <c r="EZ802" s="312"/>
      <c r="FA802" s="312"/>
      <c r="FB802" s="312"/>
      <c r="FC802" s="312"/>
      <c r="FD802" s="312"/>
      <c r="FE802" s="312"/>
      <c r="FF802" s="312"/>
      <c r="FG802" s="312"/>
      <c r="FH802" s="312"/>
      <c r="FI802" s="312"/>
      <c r="FJ802" s="312"/>
      <c r="FK802" s="312"/>
      <c r="FL802" s="312"/>
      <c r="FM802" s="312"/>
      <c r="FN802" s="312"/>
      <c r="FO802" s="312"/>
      <c r="FP802" s="312"/>
      <c r="FQ802" s="312"/>
      <c r="FR802" s="312"/>
      <c r="FS802" s="312"/>
      <c r="FT802" s="312"/>
      <c r="FU802" s="312"/>
      <c r="FV802" s="312"/>
      <c r="FW802" s="312"/>
      <c r="FX802" s="312"/>
      <c r="FY802" s="312"/>
      <c r="FZ802" s="312"/>
      <c r="GA802" s="312"/>
      <c r="GB802" s="312"/>
      <c r="GC802" s="312"/>
      <c r="GD802" s="312"/>
      <c r="GE802" s="312"/>
      <c r="GF802" s="312"/>
      <c r="GG802" s="312"/>
      <c r="GH802" s="312"/>
      <c r="GI802" s="312"/>
      <c r="GJ802" s="312"/>
      <c r="GK802" s="312"/>
      <c r="GL802" s="312"/>
      <c r="GM802" s="312"/>
      <c r="GN802" s="312"/>
      <c r="GO802" s="312"/>
      <c r="GP802" s="312"/>
      <c r="GQ802" s="312"/>
      <c r="GR802" s="312"/>
      <c r="GS802" s="312"/>
      <c r="GT802" s="312"/>
      <c r="GU802" s="312"/>
      <c r="GV802" s="312"/>
      <c r="GW802" s="312"/>
      <c r="GX802" s="312"/>
      <c r="GY802" s="312"/>
    </row>
    <row r="803" s="61" customFormat="1" ht="19.5" customHeight="1">
      <c r="A803" s="275">
        <v>10</v>
      </c>
      <c r="B803" s="310" t="s">
        <v>805</v>
      </c>
      <c r="C803" s="297">
        <f t="shared" si="482"/>
        <v>927600</v>
      </c>
      <c r="D803" s="297">
        <f t="shared" si="483"/>
        <v>0</v>
      </c>
      <c r="E803" s="297">
        <v>0</v>
      </c>
      <c r="F803" s="297">
        <v>0</v>
      </c>
      <c r="G803" s="297">
        <v>0</v>
      </c>
      <c r="H803" s="297">
        <v>0</v>
      </c>
      <c r="I803" s="297">
        <v>0</v>
      </c>
      <c r="J803" s="300">
        <v>0</v>
      </c>
      <c r="K803" s="299">
        <v>0</v>
      </c>
      <c r="L803" s="299">
        <v>0</v>
      </c>
      <c r="M803" s="299">
        <v>0</v>
      </c>
      <c r="N803" s="299">
        <v>927600</v>
      </c>
      <c r="O803" s="299">
        <v>0</v>
      </c>
      <c r="P803" s="299">
        <v>0</v>
      </c>
      <c r="Q803" s="299">
        <v>0</v>
      </c>
      <c r="R803" s="299">
        <v>0</v>
      </c>
      <c r="S803" s="299">
        <v>0</v>
      </c>
      <c r="T803" s="299">
        <v>0</v>
      </c>
      <c r="U803" s="311"/>
      <c r="V803" s="311"/>
      <c r="W803" s="311"/>
      <c r="X803" s="311"/>
      <c r="Y803" s="311"/>
      <c r="Z803" s="311"/>
      <c r="AA803" s="311"/>
      <c r="AB803" s="311"/>
      <c r="AC803" s="311"/>
      <c r="AD803" s="311"/>
      <c r="AE803" s="311"/>
      <c r="AF803" s="311"/>
      <c r="AG803" s="311"/>
      <c r="AH803" s="311"/>
      <c r="AI803" s="311"/>
      <c r="AJ803" s="311"/>
      <c r="AK803" s="311"/>
      <c r="AL803" s="311"/>
      <c r="AM803" s="311"/>
      <c r="AN803" s="311"/>
      <c r="AO803" s="311"/>
      <c r="AP803" s="312"/>
      <c r="AQ803" s="312"/>
      <c r="AR803" s="312"/>
      <c r="AS803" s="312"/>
      <c r="AT803" s="312"/>
      <c r="AU803" s="312"/>
      <c r="AV803" s="312"/>
      <c r="AW803" s="312"/>
      <c r="AX803" s="312"/>
      <c r="AY803" s="312"/>
      <c r="AZ803" s="312"/>
      <c r="BA803" s="312"/>
      <c r="BB803" s="312"/>
      <c r="BC803" s="312"/>
      <c r="BD803" s="312"/>
      <c r="BE803" s="312"/>
      <c r="BF803" s="312"/>
      <c r="BG803" s="312"/>
      <c r="BH803" s="312"/>
      <c r="BI803" s="312"/>
      <c r="BJ803" s="312"/>
      <c r="BK803" s="312"/>
      <c r="BL803" s="312"/>
      <c r="BM803" s="312"/>
      <c r="BN803" s="312"/>
      <c r="BO803" s="312"/>
      <c r="BP803" s="312"/>
      <c r="BQ803" s="312"/>
      <c r="BR803" s="312"/>
      <c r="BS803" s="312"/>
      <c r="BT803" s="312"/>
      <c r="BU803" s="312"/>
      <c r="BV803" s="312"/>
      <c r="BW803" s="312"/>
      <c r="BX803" s="312"/>
      <c r="BY803" s="312"/>
      <c r="BZ803" s="312"/>
      <c r="CA803" s="312"/>
      <c r="CB803" s="312"/>
      <c r="CC803" s="312"/>
      <c r="CD803" s="312"/>
      <c r="CE803" s="312"/>
      <c r="CF803" s="312"/>
      <c r="CG803" s="312"/>
      <c r="CH803" s="312"/>
      <c r="CI803" s="312"/>
      <c r="CJ803" s="312"/>
      <c r="CK803" s="312"/>
      <c r="CL803" s="312"/>
      <c r="CM803" s="312"/>
      <c r="CN803" s="312"/>
      <c r="CO803" s="312"/>
      <c r="CP803" s="312"/>
      <c r="CQ803" s="312"/>
      <c r="CR803" s="312"/>
      <c r="CS803" s="312"/>
      <c r="CT803" s="312"/>
      <c r="CU803" s="312"/>
      <c r="CV803" s="312"/>
      <c r="CW803" s="312"/>
      <c r="CX803" s="312"/>
      <c r="CY803" s="312"/>
      <c r="CZ803" s="312"/>
      <c r="DA803" s="312"/>
      <c r="DB803" s="312"/>
      <c r="DC803" s="312"/>
      <c r="DD803" s="312"/>
      <c r="DE803" s="312"/>
      <c r="DF803" s="312"/>
      <c r="DG803" s="312"/>
      <c r="DH803" s="312"/>
      <c r="DI803" s="312"/>
      <c r="DJ803" s="312"/>
      <c r="DK803" s="312"/>
      <c r="DL803" s="312"/>
      <c r="DM803" s="312"/>
      <c r="DN803" s="312"/>
      <c r="DO803" s="312"/>
      <c r="DP803" s="312"/>
      <c r="DQ803" s="312"/>
      <c r="DR803" s="312"/>
      <c r="DS803" s="312"/>
      <c r="DT803" s="312"/>
      <c r="DU803" s="312"/>
      <c r="DV803" s="312"/>
      <c r="DW803" s="312"/>
      <c r="DX803" s="312"/>
      <c r="DY803" s="312"/>
      <c r="DZ803" s="312"/>
      <c r="EA803" s="312"/>
      <c r="EB803" s="312"/>
      <c r="EC803" s="312"/>
      <c r="ED803" s="312"/>
      <c r="EE803" s="312"/>
      <c r="EF803" s="312"/>
      <c r="EG803" s="312"/>
      <c r="EH803" s="312"/>
      <c r="EI803" s="312"/>
      <c r="EJ803" s="312"/>
      <c r="EK803" s="312"/>
      <c r="EL803" s="312"/>
      <c r="EM803" s="312"/>
      <c r="EN803" s="312"/>
      <c r="EO803" s="312"/>
      <c r="EP803" s="312"/>
      <c r="EQ803" s="312"/>
      <c r="ER803" s="312"/>
      <c r="ES803" s="312"/>
      <c r="ET803" s="312"/>
      <c r="EU803" s="312"/>
      <c r="EV803" s="312"/>
      <c r="EW803" s="312"/>
      <c r="EX803" s="312"/>
      <c r="EY803" s="312"/>
      <c r="EZ803" s="312"/>
      <c r="FA803" s="312"/>
      <c r="FB803" s="312"/>
      <c r="FC803" s="312"/>
      <c r="FD803" s="312"/>
      <c r="FE803" s="312"/>
      <c r="FF803" s="312"/>
      <c r="FG803" s="312"/>
      <c r="FH803" s="312"/>
      <c r="FI803" s="312"/>
      <c r="FJ803" s="312"/>
      <c r="FK803" s="312"/>
      <c r="FL803" s="312"/>
      <c r="FM803" s="312"/>
      <c r="FN803" s="312"/>
      <c r="FO803" s="312"/>
      <c r="FP803" s="312"/>
      <c r="FQ803" s="312"/>
      <c r="FR803" s="312"/>
      <c r="FS803" s="312"/>
      <c r="FT803" s="312"/>
      <c r="FU803" s="312"/>
      <c r="FV803" s="312"/>
      <c r="FW803" s="312"/>
      <c r="FX803" s="312"/>
      <c r="FY803" s="312"/>
      <c r="FZ803" s="312"/>
      <c r="GA803" s="312"/>
      <c r="GB803" s="312"/>
      <c r="GC803" s="312"/>
      <c r="GD803" s="312"/>
      <c r="GE803" s="312"/>
      <c r="GF803" s="312"/>
      <c r="GG803" s="312"/>
      <c r="GH803" s="312"/>
      <c r="GI803" s="312"/>
      <c r="GJ803" s="312"/>
      <c r="GK803" s="312"/>
      <c r="GL803" s="312"/>
      <c r="GM803" s="312"/>
      <c r="GN803" s="312"/>
      <c r="GO803" s="312"/>
      <c r="GP803" s="312"/>
      <c r="GQ803" s="312"/>
      <c r="GR803" s="312"/>
      <c r="GS803" s="312"/>
      <c r="GT803" s="312"/>
      <c r="GU803" s="312"/>
      <c r="GV803" s="312"/>
      <c r="GW803" s="312"/>
      <c r="GX803" s="312"/>
      <c r="GY803" s="312"/>
    </row>
    <row r="804" s="61" customFormat="1" ht="19.5" customHeight="1">
      <c r="A804" s="275">
        <v>11</v>
      </c>
      <c r="B804" s="310" t="s">
        <v>806</v>
      </c>
      <c r="C804" s="297">
        <f t="shared" si="482"/>
        <v>809275</v>
      </c>
      <c r="D804" s="297">
        <f t="shared" si="483"/>
        <v>0</v>
      </c>
      <c r="E804" s="297">
        <v>0</v>
      </c>
      <c r="F804" s="297">
        <v>0</v>
      </c>
      <c r="G804" s="297">
        <v>0</v>
      </c>
      <c r="H804" s="297">
        <v>0</v>
      </c>
      <c r="I804" s="297">
        <v>0</v>
      </c>
      <c r="J804" s="300">
        <v>0</v>
      </c>
      <c r="K804" s="299">
        <v>0</v>
      </c>
      <c r="L804" s="299">
        <v>0</v>
      </c>
      <c r="M804" s="299">
        <v>0</v>
      </c>
      <c r="N804" s="299">
        <v>809275</v>
      </c>
      <c r="O804" s="299">
        <v>0</v>
      </c>
      <c r="P804" s="299">
        <v>0</v>
      </c>
      <c r="Q804" s="299">
        <v>0</v>
      </c>
      <c r="R804" s="299">
        <v>0</v>
      </c>
      <c r="S804" s="299">
        <v>0</v>
      </c>
      <c r="T804" s="299">
        <v>0</v>
      </c>
      <c r="U804" s="311"/>
      <c r="V804" s="311"/>
      <c r="W804" s="311"/>
      <c r="X804" s="311"/>
      <c r="Y804" s="311"/>
      <c r="Z804" s="311"/>
      <c r="AA804" s="311"/>
      <c r="AB804" s="311"/>
      <c r="AC804" s="311"/>
      <c r="AD804" s="311"/>
      <c r="AE804" s="311"/>
      <c r="AF804" s="311"/>
      <c r="AG804" s="311"/>
      <c r="AH804" s="311"/>
      <c r="AI804" s="311"/>
      <c r="AJ804" s="311"/>
      <c r="AK804" s="311"/>
      <c r="AL804" s="311"/>
      <c r="AM804" s="311"/>
      <c r="AN804" s="311"/>
      <c r="AO804" s="311"/>
      <c r="AP804" s="312"/>
      <c r="AQ804" s="312"/>
      <c r="AR804" s="312"/>
      <c r="AS804" s="312"/>
      <c r="AT804" s="312"/>
      <c r="AU804" s="312"/>
      <c r="AV804" s="312"/>
      <c r="AW804" s="312"/>
      <c r="AX804" s="312"/>
      <c r="AY804" s="312"/>
      <c r="AZ804" s="312"/>
      <c r="BA804" s="312"/>
      <c r="BB804" s="312"/>
      <c r="BC804" s="312"/>
      <c r="BD804" s="312"/>
      <c r="BE804" s="312"/>
      <c r="BF804" s="312"/>
      <c r="BG804" s="312"/>
      <c r="BH804" s="312"/>
      <c r="BI804" s="312"/>
      <c r="BJ804" s="312"/>
      <c r="BK804" s="312"/>
      <c r="BL804" s="312"/>
      <c r="BM804" s="312"/>
      <c r="BN804" s="312"/>
      <c r="BO804" s="312"/>
      <c r="BP804" s="312"/>
      <c r="BQ804" s="312"/>
      <c r="BR804" s="312"/>
      <c r="BS804" s="312"/>
      <c r="BT804" s="312"/>
      <c r="BU804" s="312"/>
      <c r="BV804" s="312"/>
      <c r="BW804" s="312"/>
      <c r="BX804" s="312"/>
      <c r="BY804" s="312"/>
      <c r="BZ804" s="312"/>
      <c r="CA804" s="312"/>
      <c r="CB804" s="312"/>
      <c r="CC804" s="312"/>
      <c r="CD804" s="312"/>
      <c r="CE804" s="312"/>
      <c r="CF804" s="312"/>
      <c r="CG804" s="312"/>
      <c r="CH804" s="312"/>
      <c r="CI804" s="312"/>
      <c r="CJ804" s="312"/>
      <c r="CK804" s="312"/>
      <c r="CL804" s="312"/>
      <c r="CM804" s="312"/>
      <c r="CN804" s="312"/>
      <c r="CO804" s="312"/>
      <c r="CP804" s="312"/>
      <c r="CQ804" s="312"/>
      <c r="CR804" s="312"/>
      <c r="CS804" s="312"/>
      <c r="CT804" s="312"/>
      <c r="CU804" s="312"/>
      <c r="CV804" s="312"/>
      <c r="CW804" s="312"/>
      <c r="CX804" s="312"/>
      <c r="CY804" s="312"/>
      <c r="CZ804" s="312"/>
      <c r="DA804" s="312"/>
      <c r="DB804" s="312"/>
      <c r="DC804" s="312"/>
      <c r="DD804" s="312"/>
      <c r="DE804" s="312"/>
      <c r="DF804" s="312"/>
      <c r="DG804" s="312"/>
      <c r="DH804" s="312"/>
      <c r="DI804" s="312"/>
      <c r="DJ804" s="312"/>
      <c r="DK804" s="312"/>
      <c r="DL804" s="312"/>
      <c r="DM804" s="312"/>
      <c r="DN804" s="312"/>
      <c r="DO804" s="312"/>
      <c r="DP804" s="312"/>
      <c r="DQ804" s="312"/>
      <c r="DR804" s="312"/>
      <c r="DS804" s="312"/>
      <c r="DT804" s="312"/>
      <c r="DU804" s="312"/>
      <c r="DV804" s="312"/>
      <c r="DW804" s="312"/>
      <c r="DX804" s="312"/>
      <c r="DY804" s="312"/>
      <c r="DZ804" s="312"/>
      <c r="EA804" s="312"/>
      <c r="EB804" s="312"/>
      <c r="EC804" s="312"/>
      <c r="ED804" s="312"/>
      <c r="EE804" s="312"/>
      <c r="EF804" s="312"/>
      <c r="EG804" s="312"/>
      <c r="EH804" s="312"/>
      <c r="EI804" s="312"/>
      <c r="EJ804" s="312"/>
      <c r="EK804" s="312"/>
      <c r="EL804" s="312"/>
      <c r="EM804" s="312"/>
      <c r="EN804" s="312"/>
      <c r="EO804" s="312"/>
      <c r="EP804" s="312"/>
      <c r="EQ804" s="312"/>
      <c r="ER804" s="312"/>
      <c r="ES804" s="312"/>
      <c r="ET804" s="312"/>
      <c r="EU804" s="312"/>
      <c r="EV804" s="312"/>
      <c r="EW804" s="312"/>
      <c r="EX804" s="312"/>
      <c r="EY804" s="312"/>
      <c r="EZ804" s="312"/>
      <c r="FA804" s="312"/>
      <c r="FB804" s="312"/>
      <c r="FC804" s="312"/>
      <c r="FD804" s="312"/>
      <c r="FE804" s="312"/>
      <c r="FF804" s="312"/>
      <c r="FG804" s="312"/>
      <c r="FH804" s="312"/>
      <c r="FI804" s="312"/>
      <c r="FJ804" s="312"/>
      <c r="FK804" s="312"/>
      <c r="FL804" s="312"/>
      <c r="FM804" s="312"/>
      <c r="FN804" s="312"/>
      <c r="FO804" s="312"/>
      <c r="FP804" s="312"/>
      <c r="FQ804" s="312"/>
      <c r="FR804" s="312"/>
      <c r="FS804" s="312"/>
      <c r="FT804" s="312"/>
      <c r="FU804" s="312"/>
      <c r="FV804" s="312"/>
      <c r="FW804" s="312"/>
      <c r="FX804" s="312"/>
      <c r="FY804" s="312"/>
      <c r="FZ804" s="312"/>
      <c r="GA804" s="312"/>
      <c r="GB804" s="312"/>
      <c r="GC804" s="312"/>
      <c r="GD804" s="312"/>
      <c r="GE804" s="312"/>
      <c r="GF804" s="312"/>
      <c r="GG804" s="312"/>
      <c r="GH804" s="312"/>
      <c r="GI804" s="312"/>
      <c r="GJ804" s="312"/>
      <c r="GK804" s="312"/>
      <c r="GL804" s="312"/>
      <c r="GM804" s="312"/>
      <c r="GN804" s="312"/>
      <c r="GO804" s="312"/>
      <c r="GP804" s="312"/>
      <c r="GQ804" s="312"/>
      <c r="GR804" s="312"/>
      <c r="GS804" s="312"/>
      <c r="GT804" s="312"/>
      <c r="GU804" s="312"/>
      <c r="GV804" s="312"/>
      <c r="GW804" s="312"/>
      <c r="GX804" s="312"/>
      <c r="GY804" s="312"/>
    </row>
    <row r="805" s="61" customFormat="1" ht="19.5" customHeight="1">
      <c r="A805" s="275">
        <v>12</v>
      </c>
      <c r="B805" s="310" t="s">
        <v>807</v>
      </c>
      <c r="C805" s="297">
        <f t="shared" si="482"/>
        <v>643000</v>
      </c>
      <c r="D805" s="297">
        <f t="shared" si="483"/>
        <v>0</v>
      </c>
      <c r="E805" s="297">
        <v>0</v>
      </c>
      <c r="F805" s="297">
        <v>0</v>
      </c>
      <c r="G805" s="297">
        <v>0</v>
      </c>
      <c r="H805" s="297">
        <v>0</v>
      </c>
      <c r="I805" s="297">
        <v>0</v>
      </c>
      <c r="J805" s="300">
        <v>0</v>
      </c>
      <c r="K805" s="299">
        <v>0</v>
      </c>
      <c r="L805" s="299">
        <v>0</v>
      </c>
      <c r="M805" s="299">
        <v>0</v>
      </c>
      <c r="N805" s="299">
        <v>643000</v>
      </c>
      <c r="O805" s="299">
        <v>0</v>
      </c>
      <c r="P805" s="299">
        <v>0</v>
      </c>
      <c r="Q805" s="299">
        <v>0</v>
      </c>
      <c r="R805" s="299">
        <v>0</v>
      </c>
      <c r="S805" s="299">
        <v>0</v>
      </c>
      <c r="T805" s="299">
        <v>0</v>
      </c>
      <c r="U805" s="311"/>
      <c r="V805" s="311"/>
      <c r="W805" s="311"/>
      <c r="X805" s="311"/>
      <c r="Y805" s="311"/>
      <c r="Z805" s="311"/>
      <c r="AA805" s="311"/>
      <c r="AB805" s="311"/>
      <c r="AC805" s="311"/>
      <c r="AD805" s="311"/>
      <c r="AE805" s="311"/>
      <c r="AF805" s="311"/>
      <c r="AG805" s="311"/>
      <c r="AH805" s="311"/>
      <c r="AI805" s="311"/>
      <c r="AJ805" s="311"/>
      <c r="AK805" s="311"/>
      <c r="AL805" s="311"/>
      <c r="AM805" s="311"/>
      <c r="AN805" s="311"/>
      <c r="AO805" s="311"/>
      <c r="AP805" s="312"/>
      <c r="AQ805" s="312"/>
      <c r="AR805" s="312"/>
      <c r="AS805" s="312"/>
      <c r="AT805" s="312"/>
      <c r="AU805" s="312"/>
      <c r="AV805" s="312"/>
      <c r="AW805" s="312"/>
      <c r="AX805" s="312"/>
      <c r="AY805" s="312"/>
      <c r="AZ805" s="312"/>
      <c r="BA805" s="312"/>
      <c r="BB805" s="312"/>
      <c r="BC805" s="312"/>
      <c r="BD805" s="312"/>
      <c r="BE805" s="312"/>
      <c r="BF805" s="312"/>
      <c r="BG805" s="312"/>
      <c r="BH805" s="312"/>
      <c r="BI805" s="312"/>
      <c r="BJ805" s="312"/>
      <c r="BK805" s="312"/>
      <c r="BL805" s="312"/>
      <c r="BM805" s="312"/>
      <c r="BN805" s="312"/>
      <c r="BO805" s="312"/>
      <c r="BP805" s="312"/>
      <c r="BQ805" s="312"/>
      <c r="BR805" s="312"/>
      <c r="BS805" s="312"/>
      <c r="BT805" s="312"/>
      <c r="BU805" s="312"/>
      <c r="BV805" s="312"/>
      <c r="BW805" s="312"/>
      <c r="BX805" s="312"/>
      <c r="BY805" s="312"/>
      <c r="BZ805" s="312"/>
      <c r="CA805" s="312"/>
      <c r="CB805" s="312"/>
      <c r="CC805" s="312"/>
      <c r="CD805" s="312"/>
      <c r="CE805" s="312"/>
      <c r="CF805" s="312"/>
      <c r="CG805" s="312"/>
      <c r="CH805" s="312"/>
      <c r="CI805" s="312"/>
      <c r="CJ805" s="312"/>
      <c r="CK805" s="312"/>
      <c r="CL805" s="312"/>
      <c r="CM805" s="312"/>
      <c r="CN805" s="312"/>
      <c r="CO805" s="312"/>
      <c r="CP805" s="312"/>
      <c r="CQ805" s="312"/>
      <c r="CR805" s="312"/>
      <c r="CS805" s="312"/>
      <c r="CT805" s="312"/>
      <c r="CU805" s="312"/>
      <c r="CV805" s="312"/>
      <c r="CW805" s="312"/>
      <c r="CX805" s="312"/>
      <c r="CY805" s="312"/>
      <c r="CZ805" s="312"/>
      <c r="DA805" s="312"/>
      <c r="DB805" s="312"/>
      <c r="DC805" s="312"/>
      <c r="DD805" s="312"/>
      <c r="DE805" s="312"/>
      <c r="DF805" s="312"/>
      <c r="DG805" s="312"/>
      <c r="DH805" s="312"/>
      <c r="DI805" s="312"/>
      <c r="DJ805" s="312"/>
      <c r="DK805" s="312"/>
      <c r="DL805" s="312"/>
      <c r="DM805" s="312"/>
      <c r="DN805" s="312"/>
      <c r="DO805" s="312"/>
      <c r="DP805" s="312"/>
      <c r="DQ805" s="312"/>
      <c r="DR805" s="312"/>
      <c r="DS805" s="312"/>
      <c r="DT805" s="312"/>
      <c r="DU805" s="312"/>
      <c r="DV805" s="312"/>
      <c r="DW805" s="312"/>
      <c r="DX805" s="312"/>
      <c r="DY805" s="312"/>
      <c r="DZ805" s="312"/>
      <c r="EA805" s="312"/>
      <c r="EB805" s="312"/>
      <c r="EC805" s="312"/>
      <c r="ED805" s="312"/>
      <c r="EE805" s="312"/>
      <c r="EF805" s="312"/>
      <c r="EG805" s="312"/>
      <c r="EH805" s="312"/>
      <c r="EI805" s="312"/>
      <c r="EJ805" s="312"/>
      <c r="EK805" s="312"/>
      <c r="EL805" s="312"/>
      <c r="EM805" s="312"/>
      <c r="EN805" s="312"/>
      <c r="EO805" s="312"/>
      <c r="EP805" s="312"/>
      <c r="EQ805" s="312"/>
      <c r="ER805" s="312"/>
      <c r="ES805" s="312"/>
      <c r="ET805" s="312"/>
      <c r="EU805" s="312"/>
      <c r="EV805" s="312"/>
      <c r="EW805" s="312"/>
      <c r="EX805" s="312"/>
      <c r="EY805" s="312"/>
      <c r="EZ805" s="312"/>
      <c r="FA805" s="312"/>
      <c r="FB805" s="312"/>
      <c r="FC805" s="312"/>
      <c r="FD805" s="312"/>
      <c r="FE805" s="312"/>
      <c r="FF805" s="312"/>
      <c r="FG805" s="312"/>
      <c r="FH805" s="312"/>
      <c r="FI805" s="312"/>
      <c r="FJ805" s="312"/>
      <c r="FK805" s="312"/>
      <c r="FL805" s="312"/>
      <c r="FM805" s="312"/>
      <c r="FN805" s="312"/>
      <c r="FO805" s="312"/>
      <c r="FP805" s="312"/>
      <c r="FQ805" s="312"/>
      <c r="FR805" s="312"/>
      <c r="FS805" s="312"/>
      <c r="FT805" s="312"/>
      <c r="FU805" s="312"/>
      <c r="FV805" s="312"/>
      <c r="FW805" s="312"/>
      <c r="FX805" s="312"/>
      <c r="FY805" s="312"/>
      <c r="FZ805" s="312"/>
      <c r="GA805" s="312"/>
      <c r="GB805" s="312"/>
      <c r="GC805" s="312"/>
      <c r="GD805" s="312"/>
      <c r="GE805" s="312"/>
      <c r="GF805" s="312"/>
      <c r="GG805" s="312"/>
      <c r="GH805" s="312"/>
      <c r="GI805" s="312"/>
      <c r="GJ805" s="312"/>
      <c r="GK805" s="312"/>
      <c r="GL805" s="312"/>
      <c r="GM805" s="312"/>
      <c r="GN805" s="312"/>
      <c r="GO805" s="312"/>
      <c r="GP805" s="312"/>
      <c r="GQ805" s="312"/>
      <c r="GR805" s="312"/>
      <c r="GS805" s="312"/>
      <c r="GT805" s="312"/>
      <c r="GU805" s="312"/>
      <c r="GV805" s="312"/>
      <c r="GW805" s="312"/>
      <c r="GX805" s="312"/>
      <c r="GY805" s="312"/>
    </row>
    <row r="806" s="61" customFormat="1" ht="19.5" customHeight="1">
      <c r="A806" s="275">
        <v>13</v>
      </c>
      <c r="B806" s="310" t="s">
        <v>808</v>
      </c>
      <c r="C806" s="297">
        <f t="shared" si="482"/>
        <v>515000</v>
      </c>
      <c r="D806" s="297">
        <f t="shared" si="483"/>
        <v>0</v>
      </c>
      <c r="E806" s="297">
        <v>0</v>
      </c>
      <c r="F806" s="297">
        <v>0</v>
      </c>
      <c r="G806" s="297">
        <v>0</v>
      </c>
      <c r="H806" s="297">
        <v>0</v>
      </c>
      <c r="I806" s="297">
        <v>0</v>
      </c>
      <c r="J806" s="300">
        <v>0</v>
      </c>
      <c r="K806" s="299">
        <v>0</v>
      </c>
      <c r="L806" s="299">
        <v>0</v>
      </c>
      <c r="M806" s="299">
        <v>0</v>
      </c>
      <c r="N806" s="299">
        <v>515000</v>
      </c>
      <c r="O806" s="299">
        <v>0</v>
      </c>
      <c r="P806" s="299">
        <v>0</v>
      </c>
      <c r="Q806" s="299">
        <v>0</v>
      </c>
      <c r="R806" s="299">
        <v>0</v>
      </c>
      <c r="S806" s="299">
        <v>0</v>
      </c>
      <c r="T806" s="299">
        <v>0</v>
      </c>
      <c r="U806" s="311"/>
      <c r="V806" s="311"/>
      <c r="W806" s="311"/>
      <c r="X806" s="311"/>
      <c r="Y806" s="311"/>
      <c r="Z806" s="311"/>
      <c r="AA806" s="311"/>
      <c r="AB806" s="311"/>
      <c r="AC806" s="311"/>
      <c r="AD806" s="311"/>
      <c r="AE806" s="311"/>
      <c r="AF806" s="311"/>
      <c r="AG806" s="311"/>
      <c r="AH806" s="311"/>
      <c r="AI806" s="311"/>
      <c r="AJ806" s="311"/>
      <c r="AK806" s="311"/>
      <c r="AL806" s="311"/>
      <c r="AM806" s="311"/>
      <c r="AN806" s="311"/>
      <c r="AO806" s="311"/>
      <c r="AP806" s="312"/>
      <c r="AQ806" s="312"/>
      <c r="AR806" s="312"/>
      <c r="AS806" s="312"/>
      <c r="AT806" s="312"/>
      <c r="AU806" s="312"/>
      <c r="AV806" s="312"/>
      <c r="AW806" s="312"/>
      <c r="AX806" s="312"/>
      <c r="AY806" s="312"/>
      <c r="AZ806" s="312"/>
      <c r="BA806" s="312"/>
      <c r="BB806" s="312"/>
      <c r="BC806" s="312"/>
      <c r="BD806" s="312"/>
      <c r="BE806" s="312"/>
      <c r="BF806" s="312"/>
      <c r="BG806" s="312"/>
      <c r="BH806" s="312"/>
      <c r="BI806" s="312"/>
      <c r="BJ806" s="312"/>
      <c r="BK806" s="312"/>
      <c r="BL806" s="312"/>
      <c r="BM806" s="312"/>
      <c r="BN806" s="312"/>
      <c r="BO806" s="312"/>
      <c r="BP806" s="312"/>
      <c r="BQ806" s="312"/>
      <c r="BR806" s="312"/>
      <c r="BS806" s="312"/>
      <c r="BT806" s="312"/>
      <c r="BU806" s="312"/>
      <c r="BV806" s="312"/>
      <c r="BW806" s="312"/>
      <c r="BX806" s="312"/>
      <c r="BY806" s="312"/>
      <c r="BZ806" s="312"/>
      <c r="CA806" s="312"/>
      <c r="CB806" s="312"/>
      <c r="CC806" s="312"/>
      <c r="CD806" s="312"/>
      <c r="CE806" s="312"/>
      <c r="CF806" s="312"/>
      <c r="CG806" s="312"/>
      <c r="CH806" s="312"/>
      <c r="CI806" s="312"/>
      <c r="CJ806" s="312"/>
      <c r="CK806" s="312"/>
      <c r="CL806" s="312"/>
      <c r="CM806" s="312"/>
      <c r="CN806" s="312"/>
      <c r="CO806" s="312"/>
      <c r="CP806" s="312"/>
      <c r="CQ806" s="312"/>
      <c r="CR806" s="312"/>
      <c r="CS806" s="312"/>
      <c r="CT806" s="312"/>
      <c r="CU806" s="312"/>
      <c r="CV806" s="312"/>
      <c r="CW806" s="312"/>
      <c r="CX806" s="312"/>
      <c r="CY806" s="312"/>
      <c r="CZ806" s="312"/>
      <c r="DA806" s="312"/>
      <c r="DB806" s="312"/>
      <c r="DC806" s="312"/>
      <c r="DD806" s="312"/>
      <c r="DE806" s="312"/>
      <c r="DF806" s="312"/>
      <c r="DG806" s="312"/>
      <c r="DH806" s="312"/>
      <c r="DI806" s="312"/>
      <c r="DJ806" s="312"/>
      <c r="DK806" s="312"/>
      <c r="DL806" s="312"/>
      <c r="DM806" s="312"/>
      <c r="DN806" s="312"/>
      <c r="DO806" s="312"/>
      <c r="DP806" s="312"/>
      <c r="DQ806" s="312"/>
      <c r="DR806" s="312"/>
      <c r="DS806" s="312"/>
      <c r="DT806" s="312"/>
      <c r="DU806" s="312"/>
      <c r="DV806" s="312"/>
      <c r="DW806" s="312"/>
      <c r="DX806" s="312"/>
      <c r="DY806" s="312"/>
      <c r="DZ806" s="312"/>
      <c r="EA806" s="312"/>
      <c r="EB806" s="312"/>
      <c r="EC806" s="312"/>
      <c r="ED806" s="312"/>
      <c r="EE806" s="312"/>
      <c r="EF806" s="312"/>
      <c r="EG806" s="312"/>
      <c r="EH806" s="312"/>
      <c r="EI806" s="312"/>
      <c r="EJ806" s="312"/>
      <c r="EK806" s="312"/>
      <c r="EL806" s="312"/>
      <c r="EM806" s="312"/>
      <c r="EN806" s="312"/>
      <c r="EO806" s="312"/>
      <c r="EP806" s="312"/>
      <c r="EQ806" s="312"/>
      <c r="ER806" s="312"/>
      <c r="ES806" s="312"/>
      <c r="ET806" s="312"/>
      <c r="EU806" s="312"/>
      <c r="EV806" s="312"/>
      <c r="EW806" s="312"/>
      <c r="EX806" s="312"/>
      <c r="EY806" s="312"/>
      <c r="EZ806" s="312"/>
      <c r="FA806" s="312"/>
      <c r="FB806" s="312"/>
      <c r="FC806" s="312"/>
      <c r="FD806" s="312"/>
      <c r="FE806" s="312"/>
      <c r="FF806" s="312"/>
      <c r="FG806" s="312"/>
      <c r="FH806" s="312"/>
      <c r="FI806" s="312"/>
      <c r="FJ806" s="312"/>
      <c r="FK806" s="312"/>
      <c r="FL806" s="312"/>
      <c r="FM806" s="312"/>
      <c r="FN806" s="312"/>
      <c r="FO806" s="312"/>
      <c r="FP806" s="312"/>
      <c r="FQ806" s="312"/>
      <c r="FR806" s="312"/>
      <c r="FS806" s="312"/>
      <c r="FT806" s="312"/>
      <c r="FU806" s="312"/>
      <c r="FV806" s="312"/>
      <c r="FW806" s="312"/>
      <c r="FX806" s="312"/>
      <c r="FY806" s="312"/>
      <c r="FZ806" s="312"/>
      <c r="GA806" s="312"/>
      <c r="GB806" s="312"/>
      <c r="GC806" s="312"/>
      <c r="GD806" s="312"/>
      <c r="GE806" s="312"/>
      <c r="GF806" s="312"/>
      <c r="GG806" s="312"/>
      <c r="GH806" s="312"/>
      <c r="GI806" s="312"/>
      <c r="GJ806" s="312"/>
      <c r="GK806" s="312"/>
      <c r="GL806" s="312"/>
      <c r="GM806" s="312"/>
      <c r="GN806" s="312"/>
      <c r="GO806" s="312"/>
      <c r="GP806" s="312"/>
      <c r="GQ806" s="312"/>
      <c r="GR806" s="312"/>
      <c r="GS806" s="312"/>
      <c r="GT806" s="312"/>
      <c r="GU806" s="312"/>
      <c r="GV806" s="312"/>
      <c r="GW806" s="312"/>
      <c r="GX806" s="312"/>
      <c r="GY806" s="312"/>
    </row>
    <row r="807" s="61" customFormat="1" ht="19.5" customHeight="1">
      <c r="A807" s="275">
        <v>14</v>
      </c>
      <c r="B807" s="310" t="s">
        <v>809</v>
      </c>
      <c r="C807" s="297">
        <f t="shared" si="482"/>
        <v>554300</v>
      </c>
      <c r="D807" s="297">
        <f t="shared" si="483"/>
        <v>0</v>
      </c>
      <c r="E807" s="297">
        <v>0</v>
      </c>
      <c r="F807" s="297">
        <v>0</v>
      </c>
      <c r="G807" s="297">
        <v>0</v>
      </c>
      <c r="H807" s="297">
        <v>0</v>
      </c>
      <c r="I807" s="297">
        <v>0</v>
      </c>
      <c r="J807" s="300">
        <v>0</v>
      </c>
      <c r="K807" s="299">
        <v>0</v>
      </c>
      <c r="L807" s="299">
        <v>0</v>
      </c>
      <c r="M807" s="299">
        <v>0</v>
      </c>
      <c r="N807" s="299">
        <v>554300</v>
      </c>
      <c r="O807" s="299">
        <v>0</v>
      </c>
      <c r="P807" s="299">
        <v>0</v>
      </c>
      <c r="Q807" s="299">
        <v>0</v>
      </c>
      <c r="R807" s="299">
        <v>0</v>
      </c>
      <c r="S807" s="299">
        <v>0</v>
      </c>
      <c r="T807" s="299">
        <v>0</v>
      </c>
      <c r="U807" s="311"/>
      <c r="V807" s="311"/>
      <c r="W807" s="311"/>
      <c r="X807" s="311"/>
      <c r="Y807" s="311"/>
      <c r="Z807" s="311"/>
      <c r="AA807" s="311"/>
      <c r="AB807" s="311"/>
      <c r="AC807" s="311"/>
      <c r="AD807" s="311"/>
      <c r="AE807" s="311"/>
      <c r="AF807" s="311"/>
      <c r="AG807" s="311"/>
      <c r="AH807" s="311"/>
      <c r="AI807" s="311"/>
      <c r="AJ807" s="311"/>
      <c r="AK807" s="311"/>
      <c r="AL807" s="311"/>
      <c r="AM807" s="311"/>
      <c r="AN807" s="311"/>
      <c r="AO807" s="311"/>
      <c r="AP807" s="312"/>
      <c r="AQ807" s="312"/>
      <c r="AR807" s="312"/>
      <c r="AS807" s="312"/>
      <c r="AT807" s="312"/>
      <c r="AU807" s="312"/>
      <c r="AV807" s="312"/>
      <c r="AW807" s="312"/>
      <c r="AX807" s="312"/>
      <c r="AY807" s="312"/>
      <c r="AZ807" s="312"/>
      <c r="BA807" s="312"/>
      <c r="BB807" s="312"/>
      <c r="BC807" s="312"/>
      <c r="BD807" s="312"/>
      <c r="BE807" s="312"/>
      <c r="BF807" s="312"/>
      <c r="BG807" s="312"/>
      <c r="BH807" s="312"/>
      <c r="BI807" s="312"/>
      <c r="BJ807" s="312"/>
      <c r="BK807" s="312"/>
      <c r="BL807" s="312"/>
      <c r="BM807" s="312"/>
      <c r="BN807" s="312"/>
      <c r="BO807" s="312"/>
      <c r="BP807" s="312"/>
      <c r="BQ807" s="312"/>
      <c r="BR807" s="312"/>
      <c r="BS807" s="312"/>
      <c r="BT807" s="312"/>
      <c r="BU807" s="312"/>
      <c r="BV807" s="312"/>
      <c r="BW807" s="312"/>
      <c r="BX807" s="312"/>
      <c r="BY807" s="312"/>
      <c r="BZ807" s="312"/>
      <c r="CA807" s="312"/>
      <c r="CB807" s="312"/>
      <c r="CC807" s="312"/>
      <c r="CD807" s="312"/>
      <c r="CE807" s="312"/>
      <c r="CF807" s="312"/>
      <c r="CG807" s="312"/>
      <c r="CH807" s="312"/>
      <c r="CI807" s="312"/>
      <c r="CJ807" s="312"/>
      <c r="CK807" s="312"/>
      <c r="CL807" s="312"/>
      <c r="CM807" s="312"/>
      <c r="CN807" s="312"/>
      <c r="CO807" s="312"/>
      <c r="CP807" s="312"/>
      <c r="CQ807" s="312"/>
      <c r="CR807" s="312"/>
      <c r="CS807" s="312"/>
      <c r="CT807" s="312"/>
      <c r="CU807" s="312"/>
      <c r="CV807" s="312"/>
      <c r="CW807" s="312"/>
      <c r="CX807" s="312"/>
      <c r="CY807" s="312"/>
      <c r="CZ807" s="312"/>
      <c r="DA807" s="312"/>
      <c r="DB807" s="312"/>
      <c r="DC807" s="312"/>
      <c r="DD807" s="312"/>
      <c r="DE807" s="312"/>
      <c r="DF807" s="312"/>
      <c r="DG807" s="312"/>
      <c r="DH807" s="312"/>
      <c r="DI807" s="312"/>
      <c r="DJ807" s="312"/>
      <c r="DK807" s="312"/>
      <c r="DL807" s="312"/>
      <c r="DM807" s="312"/>
      <c r="DN807" s="312"/>
      <c r="DO807" s="312"/>
      <c r="DP807" s="312"/>
      <c r="DQ807" s="312"/>
      <c r="DR807" s="312"/>
      <c r="DS807" s="312"/>
      <c r="DT807" s="312"/>
      <c r="DU807" s="312"/>
      <c r="DV807" s="312"/>
      <c r="DW807" s="312"/>
      <c r="DX807" s="312"/>
      <c r="DY807" s="312"/>
      <c r="DZ807" s="312"/>
      <c r="EA807" s="312"/>
      <c r="EB807" s="312"/>
      <c r="EC807" s="312"/>
      <c r="ED807" s="312"/>
      <c r="EE807" s="312"/>
      <c r="EF807" s="312"/>
      <c r="EG807" s="312"/>
      <c r="EH807" s="312"/>
      <c r="EI807" s="312"/>
      <c r="EJ807" s="312"/>
      <c r="EK807" s="312"/>
      <c r="EL807" s="312"/>
      <c r="EM807" s="312"/>
      <c r="EN807" s="312"/>
      <c r="EO807" s="312"/>
      <c r="EP807" s="312"/>
      <c r="EQ807" s="312"/>
      <c r="ER807" s="312"/>
      <c r="ES807" s="312"/>
      <c r="ET807" s="312"/>
      <c r="EU807" s="312"/>
      <c r="EV807" s="312"/>
      <c r="EW807" s="312"/>
      <c r="EX807" s="312"/>
      <c r="EY807" s="312"/>
      <c r="EZ807" s="312"/>
      <c r="FA807" s="312"/>
      <c r="FB807" s="312"/>
      <c r="FC807" s="312"/>
      <c r="FD807" s="312"/>
      <c r="FE807" s="312"/>
      <c r="FF807" s="312"/>
      <c r="FG807" s="312"/>
      <c r="FH807" s="312"/>
      <c r="FI807" s="312"/>
      <c r="FJ807" s="312"/>
      <c r="FK807" s="312"/>
      <c r="FL807" s="312"/>
      <c r="FM807" s="312"/>
      <c r="FN807" s="312"/>
      <c r="FO807" s="312"/>
      <c r="FP807" s="312"/>
      <c r="FQ807" s="312"/>
      <c r="FR807" s="312"/>
      <c r="FS807" s="312"/>
      <c r="FT807" s="312"/>
      <c r="FU807" s="312"/>
      <c r="FV807" s="312"/>
      <c r="FW807" s="312"/>
      <c r="FX807" s="312"/>
      <c r="FY807" s="312"/>
      <c r="FZ807" s="312"/>
      <c r="GA807" s="312"/>
      <c r="GB807" s="312"/>
      <c r="GC807" s="312"/>
      <c r="GD807" s="312"/>
      <c r="GE807" s="312"/>
      <c r="GF807" s="312"/>
      <c r="GG807" s="312"/>
      <c r="GH807" s="312"/>
      <c r="GI807" s="312"/>
      <c r="GJ807" s="312"/>
      <c r="GK807" s="312"/>
      <c r="GL807" s="312"/>
      <c r="GM807" s="312"/>
      <c r="GN807" s="312"/>
      <c r="GO807" s="312"/>
      <c r="GP807" s="312"/>
      <c r="GQ807" s="312"/>
      <c r="GR807" s="312"/>
      <c r="GS807" s="312"/>
      <c r="GT807" s="312"/>
      <c r="GU807" s="312"/>
      <c r="GV807" s="312"/>
      <c r="GW807" s="312"/>
      <c r="GX807" s="312"/>
      <c r="GY807" s="312"/>
    </row>
    <row r="808" s="61" customFormat="1" ht="19.5" customHeight="1">
      <c r="A808" s="275">
        <v>15</v>
      </c>
      <c r="B808" s="310" t="s">
        <v>810</v>
      </c>
      <c r="C808" s="297">
        <f t="shared" si="482"/>
        <v>305000</v>
      </c>
      <c r="D808" s="297">
        <f t="shared" si="483"/>
        <v>0</v>
      </c>
      <c r="E808" s="297">
        <v>0</v>
      </c>
      <c r="F808" s="297">
        <v>0</v>
      </c>
      <c r="G808" s="297">
        <v>0</v>
      </c>
      <c r="H808" s="297">
        <v>0</v>
      </c>
      <c r="I808" s="297">
        <v>0</v>
      </c>
      <c r="J808" s="300">
        <v>0</v>
      </c>
      <c r="K808" s="299">
        <v>0</v>
      </c>
      <c r="L808" s="299">
        <v>0</v>
      </c>
      <c r="M808" s="299">
        <v>0</v>
      </c>
      <c r="N808" s="299">
        <v>305000</v>
      </c>
      <c r="O808" s="299">
        <v>0</v>
      </c>
      <c r="P808" s="299">
        <v>0</v>
      </c>
      <c r="Q808" s="299">
        <v>0</v>
      </c>
      <c r="R808" s="299">
        <v>0</v>
      </c>
      <c r="S808" s="299">
        <v>0</v>
      </c>
      <c r="T808" s="299">
        <v>0</v>
      </c>
      <c r="U808" s="311"/>
      <c r="V808" s="311"/>
      <c r="W808" s="311"/>
      <c r="X808" s="311"/>
      <c r="Y808" s="311"/>
      <c r="Z808" s="311"/>
      <c r="AA808" s="311"/>
      <c r="AB808" s="311"/>
      <c r="AC808" s="311"/>
      <c r="AD808" s="311"/>
      <c r="AE808" s="311"/>
      <c r="AF808" s="311"/>
      <c r="AG808" s="311"/>
      <c r="AH808" s="311"/>
      <c r="AI808" s="311"/>
      <c r="AJ808" s="311"/>
      <c r="AK808" s="311"/>
      <c r="AL808" s="311"/>
      <c r="AM808" s="311"/>
      <c r="AN808" s="311"/>
      <c r="AO808" s="311"/>
      <c r="AP808" s="312"/>
      <c r="AQ808" s="312"/>
      <c r="AR808" s="312"/>
      <c r="AS808" s="312"/>
      <c r="AT808" s="312"/>
      <c r="AU808" s="312"/>
      <c r="AV808" s="312"/>
      <c r="AW808" s="312"/>
      <c r="AX808" s="312"/>
      <c r="AY808" s="312"/>
      <c r="AZ808" s="312"/>
      <c r="BA808" s="312"/>
      <c r="BB808" s="312"/>
      <c r="BC808" s="312"/>
      <c r="BD808" s="312"/>
      <c r="BE808" s="312"/>
      <c r="BF808" s="312"/>
      <c r="BG808" s="312"/>
      <c r="BH808" s="312"/>
      <c r="BI808" s="312"/>
      <c r="BJ808" s="312"/>
      <c r="BK808" s="312"/>
      <c r="BL808" s="312"/>
      <c r="BM808" s="312"/>
      <c r="BN808" s="312"/>
      <c r="BO808" s="312"/>
      <c r="BP808" s="312"/>
      <c r="BQ808" s="312"/>
      <c r="BR808" s="312"/>
      <c r="BS808" s="312"/>
      <c r="BT808" s="312"/>
      <c r="BU808" s="312"/>
      <c r="BV808" s="312"/>
      <c r="BW808" s="312"/>
      <c r="BX808" s="312"/>
      <c r="BY808" s="312"/>
      <c r="BZ808" s="312"/>
      <c r="CA808" s="312"/>
      <c r="CB808" s="312"/>
      <c r="CC808" s="312"/>
      <c r="CD808" s="312"/>
      <c r="CE808" s="312"/>
      <c r="CF808" s="312"/>
      <c r="CG808" s="312"/>
      <c r="CH808" s="312"/>
      <c r="CI808" s="312"/>
      <c r="CJ808" s="312"/>
      <c r="CK808" s="312"/>
      <c r="CL808" s="312"/>
      <c r="CM808" s="312"/>
      <c r="CN808" s="312"/>
      <c r="CO808" s="312"/>
      <c r="CP808" s="312"/>
      <c r="CQ808" s="312"/>
      <c r="CR808" s="312"/>
      <c r="CS808" s="312"/>
      <c r="CT808" s="312"/>
      <c r="CU808" s="312"/>
      <c r="CV808" s="312"/>
      <c r="CW808" s="312"/>
      <c r="CX808" s="312"/>
      <c r="CY808" s="312"/>
      <c r="CZ808" s="312"/>
      <c r="DA808" s="312"/>
      <c r="DB808" s="312"/>
      <c r="DC808" s="312"/>
      <c r="DD808" s="312"/>
      <c r="DE808" s="312"/>
      <c r="DF808" s="312"/>
      <c r="DG808" s="312"/>
      <c r="DH808" s="312"/>
      <c r="DI808" s="312"/>
      <c r="DJ808" s="312"/>
      <c r="DK808" s="312"/>
      <c r="DL808" s="312"/>
      <c r="DM808" s="312"/>
      <c r="DN808" s="312"/>
      <c r="DO808" s="312"/>
      <c r="DP808" s="312"/>
      <c r="DQ808" s="312"/>
      <c r="DR808" s="312"/>
      <c r="DS808" s="312"/>
      <c r="DT808" s="312"/>
      <c r="DU808" s="312"/>
      <c r="DV808" s="312"/>
      <c r="DW808" s="312"/>
      <c r="DX808" s="312"/>
      <c r="DY808" s="312"/>
      <c r="DZ808" s="312"/>
      <c r="EA808" s="312"/>
      <c r="EB808" s="312"/>
      <c r="EC808" s="312"/>
      <c r="ED808" s="312"/>
      <c r="EE808" s="312"/>
      <c r="EF808" s="312"/>
      <c r="EG808" s="312"/>
      <c r="EH808" s="312"/>
      <c r="EI808" s="312"/>
      <c r="EJ808" s="312"/>
      <c r="EK808" s="312"/>
      <c r="EL808" s="312"/>
      <c r="EM808" s="312"/>
      <c r="EN808" s="312"/>
      <c r="EO808" s="312"/>
      <c r="EP808" s="312"/>
      <c r="EQ808" s="312"/>
      <c r="ER808" s="312"/>
      <c r="ES808" s="312"/>
      <c r="ET808" s="312"/>
      <c r="EU808" s="312"/>
      <c r="EV808" s="312"/>
      <c r="EW808" s="312"/>
      <c r="EX808" s="312"/>
      <c r="EY808" s="312"/>
      <c r="EZ808" s="312"/>
      <c r="FA808" s="312"/>
      <c r="FB808" s="312"/>
      <c r="FC808" s="312"/>
      <c r="FD808" s="312"/>
      <c r="FE808" s="312"/>
      <c r="FF808" s="312"/>
      <c r="FG808" s="312"/>
      <c r="FH808" s="312"/>
      <c r="FI808" s="312"/>
      <c r="FJ808" s="312"/>
      <c r="FK808" s="312"/>
      <c r="FL808" s="312"/>
      <c r="FM808" s="312"/>
      <c r="FN808" s="312"/>
      <c r="FO808" s="312"/>
      <c r="FP808" s="312"/>
      <c r="FQ808" s="312"/>
      <c r="FR808" s="312"/>
      <c r="FS808" s="312"/>
      <c r="FT808" s="312"/>
      <c r="FU808" s="312"/>
      <c r="FV808" s="312"/>
      <c r="FW808" s="312"/>
      <c r="FX808" s="312"/>
      <c r="FY808" s="312"/>
      <c r="FZ808" s="312"/>
      <c r="GA808" s="312"/>
      <c r="GB808" s="312"/>
      <c r="GC808" s="312"/>
      <c r="GD808" s="312"/>
      <c r="GE808" s="312"/>
      <c r="GF808" s="312"/>
      <c r="GG808" s="312"/>
      <c r="GH808" s="312"/>
      <c r="GI808" s="312"/>
      <c r="GJ808" s="312"/>
      <c r="GK808" s="312"/>
      <c r="GL808" s="312"/>
      <c r="GM808" s="312"/>
      <c r="GN808" s="312"/>
      <c r="GO808" s="312"/>
      <c r="GP808" s="312"/>
      <c r="GQ808" s="312"/>
      <c r="GR808" s="312"/>
      <c r="GS808" s="312"/>
      <c r="GT808" s="312"/>
      <c r="GU808" s="312"/>
      <c r="GV808" s="312"/>
      <c r="GW808" s="312"/>
      <c r="GX808" s="312"/>
      <c r="GY808" s="312"/>
    </row>
    <row r="809" s="61" customFormat="1" ht="19.5" customHeight="1">
      <c r="A809" s="275">
        <v>16</v>
      </c>
      <c r="B809" s="310" t="s">
        <v>811</v>
      </c>
      <c r="C809" s="297">
        <f t="shared" si="482"/>
        <v>577000</v>
      </c>
      <c r="D809" s="297">
        <f t="shared" si="483"/>
        <v>0</v>
      </c>
      <c r="E809" s="297">
        <v>0</v>
      </c>
      <c r="F809" s="297">
        <v>0</v>
      </c>
      <c r="G809" s="297">
        <v>0</v>
      </c>
      <c r="H809" s="297">
        <v>0</v>
      </c>
      <c r="I809" s="297">
        <v>0</v>
      </c>
      <c r="J809" s="300">
        <v>0</v>
      </c>
      <c r="K809" s="299">
        <v>0</v>
      </c>
      <c r="L809" s="299">
        <v>0</v>
      </c>
      <c r="M809" s="299">
        <v>0</v>
      </c>
      <c r="N809" s="299">
        <v>577000</v>
      </c>
      <c r="O809" s="299">
        <v>0</v>
      </c>
      <c r="P809" s="299">
        <v>0</v>
      </c>
      <c r="Q809" s="299">
        <v>0</v>
      </c>
      <c r="R809" s="299">
        <v>0</v>
      </c>
      <c r="S809" s="299">
        <v>0</v>
      </c>
      <c r="T809" s="299">
        <v>0</v>
      </c>
      <c r="U809" s="311"/>
      <c r="V809" s="311"/>
      <c r="W809" s="311"/>
      <c r="X809" s="311"/>
      <c r="Y809" s="311"/>
      <c r="Z809" s="311"/>
      <c r="AA809" s="311"/>
      <c r="AB809" s="311"/>
      <c r="AC809" s="311"/>
      <c r="AD809" s="311"/>
      <c r="AE809" s="311"/>
      <c r="AF809" s="311"/>
      <c r="AG809" s="311"/>
      <c r="AH809" s="311"/>
      <c r="AI809" s="311"/>
      <c r="AJ809" s="311"/>
      <c r="AK809" s="311"/>
      <c r="AL809" s="311"/>
      <c r="AM809" s="311"/>
      <c r="AN809" s="311"/>
      <c r="AO809" s="311"/>
      <c r="AP809" s="312"/>
      <c r="AQ809" s="312"/>
      <c r="AR809" s="312"/>
      <c r="AS809" s="312"/>
      <c r="AT809" s="312"/>
      <c r="AU809" s="312"/>
      <c r="AV809" s="312"/>
      <c r="AW809" s="312"/>
      <c r="AX809" s="312"/>
      <c r="AY809" s="312"/>
      <c r="AZ809" s="312"/>
      <c r="BA809" s="312"/>
      <c r="BB809" s="312"/>
      <c r="BC809" s="312"/>
      <c r="BD809" s="312"/>
      <c r="BE809" s="312"/>
      <c r="BF809" s="312"/>
      <c r="BG809" s="312"/>
      <c r="BH809" s="312"/>
      <c r="BI809" s="312"/>
      <c r="BJ809" s="312"/>
      <c r="BK809" s="312"/>
      <c r="BL809" s="312"/>
      <c r="BM809" s="312"/>
      <c r="BN809" s="312"/>
      <c r="BO809" s="312"/>
      <c r="BP809" s="312"/>
      <c r="BQ809" s="312"/>
      <c r="BR809" s="312"/>
      <c r="BS809" s="312"/>
      <c r="BT809" s="312"/>
      <c r="BU809" s="312"/>
      <c r="BV809" s="312"/>
      <c r="BW809" s="312"/>
      <c r="BX809" s="312"/>
      <c r="BY809" s="312"/>
      <c r="BZ809" s="312"/>
      <c r="CA809" s="312"/>
      <c r="CB809" s="312"/>
      <c r="CC809" s="312"/>
      <c r="CD809" s="312"/>
      <c r="CE809" s="312"/>
      <c r="CF809" s="312"/>
      <c r="CG809" s="312"/>
      <c r="CH809" s="312"/>
      <c r="CI809" s="312"/>
      <c r="CJ809" s="312"/>
      <c r="CK809" s="312"/>
      <c r="CL809" s="312"/>
      <c r="CM809" s="312"/>
      <c r="CN809" s="312"/>
      <c r="CO809" s="312"/>
      <c r="CP809" s="312"/>
      <c r="CQ809" s="312"/>
      <c r="CR809" s="312"/>
      <c r="CS809" s="312"/>
      <c r="CT809" s="312"/>
      <c r="CU809" s="312"/>
      <c r="CV809" s="312"/>
      <c r="CW809" s="312"/>
      <c r="CX809" s="312"/>
      <c r="CY809" s="312"/>
      <c r="CZ809" s="312"/>
      <c r="DA809" s="312"/>
      <c r="DB809" s="312"/>
      <c r="DC809" s="312"/>
      <c r="DD809" s="312"/>
      <c r="DE809" s="312"/>
      <c r="DF809" s="312"/>
      <c r="DG809" s="312"/>
      <c r="DH809" s="312"/>
      <c r="DI809" s="312"/>
      <c r="DJ809" s="312"/>
      <c r="DK809" s="312"/>
      <c r="DL809" s="312"/>
      <c r="DM809" s="312"/>
      <c r="DN809" s="312"/>
      <c r="DO809" s="312"/>
      <c r="DP809" s="312"/>
      <c r="DQ809" s="312"/>
      <c r="DR809" s="312"/>
      <c r="DS809" s="312"/>
      <c r="DT809" s="312"/>
      <c r="DU809" s="312"/>
      <c r="DV809" s="312"/>
      <c r="DW809" s="312"/>
      <c r="DX809" s="312"/>
      <c r="DY809" s="312"/>
      <c r="DZ809" s="312"/>
      <c r="EA809" s="312"/>
      <c r="EB809" s="312"/>
      <c r="EC809" s="312"/>
      <c r="ED809" s="312"/>
      <c r="EE809" s="312"/>
      <c r="EF809" s="312"/>
      <c r="EG809" s="312"/>
      <c r="EH809" s="312"/>
      <c r="EI809" s="312"/>
      <c r="EJ809" s="312"/>
      <c r="EK809" s="312"/>
      <c r="EL809" s="312"/>
      <c r="EM809" s="312"/>
      <c r="EN809" s="312"/>
      <c r="EO809" s="312"/>
      <c r="EP809" s="312"/>
      <c r="EQ809" s="312"/>
      <c r="ER809" s="312"/>
      <c r="ES809" s="312"/>
      <c r="ET809" s="312"/>
      <c r="EU809" s="312"/>
      <c r="EV809" s="312"/>
      <c r="EW809" s="312"/>
      <c r="EX809" s="312"/>
      <c r="EY809" s="312"/>
      <c r="EZ809" s="312"/>
      <c r="FA809" s="312"/>
      <c r="FB809" s="312"/>
      <c r="FC809" s="312"/>
      <c r="FD809" s="312"/>
      <c r="FE809" s="312"/>
      <c r="FF809" s="312"/>
      <c r="FG809" s="312"/>
      <c r="FH809" s="312"/>
      <c r="FI809" s="312"/>
      <c r="FJ809" s="312"/>
      <c r="FK809" s="312"/>
      <c r="FL809" s="312"/>
      <c r="FM809" s="312"/>
      <c r="FN809" s="312"/>
      <c r="FO809" s="312"/>
      <c r="FP809" s="312"/>
      <c r="FQ809" s="312"/>
      <c r="FR809" s="312"/>
      <c r="FS809" s="312"/>
      <c r="FT809" s="312"/>
      <c r="FU809" s="312"/>
      <c r="FV809" s="312"/>
      <c r="FW809" s="312"/>
      <c r="FX809" s="312"/>
      <c r="FY809" s="312"/>
      <c r="FZ809" s="312"/>
      <c r="GA809" s="312"/>
      <c r="GB809" s="312"/>
      <c r="GC809" s="312"/>
      <c r="GD809" s="312"/>
      <c r="GE809" s="312"/>
      <c r="GF809" s="312"/>
      <c r="GG809" s="312"/>
      <c r="GH809" s="312"/>
      <c r="GI809" s="312"/>
      <c r="GJ809" s="312"/>
      <c r="GK809" s="312"/>
      <c r="GL809" s="312"/>
      <c r="GM809" s="312"/>
      <c r="GN809" s="312"/>
      <c r="GO809" s="312"/>
      <c r="GP809" s="312"/>
      <c r="GQ809" s="312"/>
      <c r="GR809" s="312"/>
      <c r="GS809" s="312"/>
      <c r="GT809" s="312"/>
      <c r="GU809" s="312"/>
      <c r="GV809" s="312"/>
      <c r="GW809" s="312"/>
      <c r="GX809" s="312"/>
      <c r="GY809" s="312"/>
    </row>
    <row r="810" s="61" customFormat="1" ht="19.5" customHeight="1">
      <c r="A810" s="275">
        <v>17</v>
      </c>
      <c r="B810" s="310" t="s">
        <v>812</v>
      </c>
      <c r="C810" s="297">
        <f t="shared" si="482"/>
        <v>756400</v>
      </c>
      <c r="D810" s="297">
        <f t="shared" si="483"/>
        <v>0</v>
      </c>
      <c r="E810" s="297">
        <v>0</v>
      </c>
      <c r="F810" s="297">
        <v>0</v>
      </c>
      <c r="G810" s="297">
        <v>0</v>
      </c>
      <c r="H810" s="297">
        <v>0</v>
      </c>
      <c r="I810" s="297">
        <v>0</v>
      </c>
      <c r="J810" s="300">
        <v>0</v>
      </c>
      <c r="K810" s="299">
        <v>0</v>
      </c>
      <c r="L810" s="299">
        <v>0</v>
      </c>
      <c r="M810" s="299">
        <v>0</v>
      </c>
      <c r="N810" s="299">
        <v>756400</v>
      </c>
      <c r="O810" s="299">
        <v>0</v>
      </c>
      <c r="P810" s="299">
        <v>0</v>
      </c>
      <c r="Q810" s="299">
        <v>0</v>
      </c>
      <c r="R810" s="299">
        <v>0</v>
      </c>
      <c r="S810" s="299">
        <v>0</v>
      </c>
      <c r="T810" s="299">
        <v>0</v>
      </c>
      <c r="U810" s="311"/>
      <c r="V810" s="311"/>
      <c r="W810" s="311"/>
      <c r="X810" s="311"/>
      <c r="Y810" s="311"/>
      <c r="Z810" s="311"/>
      <c r="AA810" s="311"/>
      <c r="AB810" s="311"/>
      <c r="AC810" s="311"/>
      <c r="AD810" s="311"/>
      <c r="AE810" s="311"/>
      <c r="AF810" s="311"/>
      <c r="AG810" s="311"/>
      <c r="AH810" s="311"/>
      <c r="AI810" s="311"/>
      <c r="AJ810" s="311"/>
      <c r="AK810" s="311"/>
      <c r="AL810" s="311"/>
      <c r="AM810" s="311"/>
      <c r="AN810" s="311"/>
      <c r="AO810" s="311"/>
      <c r="AP810" s="312"/>
      <c r="AQ810" s="312"/>
      <c r="AR810" s="312"/>
      <c r="AS810" s="312"/>
      <c r="AT810" s="312"/>
      <c r="AU810" s="312"/>
      <c r="AV810" s="312"/>
      <c r="AW810" s="312"/>
      <c r="AX810" s="312"/>
      <c r="AY810" s="312"/>
      <c r="AZ810" s="312"/>
      <c r="BA810" s="312"/>
      <c r="BB810" s="312"/>
      <c r="BC810" s="312"/>
      <c r="BD810" s="312"/>
      <c r="BE810" s="312"/>
      <c r="BF810" s="312"/>
      <c r="BG810" s="312"/>
      <c r="BH810" s="312"/>
      <c r="BI810" s="312"/>
      <c r="BJ810" s="312"/>
      <c r="BK810" s="312"/>
      <c r="BL810" s="312"/>
      <c r="BM810" s="312"/>
      <c r="BN810" s="312"/>
      <c r="BO810" s="312"/>
      <c r="BP810" s="312"/>
      <c r="BQ810" s="312"/>
      <c r="BR810" s="312"/>
      <c r="BS810" s="312"/>
      <c r="BT810" s="312"/>
      <c r="BU810" s="312"/>
      <c r="BV810" s="312"/>
      <c r="BW810" s="312"/>
      <c r="BX810" s="312"/>
      <c r="BY810" s="312"/>
      <c r="BZ810" s="312"/>
      <c r="CA810" s="312"/>
      <c r="CB810" s="312"/>
      <c r="CC810" s="312"/>
      <c r="CD810" s="312"/>
      <c r="CE810" s="312"/>
      <c r="CF810" s="312"/>
      <c r="CG810" s="312"/>
      <c r="CH810" s="312"/>
      <c r="CI810" s="312"/>
      <c r="CJ810" s="312"/>
      <c r="CK810" s="312"/>
      <c r="CL810" s="312"/>
      <c r="CM810" s="312"/>
      <c r="CN810" s="312"/>
      <c r="CO810" s="312"/>
      <c r="CP810" s="312"/>
      <c r="CQ810" s="312"/>
      <c r="CR810" s="312"/>
      <c r="CS810" s="312"/>
      <c r="CT810" s="312"/>
      <c r="CU810" s="312"/>
      <c r="CV810" s="312"/>
      <c r="CW810" s="312"/>
      <c r="CX810" s="312"/>
      <c r="CY810" s="312"/>
      <c r="CZ810" s="312"/>
      <c r="DA810" s="312"/>
      <c r="DB810" s="312"/>
      <c r="DC810" s="312"/>
      <c r="DD810" s="312"/>
      <c r="DE810" s="312"/>
      <c r="DF810" s="312"/>
      <c r="DG810" s="312"/>
      <c r="DH810" s="312"/>
      <c r="DI810" s="312"/>
      <c r="DJ810" s="312"/>
      <c r="DK810" s="312"/>
      <c r="DL810" s="312"/>
      <c r="DM810" s="312"/>
      <c r="DN810" s="312"/>
      <c r="DO810" s="312"/>
      <c r="DP810" s="312"/>
      <c r="DQ810" s="312"/>
      <c r="DR810" s="312"/>
      <c r="DS810" s="312"/>
      <c r="DT810" s="312"/>
      <c r="DU810" s="312"/>
      <c r="DV810" s="312"/>
      <c r="DW810" s="312"/>
      <c r="DX810" s="312"/>
      <c r="DY810" s="312"/>
      <c r="DZ810" s="312"/>
      <c r="EA810" s="312"/>
      <c r="EB810" s="312"/>
      <c r="EC810" s="312"/>
      <c r="ED810" s="312"/>
      <c r="EE810" s="312"/>
      <c r="EF810" s="312"/>
      <c r="EG810" s="312"/>
      <c r="EH810" s="312"/>
      <c r="EI810" s="312"/>
      <c r="EJ810" s="312"/>
      <c r="EK810" s="312"/>
      <c r="EL810" s="312"/>
      <c r="EM810" s="312"/>
      <c r="EN810" s="312"/>
      <c r="EO810" s="312"/>
      <c r="EP810" s="312"/>
      <c r="EQ810" s="312"/>
      <c r="ER810" s="312"/>
      <c r="ES810" s="312"/>
      <c r="ET810" s="312"/>
      <c r="EU810" s="312"/>
      <c r="EV810" s="312"/>
      <c r="EW810" s="312"/>
      <c r="EX810" s="312"/>
      <c r="EY810" s="312"/>
      <c r="EZ810" s="312"/>
      <c r="FA810" s="312"/>
      <c r="FB810" s="312"/>
      <c r="FC810" s="312"/>
      <c r="FD810" s="312"/>
      <c r="FE810" s="312"/>
      <c r="FF810" s="312"/>
      <c r="FG810" s="312"/>
      <c r="FH810" s="312"/>
      <c r="FI810" s="312"/>
      <c r="FJ810" s="312"/>
      <c r="FK810" s="312"/>
      <c r="FL810" s="312"/>
      <c r="FM810" s="312"/>
      <c r="FN810" s="312"/>
      <c r="FO810" s="312"/>
      <c r="FP810" s="312"/>
      <c r="FQ810" s="312"/>
      <c r="FR810" s="312"/>
      <c r="FS810" s="312"/>
      <c r="FT810" s="312"/>
      <c r="FU810" s="312"/>
      <c r="FV810" s="312"/>
      <c r="FW810" s="312"/>
      <c r="FX810" s="312"/>
      <c r="FY810" s="312"/>
      <c r="FZ810" s="312"/>
      <c r="GA810" s="312"/>
      <c r="GB810" s="312"/>
      <c r="GC810" s="312"/>
      <c r="GD810" s="312"/>
      <c r="GE810" s="312"/>
      <c r="GF810" s="312"/>
      <c r="GG810" s="312"/>
      <c r="GH810" s="312"/>
      <c r="GI810" s="312"/>
      <c r="GJ810" s="312"/>
      <c r="GK810" s="312"/>
      <c r="GL810" s="312"/>
      <c r="GM810" s="312"/>
      <c r="GN810" s="312"/>
      <c r="GO810" s="312"/>
      <c r="GP810" s="312"/>
      <c r="GQ810" s="312"/>
      <c r="GR810" s="312"/>
      <c r="GS810" s="312"/>
      <c r="GT810" s="312"/>
      <c r="GU810" s="312"/>
      <c r="GV810" s="312"/>
      <c r="GW810" s="312"/>
      <c r="GX810" s="312"/>
      <c r="GY810" s="312"/>
    </row>
    <row r="811" s="61" customFormat="1" ht="19.5" customHeight="1">
      <c r="A811" s="275">
        <v>18</v>
      </c>
      <c r="B811" s="310" t="s">
        <v>813</v>
      </c>
      <c r="C811" s="297">
        <f t="shared" si="482"/>
        <v>907600</v>
      </c>
      <c r="D811" s="297">
        <f t="shared" si="483"/>
        <v>0</v>
      </c>
      <c r="E811" s="297">
        <v>0</v>
      </c>
      <c r="F811" s="297">
        <v>0</v>
      </c>
      <c r="G811" s="297">
        <v>0</v>
      </c>
      <c r="H811" s="297">
        <v>0</v>
      </c>
      <c r="I811" s="297">
        <v>0</v>
      </c>
      <c r="J811" s="300">
        <v>0</v>
      </c>
      <c r="K811" s="299">
        <v>0</v>
      </c>
      <c r="L811" s="299">
        <v>0</v>
      </c>
      <c r="M811" s="299">
        <v>0</v>
      </c>
      <c r="N811" s="299">
        <v>907600</v>
      </c>
      <c r="O811" s="299">
        <v>0</v>
      </c>
      <c r="P811" s="299">
        <v>0</v>
      </c>
      <c r="Q811" s="299">
        <v>0</v>
      </c>
      <c r="R811" s="299">
        <v>0</v>
      </c>
      <c r="S811" s="299">
        <v>0</v>
      </c>
      <c r="T811" s="299">
        <v>0</v>
      </c>
      <c r="U811" s="311"/>
      <c r="V811" s="311"/>
      <c r="W811" s="311"/>
      <c r="X811" s="311"/>
      <c r="Y811" s="311"/>
      <c r="Z811" s="311"/>
      <c r="AA811" s="311"/>
      <c r="AB811" s="311"/>
      <c r="AC811" s="311"/>
      <c r="AD811" s="311"/>
      <c r="AE811" s="311"/>
      <c r="AF811" s="311"/>
      <c r="AG811" s="311"/>
      <c r="AH811" s="311"/>
      <c r="AI811" s="311"/>
      <c r="AJ811" s="311"/>
      <c r="AK811" s="311"/>
      <c r="AL811" s="311"/>
      <c r="AM811" s="311"/>
      <c r="AN811" s="311"/>
      <c r="AO811" s="311"/>
      <c r="AP811" s="312"/>
      <c r="AQ811" s="312"/>
      <c r="AR811" s="312"/>
      <c r="AS811" s="312"/>
      <c r="AT811" s="312"/>
      <c r="AU811" s="312"/>
      <c r="AV811" s="312"/>
      <c r="AW811" s="312"/>
      <c r="AX811" s="312"/>
      <c r="AY811" s="312"/>
      <c r="AZ811" s="312"/>
      <c r="BA811" s="312"/>
      <c r="BB811" s="312"/>
      <c r="BC811" s="312"/>
      <c r="BD811" s="312"/>
      <c r="BE811" s="312"/>
      <c r="BF811" s="312"/>
      <c r="BG811" s="312"/>
      <c r="BH811" s="312"/>
      <c r="BI811" s="312"/>
      <c r="BJ811" s="312"/>
      <c r="BK811" s="312"/>
      <c r="BL811" s="312"/>
      <c r="BM811" s="312"/>
      <c r="BN811" s="312"/>
      <c r="BO811" s="312"/>
      <c r="BP811" s="312"/>
      <c r="BQ811" s="312"/>
      <c r="BR811" s="312"/>
      <c r="BS811" s="312"/>
      <c r="BT811" s="312"/>
      <c r="BU811" s="312"/>
      <c r="BV811" s="312"/>
      <c r="BW811" s="312"/>
      <c r="BX811" s="312"/>
      <c r="BY811" s="312"/>
      <c r="BZ811" s="312"/>
      <c r="CA811" s="312"/>
      <c r="CB811" s="312"/>
      <c r="CC811" s="312"/>
      <c r="CD811" s="312"/>
      <c r="CE811" s="312"/>
      <c r="CF811" s="312"/>
      <c r="CG811" s="312"/>
      <c r="CH811" s="312"/>
      <c r="CI811" s="312"/>
      <c r="CJ811" s="312"/>
      <c r="CK811" s="312"/>
      <c r="CL811" s="312"/>
      <c r="CM811" s="312"/>
      <c r="CN811" s="312"/>
      <c r="CO811" s="312"/>
      <c r="CP811" s="312"/>
      <c r="CQ811" s="312"/>
      <c r="CR811" s="312"/>
      <c r="CS811" s="312"/>
      <c r="CT811" s="312"/>
      <c r="CU811" s="312"/>
      <c r="CV811" s="312"/>
      <c r="CW811" s="312"/>
      <c r="CX811" s="312"/>
      <c r="CY811" s="312"/>
      <c r="CZ811" s="312"/>
      <c r="DA811" s="312"/>
      <c r="DB811" s="312"/>
      <c r="DC811" s="312"/>
      <c r="DD811" s="312"/>
      <c r="DE811" s="312"/>
      <c r="DF811" s="312"/>
      <c r="DG811" s="312"/>
      <c r="DH811" s="312"/>
      <c r="DI811" s="312"/>
      <c r="DJ811" s="312"/>
      <c r="DK811" s="312"/>
      <c r="DL811" s="312"/>
      <c r="DM811" s="312"/>
      <c r="DN811" s="312"/>
      <c r="DO811" s="312"/>
      <c r="DP811" s="312"/>
      <c r="DQ811" s="312"/>
      <c r="DR811" s="312"/>
      <c r="DS811" s="312"/>
      <c r="DT811" s="312"/>
      <c r="DU811" s="312"/>
      <c r="DV811" s="312"/>
      <c r="DW811" s="312"/>
      <c r="DX811" s="312"/>
      <c r="DY811" s="312"/>
      <c r="DZ811" s="312"/>
      <c r="EA811" s="312"/>
      <c r="EB811" s="312"/>
      <c r="EC811" s="312"/>
      <c r="ED811" s="312"/>
      <c r="EE811" s="312"/>
      <c r="EF811" s="312"/>
      <c r="EG811" s="312"/>
      <c r="EH811" s="312"/>
      <c r="EI811" s="312"/>
      <c r="EJ811" s="312"/>
      <c r="EK811" s="312"/>
      <c r="EL811" s="312"/>
      <c r="EM811" s="312"/>
      <c r="EN811" s="312"/>
      <c r="EO811" s="312"/>
      <c r="EP811" s="312"/>
      <c r="EQ811" s="312"/>
      <c r="ER811" s="312"/>
      <c r="ES811" s="312"/>
      <c r="ET811" s="312"/>
      <c r="EU811" s="312"/>
      <c r="EV811" s="312"/>
      <c r="EW811" s="312"/>
      <c r="EX811" s="312"/>
      <c r="EY811" s="312"/>
      <c r="EZ811" s="312"/>
      <c r="FA811" s="312"/>
      <c r="FB811" s="312"/>
      <c r="FC811" s="312"/>
      <c r="FD811" s="312"/>
      <c r="FE811" s="312"/>
      <c r="FF811" s="312"/>
      <c r="FG811" s="312"/>
      <c r="FH811" s="312"/>
      <c r="FI811" s="312"/>
      <c r="FJ811" s="312"/>
      <c r="FK811" s="312"/>
      <c r="FL811" s="312"/>
      <c r="FM811" s="312"/>
      <c r="FN811" s="312"/>
      <c r="FO811" s="312"/>
      <c r="FP811" s="312"/>
      <c r="FQ811" s="312"/>
      <c r="FR811" s="312"/>
      <c r="FS811" s="312"/>
      <c r="FT811" s="312"/>
      <c r="FU811" s="312"/>
      <c r="FV811" s="312"/>
      <c r="FW811" s="312"/>
      <c r="FX811" s="312"/>
      <c r="FY811" s="312"/>
      <c r="FZ811" s="312"/>
      <c r="GA811" s="312"/>
      <c r="GB811" s="312"/>
      <c r="GC811" s="312"/>
      <c r="GD811" s="312"/>
      <c r="GE811" s="312"/>
      <c r="GF811" s="312"/>
      <c r="GG811" s="312"/>
      <c r="GH811" s="312"/>
      <c r="GI811" s="312"/>
      <c r="GJ811" s="312"/>
      <c r="GK811" s="312"/>
      <c r="GL811" s="312"/>
      <c r="GM811" s="312"/>
      <c r="GN811" s="312"/>
      <c r="GO811" s="312"/>
      <c r="GP811" s="312"/>
      <c r="GQ811" s="312"/>
      <c r="GR811" s="312"/>
      <c r="GS811" s="312"/>
      <c r="GT811" s="312"/>
      <c r="GU811" s="312"/>
      <c r="GV811" s="312"/>
      <c r="GW811" s="312"/>
      <c r="GX811" s="312"/>
      <c r="GY811" s="312"/>
    </row>
    <row r="812" s="61" customFormat="1" ht="19.5" customHeight="1">
      <c r="A812" s="275">
        <v>19</v>
      </c>
      <c r="B812" s="310" t="s">
        <v>814</v>
      </c>
      <c r="C812" s="297">
        <f t="shared" si="482"/>
        <v>948000</v>
      </c>
      <c r="D812" s="297">
        <f t="shared" si="483"/>
        <v>0</v>
      </c>
      <c r="E812" s="297">
        <v>0</v>
      </c>
      <c r="F812" s="297">
        <v>0</v>
      </c>
      <c r="G812" s="297">
        <v>0</v>
      </c>
      <c r="H812" s="297">
        <v>0</v>
      </c>
      <c r="I812" s="297">
        <v>0</v>
      </c>
      <c r="J812" s="300">
        <v>0</v>
      </c>
      <c r="K812" s="299">
        <v>0</v>
      </c>
      <c r="L812" s="299">
        <v>0</v>
      </c>
      <c r="M812" s="299">
        <v>0</v>
      </c>
      <c r="N812" s="299">
        <v>948000</v>
      </c>
      <c r="O812" s="299">
        <v>0</v>
      </c>
      <c r="P812" s="299">
        <v>0</v>
      </c>
      <c r="Q812" s="299">
        <v>0</v>
      </c>
      <c r="R812" s="299">
        <v>0</v>
      </c>
      <c r="S812" s="299">
        <v>0</v>
      </c>
      <c r="T812" s="299">
        <v>0</v>
      </c>
      <c r="U812" s="311"/>
      <c r="V812" s="311"/>
      <c r="W812" s="311"/>
      <c r="X812" s="311"/>
      <c r="Y812" s="311"/>
      <c r="Z812" s="311"/>
      <c r="AA812" s="311"/>
      <c r="AB812" s="311"/>
      <c r="AC812" s="311"/>
      <c r="AD812" s="311"/>
      <c r="AE812" s="311"/>
      <c r="AF812" s="311"/>
      <c r="AG812" s="311"/>
      <c r="AH812" s="311"/>
      <c r="AI812" s="311"/>
      <c r="AJ812" s="311"/>
      <c r="AK812" s="311"/>
      <c r="AL812" s="311"/>
      <c r="AM812" s="311"/>
      <c r="AN812" s="311"/>
      <c r="AO812" s="311"/>
      <c r="AP812" s="312"/>
      <c r="AQ812" s="312"/>
      <c r="AR812" s="312"/>
      <c r="AS812" s="312"/>
      <c r="AT812" s="312"/>
      <c r="AU812" s="312"/>
      <c r="AV812" s="312"/>
      <c r="AW812" s="312"/>
      <c r="AX812" s="312"/>
      <c r="AY812" s="312"/>
      <c r="AZ812" s="312"/>
      <c r="BA812" s="312"/>
      <c r="BB812" s="312"/>
      <c r="BC812" s="312"/>
      <c r="BD812" s="312"/>
      <c r="BE812" s="312"/>
      <c r="BF812" s="312"/>
      <c r="BG812" s="312"/>
      <c r="BH812" s="312"/>
      <c r="BI812" s="312"/>
      <c r="BJ812" s="312"/>
      <c r="BK812" s="312"/>
      <c r="BL812" s="312"/>
      <c r="BM812" s="312"/>
      <c r="BN812" s="312"/>
      <c r="BO812" s="312"/>
      <c r="BP812" s="312"/>
      <c r="BQ812" s="312"/>
      <c r="BR812" s="312"/>
      <c r="BS812" s="312"/>
      <c r="BT812" s="312"/>
      <c r="BU812" s="312"/>
      <c r="BV812" s="312"/>
      <c r="BW812" s="312"/>
      <c r="BX812" s="312"/>
      <c r="BY812" s="312"/>
      <c r="BZ812" s="312"/>
      <c r="CA812" s="312"/>
      <c r="CB812" s="312"/>
      <c r="CC812" s="312"/>
      <c r="CD812" s="312"/>
      <c r="CE812" s="312"/>
      <c r="CF812" s="312"/>
      <c r="CG812" s="312"/>
      <c r="CH812" s="312"/>
      <c r="CI812" s="312"/>
      <c r="CJ812" s="312"/>
      <c r="CK812" s="312"/>
      <c r="CL812" s="312"/>
      <c r="CM812" s="312"/>
      <c r="CN812" s="312"/>
      <c r="CO812" s="312"/>
      <c r="CP812" s="312"/>
      <c r="CQ812" s="312"/>
      <c r="CR812" s="312"/>
      <c r="CS812" s="312"/>
      <c r="CT812" s="312"/>
      <c r="CU812" s="312"/>
      <c r="CV812" s="312"/>
      <c r="CW812" s="312"/>
      <c r="CX812" s="312"/>
      <c r="CY812" s="312"/>
      <c r="CZ812" s="312"/>
      <c r="DA812" s="312"/>
      <c r="DB812" s="312"/>
      <c r="DC812" s="312"/>
      <c r="DD812" s="312"/>
      <c r="DE812" s="312"/>
      <c r="DF812" s="312"/>
      <c r="DG812" s="312"/>
      <c r="DH812" s="312"/>
      <c r="DI812" s="312"/>
      <c r="DJ812" s="312"/>
      <c r="DK812" s="312"/>
      <c r="DL812" s="312"/>
      <c r="DM812" s="312"/>
      <c r="DN812" s="312"/>
      <c r="DO812" s="312"/>
      <c r="DP812" s="312"/>
      <c r="DQ812" s="312"/>
      <c r="DR812" s="312"/>
      <c r="DS812" s="312"/>
      <c r="DT812" s="312"/>
      <c r="DU812" s="312"/>
      <c r="DV812" s="312"/>
      <c r="DW812" s="312"/>
      <c r="DX812" s="312"/>
      <c r="DY812" s="312"/>
      <c r="DZ812" s="312"/>
      <c r="EA812" s="312"/>
      <c r="EB812" s="312"/>
      <c r="EC812" s="312"/>
      <c r="ED812" s="312"/>
      <c r="EE812" s="312"/>
      <c r="EF812" s="312"/>
      <c r="EG812" s="312"/>
      <c r="EH812" s="312"/>
      <c r="EI812" s="312"/>
      <c r="EJ812" s="312"/>
      <c r="EK812" s="312"/>
      <c r="EL812" s="312"/>
      <c r="EM812" s="312"/>
      <c r="EN812" s="312"/>
      <c r="EO812" s="312"/>
      <c r="EP812" s="312"/>
      <c r="EQ812" s="312"/>
      <c r="ER812" s="312"/>
      <c r="ES812" s="312"/>
      <c r="ET812" s="312"/>
      <c r="EU812" s="312"/>
      <c r="EV812" s="312"/>
      <c r="EW812" s="312"/>
      <c r="EX812" s="312"/>
      <c r="EY812" s="312"/>
      <c r="EZ812" s="312"/>
      <c r="FA812" s="312"/>
      <c r="FB812" s="312"/>
      <c r="FC812" s="312"/>
      <c r="FD812" s="312"/>
      <c r="FE812" s="312"/>
      <c r="FF812" s="312"/>
      <c r="FG812" s="312"/>
      <c r="FH812" s="312"/>
      <c r="FI812" s="312"/>
      <c r="FJ812" s="312"/>
      <c r="FK812" s="312"/>
      <c r="FL812" s="312"/>
      <c r="FM812" s="312"/>
      <c r="FN812" s="312"/>
      <c r="FO812" s="312"/>
      <c r="FP812" s="312"/>
      <c r="FQ812" s="312"/>
      <c r="FR812" s="312"/>
      <c r="FS812" s="312"/>
      <c r="FT812" s="312"/>
      <c r="FU812" s="312"/>
      <c r="FV812" s="312"/>
      <c r="FW812" s="312"/>
      <c r="FX812" s="312"/>
      <c r="FY812" s="312"/>
      <c r="FZ812" s="312"/>
      <c r="GA812" s="312"/>
      <c r="GB812" s="312"/>
      <c r="GC812" s="312"/>
      <c r="GD812" s="312"/>
      <c r="GE812" s="312"/>
      <c r="GF812" s="312"/>
      <c r="GG812" s="312"/>
      <c r="GH812" s="312"/>
      <c r="GI812" s="312"/>
      <c r="GJ812" s="312"/>
      <c r="GK812" s="312"/>
      <c r="GL812" s="312"/>
      <c r="GM812" s="312"/>
      <c r="GN812" s="312"/>
      <c r="GO812" s="312"/>
      <c r="GP812" s="312"/>
      <c r="GQ812" s="312"/>
      <c r="GR812" s="312"/>
      <c r="GS812" s="312"/>
      <c r="GT812" s="312"/>
      <c r="GU812" s="312"/>
      <c r="GV812" s="312"/>
      <c r="GW812" s="312"/>
      <c r="GX812" s="312"/>
      <c r="GY812" s="312"/>
    </row>
    <row r="813" s="61" customFormat="1" ht="19.5" customHeight="1">
      <c r="A813" s="275">
        <v>20</v>
      </c>
      <c r="B813" s="310" t="s">
        <v>815</v>
      </c>
      <c r="C813" s="297">
        <f t="shared" si="482"/>
        <v>866750</v>
      </c>
      <c r="D813" s="297">
        <f t="shared" si="483"/>
        <v>0</v>
      </c>
      <c r="E813" s="297">
        <v>0</v>
      </c>
      <c r="F813" s="297">
        <v>0</v>
      </c>
      <c r="G813" s="297">
        <v>0</v>
      </c>
      <c r="H813" s="297">
        <v>0</v>
      </c>
      <c r="I813" s="297">
        <v>0</v>
      </c>
      <c r="J813" s="300">
        <v>0</v>
      </c>
      <c r="K813" s="299">
        <v>0</v>
      </c>
      <c r="L813" s="299">
        <v>0</v>
      </c>
      <c r="M813" s="299">
        <v>0</v>
      </c>
      <c r="N813" s="299">
        <v>866750</v>
      </c>
      <c r="O813" s="299">
        <v>0</v>
      </c>
      <c r="P813" s="299">
        <v>0</v>
      </c>
      <c r="Q813" s="299">
        <v>0</v>
      </c>
      <c r="R813" s="299">
        <v>0</v>
      </c>
      <c r="S813" s="299">
        <v>0</v>
      </c>
      <c r="T813" s="299">
        <v>0</v>
      </c>
      <c r="U813" s="311"/>
      <c r="V813" s="311"/>
      <c r="W813" s="311"/>
      <c r="X813" s="311"/>
      <c r="Y813" s="311"/>
      <c r="Z813" s="311"/>
      <c r="AA813" s="311"/>
      <c r="AB813" s="311"/>
      <c r="AC813" s="311"/>
      <c r="AD813" s="311"/>
      <c r="AE813" s="311"/>
      <c r="AF813" s="311"/>
      <c r="AG813" s="311"/>
      <c r="AH813" s="311"/>
      <c r="AI813" s="311"/>
      <c r="AJ813" s="311"/>
      <c r="AK813" s="311"/>
      <c r="AL813" s="311"/>
      <c r="AM813" s="311"/>
      <c r="AN813" s="311"/>
      <c r="AO813" s="311"/>
      <c r="AP813" s="312"/>
      <c r="AQ813" s="312"/>
      <c r="AR813" s="312"/>
      <c r="AS813" s="312"/>
      <c r="AT813" s="312"/>
      <c r="AU813" s="312"/>
      <c r="AV813" s="312"/>
      <c r="AW813" s="312"/>
      <c r="AX813" s="312"/>
      <c r="AY813" s="312"/>
      <c r="AZ813" s="312"/>
      <c r="BA813" s="312"/>
      <c r="BB813" s="312"/>
      <c r="BC813" s="312"/>
      <c r="BD813" s="312"/>
      <c r="BE813" s="312"/>
      <c r="BF813" s="312"/>
      <c r="BG813" s="312"/>
      <c r="BH813" s="312"/>
      <c r="BI813" s="312"/>
      <c r="BJ813" s="312"/>
      <c r="BK813" s="312"/>
      <c r="BL813" s="312"/>
      <c r="BM813" s="312"/>
      <c r="BN813" s="312"/>
      <c r="BO813" s="312"/>
      <c r="BP813" s="312"/>
      <c r="BQ813" s="312"/>
      <c r="BR813" s="312"/>
      <c r="BS813" s="312"/>
      <c r="BT813" s="312"/>
      <c r="BU813" s="312"/>
      <c r="BV813" s="312"/>
      <c r="BW813" s="312"/>
      <c r="BX813" s="312"/>
      <c r="BY813" s="312"/>
      <c r="BZ813" s="312"/>
      <c r="CA813" s="312"/>
      <c r="CB813" s="312"/>
      <c r="CC813" s="312"/>
      <c r="CD813" s="312"/>
      <c r="CE813" s="312"/>
      <c r="CF813" s="312"/>
      <c r="CG813" s="312"/>
      <c r="CH813" s="312"/>
      <c r="CI813" s="312"/>
      <c r="CJ813" s="312"/>
      <c r="CK813" s="312"/>
      <c r="CL813" s="312"/>
      <c r="CM813" s="312"/>
      <c r="CN813" s="312"/>
      <c r="CO813" s="312"/>
      <c r="CP813" s="312"/>
      <c r="CQ813" s="312"/>
      <c r="CR813" s="312"/>
      <c r="CS813" s="312"/>
      <c r="CT813" s="312"/>
      <c r="CU813" s="312"/>
      <c r="CV813" s="312"/>
      <c r="CW813" s="312"/>
      <c r="CX813" s="312"/>
      <c r="CY813" s="312"/>
      <c r="CZ813" s="312"/>
      <c r="DA813" s="312"/>
      <c r="DB813" s="312"/>
      <c r="DC813" s="312"/>
      <c r="DD813" s="312"/>
      <c r="DE813" s="312"/>
      <c r="DF813" s="312"/>
      <c r="DG813" s="312"/>
      <c r="DH813" s="312"/>
      <c r="DI813" s="312"/>
      <c r="DJ813" s="312"/>
      <c r="DK813" s="312"/>
      <c r="DL813" s="312"/>
      <c r="DM813" s="312"/>
      <c r="DN813" s="312"/>
      <c r="DO813" s="312"/>
      <c r="DP813" s="312"/>
      <c r="DQ813" s="312"/>
      <c r="DR813" s="312"/>
      <c r="DS813" s="312"/>
      <c r="DT813" s="312"/>
      <c r="DU813" s="312"/>
      <c r="DV813" s="312"/>
      <c r="DW813" s="312"/>
      <c r="DX813" s="312"/>
      <c r="DY813" s="312"/>
      <c r="DZ813" s="312"/>
      <c r="EA813" s="312"/>
      <c r="EB813" s="312"/>
      <c r="EC813" s="312"/>
      <c r="ED813" s="312"/>
      <c r="EE813" s="312"/>
      <c r="EF813" s="312"/>
      <c r="EG813" s="312"/>
      <c r="EH813" s="312"/>
      <c r="EI813" s="312"/>
      <c r="EJ813" s="312"/>
      <c r="EK813" s="312"/>
      <c r="EL813" s="312"/>
      <c r="EM813" s="312"/>
      <c r="EN813" s="312"/>
      <c r="EO813" s="312"/>
      <c r="EP813" s="312"/>
      <c r="EQ813" s="312"/>
      <c r="ER813" s="312"/>
      <c r="ES813" s="312"/>
      <c r="ET813" s="312"/>
      <c r="EU813" s="312"/>
      <c r="EV813" s="312"/>
      <c r="EW813" s="312"/>
      <c r="EX813" s="312"/>
      <c r="EY813" s="312"/>
      <c r="EZ813" s="312"/>
      <c r="FA813" s="312"/>
      <c r="FB813" s="312"/>
      <c r="FC813" s="312"/>
      <c r="FD813" s="312"/>
      <c r="FE813" s="312"/>
      <c r="FF813" s="312"/>
      <c r="FG813" s="312"/>
      <c r="FH813" s="312"/>
      <c r="FI813" s="312"/>
      <c r="FJ813" s="312"/>
      <c r="FK813" s="312"/>
      <c r="FL813" s="312"/>
      <c r="FM813" s="312"/>
      <c r="FN813" s="312"/>
      <c r="FO813" s="312"/>
      <c r="FP813" s="312"/>
      <c r="FQ813" s="312"/>
      <c r="FR813" s="312"/>
      <c r="FS813" s="312"/>
      <c r="FT813" s="312"/>
      <c r="FU813" s="312"/>
      <c r="FV813" s="312"/>
      <c r="FW813" s="312"/>
      <c r="FX813" s="312"/>
      <c r="FY813" s="312"/>
      <c r="FZ813" s="312"/>
      <c r="GA813" s="312"/>
      <c r="GB813" s="312"/>
      <c r="GC813" s="312"/>
      <c r="GD813" s="312"/>
      <c r="GE813" s="312"/>
      <c r="GF813" s="312"/>
      <c r="GG813" s="312"/>
      <c r="GH813" s="312"/>
      <c r="GI813" s="312"/>
      <c r="GJ813" s="312"/>
      <c r="GK813" s="312"/>
      <c r="GL813" s="312"/>
      <c r="GM813" s="312"/>
      <c r="GN813" s="312"/>
      <c r="GO813" s="312"/>
      <c r="GP813" s="312"/>
      <c r="GQ813" s="312"/>
      <c r="GR813" s="312"/>
      <c r="GS813" s="312"/>
      <c r="GT813" s="312"/>
      <c r="GU813" s="312"/>
      <c r="GV813" s="312"/>
      <c r="GW813" s="312"/>
      <c r="GX813" s="312"/>
      <c r="GY813" s="312"/>
    </row>
    <row r="814" s="61" customFormat="1" ht="19.5" customHeight="1">
      <c r="A814" s="275">
        <v>21</v>
      </c>
      <c r="B814" s="310" t="s">
        <v>816</v>
      </c>
      <c r="C814" s="297">
        <f t="shared" si="482"/>
        <v>866750</v>
      </c>
      <c r="D814" s="297">
        <f t="shared" si="483"/>
        <v>0</v>
      </c>
      <c r="E814" s="297">
        <v>0</v>
      </c>
      <c r="F814" s="297">
        <v>0</v>
      </c>
      <c r="G814" s="297">
        <v>0</v>
      </c>
      <c r="H814" s="297">
        <v>0</v>
      </c>
      <c r="I814" s="297">
        <v>0</v>
      </c>
      <c r="J814" s="300">
        <v>0</v>
      </c>
      <c r="K814" s="299">
        <v>0</v>
      </c>
      <c r="L814" s="299">
        <v>0</v>
      </c>
      <c r="M814" s="299">
        <v>0</v>
      </c>
      <c r="N814" s="299">
        <v>866750</v>
      </c>
      <c r="O814" s="299">
        <v>0</v>
      </c>
      <c r="P814" s="299">
        <v>0</v>
      </c>
      <c r="Q814" s="299">
        <v>0</v>
      </c>
      <c r="R814" s="299">
        <v>0</v>
      </c>
      <c r="S814" s="299">
        <v>0</v>
      </c>
      <c r="T814" s="299">
        <v>0</v>
      </c>
      <c r="U814" s="311"/>
      <c r="V814" s="311"/>
      <c r="W814" s="311"/>
      <c r="X814" s="311"/>
      <c r="Y814" s="311"/>
      <c r="Z814" s="311"/>
      <c r="AA814" s="311"/>
      <c r="AB814" s="311"/>
      <c r="AC814" s="311"/>
      <c r="AD814" s="311"/>
      <c r="AE814" s="311"/>
      <c r="AF814" s="311"/>
      <c r="AG814" s="311"/>
      <c r="AH814" s="311"/>
      <c r="AI814" s="311"/>
      <c r="AJ814" s="311"/>
      <c r="AK814" s="311"/>
      <c r="AL814" s="311"/>
      <c r="AM814" s="311"/>
      <c r="AN814" s="311"/>
      <c r="AO814" s="311"/>
      <c r="AP814" s="312"/>
      <c r="AQ814" s="312"/>
      <c r="AR814" s="312"/>
      <c r="AS814" s="312"/>
      <c r="AT814" s="312"/>
      <c r="AU814" s="312"/>
      <c r="AV814" s="312"/>
      <c r="AW814" s="312"/>
      <c r="AX814" s="312"/>
      <c r="AY814" s="312"/>
      <c r="AZ814" s="312"/>
      <c r="BA814" s="312"/>
      <c r="BB814" s="312"/>
      <c r="BC814" s="312"/>
      <c r="BD814" s="312"/>
      <c r="BE814" s="312"/>
      <c r="BF814" s="312"/>
      <c r="BG814" s="312"/>
      <c r="BH814" s="312"/>
      <c r="BI814" s="312"/>
      <c r="BJ814" s="312"/>
      <c r="BK814" s="312"/>
      <c r="BL814" s="312"/>
      <c r="BM814" s="312"/>
      <c r="BN814" s="312"/>
      <c r="BO814" s="312"/>
      <c r="BP814" s="312"/>
      <c r="BQ814" s="312"/>
      <c r="BR814" s="312"/>
      <c r="BS814" s="312"/>
      <c r="BT814" s="312"/>
      <c r="BU814" s="312"/>
      <c r="BV814" s="312"/>
      <c r="BW814" s="312"/>
      <c r="BX814" s="312"/>
      <c r="BY814" s="312"/>
      <c r="BZ814" s="312"/>
      <c r="CA814" s="312"/>
      <c r="CB814" s="312"/>
      <c r="CC814" s="312"/>
      <c r="CD814" s="312"/>
      <c r="CE814" s="312"/>
      <c r="CF814" s="312"/>
      <c r="CG814" s="312"/>
      <c r="CH814" s="312"/>
      <c r="CI814" s="312"/>
      <c r="CJ814" s="312"/>
      <c r="CK814" s="312"/>
      <c r="CL814" s="312"/>
      <c r="CM814" s="312"/>
      <c r="CN814" s="312"/>
      <c r="CO814" s="312"/>
      <c r="CP814" s="312"/>
      <c r="CQ814" s="312"/>
      <c r="CR814" s="312"/>
      <c r="CS814" s="312"/>
      <c r="CT814" s="312"/>
      <c r="CU814" s="312"/>
      <c r="CV814" s="312"/>
      <c r="CW814" s="312"/>
      <c r="CX814" s="312"/>
      <c r="CY814" s="312"/>
      <c r="CZ814" s="312"/>
      <c r="DA814" s="312"/>
      <c r="DB814" s="312"/>
      <c r="DC814" s="312"/>
      <c r="DD814" s="312"/>
      <c r="DE814" s="312"/>
      <c r="DF814" s="312"/>
      <c r="DG814" s="312"/>
      <c r="DH814" s="312"/>
      <c r="DI814" s="312"/>
      <c r="DJ814" s="312"/>
      <c r="DK814" s="312"/>
      <c r="DL814" s="312"/>
      <c r="DM814" s="312"/>
      <c r="DN814" s="312"/>
      <c r="DO814" s="312"/>
      <c r="DP814" s="312"/>
      <c r="DQ814" s="312"/>
      <c r="DR814" s="312"/>
      <c r="DS814" s="312"/>
      <c r="DT814" s="312"/>
      <c r="DU814" s="312"/>
      <c r="DV814" s="312"/>
      <c r="DW814" s="312"/>
      <c r="DX814" s="312"/>
      <c r="DY814" s="312"/>
      <c r="DZ814" s="312"/>
      <c r="EA814" s="312"/>
      <c r="EB814" s="312"/>
      <c r="EC814" s="312"/>
      <c r="ED814" s="312"/>
      <c r="EE814" s="312"/>
      <c r="EF814" s="312"/>
      <c r="EG814" s="312"/>
      <c r="EH814" s="312"/>
      <c r="EI814" s="312"/>
      <c r="EJ814" s="312"/>
      <c r="EK814" s="312"/>
      <c r="EL814" s="312"/>
      <c r="EM814" s="312"/>
      <c r="EN814" s="312"/>
      <c r="EO814" s="312"/>
      <c r="EP814" s="312"/>
      <c r="EQ814" s="312"/>
      <c r="ER814" s="312"/>
      <c r="ES814" s="312"/>
      <c r="ET814" s="312"/>
      <c r="EU814" s="312"/>
      <c r="EV814" s="312"/>
      <c r="EW814" s="312"/>
      <c r="EX814" s="312"/>
      <c r="EY814" s="312"/>
      <c r="EZ814" s="312"/>
      <c r="FA814" s="312"/>
      <c r="FB814" s="312"/>
      <c r="FC814" s="312"/>
      <c r="FD814" s="312"/>
      <c r="FE814" s="312"/>
      <c r="FF814" s="312"/>
      <c r="FG814" s="312"/>
      <c r="FH814" s="312"/>
      <c r="FI814" s="312"/>
      <c r="FJ814" s="312"/>
      <c r="FK814" s="312"/>
      <c r="FL814" s="312"/>
      <c r="FM814" s="312"/>
      <c r="FN814" s="312"/>
      <c r="FO814" s="312"/>
      <c r="FP814" s="312"/>
      <c r="FQ814" s="312"/>
      <c r="FR814" s="312"/>
      <c r="FS814" s="312"/>
      <c r="FT814" s="312"/>
      <c r="FU814" s="312"/>
      <c r="FV814" s="312"/>
      <c r="FW814" s="312"/>
      <c r="FX814" s="312"/>
      <c r="FY814" s="312"/>
      <c r="FZ814" s="312"/>
      <c r="GA814" s="312"/>
      <c r="GB814" s="312"/>
      <c r="GC814" s="312"/>
      <c r="GD814" s="312"/>
      <c r="GE814" s="312"/>
      <c r="GF814" s="312"/>
      <c r="GG814" s="312"/>
      <c r="GH814" s="312"/>
      <c r="GI814" s="312"/>
      <c r="GJ814" s="312"/>
      <c r="GK814" s="312"/>
      <c r="GL814" s="312"/>
      <c r="GM814" s="312"/>
      <c r="GN814" s="312"/>
      <c r="GO814" s="312"/>
      <c r="GP814" s="312"/>
      <c r="GQ814" s="312"/>
      <c r="GR814" s="312"/>
      <c r="GS814" s="312"/>
      <c r="GT814" s="312"/>
      <c r="GU814" s="312"/>
      <c r="GV814" s="312"/>
      <c r="GW814" s="312"/>
      <c r="GX814" s="312"/>
      <c r="GY814" s="312"/>
    </row>
    <row r="815" s="61" customFormat="1" ht="19.5" customHeight="1">
      <c r="A815" s="275">
        <v>22</v>
      </c>
      <c r="B815" s="310" t="s">
        <v>817</v>
      </c>
      <c r="C815" s="297">
        <f t="shared" si="482"/>
        <v>866750</v>
      </c>
      <c r="D815" s="297">
        <f t="shared" si="483"/>
        <v>0</v>
      </c>
      <c r="E815" s="297">
        <v>0</v>
      </c>
      <c r="F815" s="297">
        <v>0</v>
      </c>
      <c r="G815" s="297">
        <v>0</v>
      </c>
      <c r="H815" s="297">
        <v>0</v>
      </c>
      <c r="I815" s="297">
        <v>0</v>
      </c>
      <c r="J815" s="300">
        <v>0</v>
      </c>
      <c r="K815" s="299">
        <v>0</v>
      </c>
      <c r="L815" s="299">
        <v>0</v>
      </c>
      <c r="M815" s="299">
        <v>0</v>
      </c>
      <c r="N815" s="299">
        <v>866750</v>
      </c>
      <c r="O815" s="299">
        <v>0</v>
      </c>
      <c r="P815" s="299">
        <v>0</v>
      </c>
      <c r="Q815" s="299">
        <v>0</v>
      </c>
      <c r="R815" s="299">
        <v>0</v>
      </c>
      <c r="S815" s="299">
        <v>0</v>
      </c>
      <c r="T815" s="299">
        <v>0</v>
      </c>
      <c r="U815" s="311"/>
      <c r="V815" s="311"/>
      <c r="W815" s="311"/>
      <c r="X815" s="311"/>
      <c r="Y815" s="311"/>
      <c r="Z815" s="311"/>
      <c r="AA815" s="311"/>
      <c r="AB815" s="311"/>
      <c r="AC815" s="311"/>
      <c r="AD815" s="311"/>
      <c r="AE815" s="311"/>
      <c r="AF815" s="311"/>
      <c r="AG815" s="311"/>
      <c r="AH815" s="311"/>
      <c r="AI815" s="311"/>
      <c r="AJ815" s="311"/>
      <c r="AK815" s="311"/>
      <c r="AL815" s="311"/>
      <c r="AM815" s="311"/>
      <c r="AN815" s="311"/>
      <c r="AO815" s="311"/>
      <c r="AP815" s="312"/>
      <c r="AQ815" s="312"/>
      <c r="AR815" s="312"/>
      <c r="AS815" s="312"/>
      <c r="AT815" s="312"/>
      <c r="AU815" s="312"/>
      <c r="AV815" s="312"/>
      <c r="AW815" s="312"/>
      <c r="AX815" s="312"/>
      <c r="AY815" s="312"/>
      <c r="AZ815" s="312"/>
      <c r="BA815" s="312"/>
      <c r="BB815" s="312"/>
      <c r="BC815" s="312"/>
      <c r="BD815" s="312"/>
      <c r="BE815" s="312"/>
      <c r="BF815" s="312"/>
      <c r="BG815" s="312"/>
      <c r="BH815" s="312"/>
      <c r="BI815" s="312"/>
      <c r="BJ815" s="312"/>
      <c r="BK815" s="312"/>
      <c r="BL815" s="312"/>
      <c r="BM815" s="312"/>
      <c r="BN815" s="312"/>
      <c r="BO815" s="312"/>
      <c r="BP815" s="312"/>
      <c r="BQ815" s="312"/>
      <c r="BR815" s="312"/>
      <c r="BS815" s="312"/>
      <c r="BT815" s="312"/>
      <c r="BU815" s="312"/>
      <c r="BV815" s="312"/>
      <c r="BW815" s="312"/>
      <c r="BX815" s="312"/>
      <c r="BY815" s="312"/>
      <c r="BZ815" s="312"/>
      <c r="CA815" s="312"/>
      <c r="CB815" s="312"/>
      <c r="CC815" s="312"/>
      <c r="CD815" s="312"/>
      <c r="CE815" s="312"/>
      <c r="CF815" s="312"/>
      <c r="CG815" s="312"/>
      <c r="CH815" s="312"/>
      <c r="CI815" s="312"/>
      <c r="CJ815" s="312"/>
      <c r="CK815" s="312"/>
      <c r="CL815" s="312"/>
      <c r="CM815" s="312"/>
      <c r="CN815" s="312"/>
      <c r="CO815" s="312"/>
      <c r="CP815" s="312"/>
      <c r="CQ815" s="312"/>
      <c r="CR815" s="312"/>
      <c r="CS815" s="312"/>
      <c r="CT815" s="312"/>
      <c r="CU815" s="312"/>
      <c r="CV815" s="312"/>
      <c r="CW815" s="312"/>
      <c r="CX815" s="312"/>
      <c r="CY815" s="312"/>
      <c r="CZ815" s="312"/>
      <c r="DA815" s="312"/>
      <c r="DB815" s="312"/>
      <c r="DC815" s="312"/>
      <c r="DD815" s="312"/>
      <c r="DE815" s="312"/>
      <c r="DF815" s="312"/>
      <c r="DG815" s="312"/>
      <c r="DH815" s="312"/>
      <c r="DI815" s="312"/>
      <c r="DJ815" s="312"/>
      <c r="DK815" s="312"/>
      <c r="DL815" s="312"/>
      <c r="DM815" s="312"/>
      <c r="DN815" s="312"/>
      <c r="DO815" s="312"/>
      <c r="DP815" s="312"/>
      <c r="DQ815" s="312"/>
      <c r="DR815" s="312"/>
      <c r="DS815" s="312"/>
      <c r="DT815" s="312"/>
      <c r="DU815" s="312"/>
      <c r="DV815" s="312"/>
      <c r="DW815" s="312"/>
      <c r="DX815" s="312"/>
      <c r="DY815" s="312"/>
      <c r="DZ815" s="312"/>
      <c r="EA815" s="312"/>
      <c r="EB815" s="312"/>
      <c r="EC815" s="312"/>
      <c r="ED815" s="312"/>
      <c r="EE815" s="312"/>
      <c r="EF815" s="312"/>
      <c r="EG815" s="312"/>
      <c r="EH815" s="312"/>
      <c r="EI815" s="312"/>
      <c r="EJ815" s="312"/>
      <c r="EK815" s="312"/>
      <c r="EL815" s="312"/>
      <c r="EM815" s="312"/>
      <c r="EN815" s="312"/>
      <c r="EO815" s="312"/>
      <c r="EP815" s="312"/>
      <c r="EQ815" s="312"/>
      <c r="ER815" s="312"/>
      <c r="ES815" s="312"/>
      <c r="ET815" s="312"/>
      <c r="EU815" s="312"/>
      <c r="EV815" s="312"/>
      <c r="EW815" s="312"/>
      <c r="EX815" s="312"/>
      <c r="EY815" s="312"/>
      <c r="EZ815" s="312"/>
      <c r="FA815" s="312"/>
      <c r="FB815" s="312"/>
      <c r="FC815" s="312"/>
      <c r="FD815" s="312"/>
      <c r="FE815" s="312"/>
      <c r="FF815" s="312"/>
      <c r="FG815" s="312"/>
      <c r="FH815" s="312"/>
      <c r="FI815" s="312"/>
      <c r="FJ815" s="312"/>
      <c r="FK815" s="312"/>
      <c r="FL815" s="312"/>
      <c r="FM815" s="312"/>
      <c r="FN815" s="312"/>
      <c r="FO815" s="312"/>
      <c r="FP815" s="312"/>
      <c r="FQ815" s="312"/>
      <c r="FR815" s="312"/>
      <c r="FS815" s="312"/>
      <c r="FT815" s="312"/>
      <c r="FU815" s="312"/>
      <c r="FV815" s="312"/>
      <c r="FW815" s="312"/>
      <c r="FX815" s="312"/>
      <c r="FY815" s="312"/>
      <c r="FZ815" s="312"/>
      <c r="GA815" s="312"/>
      <c r="GB815" s="312"/>
      <c r="GC815" s="312"/>
      <c r="GD815" s="312"/>
      <c r="GE815" s="312"/>
      <c r="GF815" s="312"/>
      <c r="GG815" s="312"/>
      <c r="GH815" s="312"/>
      <c r="GI815" s="312"/>
      <c r="GJ815" s="312"/>
      <c r="GK815" s="312"/>
      <c r="GL815" s="312"/>
      <c r="GM815" s="312"/>
      <c r="GN815" s="312"/>
      <c r="GO815" s="312"/>
      <c r="GP815" s="312"/>
      <c r="GQ815" s="312"/>
      <c r="GR815" s="312"/>
      <c r="GS815" s="312"/>
      <c r="GT815" s="312"/>
      <c r="GU815" s="312"/>
      <c r="GV815" s="312"/>
      <c r="GW815" s="312"/>
      <c r="GX815" s="312"/>
      <c r="GY815" s="312"/>
    </row>
    <row r="816" s="61" customFormat="1" ht="19.149999999999999" customHeight="1">
      <c r="A816" s="275">
        <v>23</v>
      </c>
      <c r="B816" s="310" t="s">
        <v>818</v>
      </c>
      <c r="C816" s="297">
        <f t="shared" si="482"/>
        <v>866750</v>
      </c>
      <c r="D816" s="297">
        <f t="shared" si="483"/>
        <v>0</v>
      </c>
      <c r="E816" s="297">
        <v>0</v>
      </c>
      <c r="F816" s="297">
        <v>0</v>
      </c>
      <c r="G816" s="297">
        <v>0</v>
      </c>
      <c r="H816" s="297">
        <v>0</v>
      </c>
      <c r="I816" s="297">
        <v>0</v>
      </c>
      <c r="J816" s="300">
        <v>0</v>
      </c>
      <c r="K816" s="299">
        <v>0</v>
      </c>
      <c r="L816" s="299">
        <v>0</v>
      </c>
      <c r="M816" s="299">
        <v>0</v>
      </c>
      <c r="N816" s="299">
        <v>866750</v>
      </c>
      <c r="O816" s="299">
        <v>0</v>
      </c>
      <c r="P816" s="299">
        <v>0</v>
      </c>
      <c r="Q816" s="299">
        <v>0</v>
      </c>
      <c r="R816" s="299">
        <v>0</v>
      </c>
      <c r="S816" s="299">
        <v>0</v>
      </c>
      <c r="T816" s="299">
        <v>0</v>
      </c>
      <c r="U816" s="311"/>
      <c r="V816" s="311"/>
      <c r="W816" s="311"/>
      <c r="X816" s="311"/>
      <c r="Y816" s="311"/>
      <c r="Z816" s="311"/>
      <c r="AA816" s="311"/>
      <c r="AB816" s="311"/>
      <c r="AC816" s="311"/>
      <c r="AD816" s="311"/>
      <c r="AE816" s="311"/>
      <c r="AF816" s="311"/>
      <c r="AG816" s="311"/>
      <c r="AH816" s="311"/>
      <c r="AI816" s="311"/>
      <c r="AJ816" s="311"/>
      <c r="AK816" s="311"/>
      <c r="AL816" s="311"/>
      <c r="AM816" s="311"/>
      <c r="AN816" s="311"/>
      <c r="AO816" s="311"/>
      <c r="AP816" s="312"/>
      <c r="AQ816" s="312"/>
      <c r="AR816" s="312"/>
      <c r="AS816" s="312"/>
      <c r="AT816" s="312"/>
      <c r="AU816" s="312"/>
      <c r="AV816" s="312"/>
      <c r="AW816" s="312"/>
      <c r="AX816" s="312"/>
      <c r="AY816" s="312"/>
      <c r="AZ816" s="312"/>
      <c r="BA816" s="312"/>
      <c r="BB816" s="312"/>
      <c r="BC816" s="312"/>
      <c r="BD816" s="312"/>
      <c r="BE816" s="312"/>
      <c r="BF816" s="312"/>
      <c r="BG816" s="312"/>
      <c r="BH816" s="312"/>
      <c r="BI816" s="312"/>
      <c r="BJ816" s="312"/>
      <c r="BK816" s="312"/>
      <c r="BL816" s="312"/>
      <c r="BM816" s="312"/>
      <c r="BN816" s="312"/>
      <c r="BO816" s="312"/>
      <c r="BP816" s="312"/>
      <c r="BQ816" s="312"/>
      <c r="BR816" s="312"/>
      <c r="BS816" s="312"/>
      <c r="BT816" s="312"/>
      <c r="BU816" s="312"/>
      <c r="BV816" s="312"/>
      <c r="BW816" s="312"/>
      <c r="BX816" s="312"/>
      <c r="BY816" s="312"/>
      <c r="BZ816" s="312"/>
      <c r="CA816" s="312"/>
      <c r="CB816" s="312"/>
      <c r="CC816" s="312"/>
      <c r="CD816" s="312"/>
      <c r="CE816" s="312"/>
      <c r="CF816" s="312"/>
      <c r="CG816" s="312"/>
      <c r="CH816" s="312"/>
      <c r="CI816" s="312"/>
      <c r="CJ816" s="312"/>
      <c r="CK816" s="312"/>
      <c r="CL816" s="312"/>
      <c r="CM816" s="312"/>
      <c r="CN816" s="312"/>
      <c r="CO816" s="312"/>
      <c r="CP816" s="312"/>
      <c r="CQ816" s="312"/>
      <c r="CR816" s="312"/>
      <c r="CS816" s="312"/>
      <c r="CT816" s="312"/>
      <c r="CU816" s="312"/>
      <c r="CV816" s="312"/>
      <c r="CW816" s="312"/>
      <c r="CX816" s="312"/>
      <c r="CY816" s="312"/>
      <c r="CZ816" s="312"/>
      <c r="DA816" s="312"/>
      <c r="DB816" s="312"/>
      <c r="DC816" s="312"/>
      <c r="DD816" s="312"/>
      <c r="DE816" s="312"/>
      <c r="DF816" s="312"/>
      <c r="DG816" s="312"/>
      <c r="DH816" s="312"/>
      <c r="DI816" s="312"/>
      <c r="DJ816" s="312"/>
      <c r="DK816" s="312"/>
      <c r="DL816" s="312"/>
      <c r="DM816" s="312"/>
      <c r="DN816" s="312"/>
      <c r="DO816" s="312"/>
      <c r="DP816" s="312"/>
      <c r="DQ816" s="312"/>
      <c r="DR816" s="312"/>
      <c r="DS816" s="312"/>
      <c r="DT816" s="312"/>
      <c r="DU816" s="312"/>
      <c r="DV816" s="312"/>
      <c r="DW816" s="312"/>
      <c r="DX816" s="312"/>
      <c r="DY816" s="312"/>
      <c r="DZ816" s="312"/>
      <c r="EA816" s="312"/>
      <c r="EB816" s="312"/>
      <c r="EC816" s="312"/>
      <c r="ED816" s="312"/>
      <c r="EE816" s="312"/>
      <c r="EF816" s="312"/>
      <c r="EG816" s="312"/>
      <c r="EH816" s="312"/>
      <c r="EI816" s="312"/>
      <c r="EJ816" s="312"/>
      <c r="EK816" s="312"/>
      <c r="EL816" s="312"/>
      <c r="EM816" s="312"/>
      <c r="EN816" s="312"/>
      <c r="EO816" s="312"/>
      <c r="EP816" s="312"/>
      <c r="EQ816" s="312"/>
      <c r="ER816" s="312"/>
      <c r="ES816" s="312"/>
      <c r="ET816" s="312"/>
      <c r="EU816" s="312"/>
      <c r="EV816" s="312"/>
      <c r="EW816" s="312"/>
      <c r="EX816" s="312"/>
      <c r="EY816" s="312"/>
      <c r="EZ816" s="312"/>
      <c r="FA816" s="312"/>
      <c r="FB816" s="312"/>
      <c r="FC816" s="312"/>
      <c r="FD816" s="312"/>
      <c r="FE816" s="312"/>
      <c r="FF816" s="312"/>
      <c r="FG816" s="312"/>
      <c r="FH816" s="312"/>
      <c r="FI816" s="312"/>
      <c r="FJ816" s="312"/>
      <c r="FK816" s="312"/>
      <c r="FL816" s="312"/>
      <c r="FM816" s="312"/>
      <c r="FN816" s="312"/>
      <c r="FO816" s="312"/>
      <c r="FP816" s="312"/>
      <c r="FQ816" s="312"/>
      <c r="FR816" s="312"/>
      <c r="FS816" s="312"/>
      <c r="FT816" s="312"/>
      <c r="FU816" s="312"/>
      <c r="FV816" s="312"/>
      <c r="FW816" s="312"/>
      <c r="FX816" s="312"/>
      <c r="FY816" s="312"/>
      <c r="FZ816" s="312"/>
      <c r="GA816" s="312"/>
      <c r="GB816" s="312"/>
      <c r="GC816" s="312"/>
      <c r="GD816" s="312"/>
      <c r="GE816" s="312"/>
      <c r="GF816" s="312"/>
      <c r="GG816" s="312"/>
      <c r="GH816" s="312"/>
      <c r="GI816" s="312"/>
      <c r="GJ816" s="312"/>
      <c r="GK816" s="312"/>
      <c r="GL816" s="312"/>
      <c r="GM816" s="312"/>
      <c r="GN816" s="312"/>
      <c r="GO816" s="312"/>
      <c r="GP816" s="312"/>
      <c r="GQ816" s="312"/>
      <c r="GR816" s="312"/>
      <c r="GS816" s="312"/>
      <c r="GT816" s="312"/>
      <c r="GU816" s="312"/>
      <c r="GV816" s="312"/>
      <c r="GW816" s="312"/>
      <c r="GX816" s="312"/>
      <c r="GY816" s="312"/>
    </row>
    <row r="817" s="61" customFormat="1" ht="19.5" customHeight="1">
      <c r="A817" s="275">
        <v>24</v>
      </c>
      <c r="B817" s="310" t="s">
        <v>819</v>
      </c>
      <c r="C817" s="297">
        <f t="shared" si="482"/>
        <v>651000</v>
      </c>
      <c r="D817" s="297">
        <f t="shared" si="483"/>
        <v>0</v>
      </c>
      <c r="E817" s="297">
        <v>0</v>
      </c>
      <c r="F817" s="297">
        <v>0</v>
      </c>
      <c r="G817" s="297">
        <v>0</v>
      </c>
      <c r="H817" s="297">
        <v>0</v>
      </c>
      <c r="I817" s="297">
        <v>0</v>
      </c>
      <c r="J817" s="300">
        <v>0</v>
      </c>
      <c r="K817" s="299">
        <v>0</v>
      </c>
      <c r="L817" s="299">
        <v>0</v>
      </c>
      <c r="M817" s="299">
        <v>0</v>
      </c>
      <c r="N817" s="299">
        <v>651000</v>
      </c>
      <c r="O817" s="299">
        <v>0</v>
      </c>
      <c r="P817" s="299">
        <v>0</v>
      </c>
      <c r="Q817" s="299">
        <v>0</v>
      </c>
      <c r="R817" s="299">
        <v>0</v>
      </c>
      <c r="S817" s="299">
        <v>0</v>
      </c>
      <c r="T817" s="299">
        <v>0</v>
      </c>
      <c r="U817" s="311"/>
      <c r="V817" s="311"/>
      <c r="W817" s="311"/>
      <c r="X817" s="311"/>
      <c r="Y817" s="311"/>
      <c r="Z817" s="311"/>
      <c r="AA817" s="311"/>
      <c r="AB817" s="311"/>
      <c r="AC817" s="311"/>
      <c r="AD817" s="311"/>
      <c r="AE817" s="311"/>
      <c r="AF817" s="311"/>
      <c r="AG817" s="311"/>
      <c r="AH817" s="311"/>
      <c r="AI817" s="311"/>
      <c r="AJ817" s="311"/>
      <c r="AK817" s="311"/>
      <c r="AL817" s="311"/>
      <c r="AM817" s="311"/>
      <c r="AN817" s="311"/>
      <c r="AO817" s="311"/>
      <c r="AP817" s="312"/>
      <c r="AQ817" s="312"/>
      <c r="AR817" s="312"/>
      <c r="AS817" s="312"/>
      <c r="AT817" s="312"/>
      <c r="AU817" s="312"/>
      <c r="AV817" s="312"/>
      <c r="AW817" s="312"/>
      <c r="AX817" s="312"/>
      <c r="AY817" s="312"/>
      <c r="AZ817" s="312"/>
      <c r="BA817" s="312"/>
      <c r="BB817" s="312"/>
      <c r="BC817" s="312"/>
      <c r="BD817" s="312"/>
      <c r="BE817" s="312"/>
      <c r="BF817" s="312"/>
      <c r="BG817" s="312"/>
      <c r="BH817" s="312"/>
      <c r="BI817" s="312"/>
      <c r="BJ817" s="312"/>
      <c r="BK817" s="312"/>
      <c r="BL817" s="312"/>
      <c r="BM817" s="312"/>
      <c r="BN817" s="312"/>
      <c r="BO817" s="312"/>
      <c r="BP817" s="312"/>
      <c r="BQ817" s="312"/>
      <c r="BR817" s="312"/>
      <c r="BS817" s="312"/>
      <c r="BT817" s="312"/>
      <c r="BU817" s="312"/>
      <c r="BV817" s="312"/>
      <c r="BW817" s="312"/>
      <c r="BX817" s="312"/>
      <c r="BY817" s="312"/>
      <c r="BZ817" s="312"/>
      <c r="CA817" s="312"/>
      <c r="CB817" s="312"/>
      <c r="CC817" s="312"/>
      <c r="CD817" s="312"/>
      <c r="CE817" s="312"/>
      <c r="CF817" s="312"/>
      <c r="CG817" s="312"/>
      <c r="CH817" s="312"/>
      <c r="CI817" s="312"/>
      <c r="CJ817" s="312"/>
      <c r="CK817" s="312"/>
      <c r="CL817" s="312"/>
      <c r="CM817" s="312"/>
      <c r="CN817" s="312"/>
      <c r="CO817" s="312"/>
      <c r="CP817" s="312"/>
      <c r="CQ817" s="312"/>
      <c r="CR817" s="312"/>
      <c r="CS817" s="312"/>
      <c r="CT817" s="312"/>
      <c r="CU817" s="312"/>
      <c r="CV817" s="312"/>
      <c r="CW817" s="312"/>
      <c r="CX817" s="312"/>
      <c r="CY817" s="312"/>
      <c r="CZ817" s="312"/>
      <c r="DA817" s="312"/>
      <c r="DB817" s="312"/>
      <c r="DC817" s="312"/>
      <c r="DD817" s="312"/>
      <c r="DE817" s="312"/>
      <c r="DF817" s="312"/>
      <c r="DG817" s="312"/>
      <c r="DH817" s="312"/>
      <c r="DI817" s="312"/>
      <c r="DJ817" s="312"/>
      <c r="DK817" s="312"/>
      <c r="DL817" s="312"/>
      <c r="DM817" s="312"/>
      <c r="DN817" s="312"/>
      <c r="DO817" s="312"/>
      <c r="DP817" s="312"/>
      <c r="DQ817" s="312"/>
      <c r="DR817" s="312"/>
      <c r="DS817" s="312"/>
      <c r="DT817" s="312"/>
      <c r="DU817" s="312"/>
      <c r="DV817" s="312"/>
      <c r="DW817" s="312"/>
      <c r="DX817" s="312"/>
      <c r="DY817" s="312"/>
      <c r="DZ817" s="312"/>
      <c r="EA817" s="312"/>
      <c r="EB817" s="312"/>
      <c r="EC817" s="312"/>
      <c r="ED817" s="312"/>
      <c r="EE817" s="312"/>
      <c r="EF817" s="312"/>
      <c r="EG817" s="312"/>
      <c r="EH817" s="312"/>
      <c r="EI817" s="312"/>
      <c r="EJ817" s="312"/>
      <c r="EK817" s="312"/>
      <c r="EL817" s="312"/>
      <c r="EM817" s="312"/>
      <c r="EN817" s="312"/>
      <c r="EO817" s="312"/>
      <c r="EP817" s="312"/>
      <c r="EQ817" s="312"/>
      <c r="ER817" s="312"/>
      <c r="ES817" s="312"/>
      <c r="ET817" s="312"/>
      <c r="EU817" s="312"/>
      <c r="EV817" s="312"/>
      <c r="EW817" s="312"/>
      <c r="EX817" s="312"/>
      <c r="EY817" s="312"/>
      <c r="EZ817" s="312"/>
      <c r="FA817" s="312"/>
      <c r="FB817" s="312"/>
      <c r="FC817" s="312"/>
      <c r="FD817" s="312"/>
      <c r="FE817" s="312"/>
      <c r="FF817" s="312"/>
      <c r="FG817" s="312"/>
      <c r="FH817" s="312"/>
      <c r="FI817" s="312"/>
      <c r="FJ817" s="312"/>
      <c r="FK817" s="312"/>
      <c r="FL817" s="312"/>
      <c r="FM817" s="312"/>
      <c r="FN817" s="312"/>
      <c r="FO817" s="312"/>
      <c r="FP817" s="312"/>
      <c r="FQ817" s="312"/>
      <c r="FR817" s="312"/>
      <c r="FS817" s="312"/>
      <c r="FT817" s="312"/>
      <c r="FU817" s="312"/>
      <c r="FV817" s="312"/>
      <c r="FW817" s="312"/>
      <c r="FX817" s="312"/>
      <c r="FY817" s="312"/>
      <c r="FZ817" s="312"/>
      <c r="GA817" s="312"/>
      <c r="GB817" s="312"/>
      <c r="GC817" s="312"/>
      <c r="GD817" s="312"/>
      <c r="GE817" s="312"/>
      <c r="GF817" s="312"/>
      <c r="GG817" s="312"/>
      <c r="GH817" s="312"/>
      <c r="GI817" s="312"/>
      <c r="GJ817" s="312"/>
      <c r="GK817" s="312"/>
      <c r="GL817" s="312"/>
      <c r="GM817" s="312"/>
      <c r="GN817" s="312"/>
      <c r="GO817" s="312"/>
      <c r="GP817" s="312"/>
      <c r="GQ817" s="312"/>
      <c r="GR817" s="312"/>
      <c r="GS817" s="312"/>
      <c r="GT817" s="312"/>
      <c r="GU817" s="312"/>
      <c r="GV817" s="312"/>
      <c r="GW817" s="312"/>
      <c r="GX817" s="312"/>
      <c r="GY817" s="312"/>
    </row>
    <row r="818" s="43" customFormat="1" ht="30" customHeight="1">
      <c r="A818" s="271" t="s">
        <v>442</v>
      </c>
      <c r="B818" s="271"/>
      <c r="C818" s="272">
        <f>C819</f>
        <v>4739874</v>
      </c>
      <c r="D818" s="272">
        <f t="shared" ref="D818:T818" si="484">D819</f>
        <v>307820.40000000002</v>
      </c>
      <c r="E818" s="272">
        <f t="shared" si="484"/>
        <v>0</v>
      </c>
      <c r="F818" s="272">
        <f t="shared" si="484"/>
        <v>0</v>
      </c>
      <c r="G818" s="272">
        <f t="shared" si="484"/>
        <v>0</v>
      </c>
      <c r="H818" s="272">
        <f t="shared" si="484"/>
        <v>95870.399999999994</v>
      </c>
      <c r="I818" s="272">
        <f t="shared" si="484"/>
        <v>211950</v>
      </c>
      <c r="J818" s="273">
        <f t="shared" si="484"/>
        <v>0</v>
      </c>
      <c r="K818" s="272">
        <f t="shared" si="484"/>
        <v>0</v>
      </c>
      <c r="L818" s="272">
        <f t="shared" si="484"/>
        <v>4432053.5999999996</v>
      </c>
      <c r="M818" s="272">
        <f t="shared" si="484"/>
        <v>0</v>
      </c>
      <c r="N818" s="272">
        <f t="shared" si="484"/>
        <v>0</v>
      </c>
      <c r="O818" s="272">
        <f t="shared" si="484"/>
        <v>0</v>
      </c>
      <c r="P818" s="272">
        <f t="shared" si="484"/>
        <v>0</v>
      </c>
      <c r="Q818" s="272">
        <f t="shared" si="484"/>
        <v>0</v>
      </c>
      <c r="R818" s="272">
        <f t="shared" si="484"/>
        <v>0</v>
      </c>
      <c r="S818" s="272">
        <f t="shared" si="484"/>
        <v>0</v>
      </c>
      <c r="T818" s="272">
        <f t="shared" si="484"/>
        <v>0</v>
      </c>
      <c r="U818" s="274"/>
      <c r="V818" s="274"/>
      <c r="W818" s="274"/>
      <c r="X818" s="274"/>
      <c r="Y818" s="274"/>
      <c r="Z818" s="274"/>
      <c r="AA818" s="274"/>
      <c r="AB818" s="274"/>
      <c r="AC818" s="274"/>
      <c r="AD818" s="274"/>
      <c r="AE818" s="274"/>
      <c r="AF818" s="274"/>
      <c r="AG818" s="274"/>
      <c r="AH818" s="274"/>
      <c r="AI818" s="274"/>
      <c r="AJ818" s="274"/>
      <c r="AK818" s="274"/>
      <c r="AL818" s="274"/>
      <c r="AM818" s="274"/>
      <c r="AN818" s="274"/>
      <c r="AO818" s="274"/>
    </row>
    <row r="819" s="51" customFormat="1" ht="22.5" customHeight="1">
      <c r="A819" s="275">
        <v>1</v>
      </c>
      <c r="B819" s="276" t="s">
        <v>443</v>
      </c>
      <c r="C819" s="277">
        <f t="shared" si="478"/>
        <v>4739874</v>
      </c>
      <c r="D819" s="277">
        <f t="shared" si="474"/>
        <v>307820.40000000002</v>
      </c>
      <c r="E819" s="277">
        <v>0</v>
      </c>
      <c r="F819" s="277">
        <v>0</v>
      </c>
      <c r="G819" s="277">
        <v>0</v>
      </c>
      <c r="H819" s="277">
        <v>95870.399999999994</v>
      </c>
      <c r="I819" s="277">
        <v>211950</v>
      </c>
      <c r="J819" s="279">
        <v>0</v>
      </c>
      <c r="K819" s="277">
        <v>0</v>
      </c>
      <c r="L819" s="277">
        <v>4432053.5999999996</v>
      </c>
      <c r="M819" s="277">
        <v>0</v>
      </c>
      <c r="N819" s="277">
        <v>0</v>
      </c>
      <c r="O819" s="277">
        <v>0</v>
      </c>
      <c r="P819" s="277">
        <v>0</v>
      </c>
      <c r="Q819" s="277">
        <v>0</v>
      </c>
      <c r="R819" s="277">
        <v>0</v>
      </c>
      <c r="S819" s="277">
        <v>0</v>
      </c>
      <c r="T819" s="277">
        <v>0</v>
      </c>
      <c r="U819" s="280"/>
      <c r="V819" s="280"/>
      <c r="W819" s="280"/>
      <c r="X819" s="280"/>
      <c r="Y819" s="280"/>
      <c r="Z819" s="280"/>
      <c r="AA819" s="280"/>
      <c r="AB819" s="280"/>
      <c r="AC819" s="280"/>
      <c r="AD819" s="280"/>
      <c r="AE819" s="280"/>
      <c r="AF819" s="280"/>
      <c r="AG819" s="280"/>
      <c r="AH819" s="280"/>
      <c r="AI819" s="280"/>
      <c r="AJ819" s="280"/>
      <c r="AK819" s="280"/>
      <c r="AL819" s="280"/>
      <c r="AM819" s="280"/>
      <c r="AN819" s="280"/>
      <c r="AO819" s="280"/>
    </row>
    <row r="820" s="43" customFormat="1" ht="32.25" customHeight="1">
      <c r="A820" s="271" t="s">
        <v>460</v>
      </c>
      <c r="B820" s="271"/>
      <c r="C820" s="272">
        <f>C821+C831+C839</f>
        <v>56750048.820000008</v>
      </c>
      <c r="D820" s="272">
        <f t="shared" ref="D820:T820" si="485">D821+D831+D839</f>
        <v>19105758.189999998</v>
      </c>
      <c r="E820" s="272">
        <f t="shared" si="485"/>
        <v>383074.79999999999</v>
      </c>
      <c r="F820" s="272">
        <f t="shared" si="485"/>
        <v>15523054.600000001</v>
      </c>
      <c r="G820" s="272">
        <f t="shared" si="485"/>
        <v>1116450.6000000001</v>
      </c>
      <c r="H820" s="272">
        <f t="shared" si="485"/>
        <v>684123.79999999993</v>
      </c>
      <c r="I820" s="272">
        <f t="shared" si="485"/>
        <v>1399054.3900000001</v>
      </c>
      <c r="J820" s="273">
        <f t="shared" si="485"/>
        <v>0</v>
      </c>
      <c r="K820" s="272">
        <f t="shared" si="485"/>
        <v>0</v>
      </c>
      <c r="L820" s="272">
        <f t="shared" si="485"/>
        <v>11502313.879999999</v>
      </c>
      <c r="M820" s="272">
        <f t="shared" si="485"/>
        <v>0</v>
      </c>
      <c r="N820" s="272">
        <f t="shared" si="485"/>
        <v>0</v>
      </c>
      <c r="O820" s="272">
        <f t="shared" si="485"/>
        <v>0</v>
      </c>
      <c r="P820" s="272">
        <f t="shared" si="485"/>
        <v>1150933.8999999999</v>
      </c>
      <c r="Q820" s="272">
        <f t="shared" si="485"/>
        <v>0</v>
      </c>
      <c r="R820" s="272">
        <f t="shared" si="485"/>
        <v>0</v>
      </c>
      <c r="S820" s="272">
        <f t="shared" si="485"/>
        <v>24991042.850000001</v>
      </c>
      <c r="T820" s="272">
        <f t="shared" si="485"/>
        <v>0</v>
      </c>
      <c r="U820" s="274"/>
      <c r="V820" s="274"/>
      <c r="W820" s="274"/>
      <c r="X820" s="274"/>
      <c r="Y820" s="274"/>
      <c r="Z820" s="274"/>
      <c r="AA820" s="274"/>
      <c r="AB820" s="274"/>
      <c r="AC820" s="274"/>
      <c r="AD820" s="274"/>
      <c r="AE820" s="274"/>
      <c r="AF820" s="274"/>
      <c r="AG820" s="274"/>
      <c r="AH820" s="274"/>
      <c r="AI820" s="274"/>
      <c r="AJ820" s="274"/>
      <c r="AK820" s="274"/>
      <c r="AL820" s="274"/>
      <c r="AM820" s="274"/>
      <c r="AN820" s="274"/>
      <c r="AO820" s="274"/>
    </row>
    <row r="821" s="43" customFormat="1" ht="27.75" customHeight="1">
      <c r="A821" s="271" t="s">
        <v>461</v>
      </c>
      <c r="B821" s="271"/>
      <c r="C821" s="272">
        <f>SUM(C822:C830)</f>
        <v>38564104.970000006</v>
      </c>
      <c r="D821" s="272">
        <f t="shared" ref="D821:T821" si="486">SUM(D822:D830)</f>
        <v>7706165</v>
      </c>
      <c r="E821" s="272">
        <f t="shared" si="486"/>
        <v>383074.79999999999</v>
      </c>
      <c r="F821" s="272">
        <f t="shared" si="486"/>
        <v>6784068.2000000002</v>
      </c>
      <c r="G821" s="272">
        <f t="shared" si="486"/>
        <v>203331.60000000001</v>
      </c>
      <c r="H821" s="272">
        <f t="shared" si="486"/>
        <v>126499.2</v>
      </c>
      <c r="I821" s="272">
        <f t="shared" si="486"/>
        <v>209191.20000000001</v>
      </c>
      <c r="J821" s="273">
        <f t="shared" si="486"/>
        <v>0</v>
      </c>
      <c r="K821" s="272">
        <f t="shared" si="486"/>
        <v>0</v>
      </c>
      <c r="L821" s="272">
        <f t="shared" si="486"/>
        <v>5031600.6100000003</v>
      </c>
      <c r="M821" s="272">
        <f t="shared" si="486"/>
        <v>0</v>
      </c>
      <c r="N821" s="272">
        <f t="shared" si="486"/>
        <v>0</v>
      </c>
      <c r="O821" s="272">
        <f t="shared" si="486"/>
        <v>0</v>
      </c>
      <c r="P821" s="272">
        <f t="shared" si="486"/>
        <v>835296.51000000001</v>
      </c>
      <c r="Q821" s="272">
        <f t="shared" si="486"/>
        <v>0</v>
      </c>
      <c r="R821" s="272">
        <f t="shared" si="486"/>
        <v>0</v>
      </c>
      <c r="S821" s="272">
        <f t="shared" si="486"/>
        <v>24991042.850000001</v>
      </c>
      <c r="T821" s="272">
        <f t="shared" si="486"/>
        <v>0</v>
      </c>
      <c r="U821" s="274"/>
      <c r="V821" s="274"/>
      <c r="W821" s="274"/>
      <c r="X821" s="274"/>
      <c r="Y821" s="274"/>
      <c r="Z821" s="274"/>
      <c r="AA821" s="274"/>
      <c r="AB821" s="274"/>
      <c r="AC821" s="274"/>
      <c r="AD821" s="274"/>
      <c r="AE821" s="274"/>
      <c r="AF821" s="274"/>
      <c r="AG821" s="274"/>
      <c r="AH821" s="274"/>
      <c r="AI821" s="274"/>
      <c r="AJ821" s="274"/>
      <c r="AK821" s="274"/>
      <c r="AL821" s="274"/>
      <c r="AM821" s="274"/>
      <c r="AN821" s="274"/>
      <c r="AO821" s="274"/>
    </row>
    <row r="822" s="51" customFormat="1" ht="22.5" customHeight="1">
      <c r="A822" s="275">
        <v>1</v>
      </c>
      <c r="B822" s="276" t="s">
        <v>1473</v>
      </c>
      <c r="C822" s="277">
        <f t="shared" si="478"/>
        <v>6135571.3899999997</v>
      </c>
      <c r="D822" s="277">
        <f t="shared" si="474"/>
        <v>5815740</v>
      </c>
      <c r="E822" s="277">
        <v>0</v>
      </c>
      <c r="F822" s="277">
        <v>5815740</v>
      </c>
      <c r="G822" s="277">
        <v>0</v>
      </c>
      <c r="H822" s="277">
        <v>0</v>
      </c>
      <c r="I822" s="277">
        <v>0</v>
      </c>
      <c r="J822" s="279">
        <v>0</v>
      </c>
      <c r="K822" s="277">
        <v>0</v>
      </c>
      <c r="L822" s="277">
        <v>0</v>
      </c>
      <c r="M822" s="277">
        <v>0</v>
      </c>
      <c r="N822" s="277">
        <v>0</v>
      </c>
      <c r="O822" s="277">
        <v>0</v>
      </c>
      <c r="P822" s="277">
        <v>319831.39000000001</v>
      </c>
      <c r="Q822" s="277">
        <v>0</v>
      </c>
      <c r="R822" s="277">
        <v>0</v>
      </c>
      <c r="S822" s="277">
        <v>0</v>
      </c>
      <c r="T822" s="277">
        <v>0</v>
      </c>
      <c r="U822" s="280"/>
      <c r="V822" s="280"/>
      <c r="W822" s="280"/>
      <c r="X822" s="280"/>
      <c r="Y822" s="280"/>
      <c r="Z822" s="280"/>
      <c r="AA822" s="280"/>
      <c r="AB822" s="280"/>
      <c r="AC822" s="280"/>
      <c r="AD822" s="280"/>
      <c r="AE822" s="280"/>
      <c r="AF822" s="280"/>
      <c r="AG822" s="280"/>
      <c r="AH822" s="280"/>
      <c r="AI822" s="280"/>
      <c r="AJ822" s="280"/>
      <c r="AK822" s="280"/>
      <c r="AL822" s="280"/>
      <c r="AM822" s="280"/>
      <c r="AN822" s="280"/>
      <c r="AO822" s="280"/>
    </row>
    <row r="823" s="51" customFormat="1" ht="22.5" customHeight="1">
      <c r="A823" s="275">
        <v>2</v>
      </c>
      <c r="B823" s="276" t="s">
        <v>821</v>
      </c>
      <c r="C823" s="277">
        <f t="shared" si="478"/>
        <v>8711428.2699999996</v>
      </c>
      <c r="D823" s="277">
        <f t="shared" si="474"/>
        <v>0</v>
      </c>
      <c r="E823" s="277">
        <v>0</v>
      </c>
      <c r="F823" s="277">
        <v>0</v>
      </c>
      <c r="G823" s="277">
        <v>0</v>
      </c>
      <c r="H823" s="277">
        <v>0</v>
      </c>
      <c r="I823" s="277">
        <v>0</v>
      </c>
      <c r="J823" s="279">
        <v>0</v>
      </c>
      <c r="K823" s="277">
        <v>0</v>
      </c>
      <c r="L823" s="277">
        <v>0</v>
      </c>
      <c r="M823" s="277">
        <v>0</v>
      </c>
      <c r="N823" s="277">
        <v>0</v>
      </c>
      <c r="O823" s="277">
        <v>0</v>
      </c>
      <c r="P823" s="277">
        <v>0</v>
      </c>
      <c r="Q823" s="277">
        <v>0</v>
      </c>
      <c r="R823" s="277">
        <v>0</v>
      </c>
      <c r="S823" s="277">
        <v>8711428.2699999996</v>
      </c>
      <c r="T823" s="277">
        <v>0</v>
      </c>
      <c r="U823" s="280"/>
      <c r="V823" s="280"/>
      <c r="W823" s="280"/>
      <c r="X823" s="280"/>
      <c r="Y823" s="280"/>
      <c r="Z823" s="280"/>
      <c r="AA823" s="280"/>
      <c r="AB823" s="280"/>
      <c r="AC823" s="280"/>
      <c r="AD823" s="280"/>
      <c r="AE823" s="280"/>
      <c r="AF823" s="280"/>
      <c r="AG823" s="280"/>
      <c r="AH823" s="280"/>
      <c r="AI823" s="280"/>
      <c r="AJ823" s="280"/>
      <c r="AK823" s="280"/>
      <c r="AL823" s="280"/>
      <c r="AM823" s="280"/>
      <c r="AN823" s="280"/>
      <c r="AO823" s="280"/>
    </row>
    <row r="824" s="51" customFormat="1" ht="22.5" customHeight="1">
      <c r="A824" s="275">
        <v>3</v>
      </c>
      <c r="B824" s="276" t="s">
        <v>467</v>
      </c>
      <c r="C824" s="277">
        <f t="shared" si="478"/>
        <v>10193832</v>
      </c>
      <c r="D824" s="277">
        <f t="shared" si="474"/>
        <v>0</v>
      </c>
      <c r="E824" s="277">
        <v>0</v>
      </c>
      <c r="F824" s="277">
        <v>0</v>
      </c>
      <c r="G824" s="277">
        <v>0</v>
      </c>
      <c r="H824" s="277">
        <v>0</v>
      </c>
      <c r="I824" s="277">
        <v>0</v>
      </c>
      <c r="J824" s="279">
        <v>0</v>
      </c>
      <c r="K824" s="277">
        <v>0</v>
      </c>
      <c r="L824" s="277">
        <v>0</v>
      </c>
      <c r="M824" s="277">
        <v>0</v>
      </c>
      <c r="N824" s="277">
        <v>0</v>
      </c>
      <c r="O824" s="277">
        <v>0</v>
      </c>
      <c r="P824" s="277">
        <v>0</v>
      </c>
      <c r="Q824" s="277">
        <v>0</v>
      </c>
      <c r="R824" s="277">
        <v>0</v>
      </c>
      <c r="S824" s="277">
        <v>10193832</v>
      </c>
      <c r="T824" s="277">
        <v>0</v>
      </c>
      <c r="U824" s="280"/>
      <c r="V824" s="280"/>
      <c r="W824" s="280"/>
      <c r="X824" s="280"/>
      <c r="Y824" s="280"/>
      <c r="Z824" s="280"/>
      <c r="AA824" s="280"/>
      <c r="AB824" s="280"/>
      <c r="AC824" s="280"/>
      <c r="AD824" s="280"/>
      <c r="AE824" s="280"/>
      <c r="AF824" s="280"/>
      <c r="AG824" s="280"/>
      <c r="AH824" s="280"/>
      <c r="AI824" s="280"/>
      <c r="AJ824" s="280"/>
      <c r="AK824" s="280"/>
      <c r="AL824" s="280"/>
      <c r="AM824" s="280"/>
      <c r="AN824" s="280"/>
      <c r="AO824" s="280"/>
    </row>
    <row r="825" s="51" customFormat="1" ht="21" customHeight="1">
      <c r="A825" s="275">
        <v>4</v>
      </c>
      <c r="B825" s="276" t="s">
        <v>1474</v>
      </c>
      <c r="C825" s="277">
        <f t="shared" si="478"/>
        <v>266453.38</v>
      </c>
      <c r="D825" s="277">
        <f t="shared" si="474"/>
        <v>0</v>
      </c>
      <c r="E825" s="277">
        <v>0</v>
      </c>
      <c r="F825" s="277">
        <v>0</v>
      </c>
      <c r="G825" s="277">
        <v>0</v>
      </c>
      <c r="H825" s="277">
        <v>0</v>
      </c>
      <c r="I825" s="277">
        <v>0</v>
      </c>
      <c r="J825" s="279">
        <v>0</v>
      </c>
      <c r="K825" s="277">
        <v>0</v>
      </c>
      <c r="L825" s="277">
        <v>0</v>
      </c>
      <c r="M825" s="277">
        <v>0</v>
      </c>
      <c r="N825" s="277">
        <v>0</v>
      </c>
      <c r="O825" s="277">
        <v>0</v>
      </c>
      <c r="P825" s="277">
        <v>266453.38</v>
      </c>
      <c r="Q825" s="277">
        <v>0</v>
      </c>
      <c r="R825" s="277">
        <v>0</v>
      </c>
      <c r="S825" s="277">
        <v>0</v>
      </c>
      <c r="T825" s="277">
        <v>0</v>
      </c>
      <c r="U825" s="280"/>
      <c r="V825" s="280"/>
      <c r="W825" s="280"/>
      <c r="X825" s="280"/>
      <c r="Y825" s="280"/>
      <c r="Z825" s="280"/>
      <c r="AA825" s="280"/>
      <c r="AB825" s="280"/>
      <c r="AC825" s="280"/>
      <c r="AD825" s="280"/>
      <c r="AE825" s="280"/>
      <c r="AF825" s="280"/>
      <c r="AG825" s="280"/>
      <c r="AH825" s="280"/>
      <c r="AI825" s="280"/>
      <c r="AJ825" s="280"/>
      <c r="AK825" s="280"/>
      <c r="AL825" s="280"/>
      <c r="AM825" s="280"/>
      <c r="AN825" s="280"/>
      <c r="AO825" s="280"/>
    </row>
    <row r="826" s="51" customFormat="1" ht="21" customHeight="1">
      <c r="A826" s="275">
        <v>5</v>
      </c>
      <c r="B826" s="276" t="s">
        <v>468</v>
      </c>
      <c r="C826" s="277">
        <f t="shared" si="478"/>
        <v>2191931.4100000001</v>
      </c>
      <c r="D826" s="277">
        <f t="shared" si="474"/>
        <v>0</v>
      </c>
      <c r="E826" s="277">
        <v>0</v>
      </c>
      <c r="F826" s="277">
        <v>0</v>
      </c>
      <c r="G826" s="277">
        <v>0</v>
      </c>
      <c r="H826" s="277">
        <v>0</v>
      </c>
      <c r="I826" s="277">
        <v>0</v>
      </c>
      <c r="J826" s="279">
        <v>0</v>
      </c>
      <c r="K826" s="277">
        <v>0</v>
      </c>
      <c r="L826" s="277">
        <v>2191931.4100000001</v>
      </c>
      <c r="M826" s="277">
        <v>0</v>
      </c>
      <c r="N826" s="277">
        <v>0</v>
      </c>
      <c r="O826" s="277">
        <v>0</v>
      </c>
      <c r="P826" s="277">
        <v>0</v>
      </c>
      <c r="Q826" s="277">
        <v>0</v>
      </c>
      <c r="R826" s="277">
        <v>0</v>
      </c>
      <c r="S826" s="277">
        <v>0</v>
      </c>
      <c r="T826" s="277">
        <v>0</v>
      </c>
      <c r="U826" s="280"/>
      <c r="V826" s="280"/>
      <c r="W826" s="280"/>
      <c r="X826" s="280"/>
      <c r="Y826" s="280"/>
      <c r="Z826" s="280"/>
      <c r="AA826" s="280"/>
      <c r="AB826" s="280"/>
      <c r="AC826" s="280"/>
      <c r="AD826" s="280"/>
      <c r="AE826" s="280"/>
      <c r="AF826" s="280"/>
      <c r="AG826" s="280"/>
      <c r="AH826" s="280"/>
      <c r="AI826" s="280"/>
      <c r="AJ826" s="280"/>
      <c r="AK826" s="280"/>
      <c r="AL826" s="280"/>
      <c r="AM826" s="280"/>
      <c r="AN826" s="280"/>
      <c r="AO826" s="280"/>
    </row>
    <row r="827" s="51" customFormat="1" ht="22.5" customHeight="1">
      <c r="A827" s="275">
        <v>6</v>
      </c>
      <c r="B827" s="276" t="s">
        <v>823</v>
      </c>
      <c r="C827" s="277">
        <f t="shared" si="478"/>
        <v>1890425</v>
      </c>
      <c r="D827" s="277">
        <f t="shared" si="474"/>
        <v>1890425</v>
      </c>
      <c r="E827" s="277">
        <v>383074.79999999999</v>
      </c>
      <c r="F827" s="277">
        <v>968328.19999999995</v>
      </c>
      <c r="G827" s="277">
        <v>203331.60000000001</v>
      </c>
      <c r="H827" s="277">
        <v>126499.2</v>
      </c>
      <c r="I827" s="277">
        <v>209191.20000000001</v>
      </c>
      <c r="J827" s="279">
        <v>0</v>
      </c>
      <c r="K827" s="277">
        <v>0</v>
      </c>
      <c r="L827" s="277">
        <v>0</v>
      </c>
      <c r="M827" s="277">
        <v>0</v>
      </c>
      <c r="N827" s="277">
        <v>0</v>
      </c>
      <c r="O827" s="277">
        <v>0</v>
      </c>
      <c r="P827" s="277">
        <v>0</v>
      </c>
      <c r="Q827" s="277">
        <v>0</v>
      </c>
      <c r="R827" s="277">
        <v>0</v>
      </c>
      <c r="S827" s="277">
        <v>0</v>
      </c>
      <c r="T827" s="277">
        <v>0</v>
      </c>
      <c r="U827" s="280"/>
      <c r="V827" s="280"/>
      <c r="W827" s="280"/>
      <c r="X827" s="280"/>
      <c r="Y827" s="280"/>
      <c r="Z827" s="280"/>
      <c r="AA827" s="280"/>
      <c r="AB827" s="280"/>
      <c r="AC827" s="280"/>
      <c r="AD827" s="280"/>
      <c r="AE827" s="280"/>
      <c r="AF827" s="280"/>
      <c r="AG827" s="280"/>
      <c r="AH827" s="280"/>
      <c r="AI827" s="280"/>
      <c r="AJ827" s="280"/>
      <c r="AK827" s="280"/>
      <c r="AL827" s="280"/>
      <c r="AM827" s="280"/>
      <c r="AN827" s="280"/>
      <c r="AO827" s="280"/>
    </row>
    <row r="828" s="51" customFormat="1" ht="21" customHeight="1">
      <c r="A828" s="275">
        <v>7</v>
      </c>
      <c r="B828" s="276" t="s">
        <v>469</v>
      </c>
      <c r="C828" s="277">
        <f t="shared" si="478"/>
        <v>6085782.5800000001</v>
      </c>
      <c r="D828" s="277">
        <f t="shared" si="474"/>
        <v>0</v>
      </c>
      <c r="E828" s="277">
        <v>0</v>
      </c>
      <c r="F828" s="277">
        <v>0</v>
      </c>
      <c r="G828" s="277">
        <v>0</v>
      </c>
      <c r="H828" s="277">
        <v>0</v>
      </c>
      <c r="I828" s="277">
        <v>0</v>
      </c>
      <c r="J828" s="279">
        <v>0</v>
      </c>
      <c r="K828" s="277">
        <v>0</v>
      </c>
      <c r="L828" s="277">
        <v>0</v>
      </c>
      <c r="M828" s="277">
        <v>0</v>
      </c>
      <c r="N828" s="277">
        <v>0</v>
      </c>
      <c r="O828" s="277">
        <v>0</v>
      </c>
      <c r="P828" s="277">
        <v>0</v>
      </c>
      <c r="Q828" s="277">
        <v>0</v>
      </c>
      <c r="R828" s="277">
        <v>0</v>
      </c>
      <c r="S828" s="277">
        <v>6085782.5800000001</v>
      </c>
      <c r="T828" s="277">
        <v>0</v>
      </c>
      <c r="U828" s="280"/>
      <c r="V828" s="280"/>
      <c r="W828" s="280"/>
      <c r="X828" s="280"/>
      <c r="Y828" s="280"/>
      <c r="Z828" s="280"/>
      <c r="AA828" s="280"/>
      <c r="AB828" s="280"/>
      <c r="AC828" s="280"/>
      <c r="AD828" s="280"/>
      <c r="AE828" s="280"/>
      <c r="AF828" s="280"/>
      <c r="AG828" s="280"/>
      <c r="AH828" s="280"/>
      <c r="AI828" s="280"/>
      <c r="AJ828" s="280"/>
      <c r="AK828" s="280"/>
      <c r="AL828" s="280"/>
      <c r="AM828" s="280"/>
      <c r="AN828" s="280"/>
      <c r="AO828" s="280"/>
    </row>
    <row r="829" s="51" customFormat="1" ht="21" customHeight="1">
      <c r="A829" s="275">
        <v>8</v>
      </c>
      <c r="B829" s="276" t="s">
        <v>824</v>
      </c>
      <c r="C829" s="277">
        <f t="shared" si="478"/>
        <v>2839669.2000000002</v>
      </c>
      <c r="D829" s="277">
        <f t="shared" si="474"/>
        <v>0</v>
      </c>
      <c r="E829" s="277">
        <v>0</v>
      </c>
      <c r="F829" s="277">
        <v>0</v>
      </c>
      <c r="G829" s="277">
        <v>0</v>
      </c>
      <c r="H829" s="277">
        <v>0</v>
      </c>
      <c r="I829" s="277">
        <v>0</v>
      </c>
      <c r="J829" s="279">
        <v>0</v>
      </c>
      <c r="K829" s="277">
        <v>0</v>
      </c>
      <c r="L829" s="277">
        <v>2839669.2000000002</v>
      </c>
      <c r="M829" s="277">
        <v>0</v>
      </c>
      <c r="N829" s="277">
        <v>0</v>
      </c>
      <c r="O829" s="277">
        <v>0</v>
      </c>
      <c r="P829" s="277">
        <v>0</v>
      </c>
      <c r="Q829" s="277">
        <v>0</v>
      </c>
      <c r="R829" s="277">
        <v>0</v>
      </c>
      <c r="S829" s="277">
        <v>0</v>
      </c>
      <c r="T829" s="277">
        <v>0</v>
      </c>
      <c r="U829" s="280"/>
      <c r="V829" s="280"/>
      <c r="W829" s="280"/>
      <c r="X829" s="280"/>
      <c r="Y829" s="280"/>
      <c r="Z829" s="280"/>
      <c r="AA829" s="280"/>
      <c r="AB829" s="280"/>
      <c r="AC829" s="280"/>
      <c r="AD829" s="280"/>
      <c r="AE829" s="280"/>
      <c r="AF829" s="280"/>
      <c r="AG829" s="280"/>
      <c r="AH829" s="280"/>
      <c r="AI829" s="280"/>
      <c r="AJ829" s="280"/>
      <c r="AK829" s="280"/>
      <c r="AL829" s="280"/>
      <c r="AM829" s="280"/>
      <c r="AN829" s="280"/>
      <c r="AO829" s="280"/>
    </row>
    <row r="830" s="51" customFormat="1" ht="21" customHeight="1">
      <c r="A830" s="275">
        <v>9</v>
      </c>
      <c r="B830" s="276" t="s">
        <v>1475</v>
      </c>
      <c r="C830" s="277">
        <f t="shared" si="478"/>
        <v>249011.73999999999</v>
      </c>
      <c r="D830" s="277">
        <f t="shared" si="474"/>
        <v>0</v>
      </c>
      <c r="E830" s="277">
        <v>0</v>
      </c>
      <c r="F830" s="277">
        <v>0</v>
      </c>
      <c r="G830" s="277">
        <v>0</v>
      </c>
      <c r="H830" s="277">
        <v>0</v>
      </c>
      <c r="I830" s="277">
        <v>0</v>
      </c>
      <c r="J830" s="279">
        <v>0</v>
      </c>
      <c r="K830" s="277">
        <v>0</v>
      </c>
      <c r="L830" s="277">
        <v>0</v>
      </c>
      <c r="M830" s="277">
        <v>0</v>
      </c>
      <c r="N830" s="277">
        <v>0</v>
      </c>
      <c r="O830" s="277">
        <v>0</v>
      </c>
      <c r="P830" s="277">
        <v>249011.73999999999</v>
      </c>
      <c r="Q830" s="277">
        <v>0</v>
      </c>
      <c r="R830" s="277">
        <v>0</v>
      </c>
      <c r="S830" s="277">
        <v>0</v>
      </c>
      <c r="T830" s="277">
        <v>0</v>
      </c>
      <c r="U830" s="280"/>
      <c r="V830" s="280"/>
      <c r="W830" s="280"/>
      <c r="X830" s="280"/>
      <c r="Y830" s="280"/>
      <c r="Z830" s="280"/>
      <c r="AA830" s="280"/>
      <c r="AB830" s="280"/>
      <c r="AC830" s="280"/>
      <c r="AD830" s="280"/>
      <c r="AE830" s="280"/>
      <c r="AF830" s="280"/>
      <c r="AG830" s="280"/>
      <c r="AH830" s="280"/>
      <c r="AI830" s="280"/>
      <c r="AJ830" s="280"/>
      <c r="AK830" s="280"/>
      <c r="AL830" s="280"/>
      <c r="AM830" s="280"/>
      <c r="AN830" s="280"/>
      <c r="AO830" s="280"/>
    </row>
    <row r="831" s="43" customFormat="1" ht="27.75" customHeight="1">
      <c r="A831" s="271" t="s">
        <v>477</v>
      </c>
      <c r="B831" s="271"/>
      <c r="C831" s="272">
        <f>SUM(C832:C838)</f>
        <v>10976113.399999999</v>
      </c>
      <c r="D831" s="272">
        <f t="shared" ref="D831:T831" si="487">SUM(D832:D838)</f>
        <v>10976113.399999999</v>
      </c>
      <c r="E831" s="272">
        <f t="shared" si="487"/>
        <v>0</v>
      </c>
      <c r="F831" s="272">
        <f t="shared" si="487"/>
        <v>8738986.4000000004</v>
      </c>
      <c r="G831" s="272">
        <f t="shared" si="487"/>
        <v>913119</v>
      </c>
      <c r="H831" s="272">
        <f t="shared" si="487"/>
        <v>557624.59999999998</v>
      </c>
      <c r="I831" s="272">
        <f t="shared" si="487"/>
        <v>766383.40000000002</v>
      </c>
      <c r="J831" s="273">
        <f t="shared" si="487"/>
        <v>0</v>
      </c>
      <c r="K831" s="272">
        <f t="shared" si="487"/>
        <v>0</v>
      </c>
      <c r="L831" s="272">
        <f t="shared" si="487"/>
        <v>0</v>
      </c>
      <c r="M831" s="272">
        <f t="shared" si="487"/>
        <v>0</v>
      </c>
      <c r="N831" s="272">
        <f t="shared" si="487"/>
        <v>0</v>
      </c>
      <c r="O831" s="272">
        <f t="shared" si="487"/>
        <v>0</v>
      </c>
      <c r="P831" s="272">
        <f t="shared" si="487"/>
        <v>0</v>
      </c>
      <c r="Q831" s="272">
        <f t="shared" si="487"/>
        <v>0</v>
      </c>
      <c r="R831" s="272">
        <f t="shared" si="487"/>
        <v>0</v>
      </c>
      <c r="S831" s="272">
        <f t="shared" si="487"/>
        <v>0</v>
      </c>
      <c r="T831" s="272">
        <f t="shared" si="487"/>
        <v>0</v>
      </c>
      <c r="U831" s="274"/>
      <c r="V831" s="274"/>
      <c r="W831" s="274"/>
      <c r="X831" s="274"/>
      <c r="Y831" s="274"/>
      <c r="Z831" s="274"/>
      <c r="AA831" s="274"/>
      <c r="AB831" s="274"/>
      <c r="AC831" s="274"/>
      <c r="AD831" s="274"/>
      <c r="AE831" s="274"/>
      <c r="AF831" s="274"/>
      <c r="AG831" s="274"/>
      <c r="AH831" s="274"/>
      <c r="AI831" s="274"/>
      <c r="AJ831" s="274"/>
      <c r="AK831" s="274"/>
      <c r="AL831" s="274"/>
      <c r="AM831" s="274"/>
      <c r="AN831" s="274"/>
      <c r="AO831" s="274"/>
    </row>
    <row r="832" s="51" customFormat="1" ht="22.5" customHeight="1">
      <c r="A832" s="275">
        <v>1</v>
      </c>
      <c r="B832" s="276" t="s">
        <v>826</v>
      </c>
      <c r="C832" s="277">
        <f t="shared" ref="C832:C838" si="488">D832+K832+L832+M832+N832+O832+P832+Q832+R832+S832+T832</f>
        <v>2230111.6000000001</v>
      </c>
      <c r="D832" s="277">
        <f t="shared" ref="D832:D838" si="489">SUM(E832:I832)</f>
        <v>2230111.6000000001</v>
      </c>
      <c r="E832" s="277">
        <v>0</v>
      </c>
      <c r="F832" s="277">
        <v>2230111.6000000001</v>
      </c>
      <c r="G832" s="277">
        <v>0</v>
      </c>
      <c r="H832" s="277">
        <v>0</v>
      </c>
      <c r="I832" s="277">
        <v>0</v>
      </c>
      <c r="J832" s="279">
        <v>0</v>
      </c>
      <c r="K832" s="277">
        <v>0</v>
      </c>
      <c r="L832" s="277">
        <v>0</v>
      </c>
      <c r="M832" s="277">
        <v>0</v>
      </c>
      <c r="N832" s="277">
        <v>0</v>
      </c>
      <c r="O832" s="277">
        <v>0</v>
      </c>
      <c r="P832" s="277">
        <v>0</v>
      </c>
      <c r="Q832" s="277">
        <v>0</v>
      </c>
      <c r="R832" s="277">
        <v>0</v>
      </c>
      <c r="S832" s="277">
        <v>0</v>
      </c>
      <c r="T832" s="277">
        <v>0</v>
      </c>
      <c r="U832" s="280"/>
      <c r="V832" s="280"/>
      <c r="W832" s="280"/>
      <c r="X832" s="280"/>
      <c r="Y832" s="280"/>
      <c r="Z832" s="280"/>
      <c r="AA832" s="280"/>
      <c r="AB832" s="280"/>
      <c r="AC832" s="280"/>
      <c r="AD832" s="280"/>
      <c r="AE832" s="280"/>
      <c r="AF832" s="280"/>
      <c r="AG832" s="280"/>
      <c r="AH832" s="280"/>
      <c r="AI832" s="280"/>
      <c r="AJ832" s="280"/>
      <c r="AK832" s="280"/>
      <c r="AL832" s="280"/>
      <c r="AM832" s="280"/>
      <c r="AN832" s="280"/>
      <c r="AO832" s="280"/>
    </row>
    <row r="833" s="51" customFormat="1" ht="22.5" customHeight="1">
      <c r="A833" s="275">
        <v>2</v>
      </c>
      <c r="B833" s="276" t="s">
        <v>1476</v>
      </c>
      <c r="C833" s="277">
        <f t="shared" si="488"/>
        <v>1977871.3999999999</v>
      </c>
      <c r="D833" s="277">
        <f t="shared" si="489"/>
        <v>1977871.3999999999</v>
      </c>
      <c r="E833" s="277">
        <v>0</v>
      </c>
      <c r="F833" s="277">
        <v>891779.40000000002</v>
      </c>
      <c r="G833" s="277">
        <v>450215.79999999999</v>
      </c>
      <c r="H833" s="277">
        <v>308052.79999999999</v>
      </c>
      <c r="I833" s="277">
        <v>327823.40000000002</v>
      </c>
      <c r="J833" s="279">
        <v>0</v>
      </c>
      <c r="K833" s="277">
        <v>0</v>
      </c>
      <c r="L833" s="277">
        <v>0</v>
      </c>
      <c r="M833" s="277">
        <v>0</v>
      </c>
      <c r="N833" s="277">
        <v>0</v>
      </c>
      <c r="O833" s="277">
        <v>0</v>
      </c>
      <c r="P833" s="277">
        <v>0</v>
      </c>
      <c r="Q833" s="277">
        <v>0</v>
      </c>
      <c r="R833" s="277">
        <v>0</v>
      </c>
      <c r="S833" s="277">
        <v>0</v>
      </c>
      <c r="T833" s="277">
        <v>0</v>
      </c>
      <c r="U833" s="280"/>
      <c r="V833" s="280"/>
      <c r="W833" s="280"/>
      <c r="X833" s="280"/>
      <c r="Y833" s="280"/>
      <c r="Z833" s="280"/>
      <c r="AA833" s="280"/>
      <c r="AB833" s="280"/>
      <c r="AC833" s="280"/>
      <c r="AD833" s="280"/>
      <c r="AE833" s="280"/>
      <c r="AF833" s="280"/>
      <c r="AG833" s="280"/>
      <c r="AH833" s="280"/>
      <c r="AI833" s="280"/>
      <c r="AJ833" s="280"/>
      <c r="AK833" s="280"/>
      <c r="AL833" s="280"/>
      <c r="AM833" s="280"/>
      <c r="AN833" s="280"/>
      <c r="AO833" s="280"/>
    </row>
    <row r="834" s="51" customFormat="1" ht="22.5" customHeight="1">
      <c r="A834" s="275">
        <v>3</v>
      </c>
      <c r="B834" s="276" t="s">
        <v>1477</v>
      </c>
      <c r="C834" s="277">
        <f t="shared" si="488"/>
        <v>2236670.2000000002</v>
      </c>
      <c r="D834" s="277">
        <f t="shared" si="489"/>
        <v>2236670.2000000002</v>
      </c>
      <c r="E834" s="277">
        <v>0</v>
      </c>
      <c r="F834" s="277">
        <v>2236670.2000000002</v>
      </c>
      <c r="G834" s="277">
        <v>0</v>
      </c>
      <c r="H834" s="277">
        <v>0</v>
      </c>
      <c r="I834" s="277">
        <v>0</v>
      </c>
      <c r="J834" s="279">
        <v>0</v>
      </c>
      <c r="K834" s="277">
        <v>0</v>
      </c>
      <c r="L834" s="277">
        <v>0</v>
      </c>
      <c r="M834" s="277">
        <v>0</v>
      </c>
      <c r="N834" s="277">
        <v>0</v>
      </c>
      <c r="O834" s="277">
        <v>0</v>
      </c>
      <c r="P834" s="277">
        <v>0</v>
      </c>
      <c r="Q834" s="277">
        <v>0</v>
      </c>
      <c r="R834" s="277">
        <v>0</v>
      </c>
      <c r="S834" s="277">
        <v>0</v>
      </c>
      <c r="T834" s="277">
        <v>0</v>
      </c>
      <c r="U834" s="280"/>
      <c r="V834" s="280"/>
      <c r="W834" s="280"/>
      <c r="X834" s="280"/>
      <c r="Y834" s="280"/>
      <c r="Z834" s="280"/>
      <c r="AA834" s="280"/>
      <c r="AB834" s="280"/>
      <c r="AC834" s="280"/>
      <c r="AD834" s="280"/>
      <c r="AE834" s="280"/>
      <c r="AF834" s="280"/>
      <c r="AG834" s="280"/>
      <c r="AH834" s="280"/>
      <c r="AI834" s="280"/>
      <c r="AJ834" s="280"/>
      <c r="AK834" s="280"/>
      <c r="AL834" s="280"/>
      <c r="AM834" s="280"/>
      <c r="AN834" s="280"/>
      <c r="AO834" s="280"/>
    </row>
    <row r="835" s="51" customFormat="1" ht="22.5" customHeight="1">
      <c r="A835" s="275">
        <v>4</v>
      </c>
      <c r="B835" s="276" t="s">
        <v>829</v>
      </c>
      <c r="C835" s="277">
        <f t="shared" si="488"/>
        <v>1284229</v>
      </c>
      <c r="D835" s="277">
        <f t="shared" si="489"/>
        <v>1284229</v>
      </c>
      <c r="E835" s="277">
        <v>0</v>
      </c>
      <c r="F835" s="277">
        <v>1284229</v>
      </c>
      <c r="G835" s="277">
        <v>0</v>
      </c>
      <c r="H835" s="277">
        <v>0</v>
      </c>
      <c r="I835" s="277">
        <v>0</v>
      </c>
      <c r="J835" s="279">
        <v>0</v>
      </c>
      <c r="K835" s="277">
        <v>0</v>
      </c>
      <c r="L835" s="277">
        <v>0</v>
      </c>
      <c r="M835" s="277">
        <v>0</v>
      </c>
      <c r="N835" s="277">
        <v>0</v>
      </c>
      <c r="O835" s="277">
        <v>0</v>
      </c>
      <c r="P835" s="277">
        <v>0</v>
      </c>
      <c r="Q835" s="277">
        <v>0</v>
      </c>
      <c r="R835" s="277">
        <v>0</v>
      </c>
      <c r="S835" s="277">
        <v>0</v>
      </c>
      <c r="T835" s="277">
        <v>0</v>
      </c>
      <c r="U835" s="280"/>
      <c r="V835" s="280"/>
      <c r="W835" s="280"/>
      <c r="X835" s="280"/>
      <c r="Y835" s="280"/>
      <c r="Z835" s="280"/>
      <c r="AA835" s="280"/>
      <c r="AB835" s="280"/>
      <c r="AC835" s="280"/>
      <c r="AD835" s="280"/>
      <c r="AE835" s="280"/>
      <c r="AF835" s="280"/>
      <c r="AG835" s="280"/>
      <c r="AH835" s="280"/>
      <c r="AI835" s="280"/>
      <c r="AJ835" s="280"/>
      <c r="AK835" s="280"/>
      <c r="AL835" s="280"/>
      <c r="AM835" s="280"/>
      <c r="AN835" s="280"/>
      <c r="AO835" s="280"/>
    </row>
    <row r="836" s="51" customFormat="1" ht="22.5" customHeight="1">
      <c r="A836" s="275">
        <v>5</v>
      </c>
      <c r="B836" s="276" t="s">
        <v>1478</v>
      </c>
      <c r="C836" s="277">
        <f t="shared" si="488"/>
        <v>712475</v>
      </c>
      <c r="D836" s="277">
        <f t="shared" si="489"/>
        <v>712475</v>
      </c>
      <c r="E836" s="277">
        <v>0</v>
      </c>
      <c r="F836" s="277">
        <v>0</v>
      </c>
      <c r="G836" s="277">
        <v>462903.20000000001</v>
      </c>
      <c r="H836" s="277">
        <v>249571.79999999999</v>
      </c>
      <c r="I836" s="277">
        <v>0</v>
      </c>
      <c r="J836" s="279">
        <v>0</v>
      </c>
      <c r="K836" s="277">
        <v>0</v>
      </c>
      <c r="L836" s="277">
        <v>0</v>
      </c>
      <c r="M836" s="277">
        <v>0</v>
      </c>
      <c r="N836" s="277">
        <v>0</v>
      </c>
      <c r="O836" s="277">
        <v>0</v>
      </c>
      <c r="P836" s="277">
        <v>0</v>
      </c>
      <c r="Q836" s="277">
        <v>0</v>
      </c>
      <c r="R836" s="277">
        <v>0</v>
      </c>
      <c r="S836" s="277">
        <v>0</v>
      </c>
      <c r="T836" s="277">
        <v>0</v>
      </c>
      <c r="U836" s="280"/>
      <c r="V836" s="280"/>
      <c r="W836" s="280"/>
      <c r="X836" s="280"/>
      <c r="Y836" s="280"/>
      <c r="Z836" s="280"/>
      <c r="AA836" s="280"/>
      <c r="AB836" s="280"/>
      <c r="AC836" s="280"/>
      <c r="AD836" s="280"/>
      <c r="AE836" s="280"/>
      <c r="AF836" s="280"/>
      <c r="AG836" s="280"/>
      <c r="AH836" s="280"/>
      <c r="AI836" s="280"/>
      <c r="AJ836" s="280"/>
      <c r="AK836" s="280"/>
      <c r="AL836" s="280"/>
      <c r="AM836" s="280"/>
      <c r="AN836" s="280"/>
      <c r="AO836" s="280"/>
    </row>
    <row r="837" s="51" customFormat="1" ht="22.5" customHeight="1">
      <c r="A837" s="275">
        <v>6</v>
      </c>
      <c r="B837" s="276" t="s">
        <v>1479</v>
      </c>
      <c r="C837" s="277">
        <f t="shared" si="488"/>
        <v>541401.59999999998</v>
      </c>
      <c r="D837" s="277">
        <f t="shared" si="489"/>
        <v>541401.59999999998</v>
      </c>
      <c r="E837" s="277">
        <v>0</v>
      </c>
      <c r="F837" s="277">
        <v>541401.59999999998</v>
      </c>
      <c r="G837" s="277">
        <v>0</v>
      </c>
      <c r="H837" s="277">
        <v>0</v>
      </c>
      <c r="I837" s="277">
        <v>0</v>
      </c>
      <c r="J837" s="279">
        <v>0</v>
      </c>
      <c r="K837" s="277">
        <v>0</v>
      </c>
      <c r="L837" s="277">
        <v>0</v>
      </c>
      <c r="M837" s="277">
        <v>0</v>
      </c>
      <c r="N837" s="277">
        <v>0</v>
      </c>
      <c r="O837" s="277">
        <v>0</v>
      </c>
      <c r="P837" s="277">
        <v>0</v>
      </c>
      <c r="Q837" s="277">
        <v>0</v>
      </c>
      <c r="R837" s="277">
        <v>0</v>
      </c>
      <c r="S837" s="277">
        <v>0</v>
      </c>
      <c r="T837" s="277">
        <v>0</v>
      </c>
      <c r="U837" s="280"/>
      <c r="V837" s="280"/>
      <c r="W837" s="280"/>
      <c r="X837" s="280"/>
      <c r="Y837" s="280"/>
      <c r="Z837" s="280"/>
      <c r="AA837" s="280"/>
      <c r="AB837" s="280"/>
      <c r="AC837" s="280"/>
      <c r="AD837" s="280"/>
      <c r="AE837" s="280"/>
      <c r="AF837" s="280"/>
      <c r="AG837" s="280"/>
      <c r="AH837" s="280"/>
      <c r="AI837" s="280"/>
      <c r="AJ837" s="280"/>
      <c r="AK837" s="280"/>
      <c r="AL837" s="280"/>
      <c r="AM837" s="280"/>
      <c r="AN837" s="280"/>
      <c r="AO837" s="280"/>
    </row>
    <row r="838" s="51" customFormat="1" ht="25.5" customHeight="1">
      <c r="A838" s="275">
        <v>7</v>
      </c>
      <c r="B838" s="276" t="s">
        <v>1480</v>
      </c>
      <c r="C838" s="277">
        <f t="shared" si="488"/>
        <v>1993354.6000000001</v>
      </c>
      <c r="D838" s="277">
        <f t="shared" si="489"/>
        <v>1993354.6000000001</v>
      </c>
      <c r="E838" s="277">
        <v>0</v>
      </c>
      <c r="F838" s="277">
        <v>1554794.6000000001</v>
      </c>
      <c r="G838" s="277">
        <v>0</v>
      </c>
      <c r="H838" s="277">
        <v>0</v>
      </c>
      <c r="I838" s="277">
        <v>438560</v>
      </c>
      <c r="J838" s="279">
        <v>0</v>
      </c>
      <c r="K838" s="277">
        <v>0</v>
      </c>
      <c r="L838" s="277">
        <v>0</v>
      </c>
      <c r="M838" s="277">
        <v>0</v>
      </c>
      <c r="N838" s="277">
        <v>0</v>
      </c>
      <c r="O838" s="277">
        <v>0</v>
      </c>
      <c r="P838" s="277">
        <v>0</v>
      </c>
      <c r="Q838" s="277">
        <v>0</v>
      </c>
      <c r="R838" s="277">
        <v>0</v>
      </c>
      <c r="S838" s="277">
        <v>0</v>
      </c>
      <c r="T838" s="277">
        <v>0</v>
      </c>
      <c r="U838" s="280"/>
      <c r="V838" s="280"/>
      <c r="W838" s="280"/>
      <c r="X838" s="280"/>
      <c r="Y838" s="280"/>
      <c r="Z838" s="280"/>
      <c r="AA838" s="280"/>
      <c r="AB838" s="280"/>
      <c r="AC838" s="280"/>
      <c r="AD838" s="280"/>
      <c r="AE838" s="280"/>
      <c r="AF838" s="280"/>
      <c r="AG838" s="280"/>
      <c r="AH838" s="280"/>
      <c r="AI838" s="280"/>
      <c r="AJ838" s="280"/>
      <c r="AK838" s="280"/>
      <c r="AL838" s="280"/>
      <c r="AM838" s="280"/>
      <c r="AN838" s="280"/>
      <c r="AO838" s="280"/>
    </row>
    <row r="839" s="43" customFormat="1" ht="27.75" customHeight="1">
      <c r="A839" s="271" t="s">
        <v>490</v>
      </c>
      <c r="B839" s="271"/>
      <c r="C839" s="272">
        <f>SUM(C840:C841)</f>
        <v>7209830.4499999993</v>
      </c>
      <c r="D839" s="272">
        <f t="shared" ref="D839:T839" si="490">SUM(D840:D841)</f>
        <v>423479.78999999998</v>
      </c>
      <c r="E839" s="272">
        <f t="shared" si="490"/>
        <v>0</v>
      </c>
      <c r="F839" s="272">
        <f t="shared" si="490"/>
        <v>0</v>
      </c>
      <c r="G839" s="272">
        <f t="shared" si="490"/>
        <v>0</v>
      </c>
      <c r="H839" s="272">
        <f t="shared" si="490"/>
        <v>0</v>
      </c>
      <c r="I839" s="272">
        <f t="shared" si="490"/>
        <v>423479.78999999998</v>
      </c>
      <c r="J839" s="273">
        <f t="shared" si="490"/>
        <v>0</v>
      </c>
      <c r="K839" s="272">
        <f t="shared" si="490"/>
        <v>0</v>
      </c>
      <c r="L839" s="272">
        <f t="shared" si="490"/>
        <v>6470713.2699999996</v>
      </c>
      <c r="M839" s="272">
        <f t="shared" si="490"/>
        <v>0</v>
      </c>
      <c r="N839" s="272">
        <f t="shared" si="490"/>
        <v>0</v>
      </c>
      <c r="O839" s="272">
        <f t="shared" si="490"/>
        <v>0</v>
      </c>
      <c r="P839" s="272">
        <f t="shared" si="490"/>
        <v>315637.39000000001</v>
      </c>
      <c r="Q839" s="272">
        <f t="shared" si="490"/>
        <v>0</v>
      </c>
      <c r="R839" s="272">
        <f t="shared" si="490"/>
        <v>0</v>
      </c>
      <c r="S839" s="272">
        <f t="shared" si="490"/>
        <v>0</v>
      </c>
      <c r="T839" s="272">
        <f t="shared" si="490"/>
        <v>0</v>
      </c>
      <c r="U839" s="274"/>
      <c r="V839" s="274"/>
      <c r="W839" s="274"/>
      <c r="X839" s="274"/>
      <c r="Y839" s="274"/>
      <c r="Z839" s="274"/>
      <c r="AA839" s="274"/>
      <c r="AB839" s="274"/>
      <c r="AC839" s="274"/>
      <c r="AD839" s="274"/>
      <c r="AE839" s="274"/>
      <c r="AF839" s="274"/>
      <c r="AG839" s="274"/>
      <c r="AH839" s="274"/>
      <c r="AI839" s="274"/>
      <c r="AJ839" s="274"/>
      <c r="AK839" s="274"/>
      <c r="AL839" s="274"/>
      <c r="AM839" s="274"/>
      <c r="AN839" s="274"/>
      <c r="AO839" s="274"/>
    </row>
    <row r="840" s="51" customFormat="1" ht="22.5" customHeight="1">
      <c r="A840" s="275">
        <v>1</v>
      </c>
      <c r="B840" s="276" t="s">
        <v>1481</v>
      </c>
      <c r="C840" s="277">
        <f t="shared" si="478"/>
        <v>3670896.6200000001</v>
      </c>
      <c r="D840" s="277">
        <f t="shared" ref="D840:D841" si="491">SUM(E840:I840)</f>
        <v>223376.57999999999</v>
      </c>
      <c r="E840" s="277">
        <v>0</v>
      </c>
      <c r="F840" s="277">
        <v>0</v>
      </c>
      <c r="G840" s="277">
        <v>0</v>
      </c>
      <c r="H840" s="277">
        <v>0</v>
      </c>
      <c r="I840" s="277">
        <v>223376.57999999999</v>
      </c>
      <c r="J840" s="279">
        <v>0</v>
      </c>
      <c r="K840" s="277">
        <v>0</v>
      </c>
      <c r="L840" s="277">
        <v>3289787.7000000002</v>
      </c>
      <c r="M840" s="277">
        <v>0</v>
      </c>
      <c r="N840" s="277">
        <v>0</v>
      </c>
      <c r="O840" s="277">
        <v>0</v>
      </c>
      <c r="P840" s="277">
        <v>157732.34</v>
      </c>
      <c r="Q840" s="277">
        <v>0</v>
      </c>
      <c r="R840" s="277">
        <v>0</v>
      </c>
      <c r="S840" s="277">
        <v>0</v>
      </c>
      <c r="T840" s="277">
        <v>0</v>
      </c>
      <c r="U840" s="280"/>
      <c r="V840" s="280"/>
      <c r="W840" s="280"/>
      <c r="X840" s="280"/>
      <c r="Y840" s="280"/>
      <c r="Z840" s="280"/>
      <c r="AA840" s="280"/>
      <c r="AB840" s="280"/>
      <c r="AC840" s="280"/>
      <c r="AD840" s="280"/>
      <c r="AE840" s="280"/>
      <c r="AF840" s="280"/>
      <c r="AG840" s="280"/>
      <c r="AH840" s="280"/>
      <c r="AI840" s="280"/>
      <c r="AJ840" s="280"/>
      <c r="AK840" s="280"/>
      <c r="AL840" s="280"/>
      <c r="AM840" s="280"/>
      <c r="AN840" s="280"/>
      <c r="AO840" s="280"/>
    </row>
    <row r="841" s="51" customFormat="1" ht="22.5" customHeight="1">
      <c r="A841" s="275">
        <v>2</v>
      </c>
      <c r="B841" s="276" t="s">
        <v>1482</v>
      </c>
      <c r="C841" s="277">
        <f t="shared" si="478"/>
        <v>3538933.8299999996</v>
      </c>
      <c r="D841" s="277">
        <f t="shared" si="491"/>
        <v>200103.20999999999</v>
      </c>
      <c r="E841" s="277">
        <v>0</v>
      </c>
      <c r="F841" s="277">
        <v>0</v>
      </c>
      <c r="G841" s="277">
        <v>0</v>
      </c>
      <c r="H841" s="277">
        <v>0</v>
      </c>
      <c r="I841" s="277">
        <v>200103.20999999999</v>
      </c>
      <c r="J841" s="279">
        <v>0</v>
      </c>
      <c r="K841" s="277">
        <v>0</v>
      </c>
      <c r="L841" s="277">
        <v>3180925.5699999998</v>
      </c>
      <c r="M841" s="277">
        <v>0</v>
      </c>
      <c r="N841" s="277">
        <v>0</v>
      </c>
      <c r="O841" s="277">
        <v>0</v>
      </c>
      <c r="P841" s="277">
        <v>157905.04999999999</v>
      </c>
      <c r="Q841" s="277">
        <v>0</v>
      </c>
      <c r="R841" s="277">
        <v>0</v>
      </c>
      <c r="S841" s="277">
        <v>0</v>
      </c>
      <c r="T841" s="277">
        <v>0</v>
      </c>
      <c r="U841" s="280"/>
      <c r="V841" s="280"/>
      <c r="W841" s="280"/>
      <c r="X841" s="280"/>
      <c r="Y841" s="280"/>
      <c r="Z841" s="280"/>
      <c r="AA841" s="280"/>
      <c r="AB841" s="280"/>
      <c r="AC841" s="280"/>
      <c r="AD841" s="280"/>
      <c r="AE841" s="280"/>
      <c r="AF841" s="280"/>
      <c r="AG841" s="280"/>
      <c r="AH841" s="280"/>
      <c r="AI841" s="280"/>
      <c r="AJ841" s="280"/>
      <c r="AK841" s="280"/>
      <c r="AL841" s="280"/>
      <c r="AM841" s="280"/>
      <c r="AN841" s="280"/>
      <c r="AO841" s="280"/>
    </row>
    <row r="842" s="36" customFormat="1" ht="27.75" customHeight="1">
      <c r="A842" s="254" t="s">
        <v>834</v>
      </c>
      <c r="B842" s="254"/>
      <c r="C842" s="313"/>
      <c r="D842" s="313"/>
      <c r="E842" s="313"/>
      <c r="F842" s="313"/>
      <c r="G842" s="313"/>
      <c r="H842" s="313"/>
      <c r="I842" s="313"/>
      <c r="J842" s="314"/>
      <c r="K842" s="313"/>
      <c r="L842" s="313"/>
      <c r="M842" s="313"/>
      <c r="N842" s="313"/>
      <c r="O842" s="313"/>
      <c r="P842" s="313"/>
      <c r="Q842" s="313"/>
      <c r="R842" s="313"/>
      <c r="S842" s="313"/>
      <c r="T842" s="313"/>
      <c r="U842" s="315"/>
      <c r="V842" s="315"/>
      <c r="W842" s="315"/>
      <c r="X842" s="315"/>
      <c r="Y842" s="315"/>
      <c r="Z842" s="315"/>
      <c r="AA842" s="315"/>
      <c r="AB842" s="316"/>
      <c r="AC842" s="316"/>
      <c r="AD842" s="316"/>
      <c r="AE842" s="316"/>
      <c r="AF842" s="316"/>
      <c r="AG842" s="316"/>
      <c r="AH842" s="316"/>
      <c r="AI842" s="316"/>
      <c r="AJ842" s="316"/>
      <c r="AK842" s="316"/>
      <c r="AL842" s="316"/>
      <c r="AM842" s="316"/>
      <c r="AN842" s="316"/>
      <c r="AO842" s="316"/>
    </row>
    <row r="843" s="43" customFormat="1" ht="22.5" customHeight="1">
      <c r="A843" s="271" t="s">
        <v>494</v>
      </c>
      <c r="B843" s="271"/>
      <c r="C843" s="272">
        <f>C844+C938+C949+C969+C972+C976+C978+C989+C994+C1003+C1006+C1017+C1019+C1027+C1034+C1036+C945+C953+C991+C1030+C1038+C1042+C1049+C1056</f>
        <v>690306447.28400028</v>
      </c>
      <c r="D843" s="272">
        <f>D844+D938+D949+D969+D972+D976+D978+D989+D994+D1003+D1006+D1017+D1019+D1027+D1034+D1036+D945+D953+D991+D1030+D1038+D1042+D1049+D1056</f>
        <v>196117933.39399996</v>
      </c>
      <c r="E843" s="272">
        <f>E844+E938+E949+E969+E972+E976+E978+E989+E994+E1003+E1006+E1017+E1019+E1027+E1034+E1036+E945+E953+E991+E1030+E1038+E1042+E1049+E1056</f>
        <v>54362185.450000018</v>
      </c>
      <c r="F843" s="272">
        <f>F844+F938+F949+F969+F972+F976+F978+F989+F994+F1003+F1006+F1017+F1019+F1027+F1034+F1036+F945+F953+F991+F1030+F1038+F1042+F1049+F1056</f>
        <v>92995056.489999995</v>
      </c>
      <c r="G843" s="272">
        <f>G844+G938+G949+G969+G972+G976+G978+G989+G994+G1003+G1006+G1017+G1019+G1027+G1034+G1036+G945+G953+G991+G1030+G1038+G1042+G1049+G1056</f>
        <v>24240422.370000001</v>
      </c>
      <c r="H843" s="272">
        <f>H844+H938+H949+H969+H972+H976+H978+H989+H994+H1003+H1006+H1017+H1019+H1027+H1034+H1036+H945+H953+H991+H1030+H1038+H1042+H1049+H1056</f>
        <v>15808694.308000002</v>
      </c>
      <c r="I843" s="272">
        <f>I844+I938+I949+I969+I972+I976+I978+I989+I994+I1003+I1006+I1017+I1019+I1027+I1034+I1036+I945+I953+I991+I1030+I1038+I1042+I1049+I1056</f>
        <v>8711574.7760000024</v>
      </c>
      <c r="J843" s="273">
        <f>J844+J938+J949+J969+J972+J976+J978+J989+J994+J1003+J1006+J1017+J1019+J1027+J1034+J1036+J945+J953+J991+J1030+J1038+J1042+J1049+J1056</f>
        <v>29</v>
      </c>
      <c r="K843" s="272">
        <f>K844+K938+K949+K969+K972+K976+K978+K989+K994+K1003+K1006+K1017+K1019+K1027+K1034+K1036+K945+K953+K991+K1030+K1038+K1042+K1049+K1056</f>
        <v>98969132.660000011</v>
      </c>
      <c r="L843" s="272">
        <f>L844+L938+L949+L969+L972+L976+L978+L989+L994+L1003+L1006+L1017+L1019+L1027+L1034+L1036+L945+L953+L991+L1030+L1038+L1042+L1049+L1056</f>
        <v>163743601.16000003</v>
      </c>
      <c r="M843" s="272">
        <f>M844+M938+M949+M969+M972+M976+M978+M989+M994+M1003+M1006+M1017+M1019+M1027+M1034+M1036+M945+M953+M991+M1030+M1038+M1042+M1049+M1056</f>
        <v>0</v>
      </c>
      <c r="N843" s="272">
        <f>N844+N938+N949+N969+N972+N976+N978+N989+N994+N1003+N1006+N1017+N1019+N1027+N1034+N1036+N945+N953+N991+N1030+N1038+N1042+N1049+N1056</f>
        <v>125556268.33</v>
      </c>
      <c r="O843" s="272">
        <f>O844+O938+O949+O969+O972+O976+O978+O989+O994+O1003+O1006+O1017+O1019+O1027+O1034+O1036+O945+O953+O991+O1030+O1038+O1042+O1049+O1056</f>
        <v>2612100.27</v>
      </c>
      <c r="P843" s="272">
        <f>P844+P938+P949+P969+P972+P976+P978+P989+P994+P1003+P1006+P1017+P1019+P1027+P1034+P1036+P945+P953+P991+P1030+P1038+P1042+P1049+P1056</f>
        <v>21346005.430000003</v>
      </c>
      <c r="Q843" s="272">
        <f>Q844+Q938+Q949+Q969+Q972+Q976+Q978+Q989+Q994+Q1003+Q1006+Q1017+Q1019+Q1027+Q1034+Q1036+Q945+Q953+Q991+Q1030+Q1038+Q1042+Q1049+Q1056</f>
        <v>0</v>
      </c>
      <c r="R843" s="272">
        <f>R844+R938+R949+R969+R972+R976+R978+R989+R994+R1003+R1006+R1017+R1019+R1027+R1034+R1036+R945+R953+R991+R1030+R1038+R1042+R1049+R1056</f>
        <v>0</v>
      </c>
      <c r="S843" s="272">
        <f>S844+S938+S949+S969+S972+S976+S978+S989+S994+S1003+S1006+S1017+S1019+S1027+S1034+S1036+S945+S953+S991+S1030+S1038+S1042+S1049+S1056</f>
        <v>81791406.039999992</v>
      </c>
      <c r="T843" s="272">
        <f>T844+T938+T949+T969+T972+T976+T978+T989+T994+T1003+T1006+T1017+T1019+T1027+T1034+T1036+T945+T953+T991+T1030+T1038+T1042+T1049+T1056</f>
        <v>170000</v>
      </c>
      <c r="U843" s="274"/>
      <c r="V843" s="274"/>
      <c r="W843" s="274"/>
      <c r="X843" s="274"/>
      <c r="Y843" s="274"/>
      <c r="Z843" s="274"/>
      <c r="AA843" s="274"/>
      <c r="AB843" s="274"/>
      <c r="AC843" s="274"/>
      <c r="AD843" s="274"/>
      <c r="AE843" s="274"/>
      <c r="AF843" s="274"/>
      <c r="AG843" s="274"/>
      <c r="AH843" s="274"/>
      <c r="AI843" s="274"/>
      <c r="AJ843" s="274"/>
      <c r="AK843" s="274"/>
      <c r="AL843" s="274"/>
      <c r="AM843" s="274"/>
      <c r="AN843" s="274"/>
      <c r="AO843" s="274"/>
    </row>
    <row r="844" s="43" customFormat="1" ht="22.5" customHeight="1">
      <c r="A844" s="271" t="s">
        <v>495</v>
      </c>
      <c r="B844" s="271"/>
      <c r="C844" s="272">
        <f>SUM(C845:C937)</f>
        <v>431733074.83000028</v>
      </c>
      <c r="D844" s="272">
        <f>SUM(D845:D937)</f>
        <v>116172862.66999997</v>
      </c>
      <c r="E844" s="272">
        <f>SUM(E845:E937)</f>
        <v>39757118.180000007</v>
      </c>
      <c r="F844" s="272">
        <f>SUM(F845:F937)</f>
        <v>47999369.579999991</v>
      </c>
      <c r="G844" s="272">
        <f>SUM(G845:G937)</f>
        <v>14773134.690000001</v>
      </c>
      <c r="H844" s="272">
        <f>SUM(H845:H937)</f>
        <v>9028070.5000000019</v>
      </c>
      <c r="I844" s="272">
        <f>SUM(I845:I937)</f>
        <v>4615169.7200000007</v>
      </c>
      <c r="J844" s="273">
        <f>SUM(J845:J937)</f>
        <v>29</v>
      </c>
      <c r="K844" s="272">
        <f>SUM(K845:K937)</f>
        <v>98969132.660000011</v>
      </c>
      <c r="L844" s="272">
        <f>SUM(L845:L937)</f>
        <v>61741053.039999999</v>
      </c>
      <c r="M844" s="272">
        <f>SUM(M845:M937)</f>
        <v>0</v>
      </c>
      <c r="N844" s="272">
        <f>SUM(N845:N937)</f>
        <v>90988061.719999999</v>
      </c>
      <c r="O844" s="272">
        <f>SUM(O845:O937)</f>
        <v>601976.46999999997</v>
      </c>
      <c r="P844" s="272">
        <f>SUM(P845:P937)</f>
        <v>14016439.209999999</v>
      </c>
      <c r="Q844" s="272">
        <f>SUM(Q845:Q937)</f>
        <v>0</v>
      </c>
      <c r="R844" s="272">
        <f>SUM(R845:R937)</f>
        <v>0</v>
      </c>
      <c r="S844" s="272">
        <f>SUM(S845:S937)</f>
        <v>49243549.060000002</v>
      </c>
      <c r="T844" s="272">
        <f>SUM(T845:T937)</f>
        <v>0</v>
      </c>
      <c r="U844" s="274"/>
      <c r="V844" s="274"/>
      <c r="W844" s="274"/>
      <c r="X844" s="274"/>
      <c r="Y844" s="274"/>
      <c r="Z844" s="274"/>
      <c r="AA844" s="274"/>
      <c r="AB844" s="274"/>
      <c r="AC844" s="274"/>
      <c r="AD844" s="274"/>
      <c r="AE844" s="274"/>
      <c r="AF844" s="274"/>
      <c r="AG844" s="274"/>
      <c r="AH844" s="274"/>
      <c r="AI844" s="274"/>
      <c r="AJ844" s="274"/>
      <c r="AK844" s="274"/>
      <c r="AL844" s="274"/>
      <c r="AM844" s="274"/>
      <c r="AN844" s="274"/>
      <c r="AO844" s="274"/>
    </row>
    <row r="845" s="51" customFormat="1" ht="22.5" customHeight="1">
      <c r="A845" s="275">
        <v>1</v>
      </c>
      <c r="B845" s="276" t="s">
        <v>1343</v>
      </c>
      <c r="C845" s="277">
        <f t="shared" si="478"/>
        <v>609404.46999999997</v>
      </c>
      <c r="D845" s="277">
        <f t="shared" ref="D845:D908" si="492">SUM(E845:I845)</f>
        <v>609404.46999999997</v>
      </c>
      <c r="E845" s="277">
        <v>0</v>
      </c>
      <c r="F845" s="277">
        <v>609404.46999999997</v>
      </c>
      <c r="G845" s="278">
        <v>0</v>
      </c>
      <c r="H845" s="278">
        <v>0</v>
      </c>
      <c r="I845" s="277">
        <v>0</v>
      </c>
      <c r="J845" s="279">
        <v>0</v>
      </c>
      <c r="K845" s="277">
        <v>0</v>
      </c>
      <c r="L845" s="277">
        <v>0</v>
      </c>
      <c r="M845" s="277">
        <v>0</v>
      </c>
      <c r="N845" s="277">
        <v>0</v>
      </c>
      <c r="O845" s="277">
        <v>0</v>
      </c>
      <c r="P845" s="277">
        <v>0</v>
      </c>
      <c r="Q845" s="277">
        <v>0</v>
      </c>
      <c r="R845" s="277">
        <v>0</v>
      </c>
      <c r="S845" s="277">
        <v>0</v>
      </c>
      <c r="T845" s="277">
        <v>0</v>
      </c>
      <c r="U845" s="280"/>
      <c r="V845" s="280"/>
      <c r="W845" s="280"/>
      <c r="X845" s="280"/>
      <c r="Y845" s="280"/>
      <c r="Z845" s="280"/>
      <c r="AA845" s="280"/>
      <c r="AB845" s="280"/>
      <c r="AC845" s="280"/>
      <c r="AD845" s="280"/>
      <c r="AE845" s="280"/>
      <c r="AF845" s="280"/>
      <c r="AG845" s="280"/>
      <c r="AH845" s="280"/>
      <c r="AI845" s="280"/>
      <c r="AJ845" s="280"/>
      <c r="AK845" s="280"/>
      <c r="AL845" s="280"/>
      <c r="AM845" s="280"/>
      <c r="AN845" s="280"/>
      <c r="AO845" s="280"/>
    </row>
    <row r="846" s="51" customFormat="1" ht="22.5" customHeight="1">
      <c r="A846" s="275">
        <v>2</v>
      </c>
      <c r="B846" s="276" t="s">
        <v>835</v>
      </c>
      <c r="C846" s="277">
        <f t="shared" si="478"/>
        <v>577126.80000000005</v>
      </c>
      <c r="D846" s="277">
        <f t="shared" si="492"/>
        <v>577126.80000000005</v>
      </c>
      <c r="E846" s="277">
        <v>0</v>
      </c>
      <c r="F846" s="277">
        <v>0</v>
      </c>
      <c r="G846" s="277">
        <v>0</v>
      </c>
      <c r="H846" s="277">
        <v>577126.80000000005</v>
      </c>
      <c r="I846" s="277">
        <v>0</v>
      </c>
      <c r="J846" s="279">
        <v>0</v>
      </c>
      <c r="K846" s="277">
        <v>0</v>
      </c>
      <c r="L846" s="277">
        <v>0</v>
      </c>
      <c r="M846" s="277">
        <v>0</v>
      </c>
      <c r="N846" s="277">
        <v>0</v>
      </c>
      <c r="O846" s="277">
        <v>0</v>
      </c>
      <c r="P846" s="277">
        <v>0</v>
      </c>
      <c r="Q846" s="277">
        <v>0</v>
      </c>
      <c r="R846" s="277">
        <v>0</v>
      </c>
      <c r="S846" s="277">
        <v>0</v>
      </c>
      <c r="T846" s="277">
        <v>0</v>
      </c>
      <c r="U846" s="280"/>
      <c r="V846" s="280"/>
      <c r="W846" s="280"/>
      <c r="X846" s="280"/>
      <c r="Y846" s="280"/>
      <c r="Z846" s="280"/>
      <c r="AA846" s="280"/>
      <c r="AB846" s="280"/>
      <c r="AC846" s="280"/>
      <c r="AD846" s="280"/>
      <c r="AE846" s="280"/>
      <c r="AF846" s="280"/>
      <c r="AG846" s="280"/>
      <c r="AH846" s="280"/>
      <c r="AI846" s="280"/>
      <c r="AJ846" s="280"/>
      <c r="AK846" s="280"/>
      <c r="AL846" s="280"/>
      <c r="AM846" s="280"/>
      <c r="AN846" s="280"/>
      <c r="AO846" s="280"/>
    </row>
    <row r="847" s="51" customFormat="1" ht="22.5" customHeight="1">
      <c r="A847" s="275">
        <v>3</v>
      </c>
      <c r="B847" s="276" t="s">
        <v>1483</v>
      </c>
      <c r="C847" s="277">
        <f t="shared" si="478"/>
        <v>2051434.51</v>
      </c>
      <c r="D847" s="277">
        <f t="shared" si="492"/>
        <v>2020866.8400000001</v>
      </c>
      <c r="E847" s="277">
        <v>2020866.8400000001</v>
      </c>
      <c r="F847" s="277">
        <v>0</v>
      </c>
      <c r="G847" s="277">
        <v>0</v>
      </c>
      <c r="H847" s="277">
        <v>0</v>
      </c>
      <c r="I847" s="277">
        <v>0</v>
      </c>
      <c r="J847" s="279">
        <v>0</v>
      </c>
      <c r="K847" s="277">
        <v>0</v>
      </c>
      <c r="L847" s="277">
        <v>0</v>
      </c>
      <c r="M847" s="277">
        <v>0</v>
      </c>
      <c r="N847" s="277">
        <v>0</v>
      </c>
      <c r="O847" s="277">
        <v>0</v>
      </c>
      <c r="P847" s="277">
        <v>30567.669999999998</v>
      </c>
      <c r="Q847" s="277">
        <v>0</v>
      </c>
      <c r="R847" s="277">
        <v>0</v>
      </c>
      <c r="S847" s="277">
        <v>0</v>
      </c>
      <c r="T847" s="277">
        <v>0</v>
      </c>
      <c r="U847" s="280"/>
      <c r="V847" s="280"/>
      <c r="W847" s="280"/>
      <c r="X847" s="280"/>
      <c r="Y847" s="280"/>
      <c r="Z847" s="280"/>
      <c r="AA847" s="280"/>
      <c r="AB847" s="280"/>
      <c r="AC847" s="280"/>
      <c r="AD847" s="280"/>
      <c r="AE847" s="280"/>
      <c r="AF847" s="280"/>
      <c r="AG847" s="280"/>
      <c r="AH847" s="280"/>
      <c r="AI847" s="280"/>
      <c r="AJ847" s="280"/>
      <c r="AK847" s="280"/>
      <c r="AL847" s="280"/>
      <c r="AM847" s="280"/>
      <c r="AN847" s="280"/>
      <c r="AO847" s="280"/>
    </row>
    <row r="848" s="51" customFormat="1" ht="22.5" customHeight="1">
      <c r="A848" s="275">
        <v>4</v>
      </c>
      <c r="B848" s="276" t="s">
        <v>1484</v>
      </c>
      <c r="C848" s="277">
        <f t="shared" si="478"/>
        <v>4371704.0800000001</v>
      </c>
      <c r="D848" s="277">
        <f t="shared" si="492"/>
        <v>0</v>
      </c>
      <c r="E848" s="277">
        <v>0</v>
      </c>
      <c r="F848" s="277">
        <v>0</v>
      </c>
      <c r="G848" s="277">
        <v>0</v>
      </c>
      <c r="H848" s="277">
        <v>0</v>
      </c>
      <c r="I848" s="277">
        <v>0</v>
      </c>
      <c r="J848" s="279">
        <v>0</v>
      </c>
      <c r="K848" s="277">
        <v>0</v>
      </c>
      <c r="L848" s="277">
        <v>0</v>
      </c>
      <c r="M848" s="277">
        <v>0</v>
      </c>
      <c r="N848" s="277">
        <v>4125937.6800000002</v>
      </c>
      <c r="O848" s="277">
        <v>0</v>
      </c>
      <c r="P848" s="277">
        <v>245766.39999999999</v>
      </c>
      <c r="Q848" s="277">
        <v>0</v>
      </c>
      <c r="R848" s="277">
        <v>0</v>
      </c>
      <c r="S848" s="277">
        <v>0</v>
      </c>
      <c r="T848" s="277">
        <v>0</v>
      </c>
      <c r="U848" s="280"/>
      <c r="V848" s="280"/>
      <c r="W848" s="280"/>
      <c r="X848" s="280"/>
      <c r="Y848" s="280"/>
      <c r="Z848" s="280"/>
      <c r="AA848" s="280"/>
      <c r="AB848" s="280"/>
      <c r="AC848" s="280"/>
      <c r="AD848" s="280"/>
      <c r="AE848" s="280"/>
      <c r="AF848" s="280"/>
      <c r="AG848" s="280"/>
      <c r="AH848" s="280"/>
      <c r="AI848" s="280"/>
      <c r="AJ848" s="280"/>
      <c r="AK848" s="280"/>
      <c r="AL848" s="280"/>
      <c r="AM848" s="280"/>
      <c r="AN848" s="280"/>
      <c r="AO848" s="280"/>
    </row>
    <row r="849" s="51" customFormat="1" ht="22.5" customHeight="1">
      <c r="A849" s="275">
        <v>5</v>
      </c>
      <c r="B849" s="276" t="s">
        <v>504</v>
      </c>
      <c r="C849" s="277">
        <f t="shared" si="478"/>
        <v>5231109.7999999998</v>
      </c>
      <c r="D849" s="277">
        <f t="shared" si="492"/>
        <v>5231109.7999999998</v>
      </c>
      <c r="E849" s="277">
        <v>0</v>
      </c>
      <c r="F849" s="277">
        <v>5231109.7999999998</v>
      </c>
      <c r="G849" s="277">
        <v>0</v>
      </c>
      <c r="H849" s="277">
        <v>0</v>
      </c>
      <c r="I849" s="277">
        <v>0</v>
      </c>
      <c r="J849" s="279">
        <v>0</v>
      </c>
      <c r="K849" s="277">
        <v>0</v>
      </c>
      <c r="L849" s="277">
        <v>0</v>
      </c>
      <c r="M849" s="277">
        <v>0</v>
      </c>
      <c r="N849" s="277">
        <v>0</v>
      </c>
      <c r="O849" s="277">
        <v>0</v>
      </c>
      <c r="P849" s="277">
        <v>0</v>
      </c>
      <c r="Q849" s="277">
        <v>0</v>
      </c>
      <c r="R849" s="277">
        <v>0</v>
      </c>
      <c r="S849" s="277">
        <v>0</v>
      </c>
      <c r="T849" s="277">
        <v>0</v>
      </c>
      <c r="U849" s="280"/>
      <c r="V849" s="280"/>
      <c r="W849" s="280"/>
      <c r="X849" s="280"/>
      <c r="Y849" s="280"/>
      <c r="Z849" s="280"/>
      <c r="AA849" s="280"/>
      <c r="AB849" s="280"/>
      <c r="AC849" s="280"/>
      <c r="AD849" s="280"/>
      <c r="AE849" s="280"/>
      <c r="AF849" s="280"/>
      <c r="AG849" s="280"/>
      <c r="AH849" s="280"/>
      <c r="AI849" s="280"/>
      <c r="AJ849" s="280"/>
      <c r="AK849" s="280"/>
      <c r="AL849" s="280"/>
      <c r="AM849" s="280"/>
      <c r="AN849" s="280"/>
      <c r="AO849" s="280"/>
    </row>
    <row r="850" s="51" customFormat="1" ht="22.5" customHeight="1">
      <c r="A850" s="275">
        <v>6</v>
      </c>
      <c r="B850" s="276" t="s">
        <v>1485</v>
      </c>
      <c r="C850" s="277">
        <f t="shared" si="478"/>
        <v>10719564.350000001</v>
      </c>
      <c r="D850" s="277">
        <f t="shared" si="492"/>
        <v>0</v>
      </c>
      <c r="E850" s="277">
        <v>0</v>
      </c>
      <c r="F850" s="277">
        <v>0</v>
      </c>
      <c r="G850" s="277">
        <v>0</v>
      </c>
      <c r="H850" s="277">
        <v>0</v>
      </c>
      <c r="I850" s="277">
        <v>0</v>
      </c>
      <c r="J850" s="279">
        <v>0</v>
      </c>
      <c r="K850" s="277">
        <v>0</v>
      </c>
      <c r="L850" s="277">
        <v>10422274.550000001</v>
      </c>
      <c r="M850" s="277">
        <v>0</v>
      </c>
      <c r="N850" s="277">
        <v>0</v>
      </c>
      <c r="O850" s="277">
        <v>0</v>
      </c>
      <c r="P850" s="277">
        <v>297289.79999999999</v>
      </c>
      <c r="Q850" s="277">
        <v>0</v>
      </c>
      <c r="R850" s="277">
        <v>0</v>
      </c>
      <c r="S850" s="277">
        <v>0</v>
      </c>
      <c r="T850" s="277">
        <v>0</v>
      </c>
      <c r="U850" s="280"/>
      <c r="V850" s="280"/>
      <c r="W850" s="280"/>
      <c r="X850" s="280"/>
      <c r="Y850" s="280"/>
      <c r="Z850" s="280"/>
      <c r="AA850" s="280"/>
      <c r="AB850" s="280"/>
      <c r="AC850" s="280"/>
      <c r="AD850" s="280"/>
      <c r="AE850" s="280"/>
      <c r="AF850" s="280"/>
      <c r="AG850" s="280"/>
      <c r="AH850" s="280"/>
      <c r="AI850" s="280"/>
      <c r="AJ850" s="280"/>
      <c r="AK850" s="280"/>
      <c r="AL850" s="280"/>
      <c r="AM850" s="280"/>
      <c r="AN850" s="280"/>
      <c r="AO850" s="280"/>
    </row>
    <row r="851" s="51" customFormat="1" ht="22.5" customHeight="1">
      <c r="A851" s="275">
        <v>7</v>
      </c>
      <c r="B851" s="276" t="s">
        <v>506</v>
      </c>
      <c r="C851" s="277">
        <f t="shared" ref="C851:C914" si="493">D851+K851+L851+M851+N851+O851+P851+Q851+R851+S851+T851</f>
        <v>5916708.8200000003</v>
      </c>
      <c r="D851" s="277">
        <f t="shared" si="492"/>
        <v>0</v>
      </c>
      <c r="E851" s="277">
        <v>0</v>
      </c>
      <c r="F851" s="277">
        <v>0</v>
      </c>
      <c r="G851" s="277">
        <v>0</v>
      </c>
      <c r="H851" s="277">
        <v>0</v>
      </c>
      <c r="I851" s="277">
        <v>0</v>
      </c>
      <c r="J851" s="279">
        <v>2</v>
      </c>
      <c r="K851" s="277">
        <v>5916708.8200000003</v>
      </c>
      <c r="L851" s="277">
        <v>0</v>
      </c>
      <c r="M851" s="277">
        <v>0</v>
      </c>
      <c r="N851" s="277">
        <v>0</v>
      </c>
      <c r="O851" s="277">
        <v>0</v>
      </c>
      <c r="P851" s="277">
        <v>0</v>
      </c>
      <c r="Q851" s="277">
        <v>0</v>
      </c>
      <c r="R851" s="277">
        <v>0</v>
      </c>
      <c r="S851" s="277">
        <v>0</v>
      </c>
      <c r="T851" s="277">
        <v>0</v>
      </c>
      <c r="U851" s="280"/>
      <c r="V851" s="280"/>
      <c r="W851" s="280"/>
      <c r="X851" s="280"/>
      <c r="Y851" s="280"/>
      <c r="Z851" s="280"/>
      <c r="AA851" s="280"/>
      <c r="AB851" s="280"/>
      <c r="AC851" s="280"/>
      <c r="AD851" s="280"/>
      <c r="AE851" s="280"/>
      <c r="AF851" s="280"/>
      <c r="AG851" s="280"/>
      <c r="AH851" s="280"/>
      <c r="AI851" s="280"/>
      <c r="AJ851" s="280"/>
      <c r="AK851" s="280"/>
      <c r="AL851" s="280"/>
      <c r="AM851" s="280"/>
      <c r="AN851" s="280"/>
      <c r="AO851" s="280"/>
    </row>
    <row r="852" s="51" customFormat="1" ht="22.5" customHeight="1">
      <c r="A852" s="275">
        <v>8</v>
      </c>
      <c r="B852" s="276" t="s">
        <v>838</v>
      </c>
      <c r="C852" s="277">
        <f t="shared" si="493"/>
        <v>414391.20000000001</v>
      </c>
      <c r="D852" s="277">
        <f t="shared" si="492"/>
        <v>414391.20000000001</v>
      </c>
      <c r="E852" s="277">
        <v>0</v>
      </c>
      <c r="F852" s="277">
        <v>0</v>
      </c>
      <c r="G852" s="277">
        <v>0</v>
      </c>
      <c r="H852" s="277">
        <v>414391.20000000001</v>
      </c>
      <c r="I852" s="277">
        <v>0</v>
      </c>
      <c r="J852" s="279">
        <v>0</v>
      </c>
      <c r="K852" s="277">
        <v>0</v>
      </c>
      <c r="L852" s="277">
        <v>0</v>
      </c>
      <c r="M852" s="277">
        <v>0</v>
      </c>
      <c r="N852" s="277">
        <v>0</v>
      </c>
      <c r="O852" s="277">
        <v>0</v>
      </c>
      <c r="P852" s="277">
        <v>0</v>
      </c>
      <c r="Q852" s="277">
        <v>0</v>
      </c>
      <c r="R852" s="277">
        <v>0</v>
      </c>
      <c r="S852" s="277">
        <v>0</v>
      </c>
      <c r="T852" s="277">
        <v>0</v>
      </c>
      <c r="U852" s="280"/>
      <c r="V852" s="280"/>
      <c r="W852" s="280"/>
      <c r="X852" s="280"/>
      <c r="Y852" s="280"/>
      <c r="Z852" s="280"/>
      <c r="AA852" s="280"/>
      <c r="AB852" s="280"/>
      <c r="AC852" s="280"/>
      <c r="AD852" s="280"/>
      <c r="AE852" s="280"/>
      <c r="AF852" s="280"/>
      <c r="AG852" s="280"/>
      <c r="AH852" s="280"/>
      <c r="AI852" s="280"/>
      <c r="AJ852" s="280"/>
      <c r="AK852" s="280"/>
      <c r="AL852" s="280"/>
      <c r="AM852" s="280"/>
      <c r="AN852" s="280"/>
      <c r="AO852" s="280"/>
    </row>
    <row r="853" s="51" customFormat="1" ht="21" customHeight="1">
      <c r="A853" s="275">
        <v>9</v>
      </c>
      <c r="B853" s="276" t="s">
        <v>1486</v>
      </c>
      <c r="C853" s="277">
        <f t="shared" si="493"/>
        <v>8467488.8900000006</v>
      </c>
      <c r="D853" s="277">
        <f t="shared" si="492"/>
        <v>0</v>
      </c>
      <c r="E853" s="277">
        <v>0</v>
      </c>
      <c r="F853" s="277">
        <v>0</v>
      </c>
      <c r="G853" s="277">
        <v>0</v>
      </c>
      <c r="H853" s="277">
        <v>0</v>
      </c>
      <c r="I853" s="277">
        <v>0</v>
      </c>
      <c r="J853" s="279">
        <v>0</v>
      </c>
      <c r="K853" s="277">
        <v>0</v>
      </c>
      <c r="L853" s="277">
        <v>0</v>
      </c>
      <c r="M853" s="277">
        <v>0</v>
      </c>
      <c r="N853" s="277">
        <v>8203372.54</v>
      </c>
      <c r="O853" s="277">
        <v>0</v>
      </c>
      <c r="P853" s="277">
        <v>264116.34999999998</v>
      </c>
      <c r="Q853" s="277">
        <v>0</v>
      </c>
      <c r="R853" s="277">
        <v>0</v>
      </c>
      <c r="S853" s="277">
        <v>0</v>
      </c>
      <c r="T853" s="277">
        <v>0</v>
      </c>
      <c r="U853" s="280"/>
      <c r="V853" s="280"/>
      <c r="W853" s="280"/>
      <c r="X853" s="280"/>
      <c r="Y853" s="280"/>
      <c r="Z853" s="280"/>
      <c r="AA853" s="280"/>
      <c r="AB853" s="280"/>
      <c r="AC853" s="280"/>
      <c r="AD853" s="280"/>
      <c r="AE853" s="280"/>
      <c r="AF853" s="280"/>
      <c r="AG853" s="280"/>
      <c r="AH853" s="280"/>
      <c r="AI853" s="280"/>
      <c r="AJ853" s="280"/>
      <c r="AK853" s="280"/>
      <c r="AL853" s="280"/>
      <c r="AM853" s="280"/>
      <c r="AN853" s="280"/>
      <c r="AO853" s="280"/>
    </row>
    <row r="854" s="51" customFormat="1" ht="22.5" customHeight="1">
      <c r="A854" s="275">
        <v>10</v>
      </c>
      <c r="B854" s="276" t="s">
        <v>840</v>
      </c>
      <c r="C854" s="277">
        <f t="shared" si="493"/>
        <v>278135.14000000001</v>
      </c>
      <c r="D854" s="277">
        <f t="shared" si="492"/>
        <v>278135.14000000001</v>
      </c>
      <c r="E854" s="277">
        <v>0</v>
      </c>
      <c r="F854" s="277">
        <v>0</v>
      </c>
      <c r="G854" s="277">
        <v>0</v>
      </c>
      <c r="H854" s="277">
        <v>278135.14000000001</v>
      </c>
      <c r="I854" s="277">
        <v>0</v>
      </c>
      <c r="J854" s="279">
        <v>0</v>
      </c>
      <c r="K854" s="277">
        <v>0</v>
      </c>
      <c r="L854" s="277">
        <v>0</v>
      </c>
      <c r="M854" s="277">
        <v>0</v>
      </c>
      <c r="N854" s="277">
        <v>0</v>
      </c>
      <c r="O854" s="277">
        <v>0</v>
      </c>
      <c r="P854" s="277">
        <v>0</v>
      </c>
      <c r="Q854" s="277">
        <v>0</v>
      </c>
      <c r="R854" s="277">
        <v>0</v>
      </c>
      <c r="S854" s="277">
        <v>0</v>
      </c>
      <c r="T854" s="277">
        <v>0</v>
      </c>
      <c r="U854" s="280"/>
      <c r="V854" s="280"/>
      <c r="W854" s="280"/>
      <c r="X854" s="280"/>
      <c r="Y854" s="280"/>
      <c r="Z854" s="280"/>
      <c r="AA854" s="280"/>
      <c r="AB854" s="280"/>
      <c r="AC854" s="280"/>
      <c r="AD854" s="280"/>
      <c r="AE854" s="280"/>
      <c r="AF854" s="280"/>
      <c r="AG854" s="280"/>
      <c r="AH854" s="280"/>
      <c r="AI854" s="280"/>
      <c r="AJ854" s="280"/>
      <c r="AK854" s="280"/>
      <c r="AL854" s="280"/>
      <c r="AM854" s="280"/>
      <c r="AN854" s="280"/>
      <c r="AO854" s="280"/>
    </row>
    <row r="855" s="51" customFormat="1" ht="22.5" customHeight="1">
      <c r="A855" s="275">
        <v>11</v>
      </c>
      <c r="B855" s="276" t="s">
        <v>508</v>
      </c>
      <c r="C855" s="277">
        <f t="shared" si="493"/>
        <v>7252425.6299999999</v>
      </c>
      <c r="D855" s="277">
        <f t="shared" si="492"/>
        <v>0</v>
      </c>
      <c r="E855" s="277">
        <v>0</v>
      </c>
      <c r="F855" s="277">
        <v>0</v>
      </c>
      <c r="G855" s="277">
        <v>0</v>
      </c>
      <c r="H855" s="277">
        <v>0</v>
      </c>
      <c r="I855" s="277">
        <v>0</v>
      </c>
      <c r="J855" s="279">
        <v>0</v>
      </c>
      <c r="K855" s="277">
        <v>0</v>
      </c>
      <c r="L855" s="277">
        <v>0</v>
      </c>
      <c r="M855" s="277">
        <v>0</v>
      </c>
      <c r="N855" s="277">
        <v>0</v>
      </c>
      <c r="O855" s="277">
        <v>0</v>
      </c>
      <c r="P855" s="277">
        <v>0</v>
      </c>
      <c r="Q855" s="277">
        <v>0</v>
      </c>
      <c r="R855" s="277">
        <v>0</v>
      </c>
      <c r="S855" s="277">
        <v>7252425.6299999999</v>
      </c>
      <c r="T855" s="277">
        <v>0</v>
      </c>
      <c r="U855" s="280"/>
      <c r="V855" s="280"/>
      <c r="W855" s="280"/>
      <c r="X855" s="280"/>
      <c r="Y855" s="280"/>
      <c r="Z855" s="280"/>
      <c r="AA855" s="280"/>
      <c r="AB855" s="280"/>
      <c r="AC855" s="280"/>
      <c r="AD855" s="280"/>
      <c r="AE855" s="280"/>
      <c r="AF855" s="280"/>
      <c r="AG855" s="280"/>
      <c r="AH855" s="280"/>
      <c r="AI855" s="280"/>
      <c r="AJ855" s="280"/>
      <c r="AK855" s="280"/>
      <c r="AL855" s="280"/>
      <c r="AM855" s="280"/>
      <c r="AN855" s="280"/>
      <c r="AO855" s="280"/>
    </row>
    <row r="856" s="51" customFormat="1" ht="22.5" customHeight="1">
      <c r="A856" s="275">
        <v>12</v>
      </c>
      <c r="B856" s="276" t="s">
        <v>841</v>
      </c>
      <c r="C856" s="277">
        <f t="shared" si="493"/>
        <v>1490334.46</v>
      </c>
      <c r="D856" s="277">
        <f t="shared" si="492"/>
        <v>0</v>
      </c>
      <c r="E856" s="277">
        <v>0</v>
      </c>
      <c r="F856" s="277">
        <v>0</v>
      </c>
      <c r="G856" s="277">
        <v>0</v>
      </c>
      <c r="H856" s="277">
        <v>0</v>
      </c>
      <c r="I856" s="277">
        <v>0</v>
      </c>
      <c r="J856" s="279">
        <v>0</v>
      </c>
      <c r="K856" s="277">
        <v>0</v>
      </c>
      <c r="L856" s="277">
        <v>1490334.46</v>
      </c>
      <c r="M856" s="277">
        <v>0</v>
      </c>
      <c r="N856" s="277">
        <v>0</v>
      </c>
      <c r="O856" s="277">
        <v>0</v>
      </c>
      <c r="P856" s="277">
        <v>0</v>
      </c>
      <c r="Q856" s="277">
        <v>0</v>
      </c>
      <c r="R856" s="277">
        <v>0</v>
      </c>
      <c r="S856" s="277">
        <v>0</v>
      </c>
      <c r="T856" s="277">
        <v>0</v>
      </c>
      <c r="U856" s="280"/>
      <c r="V856" s="280"/>
      <c r="W856" s="280"/>
      <c r="X856" s="280"/>
      <c r="Y856" s="280"/>
      <c r="Z856" s="280"/>
      <c r="AA856" s="280"/>
      <c r="AB856" s="280"/>
      <c r="AC856" s="280"/>
      <c r="AD856" s="280"/>
      <c r="AE856" s="280"/>
      <c r="AF856" s="280"/>
      <c r="AG856" s="280"/>
      <c r="AH856" s="280"/>
      <c r="AI856" s="280"/>
      <c r="AJ856" s="280"/>
      <c r="AK856" s="280"/>
      <c r="AL856" s="280"/>
      <c r="AM856" s="280"/>
      <c r="AN856" s="280"/>
      <c r="AO856" s="280"/>
    </row>
    <row r="857" s="51" customFormat="1" ht="22.5" customHeight="1">
      <c r="A857" s="275">
        <v>13</v>
      </c>
      <c r="B857" s="276" t="s">
        <v>68</v>
      </c>
      <c r="C857" s="277">
        <f t="shared" si="493"/>
        <v>537403.88</v>
      </c>
      <c r="D857" s="277">
        <f t="shared" si="492"/>
        <v>537403.88</v>
      </c>
      <c r="E857" s="277">
        <v>0</v>
      </c>
      <c r="F857" s="277">
        <v>0</v>
      </c>
      <c r="G857" s="277">
        <v>0</v>
      </c>
      <c r="H857" s="277">
        <v>0</v>
      </c>
      <c r="I857" s="277">
        <v>537403.88</v>
      </c>
      <c r="J857" s="279">
        <v>0</v>
      </c>
      <c r="K857" s="277">
        <v>0</v>
      </c>
      <c r="L857" s="277">
        <v>0</v>
      </c>
      <c r="M857" s="277">
        <v>0</v>
      </c>
      <c r="N857" s="277">
        <v>0</v>
      </c>
      <c r="O857" s="277">
        <v>0</v>
      </c>
      <c r="P857" s="277">
        <v>0</v>
      </c>
      <c r="Q857" s="277">
        <v>0</v>
      </c>
      <c r="R857" s="277">
        <v>0</v>
      </c>
      <c r="S857" s="277">
        <v>0</v>
      </c>
      <c r="T857" s="277">
        <v>0</v>
      </c>
      <c r="U857" s="280"/>
      <c r="V857" s="280"/>
      <c r="W857" s="280"/>
      <c r="X857" s="280"/>
      <c r="Y857" s="280"/>
      <c r="Z857" s="280"/>
      <c r="AA857" s="280"/>
      <c r="AB857" s="280"/>
      <c r="AC857" s="280"/>
      <c r="AD857" s="280"/>
      <c r="AE857" s="280"/>
      <c r="AF857" s="280"/>
      <c r="AG857" s="280"/>
      <c r="AH857" s="280"/>
      <c r="AI857" s="280"/>
      <c r="AJ857" s="280"/>
      <c r="AK857" s="280"/>
      <c r="AL857" s="280"/>
      <c r="AM857" s="280"/>
      <c r="AN857" s="280"/>
      <c r="AO857" s="280"/>
    </row>
    <row r="858" s="51" customFormat="1" ht="22.5" customHeight="1">
      <c r="A858" s="275">
        <v>14</v>
      </c>
      <c r="B858" s="276" t="s">
        <v>842</v>
      </c>
      <c r="C858" s="277">
        <f t="shared" si="493"/>
        <v>741300</v>
      </c>
      <c r="D858" s="277">
        <f t="shared" si="492"/>
        <v>741300</v>
      </c>
      <c r="E858" s="277">
        <v>0</v>
      </c>
      <c r="F858" s="277">
        <v>0</v>
      </c>
      <c r="G858" s="277">
        <v>0</v>
      </c>
      <c r="H858" s="277">
        <v>741300</v>
      </c>
      <c r="I858" s="277">
        <v>0</v>
      </c>
      <c r="J858" s="279">
        <v>0</v>
      </c>
      <c r="K858" s="277">
        <v>0</v>
      </c>
      <c r="L858" s="277">
        <v>0</v>
      </c>
      <c r="M858" s="277">
        <v>0</v>
      </c>
      <c r="N858" s="277">
        <v>0</v>
      </c>
      <c r="O858" s="277">
        <v>0</v>
      </c>
      <c r="P858" s="277">
        <v>0</v>
      </c>
      <c r="Q858" s="277">
        <v>0</v>
      </c>
      <c r="R858" s="277">
        <v>0</v>
      </c>
      <c r="S858" s="277">
        <v>0</v>
      </c>
      <c r="T858" s="277">
        <v>0</v>
      </c>
      <c r="U858" s="280"/>
      <c r="V858" s="280"/>
      <c r="W858" s="280"/>
      <c r="X858" s="280"/>
      <c r="Y858" s="280"/>
      <c r="Z858" s="280"/>
      <c r="AA858" s="280"/>
      <c r="AB858" s="280"/>
      <c r="AC858" s="280"/>
      <c r="AD858" s="280"/>
      <c r="AE858" s="280"/>
      <c r="AF858" s="280"/>
      <c r="AG858" s="280"/>
      <c r="AH858" s="280"/>
      <c r="AI858" s="280"/>
      <c r="AJ858" s="280"/>
      <c r="AK858" s="280"/>
      <c r="AL858" s="280"/>
      <c r="AM858" s="280"/>
      <c r="AN858" s="280"/>
      <c r="AO858" s="280"/>
    </row>
    <row r="859" s="51" customFormat="1" ht="22.5" customHeight="1">
      <c r="A859" s="275">
        <v>15</v>
      </c>
      <c r="B859" s="276" t="s">
        <v>1487</v>
      </c>
      <c r="C859" s="277">
        <f t="shared" si="493"/>
        <v>228267.95999999999</v>
      </c>
      <c r="D859" s="277">
        <f t="shared" si="492"/>
        <v>0</v>
      </c>
      <c r="E859" s="277">
        <v>0</v>
      </c>
      <c r="F859" s="277">
        <v>0</v>
      </c>
      <c r="G859" s="277">
        <v>0</v>
      </c>
      <c r="H859" s="277">
        <v>0</v>
      </c>
      <c r="I859" s="277">
        <v>0</v>
      </c>
      <c r="J859" s="279">
        <v>0</v>
      </c>
      <c r="K859" s="277">
        <v>0</v>
      </c>
      <c r="L859" s="277">
        <v>0</v>
      </c>
      <c r="M859" s="277">
        <v>0</v>
      </c>
      <c r="N859" s="277">
        <v>0</v>
      </c>
      <c r="O859" s="277">
        <v>0</v>
      </c>
      <c r="P859" s="277">
        <v>228267.95999999999</v>
      </c>
      <c r="Q859" s="277">
        <v>0</v>
      </c>
      <c r="R859" s="277">
        <v>0</v>
      </c>
      <c r="S859" s="277">
        <v>0</v>
      </c>
      <c r="T859" s="277">
        <v>0</v>
      </c>
      <c r="U859" s="280"/>
      <c r="V859" s="280"/>
      <c r="W859" s="280"/>
      <c r="X859" s="280"/>
      <c r="Y859" s="280"/>
      <c r="Z859" s="280"/>
      <c r="AA859" s="280"/>
      <c r="AB859" s="280"/>
      <c r="AC859" s="280"/>
      <c r="AD859" s="280"/>
      <c r="AE859" s="280"/>
      <c r="AF859" s="280"/>
      <c r="AG859" s="280"/>
      <c r="AH859" s="280"/>
      <c r="AI859" s="280"/>
      <c r="AJ859" s="280"/>
      <c r="AK859" s="280"/>
      <c r="AL859" s="280"/>
      <c r="AM859" s="280"/>
      <c r="AN859" s="280"/>
      <c r="AO859" s="280"/>
    </row>
    <row r="860" s="51" customFormat="1" ht="22.5" customHeight="1">
      <c r="A860" s="275">
        <v>16</v>
      </c>
      <c r="B860" s="276" t="s">
        <v>1488</v>
      </c>
      <c r="C860" s="277">
        <f t="shared" si="493"/>
        <v>645364.90999999992</v>
      </c>
      <c r="D860" s="277">
        <f t="shared" si="492"/>
        <v>0</v>
      </c>
      <c r="E860" s="277">
        <v>0</v>
      </c>
      <c r="F860" s="277">
        <v>0</v>
      </c>
      <c r="G860" s="277">
        <v>0</v>
      </c>
      <c r="H860" s="277">
        <v>0</v>
      </c>
      <c r="I860" s="277">
        <v>0</v>
      </c>
      <c r="J860" s="279">
        <v>0</v>
      </c>
      <c r="K860" s="277">
        <v>0</v>
      </c>
      <c r="L860" s="277">
        <v>0</v>
      </c>
      <c r="M860" s="277">
        <v>0</v>
      </c>
      <c r="N860" s="277">
        <v>0</v>
      </c>
      <c r="O860" s="277">
        <v>0</v>
      </c>
      <c r="P860" s="277">
        <f>360921.55+284443.36</f>
        <v>645364.90999999992</v>
      </c>
      <c r="Q860" s="277">
        <v>0</v>
      </c>
      <c r="R860" s="277">
        <v>0</v>
      </c>
      <c r="S860" s="277">
        <v>0</v>
      </c>
      <c r="T860" s="277">
        <v>0</v>
      </c>
      <c r="U860" s="280"/>
      <c r="V860" s="280"/>
      <c r="W860" s="280"/>
      <c r="X860" s="280"/>
      <c r="Y860" s="280"/>
      <c r="Z860" s="280"/>
      <c r="AA860" s="280"/>
      <c r="AB860" s="280"/>
      <c r="AC860" s="280"/>
      <c r="AD860" s="280"/>
      <c r="AE860" s="280"/>
      <c r="AF860" s="280"/>
      <c r="AG860" s="280"/>
      <c r="AH860" s="280"/>
      <c r="AI860" s="280"/>
      <c r="AJ860" s="280"/>
      <c r="AK860" s="280"/>
      <c r="AL860" s="280"/>
      <c r="AM860" s="280"/>
      <c r="AN860" s="280"/>
      <c r="AO860" s="280"/>
      <c r="AP860" s="51"/>
      <c r="AQ860" s="51"/>
    </row>
    <row r="861" s="51" customFormat="1" ht="22.5" customHeight="1">
      <c r="A861" s="275">
        <v>17</v>
      </c>
      <c r="B861" s="276" t="s">
        <v>1350</v>
      </c>
      <c r="C861" s="277">
        <f t="shared" si="493"/>
        <v>329450.29999999999</v>
      </c>
      <c r="D861" s="277">
        <f t="shared" si="492"/>
        <v>0</v>
      </c>
      <c r="E861" s="277">
        <v>0</v>
      </c>
      <c r="F861" s="277">
        <v>0</v>
      </c>
      <c r="G861" s="277">
        <v>0</v>
      </c>
      <c r="H861" s="277">
        <v>0</v>
      </c>
      <c r="I861" s="277">
        <v>0</v>
      </c>
      <c r="J861" s="279">
        <v>0</v>
      </c>
      <c r="K861" s="277">
        <v>0</v>
      </c>
      <c r="L861" s="277">
        <v>0</v>
      </c>
      <c r="M861" s="277">
        <v>0</v>
      </c>
      <c r="N861" s="277">
        <v>0</v>
      </c>
      <c r="O861" s="277">
        <v>0</v>
      </c>
      <c r="P861" s="277">
        <v>329450.29999999999</v>
      </c>
      <c r="Q861" s="277">
        <v>0</v>
      </c>
      <c r="R861" s="277">
        <v>0</v>
      </c>
      <c r="S861" s="277">
        <v>0</v>
      </c>
      <c r="T861" s="277">
        <v>0</v>
      </c>
      <c r="U861" s="280"/>
      <c r="V861" s="280"/>
      <c r="W861" s="280"/>
      <c r="X861" s="280"/>
      <c r="Y861" s="280"/>
      <c r="Z861" s="280"/>
      <c r="AA861" s="280"/>
      <c r="AB861" s="280"/>
      <c r="AC861" s="280"/>
      <c r="AD861" s="280"/>
      <c r="AE861" s="280"/>
      <c r="AF861" s="280"/>
      <c r="AG861" s="280"/>
      <c r="AH861" s="280"/>
      <c r="AI861" s="280"/>
      <c r="AJ861" s="280"/>
      <c r="AK861" s="280"/>
      <c r="AL861" s="280"/>
      <c r="AM861" s="280"/>
      <c r="AN861" s="280"/>
      <c r="AO861" s="280"/>
    </row>
    <row r="862" s="51" customFormat="1" ht="22.5" customHeight="1">
      <c r="A862" s="275">
        <v>18</v>
      </c>
      <c r="B862" s="276" t="s">
        <v>513</v>
      </c>
      <c r="C862" s="277">
        <f t="shared" si="493"/>
        <v>6243297.3399999999</v>
      </c>
      <c r="D862" s="277">
        <f t="shared" si="492"/>
        <v>0</v>
      </c>
      <c r="E862" s="277">
        <v>0</v>
      </c>
      <c r="F862" s="277">
        <v>0</v>
      </c>
      <c r="G862" s="277">
        <v>0</v>
      </c>
      <c r="H862" s="277">
        <v>0</v>
      </c>
      <c r="I862" s="277">
        <v>0</v>
      </c>
      <c r="J862" s="279">
        <v>0</v>
      </c>
      <c r="K862" s="277">
        <v>0</v>
      </c>
      <c r="L862" s="277">
        <v>0</v>
      </c>
      <c r="M862" s="277">
        <v>0</v>
      </c>
      <c r="N862" s="277">
        <v>0</v>
      </c>
      <c r="O862" s="277">
        <v>0</v>
      </c>
      <c r="P862" s="277">
        <v>0</v>
      </c>
      <c r="Q862" s="277">
        <v>0</v>
      </c>
      <c r="R862" s="277">
        <v>0</v>
      </c>
      <c r="S862" s="277">
        <v>6243297.3399999999</v>
      </c>
      <c r="T862" s="277">
        <v>0</v>
      </c>
      <c r="U862" s="280"/>
      <c r="V862" s="280"/>
      <c r="W862" s="280"/>
      <c r="X862" s="280"/>
      <c r="Y862" s="280"/>
      <c r="Z862" s="280"/>
      <c r="AA862" s="280"/>
      <c r="AB862" s="280"/>
      <c r="AC862" s="280"/>
      <c r="AD862" s="280"/>
      <c r="AE862" s="280"/>
      <c r="AF862" s="280"/>
      <c r="AG862" s="280"/>
      <c r="AH862" s="280"/>
      <c r="AI862" s="280"/>
      <c r="AJ862" s="280"/>
      <c r="AK862" s="280"/>
      <c r="AL862" s="280"/>
      <c r="AM862" s="280"/>
      <c r="AN862" s="280"/>
      <c r="AO862" s="280"/>
    </row>
    <row r="863" s="51" customFormat="1" ht="22.5" customHeight="1">
      <c r="A863" s="275">
        <v>19</v>
      </c>
      <c r="B863" s="276" t="s">
        <v>845</v>
      </c>
      <c r="C863" s="317">
        <f t="shared" si="493"/>
        <v>4973685.1099999994</v>
      </c>
      <c r="D863" s="277">
        <f t="shared" si="492"/>
        <v>0</v>
      </c>
      <c r="E863" s="317">
        <v>0</v>
      </c>
      <c r="F863" s="277">
        <v>0</v>
      </c>
      <c r="G863" s="317">
        <v>0</v>
      </c>
      <c r="H863" s="277">
        <v>0</v>
      </c>
      <c r="I863" s="317">
        <v>0</v>
      </c>
      <c r="J863" s="279">
        <v>0</v>
      </c>
      <c r="K863" s="317">
        <v>0</v>
      </c>
      <c r="L863" s="277">
        <v>0</v>
      </c>
      <c r="M863" s="317">
        <v>0</v>
      </c>
      <c r="N863" s="277">
        <v>0</v>
      </c>
      <c r="O863" s="317">
        <v>0</v>
      </c>
      <c r="P863" s="277">
        <v>241459.97</v>
      </c>
      <c r="Q863" s="317">
        <v>0</v>
      </c>
      <c r="R863" s="277">
        <v>0</v>
      </c>
      <c r="S863" s="317">
        <v>4732225.1399999997</v>
      </c>
      <c r="T863" s="277">
        <v>0</v>
      </c>
      <c r="U863" s="280"/>
      <c r="V863" s="280"/>
      <c r="W863" s="280"/>
      <c r="X863" s="280"/>
      <c r="Y863" s="280"/>
      <c r="Z863" s="280"/>
      <c r="AA863" s="280"/>
      <c r="AB863" s="280"/>
      <c r="AC863" s="280"/>
      <c r="AD863" s="280"/>
      <c r="AE863" s="280"/>
      <c r="AF863" s="280"/>
      <c r="AG863" s="280"/>
      <c r="AH863" s="280"/>
      <c r="AI863" s="280"/>
      <c r="AJ863" s="280"/>
      <c r="AK863" s="280"/>
      <c r="AL863" s="280"/>
      <c r="AM863" s="280"/>
      <c r="AN863" s="280"/>
      <c r="AO863" s="280"/>
    </row>
    <row r="864" s="51" customFormat="1" ht="22.5" customHeight="1">
      <c r="A864" s="275">
        <v>20</v>
      </c>
      <c r="B864" s="276" t="s">
        <v>516</v>
      </c>
      <c r="C864" s="277">
        <f t="shared" si="493"/>
        <v>9732898.5500000007</v>
      </c>
      <c r="D864" s="277">
        <f t="shared" si="492"/>
        <v>0</v>
      </c>
      <c r="E864" s="277">
        <v>0</v>
      </c>
      <c r="F864" s="277">
        <v>0</v>
      </c>
      <c r="G864" s="277">
        <v>0</v>
      </c>
      <c r="H864" s="277">
        <v>0</v>
      </c>
      <c r="I864" s="277">
        <v>0</v>
      </c>
      <c r="J864" s="279">
        <v>0</v>
      </c>
      <c r="K864" s="277">
        <v>0</v>
      </c>
      <c r="L864" s="277">
        <v>9732898.5500000007</v>
      </c>
      <c r="M864" s="277">
        <v>0</v>
      </c>
      <c r="N864" s="277">
        <v>0</v>
      </c>
      <c r="O864" s="277">
        <v>0</v>
      </c>
      <c r="P864" s="277">
        <v>0</v>
      </c>
      <c r="Q864" s="277">
        <v>0</v>
      </c>
      <c r="R864" s="277">
        <v>0</v>
      </c>
      <c r="S864" s="277">
        <v>0</v>
      </c>
      <c r="T864" s="277">
        <v>0</v>
      </c>
      <c r="U864" s="280"/>
      <c r="V864" s="280"/>
      <c r="W864" s="280"/>
      <c r="X864" s="280"/>
      <c r="Y864" s="280"/>
      <c r="Z864" s="280"/>
      <c r="AA864" s="280"/>
      <c r="AB864" s="280"/>
      <c r="AC864" s="280"/>
      <c r="AD864" s="280"/>
      <c r="AE864" s="280"/>
      <c r="AF864" s="280"/>
      <c r="AG864" s="280"/>
      <c r="AH864" s="280"/>
      <c r="AI864" s="280"/>
      <c r="AJ864" s="280"/>
      <c r="AK864" s="280"/>
      <c r="AL864" s="280"/>
      <c r="AM864" s="280"/>
      <c r="AN864" s="280"/>
      <c r="AO864" s="280"/>
    </row>
    <row r="865" s="51" customFormat="1" ht="22.5" customHeight="1">
      <c r="A865" s="275">
        <v>21</v>
      </c>
      <c r="B865" s="276" t="s">
        <v>1489</v>
      </c>
      <c r="C865" s="277">
        <f t="shared" si="493"/>
        <v>714444.39999999991</v>
      </c>
      <c r="D865" s="277">
        <f t="shared" si="492"/>
        <v>0</v>
      </c>
      <c r="E865" s="277">
        <v>0</v>
      </c>
      <c r="F865" s="277">
        <v>0</v>
      </c>
      <c r="G865" s="277">
        <v>0</v>
      </c>
      <c r="H865" s="277">
        <v>0</v>
      </c>
      <c r="I865" s="277">
        <v>0</v>
      </c>
      <c r="J865" s="279">
        <v>0</v>
      </c>
      <c r="K865" s="277">
        <v>0</v>
      </c>
      <c r="L865" s="277">
        <v>0</v>
      </c>
      <c r="M865" s="277">
        <v>0</v>
      </c>
      <c r="N865" s="277">
        <v>0</v>
      </c>
      <c r="O865" s="277">
        <v>601976.46999999997</v>
      </c>
      <c r="P865" s="277">
        <v>112467.92999999999</v>
      </c>
      <c r="Q865" s="277">
        <v>0</v>
      </c>
      <c r="R865" s="277">
        <v>0</v>
      </c>
      <c r="S865" s="277">
        <v>0</v>
      </c>
      <c r="T865" s="277">
        <v>0</v>
      </c>
      <c r="U865" s="280"/>
      <c r="V865" s="280"/>
      <c r="W865" s="280"/>
      <c r="X865" s="280"/>
      <c r="Y865" s="280"/>
      <c r="Z865" s="280"/>
      <c r="AA865" s="280"/>
      <c r="AB865" s="280"/>
      <c r="AC865" s="280"/>
      <c r="AD865" s="280"/>
      <c r="AE865" s="280"/>
      <c r="AF865" s="280"/>
      <c r="AG865" s="280"/>
      <c r="AH865" s="280"/>
      <c r="AI865" s="280"/>
      <c r="AJ865" s="280"/>
      <c r="AK865" s="280"/>
      <c r="AL865" s="280"/>
      <c r="AM865" s="280"/>
      <c r="AN865" s="280"/>
      <c r="AO865" s="280"/>
    </row>
    <row r="866" s="51" customFormat="1" ht="22.5" customHeight="1">
      <c r="A866" s="275">
        <v>22</v>
      </c>
      <c r="B866" s="276" t="s">
        <v>89</v>
      </c>
      <c r="C866" s="277">
        <f t="shared" si="493"/>
        <v>1485853.8</v>
      </c>
      <c r="D866" s="277">
        <f t="shared" si="492"/>
        <v>0</v>
      </c>
      <c r="E866" s="277">
        <v>0</v>
      </c>
      <c r="F866" s="277">
        <v>0</v>
      </c>
      <c r="G866" s="277">
        <v>0</v>
      </c>
      <c r="H866" s="277">
        <v>0</v>
      </c>
      <c r="I866" s="277">
        <v>0</v>
      </c>
      <c r="J866" s="279">
        <v>0</v>
      </c>
      <c r="K866" s="277">
        <v>0</v>
      </c>
      <c r="L866" s="277">
        <v>0</v>
      </c>
      <c r="M866" s="277">
        <v>0</v>
      </c>
      <c r="N866" s="277">
        <v>1485853.8</v>
      </c>
      <c r="O866" s="277">
        <v>0</v>
      </c>
      <c r="P866" s="277">
        <v>0</v>
      </c>
      <c r="Q866" s="277">
        <v>0</v>
      </c>
      <c r="R866" s="277">
        <v>0</v>
      </c>
      <c r="S866" s="277">
        <v>0</v>
      </c>
      <c r="T866" s="277">
        <v>0</v>
      </c>
      <c r="U866" s="280"/>
      <c r="V866" s="280"/>
      <c r="W866" s="280"/>
      <c r="X866" s="280"/>
      <c r="Y866" s="280"/>
      <c r="Z866" s="280"/>
      <c r="AA866" s="280"/>
      <c r="AB866" s="280"/>
      <c r="AC866" s="280"/>
      <c r="AD866" s="280"/>
      <c r="AE866" s="280"/>
      <c r="AF866" s="280"/>
      <c r="AG866" s="280"/>
      <c r="AH866" s="280"/>
      <c r="AI866" s="280"/>
      <c r="AJ866" s="280"/>
      <c r="AK866" s="280"/>
      <c r="AL866" s="280"/>
      <c r="AM866" s="280"/>
      <c r="AN866" s="280"/>
      <c r="AO866" s="280"/>
    </row>
    <row r="867" s="51" customFormat="1" ht="22.5" customHeight="1">
      <c r="A867" s="275">
        <v>23</v>
      </c>
      <c r="B867" s="276" t="s">
        <v>1490</v>
      </c>
      <c r="C867" s="277">
        <f t="shared" si="493"/>
        <v>895581.16999999993</v>
      </c>
      <c r="D867" s="277">
        <f t="shared" si="492"/>
        <v>553809.59999999998</v>
      </c>
      <c r="E867" s="277">
        <v>553809.59999999998</v>
      </c>
      <c r="F867" s="277">
        <v>0</v>
      </c>
      <c r="G867" s="277">
        <v>0</v>
      </c>
      <c r="H867" s="277">
        <v>0</v>
      </c>
      <c r="I867" s="277">
        <v>0</v>
      </c>
      <c r="J867" s="279">
        <v>0</v>
      </c>
      <c r="K867" s="277">
        <v>0</v>
      </c>
      <c r="L867" s="277">
        <v>0</v>
      </c>
      <c r="M867" s="277">
        <v>0</v>
      </c>
      <c r="N867" s="277">
        <v>0</v>
      </c>
      <c r="O867" s="277">
        <v>0</v>
      </c>
      <c r="P867" s="277">
        <f>115964.12+225807.45</f>
        <v>341771.57000000001</v>
      </c>
      <c r="Q867" s="277">
        <v>0</v>
      </c>
      <c r="R867" s="277">
        <v>0</v>
      </c>
      <c r="S867" s="277">
        <v>0</v>
      </c>
      <c r="T867" s="277">
        <v>0</v>
      </c>
      <c r="U867" s="280"/>
      <c r="V867" s="280"/>
      <c r="W867" s="280"/>
      <c r="X867" s="280"/>
      <c r="Y867" s="280"/>
      <c r="Z867" s="280"/>
      <c r="AA867" s="280"/>
      <c r="AB867" s="280"/>
      <c r="AC867" s="280"/>
      <c r="AD867" s="280"/>
      <c r="AE867" s="280"/>
      <c r="AF867" s="280"/>
      <c r="AG867" s="280"/>
      <c r="AH867" s="280"/>
      <c r="AI867" s="280"/>
      <c r="AJ867" s="280"/>
      <c r="AK867" s="280"/>
      <c r="AL867" s="280"/>
      <c r="AM867" s="280"/>
      <c r="AN867" s="280"/>
      <c r="AO867" s="280"/>
    </row>
    <row r="868" s="51" customFormat="1" ht="22.5" customHeight="1">
      <c r="A868" s="275">
        <v>24</v>
      </c>
      <c r="B868" s="276" t="s">
        <v>520</v>
      </c>
      <c r="C868" s="277">
        <f t="shared" si="493"/>
        <v>3957107.75</v>
      </c>
      <c r="D868" s="277">
        <f t="shared" si="492"/>
        <v>0</v>
      </c>
      <c r="E868" s="277">
        <v>0</v>
      </c>
      <c r="F868" s="277">
        <v>0</v>
      </c>
      <c r="G868" s="277">
        <v>0</v>
      </c>
      <c r="H868" s="277">
        <v>0</v>
      </c>
      <c r="I868" s="277">
        <v>0</v>
      </c>
      <c r="J868" s="279">
        <v>0</v>
      </c>
      <c r="K868" s="277">
        <v>0</v>
      </c>
      <c r="L868" s="277">
        <v>0</v>
      </c>
      <c r="M868" s="277">
        <v>0</v>
      </c>
      <c r="N868" s="277">
        <v>3957107.75</v>
      </c>
      <c r="O868" s="277">
        <v>0</v>
      </c>
      <c r="P868" s="277">
        <v>0</v>
      </c>
      <c r="Q868" s="277">
        <v>0</v>
      </c>
      <c r="R868" s="277">
        <v>0</v>
      </c>
      <c r="S868" s="277">
        <v>0</v>
      </c>
      <c r="T868" s="277">
        <v>0</v>
      </c>
      <c r="U868" s="280"/>
      <c r="V868" s="280"/>
      <c r="W868" s="280"/>
      <c r="X868" s="280"/>
      <c r="Y868" s="280"/>
      <c r="Z868" s="280"/>
      <c r="AA868" s="280"/>
      <c r="AB868" s="280"/>
      <c r="AC868" s="280"/>
      <c r="AD868" s="280"/>
      <c r="AE868" s="280"/>
      <c r="AF868" s="280"/>
      <c r="AG868" s="280"/>
      <c r="AH868" s="280"/>
      <c r="AI868" s="280"/>
      <c r="AJ868" s="280"/>
      <c r="AK868" s="280"/>
      <c r="AL868" s="280"/>
      <c r="AM868" s="280"/>
      <c r="AN868" s="280"/>
      <c r="AO868" s="280"/>
    </row>
    <row r="869" s="51" customFormat="1" ht="22.5" customHeight="1">
      <c r="A869" s="275">
        <v>25</v>
      </c>
      <c r="B869" s="276" t="s">
        <v>1491</v>
      </c>
      <c r="C869" s="277">
        <f t="shared" si="493"/>
        <v>11751748.800000001</v>
      </c>
      <c r="D869" s="277">
        <f t="shared" si="492"/>
        <v>0</v>
      </c>
      <c r="E869" s="277">
        <v>0</v>
      </c>
      <c r="F869" s="277">
        <v>0</v>
      </c>
      <c r="G869" s="277">
        <v>0</v>
      </c>
      <c r="H869" s="277">
        <v>0</v>
      </c>
      <c r="I869" s="277">
        <v>0</v>
      </c>
      <c r="J869" s="279">
        <v>0</v>
      </c>
      <c r="K869" s="277">
        <v>0</v>
      </c>
      <c r="L869" s="277">
        <v>0</v>
      </c>
      <c r="M869" s="277">
        <v>0</v>
      </c>
      <c r="N869" s="277">
        <v>11751748.800000001</v>
      </c>
      <c r="O869" s="277">
        <v>0</v>
      </c>
      <c r="P869" s="277">
        <v>0</v>
      </c>
      <c r="Q869" s="277">
        <v>0</v>
      </c>
      <c r="R869" s="277">
        <v>0</v>
      </c>
      <c r="S869" s="277">
        <v>0</v>
      </c>
      <c r="T869" s="277">
        <v>0</v>
      </c>
      <c r="U869" s="280"/>
      <c r="V869" s="280"/>
      <c r="W869" s="280"/>
      <c r="X869" s="280"/>
      <c r="Y869" s="280"/>
      <c r="Z869" s="280"/>
      <c r="AA869" s="280"/>
      <c r="AB869" s="280"/>
      <c r="AC869" s="280"/>
      <c r="AD869" s="280"/>
      <c r="AE869" s="280"/>
      <c r="AF869" s="280"/>
      <c r="AG869" s="280"/>
      <c r="AH869" s="280"/>
      <c r="AI869" s="280"/>
      <c r="AJ869" s="280"/>
      <c r="AK869" s="280"/>
      <c r="AL869" s="280"/>
      <c r="AM869" s="280"/>
      <c r="AN869" s="280"/>
      <c r="AO869" s="280"/>
    </row>
    <row r="870" s="51" customFormat="1" ht="22.5" customHeight="1">
      <c r="A870" s="275">
        <v>26</v>
      </c>
      <c r="B870" s="276" t="s">
        <v>1492</v>
      </c>
      <c r="C870" s="277">
        <f t="shared" si="493"/>
        <v>2797372.7599999998</v>
      </c>
      <c r="D870" s="277">
        <f t="shared" si="492"/>
        <v>2426918.3999999999</v>
      </c>
      <c r="E870" s="277">
        <v>0</v>
      </c>
      <c r="F870" s="277">
        <v>0</v>
      </c>
      <c r="G870" s="277">
        <v>2426918.3999999999</v>
      </c>
      <c r="H870" s="277">
        <v>0</v>
      </c>
      <c r="I870" s="277">
        <v>0</v>
      </c>
      <c r="J870" s="279">
        <v>0</v>
      </c>
      <c r="K870" s="277">
        <v>0</v>
      </c>
      <c r="L870" s="277">
        <v>0</v>
      </c>
      <c r="M870" s="277">
        <v>0</v>
      </c>
      <c r="N870" s="277">
        <v>0</v>
      </c>
      <c r="O870" s="277">
        <v>0</v>
      </c>
      <c r="P870" s="277">
        <v>370454.35999999999</v>
      </c>
      <c r="Q870" s="277">
        <v>0</v>
      </c>
      <c r="R870" s="277">
        <v>0</v>
      </c>
      <c r="S870" s="277">
        <v>0</v>
      </c>
      <c r="T870" s="277">
        <v>0</v>
      </c>
      <c r="U870" s="280"/>
      <c r="V870" s="280"/>
      <c r="W870" s="280"/>
      <c r="X870" s="280"/>
      <c r="Y870" s="280"/>
      <c r="Z870" s="280"/>
      <c r="AA870" s="280"/>
      <c r="AB870" s="280"/>
      <c r="AC870" s="280"/>
      <c r="AD870" s="280"/>
      <c r="AE870" s="280"/>
      <c r="AF870" s="280"/>
      <c r="AG870" s="280"/>
      <c r="AH870" s="280"/>
      <c r="AI870" s="280"/>
      <c r="AJ870" s="280"/>
      <c r="AK870" s="280"/>
      <c r="AL870" s="280"/>
      <c r="AM870" s="280"/>
      <c r="AN870" s="280"/>
      <c r="AO870" s="280"/>
    </row>
    <row r="871" s="51" customFormat="1" ht="22.5" customHeight="1">
      <c r="A871" s="275">
        <v>27</v>
      </c>
      <c r="B871" s="276" t="s">
        <v>1493</v>
      </c>
      <c r="C871" s="277">
        <f t="shared" si="493"/>
        <v>6461610.6699999999</v>
      </c>
      <c r="D871" s="277">
        <f t="shared" si="492"/>
        <v>0</v>
      </c>
      <c r="E871" s="277">
        <v>0</v>
      </c>
      <c r="F871" s="277">
        <v>0</v>
      </c>
      <c r="G871" s="277">
        <v>0</v>
      </c>
      <c r="H871" s="277">
        <v>0</v>
      </c>
      <c r="I871" s="277">
        <v>0</v>
      </c>
      <c r="J871" s="279">
        <v>2</v>
      </c>
      <c r="K871" s="277">
        <v>6359734.96</v>
      </c>
      <c r="L871" s="277">
        <v>0</v>
      </c>
      <c r="M871" s="277">
        <v>0</v>
      </c>
      <c r="N871" s="277">
        <v>0</v>
      </c>
      <c r="O871" s="277">
        <v>0</v>
      </c>
      <c r="P871" s="277">
        <v>101875.71000000001</v>
      </c>
      <c r="Q871" s="277">
        <v>0</v>
      </c>
      <c r="R871" s="277">
        <v>0</v>
      </c>
      <c r="S871" s="277">
        <v>0</v>
      </c>
      <c r="T871" s="277">
        <v>0</v>
      </c>
      <c r="U871" s="280"/>
      <c r="V871" s="280"/>
      <c r="W871" s="280"/>
      <c r="X871" s="280"/>
      <c r="Y871" s="280"/>
      <c r="Z871" s="280"/>
      <c r="AA871" s="280"/>
      <c r="AB871" s="280"/>
      <c r="AC871" s="280"/>
      <c r="AD871" s="280"/>
      <c r="AE871" s="280"/>
      <c r="AF871" s="280"/>
      <c r="AG871" s="280"/>
      <c r="AH871" s="280"/>
      <c r="AI871" s="280"/>
      <c r="AJ871" s="280"/>
      <c r="AK871" s="280"/>
      <c r="AL871" s="280"/>
      <c r="AM871" s="280"/>
      <c r="AN871" s="280"/>
      <c r="AO871" s="280"/>
    </row>
    <row r="872" s="51" customFormat="1" ht="22.5" customHeight="1">
      <c r="A872" s="275">
        <v>28</v>
      </c>
      <c r="B872" s="276" t="s">
        <v>521</v>
      </c>
      <c r="C872" s="277">
        <f t="shared" si="493"/>
        <v>1900717.9199999999</v>
      </c>
      <c r="D872" s="277">
        <f t="shared" si="492"/>
        <v>1900717.9199999999</v>
      </c>
      <c r="E872" s="277">
        <v>1900717.9199999999</v>
      </c>
      <c r="F872" s="277">
        <v>0</v>
      </c>
      <c r="G872" s="277">
        <v>0</v>
      </c>
      <c r="H872" s="277">
        <v>0</v>
      </c>
      <c r="I872" s="277">
        <v>0</v>
      </c>
      <c r="J872" s="279">
        <v>0</v>
      </c>
      <c r="K872" s="277">
        <v>0</v>
      </c>
      <c r="L872" s="277">
        <v>0</v>
      </c>
      <c r="M872" s="277">
        <v>0</v>
      </c>
      <c r="N872" s="277">
        <v>0</v>
      </c>
      <c r="O872" s="277">
        <v>0</v>
      </c>
      <c r="P872" s="277">
        <v>0</v>
      </c>
      <c r="Q872" s="277">
        <v>0</v>
      </c>
      <c r="R872" s="277">
        <v>0</v>
      </c>
      <c r="S872" s="277">
        <v>0</v>
      </c>
      <c r="T872" s="277">
        <v>0</v>
      </c>
      <c r="U872" s="280"/>
      <c r="V872" s="280"/>
      <c r="W872" s="280"/>
      <c r="X872" s="280"/>
      <c r="Y872" s="280"/>
      <c r="Z872" s="280"/>
      <c r="AA872" s="280"/>
      <c r="AB872" s="280"/>
      <c r="AC872" s="280"/>
      <c r="AD872" s="280"/>
      <c r="AE872" s="280"/>
      <c r="AF872" s="280"/>
      <c r="AG872" s="280"/>
      <c r="AH872" s="280"/>
      <c r="AI872" s="280"/>
      <c r="AJ872" s="280"/>
      <c r="AK872" s="280"/>
      <c r="AL872" s="280"/>
      <c r="AM872" s="280"/>
      <c r="AN872" s="280"/>
      <c r="AO872" s="280"/>
    </row>
    <row r="873" s="51" customFormat="1" ht="22.5" customHeight="1">
      <c r="A873" s="275">
        <v>29</v>
      </c>
      <c r="B873" s="276" t="s">
        <v>1494</v>
      </c>
      <c r="C873" s="277">
        <f t="shared" si="493"/>
        <v>12941897.119999999</v>
      </c>
      <c r="D873" s="277">
        <f t="shared" si="492"/>
        <v>5585769.1399999997</v>
      </c>
      <c r="E873" s="277">
        <v>1826402.3999999999</v>
      </c>
      <c r="F873" s="277">
        <v>1763090.6699999999</v>
      </c>
      <c r="G873" s="277">
        <v>1683955.8500000001</v>
      </c>
      <c r="H873" s="277">
        <v>312320.21999999997</v>
      </c>
      <c r="I873" s="277">
        <v>0</v>
      </c>
      <c r="J873" s="279">
        <v>0</v>
      </c>
      <c r="K873" s="277">
        <v>0</v>
      </c>
      <c r="L873" s="277">
        <v>6554245.6299999999</v>
      </c>
      <c r="M873" s="277">
        <v>0</v>
      </c>
      <c r="N873" s="277">
        <v>0</v>
      </c>
      <c r="O873" s="277">
        <v>0</v>
      </c>
      <c r="P873" s="277">
        <f>279489.38+290593.55+231799.42</f>
        <v>801882.34999999998</v>
      </c>
      <c r="Q873" s="277">
        <v>0</v>
      </c>
      <c r="R873" s="277">
        <v>0</v>
      </c>
      <c r="S873" s="277">
        <v>0</v>
      </c>
      <c r="T873" s="277">
        <v>0</v>
      </c>
      <c r="U873" s="280"/>
      <c r="V873" s="280"/>
      <c r="W873" s="280"/>
      <c r="X873" s="280"/>
      <c r="Y873" s="280"/>
      <c r="Z873" s="280"/>
      <c r="AA873" s="280"/>
      <c r="AB873" s="280"/>
      <c r="AC873" s="280"/>
      <c r="AD873" s="280"/>
      <c r="AE873" s="280"/>
      <c r="AF873" s="280"/>
      <c r="AG873" s="280"/>
      <c r="AH873" s="280"/>
      <c r="AI873" s="280"/>
      <c r="AJ873" s="280"/>
      <c r="AK873" s="280"/>
      <c r="AL873" s="280"/>
      <c r="AM873" s="280"/>
      <c r="AN873" s="280"/>
      <c r="AO873" s="280"/>
    </row>
    <row r="874" s="51" customFormat="1" ht="22.5" customHeight="1">
      <c r="A874" s="275">
        <v>30</v>
      </c>
      <c r="B874" s="276" t="s">
        <v>522</v>
      </c>
      <c r="C874" s="277">
        <f t="shared" si="493"/>
        <v>2671153.52</v>
      </c>
      <c r="D874" s="277">
        <f t="shared" si="492"/>
        <v>2671153.52</v>
      </c>
      <c r="E874" s="277">
        <v>0</v>
      </c>
      <c r="F874" s="277">
        <v>2020913.1000000001</v>
      </c>
      <c r="G874" s="277">
        <v>650240.42000000004</v>
      </c>
      <c r="H874" s="277">
        <v>0</v>
      </c>
      <c r="I874" s="277">
        <v>0</v>
      </c>
      <c r="J874" s="279">
        <v>0</v>
      </c>
      <c r="K874" s="277">
        <v>0</v>
      </c>
      <c r="L874" s="277">
        <v>0</v>
      </c>
      <c r="M874" s="277">
        <v>0</v>
      </c>
      <c r="N874" s="277">
        <v>0</v>
      </c>
      <c r="O874" s="277">
        <v>0</v>
      </c>
      <c r="P874" s="277">
        <v>0</v>
      </c>
      <c r="Q874" s="277">
        <v>0</v>
      </c>
      <c r="R874" s="277">
        <v>0</v>
      </c>
      <c r="S874" s="277">
        <v>0</v>
      </c>
      <c r="T874" s="277">
        <v>0</v>
      </c>
      <c r="U874" s="280"/>
      <c r="V874" s="280"/>
      <c r="W874" s="280"/>
      <c r="X874" s="280"/>
      <c r="Y874" s="280"/>
      <c r="Z874" s="280"/>
      <c r="AA874" s="280"/>
      <c r="AB874" s="280"/>
      <c r="AC874" s="280"/>
      <c r="AD874" s="280"/>
      <c r="AE874" s="280"/>
      <c r="AF874" s="280"/>
      <c r="AG874" s="280"/>
      <c r="AH874" s="280"/>
      <c r="AI874" s="280"/>
      <c r="AJ874" s="280"/>
      <c r="AK874" s="280"/>
      <c r="AL874" s="280"/>
      <c r="AM874" s="280"/>
      <c r="AN874" s="280"/>
      <c r="AO874" s="280"/>
    </row>
    <row r="875" s="51" customFormat="1" ht="22.5" customHeight="1">
      <c r="A875" s="275">
        <v>31</v>
      </c>
      <c r="B875" s="276" t="s">
        <v>525</v>
      </c>
      <c r="C875" s="277">
        <f t="shared" si="493"/>
        <v>10528507.960000001</v>
      </c>
      <c r="D875" s="277">
        <f t="shared" si="492"/>
        <v>0</v>
      </c>
      <c r="E875" s="277">
        <v>0</v>
      </c>
      <c r="F875" s="277">
        <v>0</v>
      </c>
      <c r="G875" s="277">
        <v>0</v>
      </c>
      <c r="H875" s="277">
        <v>0</v>
      </c>
      <c r="I875" s="277">
        <v>0</v>
      </c>
      <c r="J875" s="279">
        <v>3</v>
      </c>
      <c r="K875" s="277">
        <v>10528507.960000001</v>
      </c>
      <c r="L875" s="277">
        <v>0</v>
      </c>
      <c r="M875" s="277">
        <v>0</v>
      </c>
      <c r="N875" s="277">
        <v>0</v>
      </c>
      <c r="O875" s="277">
        <v>0</v>
      </c>
      <c r="P875" s="277">
        <v>0</v>
      </c>
      <c r="Q875" s="277">
        <v>0</v>
      </c>
      <c r="R875" s="277">
        <v>0</v>
      </c>
      <c r="S875" s="277">
        <v>0</v>
      </c>
      <c r="T875" s="277">
        <v>0</v>
      </c>
      <c r="U875" s="280"/>
      <c r="V875" s="280"/>
      <c r="W875" s="280"/>
      <c r="X875" s="280"/>
      <c r="Y875" s="280"/>
      <c r="Z875" s="280"/>
      <c r="AA875" s="280"/>
      <c r="AB875" s="280"/>
      <c r="AC875" s="280"/>
      <c r="AD875" s="280"/>
      <c r="AE875" s="280"/>
      <c r="AF875" s="280"/>
      <c r="AG875" s="280"/>
      <c r="AH875" s="280"/>
      <c r="AI875" s="280"/>
      <c r="AJ875" s="280"/>
      <c r="AK875" s="280"/>
      <c r="AL875" s="280"/>
      <c r="AM875" s="280"/>
      <c r="AN875" s="280"/>
      <c r="AO875" s="280"/>
    </row>
    <row r="876" s="51" customFormat="1" ht="22.5" customHeight="1">
      <c r="A876" s="275">
        <v>32</v>
      </c>
      <c r="B876" s="276" t="s">
        <v>850</v>
      </c>
      <c r="C876" s="277">
        <f t="shared" si="493"/>
        <v>3186692.3999999999</v>
      </c>
      <c r="D876" s="277">
        <f t="shared" si="492"/>
        <v>3186692.3999999999</v>
      </c>
      <c r="E876" s="277">
        <v>3186692.3999999999</v>
      </c>
      <c r="F876" s="277">
        <v>0</v>
      </c>
      <c r="G876" s="277">
        <v>0</v>
      </c>
      <c r="H876" s="277">
        <v>0</v>
      </c>
      <c r="I876" s="277">
        <v>0</v>
      </c>
      <c r="J876" s="279">
        <v>0</v>
      </c>
      <c r="K876" s="277">
        <v>0</v>
      </c>
      <c r="L876" s="277">
        <v>0</v>
      </c>
      <c r="M876" s="277">
        <v>0</v>
      </c>
      <c r="N876" s="277">
        <v>0</v>
      </c>
      <c r="O876" s="277">
        <v>0</v>
      </c>
      <c r="P876" s="277">
        <v>0</v>
      </c>
      <c r="Q876" s="277">
        <v>0</v>
      </c>
      <c r="R876" s="277">
        <v>0</v>
      </c>
      <c r="S876" s="277">
        <v>0</v>
      </c>
      <c r="T876" s="277">
        <v>0</v>
      </c>
      <c r="U876" s="280"/>
      <c r="V876" s="280"/>
      <c r="W876" s="280"/>
      <c r="X876" s="280"/>
      <c r="Y876" s="280"/>
      <c r="Z876" s="280"/>
      <c r="AA876" s="280"/>
      <c r="AB876" s="280"/>
      <c r="AC876" s="280"/>
      <c r="AD876" s="280"/>
      <c r="AE876" s="280"/>
      <c r="AF876" s="280"/>
      <c r="AG876" s="280"/>
      <c r="AH876" s="280"/>
      <c r="AI876" s="280"/>
      <c r="AJ876" s="280"/>
      <c r="AK876" s="280"/>
      <c r="AL876" s="280"/>
      <c r="AM876" s="280"/>
      <c r="AN876" s="280"/>
      <c r="AO876" s="280"/>
    </row>
    <row r="877" s="51" customFormat="1" ht="22.5" customHeight="1">
      <c r="A877" s="275">
        <v>33</v>
      </c>
      <c r="B877" s="276" t="s">
        <v>1495</v>
      </c>
      <c r="C877" s="277">
        <f t="shared" si="493"/>
        <v>6238615.8600000003</v>
      </c>
      <c r="D877" s="277">
        <f t="shared" si="492"/>
        <v>0</v>
      </c>
      <c r="E877" s="277">
        <v>0</v>
      </c>
      <c r="F877" s="277">
        <v>0</v>
      </c>
      <c r="G877" s="277">
        <v>0</v>
      </c>
      <c r="H877" s="277">
        <v>0</v>
      </c>
      <c r="I877" s="277">
        <v>0</v>
      </c>
      <c r="J877" s="279">
        <v>0</v>
      </c>
      <c r="K877" s="277">
        <v>0</v>
      </c>
      <c r="L877" s="277">
        <v>0</v>
      </c>
      <c r="M877" s="277">
        <v>0</v>
      </c>
      <c r="N877" s="277">
        <v>0</v>
      </c>
      <c r="O877" s="277">
        <v>0</v>
      </c>
      <c r="P877" s="277">
        <v>278699.23999999999</v>
      </c>
      <c r="Q877" s="277">
        <v>0</v>
      </c>
      <c r="R877" s="277">
        <v>0</v>
      </c>
      <c r="S877" s="277">
        <v>5959916.6200000001</v>
      </c>
      <c r="T877" s="277">
        <v>0</v>
      </c>
      <c r="U877" s="280"/>
      <c r="V877" s="280"/>
      <c r="W877" s="280"/>
      <c r="X877" s="280"/>
      <c r="Y877" s="280"/>
      <c r="Z877" s="280"/>
      <c r="AA877" s="280"/>
      <c r="AB877" s="280"/>
      <c r="AC877" s="280"/>
      <c r="AD877" s="280"/>
      <c r="AE877" s="280"/>
      <c r="AF877" s="280"/>
      <c r="AG877" s="280"/>
      <c r="AH877" s="280"/>
      <c r="AI877" s="280"/>
      <c r="AJ877" s="280"/>
      <c r="AK877" s="280"/>
      <c r="AL877" s="280"/>
      <c r="AM877" s="280"/>
      <c r="AN877" s="280"/>
      <c r="AO877" s="280"/>
    </row>
    <row r="878" s="51" customFormat="1" ht="22.5" customHeight="1">
      <c r="A878" s="275">
        <v>34</v>
      </c>
      <c r="B878" s="276" t="s">
        <v>852</v>
      </c>
      <c r="C878" s="277">
        <f t="shared" si="493"/>
        <v>2530829.7000000002</v>
      </c>
      <c r="D878" s="277">
        <f t="shared" si="492"/>
        <v>2530829.7000000002</v>
      </c>
      <c r="E878" s="277">
        <v>2530829.7000000002</v>
      </c>
      <c r="F878" s="277">
        <v>0</v>
      </c>
      <c r="G878" s="277">
        <v>0</v>
      </c>
      <c r="H878" s="277">
        <v>0</v>
      </c>
      <c r="I878" s="277">
        <v>0</v>
      </c>
      <c r="J878" s="279">
        <v>0</v>
      </c>
      <c r="K878" s="277">
        <v>0</v>
      </c>
      <c r="L878" s="277">
        <v>0</v>
      </c>
      <c r="M878" s="277">
        <v>0</v>
      </c>
      <c r="N878" s="277">
        <v>0</v>
      </c>
      <c r="O878" s="277">
        <v>0</v>
      </c>
      <c r="P878" s="277">
        <v>0</v>
      </c>
      <c r="Q878" s="277">
        <v>0</v>
      </c>
      <c r="R878" s="277">
        <v>0</v>
      </c>
      <c r="S878" s="277">
        <v>0</v>
      </c>
      <c r="T878" s="277">
        <v>0</v>
      </c>
      <c r="U878" s="280"/>
      <c r="V878" s="280"/>
      <c r="W878" s="280"/>
      <c r="X878" s="280"/>
      <c r="Y878" s="280"/>
      <c r="Z878" s="280"/>
      <c r="AA878" s="280"/>
      <c r="AB878" s="280"/>
      <c r="AC878" s="280"/>
      <c r="AD878" s="280"/>
      <c r="AE878" s="280"/>
      <c r="AF878" s="280"/>
      <c r="AG878" s="280"/>
      <c r="AH878" s="280"/>
      <c r="AI878" s="280"/>
      <c r="AJ878" s="280"/>
      <c r="AK878" s="280"/>
      <c r="AL878" s="280"/>
      <c r="AM878" s="280"/>
      <c r="AN878" s="280"/>
      <c r="AO878" s="280"/>
    </row>
    <row r="879" s="51" customFormat="1" ht="22.5" customHeight="1">
      <c r="A879" s="275">
        <v>35</v>
      </c>
      <c r="B879" s="276" t="s">
        <v>1496</v>
      </c>
      <c r="C879" s="277">
        <f t="shared" si="493"/>
        <v>8874001.620000001</v>
      </c>
      <c r="D879" s="277">
        <f t="shared" si="492"/>
        <v>3027998.3999999999</v>
      </c>
      <c r="E879" s="277">
        <v>3027998.3999999999</v>
      </c>
      <c r="F879" s="277">
        <v>0</v>
      </c>
      <c r="G879" s="277">
        <v>0</v>
      </c>
      <c r="H879" s="277">
        <v>0</v>
      </c>
      <c r="I879" s="277">
        <v>0</v>
      </c>
      <c r="J879" s="279">
        <v>0</v>
      </c>
      <c r="K879" s="277">
        <v>0</v>
      </c>
      <c r="L879" s="277">
        <v>0</v>
      </c>
      <c r="M879" s="277">
        <v>0</v>
      </c>
      <c r="N879" s="277">
        <v>5569966.4100000001</v>
      </c>
      <c r="O879" s="277">
        <v>0</v>
      </c>
      <c r="P879" s="277">
        <v>276036.81</v>
      </c>
      <c r="Q879" s="277">
        <v>0</v>
      </c>
      <c r="R879" s="277">
        <v>0</v>
      </c>
      <c r="S879" s="277">
        <v>0</v>
      </c>
      <c r="T879" s="277">
        <v>0</v>
      </c>
      <c r="U879" s="280"/>
      <c r="V879" s="280"/>
      <c r="W879" s="280"/>
      <c r="X879" s="280"/>
      <c r="Y879" s="280"/>
      <c r="Z879" s="280"/>
      <c r="AA879" s="280"/>
      <c r="AB879" s="280"/>
      <c r="AC879" s="280"/>
      <c r="AD879" s="280"/>
      <c r="AE879" s="280"/>
      <c r="AF879" s="280"/>
      <c r="AG879" s="280"/>
      <c r="AH879" s="280"/>
      <c r="AI879" s="280"/>
      <c r="AJ879" s="280"/>
      <c r="AK879" s="280"/>
      <c r="AL879" s="280"/>
      <c r="AM879" s="280"/>
      <c r="AN879" s="280"/>
      <c r="AO879" s="280"/>
    </row>
    <row r="880" s="51" customFormat="1" ht="22.5" customHeight="1">
      <c r="A880" s="275">
        <v>36</v>
      </c>
      <c r="B880" s="276" t="s">
        <v>1497</v>
      </c>
      <c r="C880" s="277">
        <f t="shared" si="493"/>
        <v>2506102.8100000001</v>
      </c>
      <c r="D880" s="277">
        <f t="shared" si="492"/>
        <v>0</v>
      </c>
      <c r="E880" s="277">
        <v>0</v>
      </c>
      <c r="F880" s="277">
        <v>0</v>
      </c>
      <c r="G880" s="277">
        <v>0</v>
      </c>
      <c r="H880" s="277">
        <v>0</v>
      </c>
      <c r="I880" s="277">
        <v>0</v>
      </c>
      <c r="J880" s="279">
        <v>0</v>
      </c>
      <c r="K880" s="277">
        <v>0</v>
      </c>
      <c r="L880" s="277">
        <v>2353608.2200000002</v>
      </c>
      <c r="M880" s="277">
        <v>0</v>
      </c>
      <c r="N880" s="277">
        <v>0</v>
      </c>
      <c r="O880" s="277">
        <v>0</v>
      </c>
      <c r="P880" s="277">
        <v>152494.59</v>
      </c>
      <c r="Q880" s="277">
        <v>0</v>
      </c>
      <c r="R880" s="277">
        <v>0</v>
      </c>
      <c r="S880" s="277">
        <v>0</v>
      </c>
      <c r="T880" s="277">
        <v>0</v>
      </c>
      <c r="U880" s="280"/>
      <c r="V880" s="280"/>
      <c r="W880" s="280"/>
      <c r="X880" s="280"/>
      <c r="Y880" s="280"/>
      <c r="Z880" s="280"/>
      <c r="AA880" s="280"/>
      <c r="AB880" s="280"/>
      <c r="AC880" s="280"/>
      <c r="AD880" s="280"/>
      <c r="AE880" s="280"/>
      <c r="AF880" s="280"/>
      <c r="AG880" s="280"/>
      <c r="AH880" s="280"/>
      <c r="AI880" s="280"/>
      <c r="AJ880" s="280"/>
      <c r="AK880" s="280"/>
      <c r="AL880" s="280"/>
      <c r="AM880" s="280"/>
      <c r="AN880" s="280"/>
      <c r="AO880" s="280"/>
    </row>
    <row r="881" s="51" customFormat="1" ht="22.5" customHeight="1">
      <c r="A881" s="275">
        <v>37</v>
      </c>
      <c r="B881" s="276" t="s">
        <v>1498</v>
      </c>
      <c r="C881" s="277">
        <f t="shared" si="493"/>
        <v>10214291.01</v>
      </c>
      <c r="D881" s="277">
        <f t="shared" si="492"/>
        <v>0</v>
      </c>
      <c r="E881" s="277">
        <v>0</v>
      </c>
      <c r="F881" s="277">
        <v>0</v>
      </c>
      <c r="G881" s="277">
        <v>0</v>
      </c>
      <c r="H881" s="277">
        <v>0</v>
      </c>
      <c r="I881" s="277">
        <v>0</v>
      </c>
      <c r="J881" s="279">
        <v>3</v>
      </c>
      <c r="K881" s="277">
        <v>10010864.640000001</v>
      </c>
      <c r="L881" s="277">
        <v>0</v>
      </c>
      <c r="M881" s="277">
        <v>0</v>
      </c>
      <c r="N881" s="277">
        <v>0</v>
      </c>
      <c r="O881" s="277">
        <v>0</v>
      </c>
      <c r="P881" s="277">
        <v>203426.37</v>
      </c>
      <c r="Q881" s="277">
        <v>0</v>
      </c>
      <c r="R881" s="277">
        <v>0</v>
      </c>
      <c r="S881" s="277">
        <v>0</v>
      </c>
      <c r="T881" s="277">
        <v>0</v>
      </c>
      <c r="U881" s="280"/>
      <c r="V881" s="280"/>
      <c r="W881" s="280"/>
      <c r="X881" s="280"/>
      <c r="Y881" s="280"/>
      <c r="Z881" s="280"/>
      <c r="AA881" s="280"/>
      <c r="AB881" s="280"/>
      <c r="AC881" s="280"/>
      <c r="AD881" s="280"/>
      <c r="AE881" s="280"/>
      <c r="AF881" s="280"/>
      <c r="AG881" s="280"/>
      <c r="AH881" s="280"/>
      <c r="AI881" s="280"/>
      <c r="AJ881" s="280"/>
      <c r="AK881" s="280"/>
      <c r="AL881" s="280"/>
      <c r="AM881" s="280"/>
      <c r="AN881" s="280"/>
      <c r="AO881" s="280"/>
    </row>
    <row r="882" s="51" customFormat="1" ht="22.5" customHeight="1">
      <c r="A882" s="275">
        <v>38</v>
      </c>
      <c r="B882" s="276" t="s">
        <v>1499</v>
      </c>
      <c r="C882" s="277">
        <f t="shared" si="493"/>
        <v>20539418.510000002</v>
      </c>
      <c r="D882" s="277">
        <f t="shared" si="492"/>
        <v>19985234.990000002</v>
      </c>
      <c r="E882" s="277">
        <v>4942392</v>
      </c>
      <c r="F882" s="277">
        <v>12769504.029999999</v>
      </c>
      <c r="G882" s="277">
        <v>1325071.3400000001</v>
      </c>
      <c r="H882" s="277">
        <v>948267.62</v>
      </c>
      <c r="I882" s="277">
        <v>0</v>
      </c>
      <c r="J882" s="279">
        <v>0</v>
      </c>
      <c r="K882" s="277">
        <v>0</v>
      </c>
      <c r="L882" s="277">
        <v>0</v>
      </c>
      <c r="M882" s="277">
        <v>0</v>
      </c>
      <c r="N882" s="277">
        <v>0</v>
      </c>
      <c r="O882" s="277">
        <v>0</v>
      </c>
      <c r="P882" s="277">
        <f>203886.02+350297.5</f>
        <v>554183.52000000002</v>
      </c>
      <c r="Q882" s="277">
        <v>0</v>
      </c>
      <c r="R882" s="277">
        <v>0</v>
      </c>
      <c r="S882" s="277">
        <v>0</v>
      </c>
      <c r="T882" s="277">
        <v>0</v>
      </c>
      <c r="U882" s="280"/>
      <c r="V882" s="280"/>
      <c r="W882" s="280"/>
      <c r="X882" s="280"/>
      <c r="Y882" s="280"/>
      <c r="Z882" s="280"/>
      <c r="AA882" s="280"/>
      <c r="AB882" s="280"/>
      <c r="AC882" s="280"/>
      <c r="AD882" s="280"/>
      <c r="AE882" s="280"/>
      <c r="AF882" s="280"/>
      <c r="AG882" s="280"/>
      <c r="AH882" s="280"/>
      <c r="AI882" s="280"/>
      <c r="AJ882" s="280"/>
      <c r="AK882" s="280"/>
      <c r="AL882" s="280"/>
      <c r="AM882" s="280"/>
      <c r="AN882" s="280"/>
      <c r="AO882" s="280"/>
    </row>
    <row r="883" s="51" customFormat="1" ht="22.5" customHeight="1">
      <c r="A883" s="275">
        <v>39</v>
      </c>
      <c r="B883" s="276" t="s">
        <v>1500</v>
      </c>
      <c r="C883" s="277">
        <f t="shared" si="493"/>
        <v>18407538.66</v>
      </c>
      <c r="D883" s="277">
        <f t="shared" si="492"/>
        <v>11216034</v>
      </c>
      <c r="E883" s="277">
        <v>2630004</v>
      </c>
      <c r="F883" s="277">
        <v>3706580.3999999999</v>
      </c>
      <c r="G883" s="277">
        <v>3133065.6000000001</v>
      </c>
      <c r="H883" s="277">
        <v>810738</v>
      </c>
      <c r="I883" s="277">
        <v>935646</v>
      </c>
      <c r="J883" s="279">
        <v>0</v>
      </c>
      <c r="K883" s="277">
        <v>0</v>
      </c>
      <c r="L883" s="277">
        <v>0</v>
      </c>
      <c r="M883" s="277">
        <v>0</v>
      </c>
      <c r="N883" s="277">
        <v>6909354.3499999996</v>
      </c>
      <c r="O883" s="277">
        <v>0</v>
      </c>
      <c r="P883" s="277">
        <v>282150.31</v>
      </c>
      <c r="Q883" s="277">
        <v>0</v>
      </c>
      <c r="R883" s="277">
        <v>0</v>
      </c>
      <c r="S883" s="277">
        <v>0</v>
      </c>
      <c r="T883" s="277">
        <v>0</v>
      </c>
      <c r="U883" s="280"/>
      <c r="V883" s="280"/>
      <c r="W883" s="280"/>
      <c r="X883" s="280"/>
      <c r="Y883" s="280"/>
      <c r="Z883" s="280"/>
      <c r="AA883" s="280"/>
      <c r="AB883" s="280"/>
      <c r="AC883" s="280"/>
      <c r="AD883" s="280"/>
      <c r="AE883" s="280"/>
      <c r="AF883" s="280"/>
      <c r="AG883" s="280"/>
      <c r="AH883" s="280"/>
      <c r="AI883" s="280"/>
      <c r="AJ883" s="280"/>
      <c r="AK883" s="280"/>
      <c r="AL883" s="280"/>
      <c r="AM883" s="280"/>
      <c r="AN883" s="280"/>
      <c r="AO883" s="280"/>
      <c r="AP883" s="51"/>
      <c r="AQ883" s="51"/>
    </row>
    <row r="884" s="51" customFormat="1" ht="22.5" customHeight="1">
      <c r="A884" s="275">
        <v>40</v>
      </c>
      <c r="B884" s="276" t="s">
        <v>530</v>
      </c>
      <c r="C884" s="277">
        <f t="shared" si="493"/>
        <v>7817368.169999999</v>
      </c>
      <c r="D884" s="277">
        <f t="shared" si="492"/>
        <v>7817368.169999999</v>
      </c>
      <c r="E884" s="277">
        <v>0</v>
      </c>
      <c r="F884" s="277">
        <v>3136700.3999999999</v>
      </c>
      <c r="G884" s="277">
        <v>2976988.7999999998</v>
      </c>
      <c r="H884" s="277">
        <v>620356.80000000005</v>
      </c>
      <c r="I884" s="277">
        <v>1083322.1699999999</v>
      </c>
      <c r="J884" s="279">
        <v>0</v>
      </c>
      <c r="K884" s="277">
        <v>0</v>
      </c>
      <c r="L884" s="277">
        <v>0</v>
      </c>
      <c r="M884" s="277">
        <v>0</v>
      </c>
      <c r="N884" s="277">
        <v>0</v>
      </c>
      <c r="O884" s="277">
        <v>0</v>
      </c>
      <c r="P884" s="277">
        <v>0</v>
      </c>
      <c r="Q884" s="277">
        <v>0</v>
      </c>
      <c r="R884" s="277">
        <v>0</v>
      </c>
      <c r="S884" s="277">
        <v>0</v>
      </c>
      <c r="T884" s="277">
        <v>0</v>
      </c>
      <c r="U884" s="280"/>
      <c r="V884" s="280"/>
      <c r="W884" s="280"/>
      <c r="X884" s="280"/>
      <c r="Y884" s="280"/>
      <c r="Z884" s="280"/>
      <c r="AA884" s="280"/>
      <c r="AB884" s="280"/>
      <c r="AC884" s="280"/>
      <c r="AD884" s="280"/>
      <c r="AE884" s="280"/>
      <c r="AF884" s="280"/>
      <c r="AG884" s="280"/>
      <c r="AH884" s="280"/>
      <c r="AI884" s="280"/>
      <c r="AJ884" s="280"/>
      <c r="AK884" s="280"/>
      <c r="AL884" s="280"/>
      <c r="AM884" s="280"/>
      <c r="AN884" s="280"/>
      <c r="AO884" s="280"/>
    </row>
    <row r="885" s="51" customFormat="1" ht="22.5" customHeight="1">
      <c r="A885" s="275">
        <v>41</v>
      </c>
      <c r="B885" s="276" t="s">
        <v>532</v>
      </c>
      <c r="C885" s="277">
        <f t="shared" si="493"/>
        <v>10693184.220000001</v>
      </c>
      <c r="D885" s="277">
        <f t="shared" si="492"/>
        <v>0</v>
      </c>
      <c r="E885" s="277">
        <v>0</v>
      </c>
      <c r="F885" s="277">
        <v>0</v>
      </c>
      <c r="G885" s="277">
        <v>0</v>
      </c>
      <c r="H885" s="277">
        <v>0</v>
      </c>
      <c r="I885" s="277">
        <v>0</v>
      </c>
      <c r="J885" s="279">
        <v>0</v>
      </c>
      <c r="K885" s="277">
        <v>0</v>
      </c>
      <c r="L885" s="277">
        <v>0</v>
      </c>
      <c r="M885" s="277">
        <v>0</v>
      </c>
      <c r="N885" s="277">
        <v>0</v>
      </c>
      <c r="O885" s="277">
        <v>0</v>
      </c>
      <c r="P885" s="277">
        <v>0</v>
      </c>
      <c r="Q885" s="277">
        <v>0</v>
      </c>
      <c r="R885" s="277">
        <v>0</v>
      </c>
      <c r="S885" s="277">
        <v>10693184.220000001</v>
      </c>
      <c r="T885" s="277">
        <v>0</v>
      </c>
      <c r="U885" s="280"/>
      <c r="V885" s="280"/>
      <c r="W885" s="280"/>
      <c r="X885" s="280"/>
      <c r="Y885" s="280"/>
      <c r="Z885" s="280"/>
      <c r="AA885" s="280"/>
      <c r="AB885" s="280"/>
      <c r="AC885" s="280"/>
      <c r="AD885" s="280"/>
      <c r="AE885" s="280"/>
      <c r="AF885" s="280"/>
      <c r="AG885" s="280"/>
      <c r="AH885" s="280"/>
      <c r="AI885" s="280"/>
      <c r="AJ885" s="280"/>
      <c r="AK885" s="280"/>
      <c r="AL885" s="280"/>
      <c r="AM885" s="280"/>
      <c r="AN885" s="280"/>
      <c r="AO885" s="280"/>
    </row>
    <row r="886" s="51" customFormat="1" ht="22.5" customHeight="1">
      <c r="A886" s="275">
        <v>42</v>
      </c>
      <c r="B886" s="276" t="s">
        <v>533</v>
      </c>
      <c r="C886" s="277">
        <f t="shared" si="493"/>
        <v>2574018</v>
      </c>
      <c r="D886" s="277">
        <f t="shared" si="492"/>
        <v>0</v>
      </c>
      <c r="E886" s="277">
        <v>0</v>
      </c>
      <c r="F886" s="277">
        <v>0</v>
      </c>
      <c r="G886" s="277">
        <v>0</v>
      </c>
      <c r="H886" s="277">
        <v>0</v>
      </c>
      <c r="I886" s="277">
        <v>0</v>
      </c>
      <c r="J886" s="279">
        <v>0</v>
      </c>
      <c r="K886" s="277">
        <v>0</v>
      </c>
      <c r="L886" s="277">
        <v>0</v>
      </c>
      <c r="M886" s="277">
        <v>0</v>
      </c>
      <c r="N886" s="277">
        <v>2574018</v>
      </c>
      <c r="O886" s="277">
        <v>0</v>
      </c>
      <c r="P886" s="277">
        <v>0</v>
      </c>
      <c r="Q886" s="277">
        <v>0</v>
      </c>
      <c r="R886" s="277">
        <v>0</v>
      </c>
      <c r="S886" s="277">
        <v>0</v>
      </c>
      <c r="T886" s="277">
        <v>0</v>
      </c>
      <c r="U886" s="280"/>
      <c r="V886" s="280"/>
      <c r="W886" s="280"/>
      <c r="X886" s="280"/>
      <c r="Y886" s="280"/>
      <c r="Z886" s="280"/>
      <c r="AA886" s="280"/>
      <c r="AB886" s="280"/>
      <c r="AC886" s="280"/>
      <c r="AD886" s="280"/>
      <c r="AE886" s="280"/>
      <c r="AF886" s="280"/>
      <c r="AG886" s="280"/>
      <c r="AH886" s="280"/>
      <c r="AI886" s="280"/>
      <c r="AJ886" s="280"/>
      <c r="AK886" s="280"/>
      <c r="AL886" s="280"/>
      <c r="AM886" s="280"/>
      <c r="AN886" s="280"/>
      <c r="AO886" s="280"/>
    </row>
    <row r="887" s="51" customFormat="1" ht="22.5" customHeight="1">
      <c r="A887" s="275">
        <v>43</v>
      </c>
      <c r="B887" s="276" t="s">
        <v>123</v>
      </c>
      <c r="C887" s="277">
        <f t="shared" si="493"/>
        <v>4023557.7400000002</v>
      </c>
      <c r="D887" s="277">
        <f t="shared" si="492"/>
        <v>0</v>
      </c>
      <c r="E887" s="277">
        <v>0</v>
      </c>
      <c r="F887" s="277">
        <v>0</v>
      </c>
      <c r="G887" s="277">
        <v>0</v>
      </c>
      <c r="H887" s="277">
        <v>0</v>
      </c>
      <c r="I887" s="277">
        <v>0</v>
      </c>
      <c r="J887" s="279">
        <v>0</v>
      </c>
      <c r="K887" s="277">
        <v>0</v>
      </c>
      <c r="L887" s="277">
        <v>4023557.7400000002</v>
      </c>
      <c r="M887" s="277">
        <v>0</v>
      </c>
      <c r="N887" s="277">
        <v>0</v>
      </c>
      <c r="O887" s="277">
        <v>0</v>
      </c>
      <c r="P887" s="277">
        <v>0</v>
      </c>
      <c r="Q887" s="277">
        <v>0</v>
      </c>
      <c r="R887" s="277">
        <v>0</v>
      </c>
      <c r="S887" s="277">
        <v>0</v>
      </c>
      <c r="T887" s="277">
        <v>0</v>
      </c>
      <c r="U887" s="280"/>
      <c r="V887" s="280"/>
      <c r="W887" s="280"/>
      <c r="X887" s="280"/>
      <c r="Y887" s="280"/>
      <c r="Z887" s="280"/>
      <c r="AA887" s="280"/>
      <c r="AB887" s="280"/>
      <c r="AC887" s="280"/>
      <c r="AD887" s="280"/>
      <c r="AE887" s="280"/>
      <c r="AF887" s="280"/>
      <c r="AG887" s="280"/>
      <c r="AH887" s="280"/>
      <c r="AI887" s="280"/>
      <c r="AJ887" s="280"/>
      <c r="AK887" s="280"/>
      <c r="AL887" s="280"/>
      <c r="AM887" s="280"/>
      <c r="AN887" s="280"/>
      <c r="AO887" s="280"/>
    </row>
    <row r="888" s="61" customFormat="1" ht="22.5" customHeight="1">
      <c r="A888" s="275">
        <v>44</v>
      </c>
      <c r="B888" s="276" t="s">
        <v>534</v>
      </c>
      <c r="C888" s="277">
        <f t="shared" si="493"/>
        <v>2348979.2400000002</v>
      </c>
      <c r="D888" s="277">
        <f t="shared" si="492"/>
        <v>2348979.2400000002</v>
      </c>
      <c r="E888" s="299">
        <v>2348979.2400000002</v>
      </c>
      <c r="F888" s="299">
        <v>0</v>
      </c>
      <c r="G888" s="299">
        <v>0</v>
      </c>
      <c r="H888" s="299">
        <v>0</v>
      </c>
      <c r="I888" s="299">
        <v>0</v>
      </c>
      <c r="J888" s="300">
        <v>0</v>
      </c>
      <c r="K888" s="299">
        <v>0</v>
      </c>
      <c r="L888" s="299">
        <v>0</v>
      </c>
      <c r="M888" s="299">
        <v>0</v>
      </c>
      <c r="N888" s="299">
        <v>0</v>
      </c>
      <c r="O888" s="299">
        <v>0</v>
      </c>
      <c r="P888" s="299">
        <v>0</v>
      </c>
      <c r="Q888" s="299">
        <v>0</v>
      </c>
      <c r="R888" s="299">
        <v>0</v>
      </c>
      <c r="S888" s="299">
        <v>0</v>
      </c>
      <c r="T888" s="299">
        <v>0</v>
      </c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  <c r="AJ888" s="318"/>
      <c r="AK888" s="318"/>
      <c r="AL888" s="318"/>
      <c r="AM888" s="318"/>
      <c r="AN888" s="318"/>
      <c r="AO888" s="318"/>
    </row>
    <row r="889" s="61" customFormat="1" ht="22.5" customHeight="1">
      <c r="A889" s="275">
        <v>45</v>
      </c>
      <c r="B889" s="276" t="s">
        <v>1501</v>
      </c>
      <c r="C889" s="277">
        <f t="shared" si="493"/>
        <v>1236511.99</v>
      </c>
      <c r="D889" s="277">
        <f t="shared" si="492"/>
        <v>1153427.03</v>
      </c>
      <c r="E889" s="299">
        <v>1153427.03</v>
      </c>
      <c r="F889" s="299">
        <v>0</v>
      </c>
      <c r="G889" s="299">
        <v>0</v>
      </c>
      <c r="H889" s="299">
        <v>0</v>
      </c>
      <c r="I889" s="299">
        <v>0</v>
      </c>
      <c r="J889" s="300">
        <v>0</v>
      </c>
      <c r="K889" s="299">
        <v>0</v>
      </c>
      <c r="L889" s="299">
        <v>0</v>
      </c>
      <c r="M889" s="299">
        <v>0</v>
      </c>
      <c r="N889" s="299">
        <v>0</v>
      </c>
      <c r="O889" s="299">
        <v>0</v>
      </c>
      <c r="P889" s="299">
        <v>83084.960000000006</v>
      </c>
      <c r="Q889" s="299">
        <v>0</v>
      </c>
      <c r="R889" s="299">
        <v>0</v>
      </c>
      <c r="S889" s="299">
        <v>0</v>
      </c>
      <c r="T889" s="299">
        <v>0</v>
      </c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  <c r="AJ889" s="318"/>
      <c r="AK889" s="318"/>
      <c r="AL889" s="318"/>
      <c r="AM889" s="318"/>
      <c r="AN889" s="318"/>
      <c r="AO889" s="318"/>
    </row>
    <row r="890" s="51" customFormat="1" ht="22.5" customHeight="1">
      <c r="A890" s="275">
        <v>46</v>
      </c>
      <c r="B890" s="276" t="s">
        <v>1502</v>
      </c>
      <c r="C890" s="277">
        <f t="shared" si="493"/>
        <v>1592059.27</v>
      </c>
      <c r="D890" s="277">
        <f t="shared" si="492"/>
        <v>1566945.6000000001</v>
      </c>
      <c r="E890" s="277">
        <v>1566945.6000000001</v>
      </c>
      <c r="F890" s="277">
        <v>0</v>
      </c>
      <c r="G890" s="277">
        <v>0</v>
      </c>
      <c r="H890" s="277">
        <v>0</v>
      </c>
      <c r="I890" s="277">
        <v>0</v>
      </c>
      <c r="J890" s="279">
        <v>0</v>
      </c>
      <c r="K890" s="277">
        <v>0</v>
      </c>
      <c r="L890" s="277">
        <v>0</v>
      </c>
      <c r="M890" s="277">
        <v>0</v>
      </c>
      <c r="N890" s="277">
        <v>0</v>
      </c>
      <c r="O890" s="277">
        <v>0</v>
      </c>
      <c r="P890" s="277">
        <v>25113.669999999998</v>
      </c>
      <c r="Q890" s="277">
        <v>0</v>
      </c>
      <c r="R890" s="277">
        <v>0</v>
      </c>
      <c r="S890" s="277">
        <v>0</v>
      </c>
      <c r="T890" s="277">
        <v>0</v>
      </c>
      <c r="U890" s="280"/>
      <c r="V890" s="280"/>
      <c r="W890" s="280"/>
      <c r="X890" s="280"/>
      <c r="Y890" s="280"/>
      <c r="Z890" s="280"/>
      <c r="AA890" s="280"/>
      <c r="AB890" s="280"/>
      <c r="AC890" s="280"/>
      <c r="AD890" s="280"/>
      <c r="AE890" s="280"/>
      <c r="AF890" s="280"/>
      <c r="AG890" s="280"/>
      <c r="AH890" s="280"/>
      <c r="AI890" s="280"/>
      <c r="AJ890" s="280"/>
      <c r="AK890" s="280"/>
      <c r="AL890" s="280"/>
      <c r="AM890" s="280"/>
      <c r="AN890" s="280"/>
      <c r="AO890" s="280"/>
    </row>
    <row r="891" s="51" customFormat="1" ht="22.5" customHeight="1">
      <c r="A891" s="275">
        <v>47</v>
      </c>
      <c r="B891" s="276" t="s">
        <v>1503</v>
      </c>
      <c r="C891" s="277">
        <f t="shared" si="493"/>
        <v>2452353.1300000004</v>
      </c>
      <c r="D891" s="277">
        <f t="shared" si="492"/>
        <v>2200622.9100000001</v>
      </c>
      <c r="E891" s="277">
        <v>0</v>
      </c>
      <c r="F891" s="277">
        <v>2200622.9100000001</v>
      </c>
      <c r="G891" s="277">
        <v>0</v>
      </c>
      <c r="H891" s="277">
        <v>0</v>
      </c>
      <c r="I891" s="277">
        <v>0</v>
      </c>
      <c r="J891" s="279">
        <v>0</v>
      </c>
      <c r="K891" s="277">
        <v>0</v>
      </c>
      <c r="L891" s="277">
        <v>0</v>
      </c>
      <c r="M891" s="277">
        <v>0</v>
      </c>
      <c r="N891" s="277">
        <v>0</v>
      </c>
      <c r="O891" s="277">
        <v>0</v>
      </c>
      <c r="P891" s="277">
        <v>251730.22</v>
      </c>
      <c r="Q891" s="277">
        <v>0</v>
      </c>
      <c r="R891" s="277">
        <v>0</v>
      </c>
      <c r="S891" s="277">
        <v>0</v>
      </c>
      <c r="T891" s="277">
        <v>0</v>
      </c>
      <c r="U891" s="280"/>
      <c r="V891" s="280"/>
      <c r="W891" s="280"/>
      <c r="X891" s="280"/>
      <c r="Y891" s="280"/>
      <c r="Z891" s="280"/>
      <c r="AA891" s="280"/>
      <c r="AB891" s="280"/>
      <c r="AC891" s="280"/>
      <c r="AD891" s="280"/>
      <c r="AE891" s="280"/>
      <c r="AF891" s="280"/>
      <c r="AG891" s="280"/>
      <c r="AH891" s="280"/>
      <c r="AI891" s="280"/>
      <c r="AJ891" s="280"/>
      <c r="AK891" s="280"/>
      <c r="AL891" s="280"/>
      <c r="AM891" s="280"/>
      <c r="AN891" s="280"/>
      <c r="AO891" s="280"/>
    </row>
    <row r="892" s="51" customFormat="1" ht="22.5" customHeight="1">
      <c r="A892" s="275">
        <v>48</v>
      </c>
      <c r="B892" s="276" t="s">
        <v>536</v>
      </c>
      <c r="C892" s="277">
        <f t="shared" si="493"/>
        <v>7282673.5899999999</v>
      </c>
      <c r="D892" s="277">
        <f t="shared" si="492"/>
        <v>0</v>
      </c>
      <c r="E892" s="277">
        <v>0</v>
      </c>
      <c r="F892" s="277">
        <v>0</v>
      </c>
      <c r="G892" s="277">
        <v>0</v>
      </c>
      <c r="H892" s="277">
        <v>0</v>
      </c>
      <c r="I892" s="277">
        <v>0</v>
      </c>
      <c r="J892" s="279">
        <v>0</v>
      </c>
      <c r="K892" s="277">
        <v>0</v>
      </c>
      <c r="L892" s="277">
        <v>0</v>
      </c>
      <c r="M892" s="277">
        <v>0</v>
      </c>
      <c r="N892" s="277">
        <v>7282673.5899999999</v>
      </c>
      <c r="O892" s="277">
        <v>0</v>
      </c>
      <c r="P892" s="277">
        <v>0</v>
      </c>
      <c r="Q892" s="277">
        <v>0</v>
      </c>
      <c r="R892" s="277">
        <v>0</v>
      </c>
      <c r="S892" s="277">
        <v>0</v>
      </c>
      <c r="T892" s="277">
        <v>0</v>
      </c>
      <c r="U892" s="280"/>
      <c r="V892" s="280"/>
      <c r="W892" s="280"/>
      <c r="X892" s="280"/>
      <c r="Y892" s="280"/>
      <c r="Z892" s="280"/>
      <c r="AA892" s="280"/>
      <c r="AB892" s="280"/>
      <c r="AC892" s="280"/>
      <c r="AD892" s="280"/>
      <c r="AE892" s="280"/>
      <c r="AF892" s="280"/>
      <c r="AG892" s="280"/>
      <c r="AH892" s="280"/>
      <c r="AI892" s="280"/>
      <c r="AJ892" s="280"/>
      <c r="AK892" s="280"/>
      <c r="AL892" s="280"/>
      <c r="AM892" s="280"/>
      <c r="AN892" s="280"/>
      <c r="AO892" s="280"/>
    </row>
    <row r="893" s="51" customFormat="1" ht="24" customHeight="1">
      <c r="A893" s="275">
        <v>49</v>
      </c>
      <c r="B893" s="276" t="s">
        <v>134</v>
      </c>
      <c r="C893" s="277">
        <f t="shared" si="493"/>
        <v>1266346.97</v>
      </c>
      <c r="D893" s="277">
        <f t="shared" si="492"/>
        <v>0</v>
      </c>
      <c r="E893" s="277">
        <v>0</v>
      </c>
      <c r="F893" s="277">
        <v>0</v>
      </c>
      <c r="G893" s="277">
        <v>0</v>
      </c>
      <c r="H893" s="277">
        <v>0</v>
      </c>
      <c r="I893" s="277">
        <v>0</v>
      </c>
      <c r="J893" s="279">
        <v>0</v>
      </c>
      <c r="K893" s="277">
        <v>0</v>
      </c>
      <c r="L893" s="277">
        <v>0</v>
      </c>
      <c r="M893" s="277">
        <v>0</v>
      </c>
      <c r="N893" s="277">
        <v>1266346.97</v>
      </c>
      <c r="O893" s="277">
        <v>0</v>
      </c>
      <c r="P893" s="277">
        <v>0</v>
      </c>
      <c r="Q893" s="277">
        <v>0</v>
      </c>
      <c r="R893" s="277">
        <v>0</v>
      </c>
      <c r="S893" s="277">
        <v>0</v>
      </c>
      <c r="T893" s="277">
        <v>0</v>
      </c>
      <c r="U893" s="280"/>
      <c r="V893" s="280"/>
      <c r="W893" s="280"/>
      <c r="X893" s="280"/>
      <c r="Y893" s="280"/>
      <c r="Z893" s="280"/>
      <c r="AA893" s="280"/>
      <c r="AB893" s="280"/>
      <c r="AC893" s="280"/>
      <c r="AD893" s="280"/>
      <c r="AE893" s="280"/>
      <c r="AF893" s="280"/>
      <c r="AG893" s="280"/>
      <c r="AH893" s="280"/>
      <c r="AI893" s="280"/>
      <c r="AJ893" s="280"/>
      <c r="AK893" s="280"/>
      <c r="AL893" s="280"/>
      <c r="AM893" s="280"/>
      <c r="AN893" s="280"/>
      <c r="AO893" s="280"/>
      <c r="AP893" s="51"/>
      <c r="AQ893" s="51"/>
    </row>
    <row r="894" s="51" customFormat="1" ht="22.5" customHeight="1">
      <c r="A894" s="275">
        <v>50</v>
      </c>
      <c r="B894" s="276" t="s">
        <v>135</v>
      </c>
      <c r="C894" s="277">
        <f t="shared" si="493"/>
        <v>4990872.2599999998</v>
      </c>
      <c r="D894" s="277">
        <f t="shared" si="492"/>
        <v>0</v>
      </c>
      <c r="E894" s="277">
        <v>0</v>
      </c>
      <c r="F894" s="277">
        <v>0</v>
      </c>
      <c r="G894" s="277">
        <v>0</v>
      </c>
      <c r="H894" s="277">
        <v>0</v>
      </c>
      <c r="I894" s="277">
        <v>0</v>
      </c>
      <c r="J894" s="279">
        <v>0</v>
      </c>
      <c r="K894" s="277">
        <v>0</v>
      </c>
      <c r="L894" s="277">
        <v>0</v>
      </c>
      <c r="M894" s="277">
        <v>0</v>
      </c>
      <c r="N894" s="277">
        <v>0</v>
      </c>
      <c r="O894" s="277">
        <v>0</v>
      </c>
      <c r="P894" s="277">
        <v>0</v>
      </c>
      <c r="Q894" s="277">
        <v>0</v>
      </c>
      <c r="R894" s="277">
        <v>0</v>
      </c>
      <c r="S894" s="277">
        <v>4990872.2599999998</v>
      </c>
      <c r="T894" s="277">
        <v>0</v>
      </c>
      <c r="U894" s="280"/>
      <c r="V894" s="280"/>
      <c r="W894" s="280"/>
      <c r="X894" s="280"/>
      <c r="Y894" s="280"/>
      <c r="Z894" s="280"/>
      <c r="AA894" s="280"/>
      <c r="AB894" s="280"/>
      <c r="AC894" s="280"/>
      <c r="AD894" s="280"/>
      <c r="AE894" s="280"/>
      <c r="AF894" s="280"/>
      <c r="AG894" s="280"/>
      <c r="AH894" s="280"/>
      <c r="AI894" s="280"/>
      <c r="AJ894" s="280"/>
      <c r="AK894" s="280"/>
      <c r="AL894" s="280"/>
      <c r="AM894" s="280"/>
      <c r="AN894" s="280"/>
      <c r="AO894" s="280"/>
    </row>
    <row r="895" s="51" customFormat="1" ht="22.5" customHeight="1">
      <c r="A895" s="275">
        <v>51</v>
      </c>
      <c r="B895" s="276" t="s">
        <v>137</v>
      </c>
      <c r="C895" s="277">
        <f t="shared" si="493"/>
        <v>860889.09999999998</v>
      </c>
      <c r="D895" s="277">
        <f t="shared" si="492"/>
        <v>860889.09999999998</v>
      </c>
      <c r="E895" s="277">
        <v>0</v>
      </c>
      <c r="F895" s="277">
        <v>0</v>
      </c>
      <c r="G895" s="277">
        <v>0</v>
      </c>
      <c r="H895" s="277">
        <v>0</v>
      </c>
      <c r="I895" s="277">
        <v>860889.09999999998</v>
      </c>
      <c r="J895" s="279">
        <v>0</v>
      </c>
      <c r="K895" s="277">
        <v>0</v>
      </c>
      <c r="L895" s="277">
        <v>0</v>
      </c>
      <c r="M895" s="277">
        <v>0</v>
      </c>
      <c r="N895" s="277">
        <v>0</v>
      </c>
      <c r="O895" s="277">
        <v>0</v>
      </c>
      <c r="P895" s="277">
        <v>0</v>
      </c>
      <c r="Q895" s="277">
        <v>0</v>
      </c>
      <c r="R895" s="277">
        <v>0</v>
      </c>
      <c r="S895" s="277">
        <v>0</v>
      </c>
      <c r="T895" s="277">
        <v>0</v>
      </c>
      <c r="U895" s="280"/>
      <c r="V895" s="280"/>
      <c r="W895" s="280"/>
      <c r="X895" s="280"/>
      <c r="Y895" s="280"/>
      <c r="Z895" s="280"/>
      <c r="AA895" s="280"/>
      <c r="AB895" s="280"/>
      <c r="AC895" s="280"/>
      <c r="AD895" s="280"/>
      <c r="AE895" s="280"/>
      <c r="AF895" s="280"/>
      <c r="AG895" s="280"/>
      <c r="AH895" s="280"/>
      <c r="AI895" s="280"/>
      <c r="AJ895" s="280"/>
      <c r="AK895" s="280"/>
      <c r="AL895" s="280"/>
      <c r="AM895" s="280"/>
      <c r="AN895" s="280"/>
      <c r="AO895" s="280"/>
    </row>
    <row r="896" s="51" customFormat="1" ht="22.5" customHeight="1">
      <c r="A896" s="275">
        <v>52</v>
      </c>
      <c r="B896" s="276" t="s">
        <v>546</v>
      </c>
      <c r="C896" s="277">
        <f t="shared" si="493"/>
        <v>14936357.68</v>
      </c>
      <c r="D896" s="277">
        <f t="shared" si="492"/>
        <v>0</v>
      </c>
      <c r="E896" s="277">
        <v>0</v>
      </c>
      <c r="F896" s="277">
        <v>0</v>
      </c>
      <c r="G896" s="277">
        <v>0</v>
      </c>
      <c r="H896" s="277">
        <v>0</v>
      </c>
      <c r="I896" s="277">
        <v>0</v>
      </c>
      <c r="J896" s="279">
        <v>0</v>
      </c>
      <c r="K896" s="277">
        <v>0</v>
      </c>
      <c r="L896" s="277">
        <v>14936357.68</v>
      </c>
      <c r="M896" s="277">
        <v>0</v>
      </c>
      <c r="N896" s="277">
        <v>0</v>
      </c>
      <c r="O896" s="277">
        <v>0</v>
      </c>
      <c r="P896" s="277">
        <v>0</v>
      </c>
      <c r="Q896" s="277">
        <v>0</v>
      </c>
      <c r="R896" s="277">
        <v>0</v>
      </c>
      <c r="S896" s="277">
        <v>0</v>
      </c>
      <c r="T896" s="277">
        <v>0</v>
      </c>
      <c r="U896" s="280"/>
      <c r="V896" s="280"/>
      <c r="W896" s="280"/>
      <c r="X896" s="280"/>
      <c r="Y896" s="280"/>
      <c r="Z896" s="280"/>
      <c r="AA896" s="280"/>
      <c r="AB896" s="280"/>
      <c r="AC896" s="280"/>
      <c r="AD896" s="280"/>
      <c r="AE896" s="280"/>
      <c r="AF896" s="280"/>
      <c r="AG896" s="280"/>
      <c r="AH896" s="280"/>
      <c r="AI896" s="280"/>
      <c r="AJ896" s="280"/>
      <c r="AK896" s="280"/>
      <c r="AL896" s="280"/>
      <c r="AM896" s="280"/>
      <c r="AN896" s="280"/>
      <c r="AO896" s="280"/>
    </row>
    <row r="897" s="51" customFormat="1" ht="23.25" customHeight="1">
      <c r="A897" s="275">
        <v>53</v>
      </c>
      <c r="B897" s="276" t="s">
        <v>1504</v>
      </c>
      <c r="C897" s="277">
        <f t="shared" si="493"/>
        <v>6865535.46</v>
      </c>
      <c r="D897" s="277">
        <f t="shared" si="492"/>
        <v>2837517.5999999996</v>
      </c>
      <c r="E897" s="277">
        <v>2301256.7999999998</v>
      </c>
      <c r="F897" s="277">
        <v>0</v>
      </c>
      <c r="G897" s="277">
        <v>0</v>
      </c>
      <c r="H897" s="277">
        <v>0</v>
      </c>
      <c r="I897" s="277">
        <v>536260.80000000005</v>
      </c>
      <c r="J897" s="279">
        <v>0</v>
      </c>
      <c r="K897" s="277">
        <v>0</v>
      </c>
      <c r="L897" s="277">
        <v>0</v>
      </c>
      <c r="M897" s="277">
        <v>0</v>
      </c>
      <c r="N897" s="277">
        <v>3794912.5600000001</v>
      </c>
      <c r="O897" s="277">
        <v>0</v>
      </c>
      <c r="P897" s="277">
        <v>233105.29999999999</v>
      </c>
      <c r="Q897" s="277">
        <v>0</v>
      </c>
      <c r="R897" s="277">
        <v>0</v>
      </c>
      <c r="S897" s="277">
        <v>0</v>
      </c>
      <c r="T897" s="277">
        <v>0</v>
      </c>
      <c r="U897" s="280"/>
      <c r="V897" s="280"/>
      <c r="W897" s="280"/>
      <c r="X897" s="280"/>
      <c r="Y897" s="280"/>
      <c r="Z897" s="280"/>
      <c r="AA897" s="280"/>
      <c r="AB897" s="280"/>
      <c r="AC897" s="280"/>
      <c r="AD897" s="280"/>
      <c r="AE897" s="280"/>
      <c r="AF897" s="280"/>
      <c r="AG897" s="280"/>
      <c r="AH897" s="280"/>
      <c r="AI897" s="280"/>
      <c r="AJ897" s="280"/>
      <c r="AK897" s="280"/>
      <c r="AL897" s="280"/>
      <c r="AM897" s="280"/>
      <c r="AN897" s="280"/>
      <c r="AO897" s="280"/>
    </row>
    <row r="898" s="51" customFormat="1" ht="22.5" customHeight="1">
      <c r="A898" s="275">
        <v>54</v>
      </c>
      <c r="B898" s="276" t="s">
        <v>1505</v>
      </c>
      <c r="C898" s="277">
        <f t="shared" si="493"/>
        <v>880172.40000000002</v>
      </c>
      <c r="D898" s="277">
        <f t="shared" si="492"/>
        <v>0</v>
      </c>
      <c r="E898" s="277">
        <v>0</v>
      </c>
      <c r="F898" s="277">
        <v>0</v>
      </c>
      <c r="G898" s="277">
        <v>0</v>
      </c>
      <c r="H898" s="277">
        <v>0</v>
      </c>
      <c r="I898" s="277">
        <v>0</v>
      </c>
      <c r="J898" s="279">
        <v>0</v>
      </c>
      <c r="K898" s="277">
        <v>0</v>
      </c>
      <c r="L898" s="277">
        <v>0</v>
      </c>
      <c r="M898" s="277">
        <v>0</v>
      </c>
      <c r="N898" s="277">
        <v>880172.40000000002</v>
      </c>
      <c r="O898" s="277">
        <v>0</v>
      </c>
      <c r="P898" s="277">
        <v>0</v>
      </c>
      <c r="Q898" s="277">
        <v>0</v>
      </c>
      <c r="R898" s="277">
        <v>0</v>
      </c>
      <c r="S898" s="277">
        <v>0</v>
      </c>
      <c r="T898" s="277">
        <v>0</v>
      </c>
      <c r="U898" s="284"/>
      <c r="V898" s="284"/>
      <c r="W898" s="284"/>
      <c r="X898" s="284"/>
      <c r="Y898" s="284"/>
      <c r="Z898" s="284"/>
      <c r="AA898" s="284"/>
      <c r="AB898" s="284"/>
      <c r="AC898" s="284"/>
      <c r="AD898" s="284"/>
      <c r="AE898" s="284"/>
      <c r="AF898" s="284"/>
      <c r="AG898" s="284"/>
      <c r="AH898" s="284"/>
      <c r="AI898" s="284"/>
      <c r="AJ898" s="284"/>
      <c r="AK898" s="284"/>
      <c r="AL898" s="284"/>
      <c r="AM898" s="284"/>
      <c r="AN898" s="284"/>
      <c r="AO898" s="284"/>
      <c r="AP898" s="285"/>
    </row>
    <row r="899" s="51" customFormat="1" ht="23.25" customHeight="1">
      <c r="A899" s="275">
        <v>55</v>
      </c>
      <c r="B899" s="276" t="s">
        <v>859</v>
      </c>
      <c r="C899" s="277">
        <f t="shared" si="493"/>
        <v>1785268.8</v>
      </c>
      <c r="D899" s="277">
        <f t="shared" si="492"/>
        <v>1785268.8</v>
      </c>
      <c r="E899" s="277">
        <v>1785268.8</v>
      </c>
      <c r="F899" s="277">
        <v>0</v>
      </c>
      <c r="G899" s="277">
        <v>0</v>
      </c>
      <c r="H899" s="277">
        <v>0</v>
      </c>
      <c r="I899" s="277">
        <v>0</v>
      </c>
      <c r="J899" s="279">
        <v>0</v>
      </c>
      <c r="K899" s="277">
        <v>0</v>
      </c>
      <c r="L899" s="277">
        <v>0</v>
      </c>
      <c r="M899" s="277">
        <v>0</v>
      </c>
      <c r="N899" s="277">
        <v>0</v>
      </c>
      <c r="O899" s="277">
        <v>0</v>
      </c>
      <c r="P899" s="277">
        <v>0</v>
      </c>
      <c r="Q899" s="277">
        <v>0</v>
      </c>
      <c r="R899" s="277">
        <v>0</v>
      </c>
      <c r="S899" s="277">
        <v>0</v>
      </c>
      <c r="T899" s="277">
        <v>0</v>
      </c>
      <c r="U899" s="280"/>
      <c r="V899" s="280"/>
      <c r="W899" s="280"/>
      <c r="X899" s="280"/>
      <c r="Y899" s="280"/>
      <c r="Z899" s="280"/>
      <c r="AA899" s="280"/>
      <c r="AB899" s="280"/>
      <c r="AC899" s="280"/>
      <c r="AD899" s="280"/>
      <c r="AE899" s="280"/>
      <c r="AF899" s="280"/>
      <c r="AG899" s="280"/>
      <c r="AH899" s="280"/>
      <c r="AI899" s="280"/>
      <c r="AJ899" s="280"/>
      <c r="AK899" s="280"/>
      <c r="AL899" s="280"/>
      <c r="AM899" s="280"/>
      <c r="AN899" s="280"/>
      <c r="AO899" s="280"/>
    </row>
    <row r="900" s="51" customFormat="1" ht="22.5" customHeight="1">
      <c r="A900" s="275">
        <v>56</v>
      </c>
      <c r="B900" s="276" t="s">
        <v>1506</v>
      </c>
      <c r="C900" s="277">
        <f t="shared" si="493"/>
        <v>7656068.1400000006</v>
      </c>
      <c r="D900" s="277">
        <f t="shared" si="492"/>
        <v>0</v>
      </c>
      <c r="E900" s="277">
        <v>0</v>
      </c>
      <c r="F900" s="277">
        <v>0</v>
      </c>
      <c r="G900" s="277">
        <v>0</v>
      </c>
      <c r="H900" s="277">
        <v>0</v>
      </c>
      <c r="I900" s="277">
        <v>0</v>
      </c>
      <c r="J900" s="279">
        <v>0</v>
      </c>
      <c r="K900" s="277">
        <v>0</v>
      </c>
      <c r="L900" s="277">
        <v>0</v>
      </c>
      <c r="M900" s="277">
        <v>0</v>
      </c>
      <c r="N900" s="277">
        <v>7386503.2000000002</v>
      </c>
      <c r="O900" s="277">
        <v>0</v>
      </c>
      <c r="P900" s="277">
        <v>269564.94</v>
      </c>
      <c r="Q900" s="277">
        <v>0</v>
      </c>
      <c r="R900" s="277">
        <v>0</v>
      </c>
      <c r="S900" s="277">
        <v>0</v>
      </c>
      <c r="T900" s="277">
        <v>0</v>
      </c>
      <c r="U900" s="280"/>
      <c r="V900" s="280"/>
      <c r="W900" s="280"/>
      <c r="X900" s="280"/>
      <c r="Y900" s="280"/>
      <c r="Z900" s="280"/>
      <c r="AA900" s="280"/>
      <c r="AB900" s="280"/>
      <c r="AC900" s="280"/>
      <c r="AD900" s="280"/>
      <c r="AE900" s="280"/>
      <c r="AF900" s="280"/>
      <c r="AG900" s="280"/>
      <c r="AH900" s="280"/>
      <c r="AI900" s="280"/>
      <c r="AJ900" s="280"/>
      <c r="AK900" s="280"/>
      <c r="AL900" s="280"/>
      <c r="AM900" s="280"/>
      <c r="AN900" s="280"/>
      <c r="AO900" s="280"/>
      <c r="AP900" s="51"/>
      <c r="AQ900" s="51"/>
    </row>
    <row r="901" s="51" customFormat="1" ht="22.5" customHeight="1">
      <c r="A901" s="275">
        <v>57</v>
      </c>
      <c r="B901" s="276" t="s">
        <v>1507</v>
      </c>
      <c r="C901" s="317">
        <f t="shared" si="493"/>
        <v>368746.37</v>
      </c>
      <c r="D901" s="277">
        <f t="shared" si="492"/>
        <v>0</v>
      </c>
      <c r="E901" s="317">
        <v>0</v>
      </c>
      <c r="F901" s="277">
        <v>0</v>
      </c>
      <c r="G901" s="317">
        <v>0</v>
      </c>
      <c r="H901" s="277">
        <v>0</v>
      </c>
      <c r="I901" s="317">
        <v>0</v>
      </c>
      <c r="J901" s="279">
        <v>0</v>
      </c>
      <c r="K901" s="317">
        <v>0</v>
      </c>
      <c r="L901" s="277">
        <v>0</v>
      </c>
      <c r="M901" s="317">
        <v>0</v>
      </c>
      <c r="N901" s="277">
        <v>0</v>
      </c>
      <c r="O901" s="317">
        <v>0</v>
      </c>
      <c r="P901" s="277">
        <v>368746.37</v>
      </c>
      <c r="Q901" s="317">
        <v>0</v>
      </c>
      <c r="R901" s="277">
        <v>0</v>
      </c>
      <c r="S901" s="317">
        <v>0</v>
      </c>
      <c r="T901" s="277">
        <v>0</v>
      </c>
      <c r="U901" s="280"/>
      <c r="V901" s="280"/>
      <c r="W901" s="280"/>
      <c r="X901" s="280"/>
      <c r="Y901" s="280"/>
      <c r="Z901" s="280"/>
      <c r="AA901" s="280"/>
      <c r="AB901" s="280"/>
      <c r="AC901" s="280"/>
      <c r="AD901" s="280"/>
      <c r="AE901" s="280"/>
      <c r="AF901" s="280"/>
      <c r="AG901" s="280"/>
      <c r="AH901" s="280"/>
      <c r="AI901" s="280"/>
      <c r="AJ901" s="280"/>
      <c r="AK901" s="280"/>
      <c r="AL901" s="280"/>
      <c r="AM901" s="280"/>
      <c r="AN901" s="280"/>
      <c r="AO901" s="280"/>
    </row>
    <row r="902" s="51" customFormat="1" ht="22.5" customHeight="1">
      <c r="A902" s="275">
        <v>58</v>
      </c>
      <c r="B902" s="276" t="s">
        <v>1508</v>
      </c>
      <c r="C902" s="277">
        <f t="shared" si="493"/>
        <v>8474199.9800000004</v>
      </c>
      <c r="D902" s="277">
        <f t="shared" si="492"/>
        <v>0</v>
      </c>
      <c r="E902" s="277">
        <v>0</v>
      </c>
      <c r="F902" s="277">
        <v>0</v>
      </c>
      <c r="G902" s="277">
        <v>0</v>
      </c>
      <c r="H902" s="277">
        <v>0</v>
      </c>
      <c r="I902" s="277">
        <v>0</v>
      </c>
      <c r="J902" s="279">
        <v>0</v>
      </c>
      <c r="K902" s="277">
        <v>0</v>
      </c>
      <c r="L902" s="277">
        <v>8178524.1900000004</v>
      </c>
      <c r="M902" s="277">
        <v>0</v>
      </c>
      <c r="N902" s="277">
        <v>0</v>
      </c>
      <c r="O902" s="277">
        <v>0</v>
      </c>
      <c r="P902" s="277">
        <v>295675.78999999998</v>
      </c>
      <c r="Q902" s="277">
        <v>0</v>
      </c>
      <c r="R902" s="277">
        <v>0</v>
      </c>
      <c r="S902" s="277">
        <v>0</v>
      </c>
      <c r="T902" s="277">
        <v>0</v>
      </c>
      <c r="U902" s="280"/>
      <c r="V902" s="280"/>
      <c r="W902" s="280"/>
      <c r="X902" s="280"/>
      <c r="Y902" s="280"/>
      <c r="Z902" s="280"/>
      <c r="AA902" s="280"/>
      <c r="AB902" s="280"/>
      <c r="AC902" s="280"/>
      <c r="AD902" s="280"/>
      <c r="AE902" s="280"/>
      <c r="AF902" s="280"/>
      <c r="AG902" s="280"/>
      <c r="AH902" s="280"/>
      <c r="AI902" s="280"/>
      <c r="AJ902" s="280"/>
      <c r="AK902" s="280"/>
      <c r="AL902" s="280"/>
      <c r="AM902" s="280"/>
      <c r="AN902" s="280"/>
      <c r="AO902" s="280"/>
    </row>
    <row r="903" s="51" customFormat="1" ht="22.5" customHeight="1">
      <c r="A903" s="275">
        <v>59</v>
      </c>
      <c r="B903" s="276" t="s">
        <v>1509</v>
      </c>
      <c r="C903" s="277">
        <f t="shared" si="493"/>
        <v>2681079.7000000002</v>
      </c>
      <c r="D903" s="277">
        <f t="shared" si="492"/>
        <v>2375772</v>
      </c>
      <c r="E903" s="277">
        <v>0</v>
      </c>
      <c r="F903" s="277">
        <v>0</v>
      </c>
      <c r="G903" s="277">
        <v>2078356.8</v>
      </c>
      <c r="H903" s="277">
        <v>297415.20000000001</v>
      </c>
      <c r="I903" s="277">
        <v>0</v>
      </c>
      <c r="J903" s="279">
        <v>0</v>
      </c>
      <c r="K903" s="277">
        <v>0</v>
      </c>
      <c r="L903" s="277">
        <v>0</v>
      </c>
      <c r="M903" s="277">
        <v>0</v>
      </c>
      <c r="N903" s="277">
        <v>0</v>
      </c>
      <c r="O903" s="277">
        <v>0</v>
      </c>
      <c r="P903" s="277">
        <v>305307.70000000001</v>
      </c>
      <c r="Q903" s="277">
        <v>0</v>
      </c>
      <c r="R903" s="277">
        <v>0</v>
      </c>
      <c r="S903" s="277">
        <v>0</v>
      </c>
      <c r="T903" s="277">
        <v>0</v>
      </c>
      <c r="U903" s="280"/>
      <c r="V903" s="280"/>
      <c r="W903" s="280"/>
      <c r="X903" s="280"/>
      <c r="Y903" s="280"/>
      <c r="Z903" s="280"/>
      <c r="AA903" s="280"/>
      <c r="AB903" s="280"/>
      <c r="AC903" s="280"/>
      <c r="AD903" s="280"/>
      <c r="AE903" s="280"/>
      <c r="AF903" s="280"/>
      <c r="AG903" s="280"/>
      <c r="AH903" s="280"/>
      <c r="AI903" s="280"/>
      <c r="AJ903" s="280"/>
      <c r="AK903" s="280"/>
      <c r="AL903" s="280"/>
      <c r="AM903" s="280"/>
      <c r="AN903" s="280"/>
      <c r="AO903" s="280"/>
    </row>
    <row r="904" s="51" customFormat="1" ht="24" customHeight="1">
      <c r="A904" s="275">
        <v>60</v>
      </c>
      <c r="B904" s="276" t="s">
        <v>161</v>
      </c>
      <c r="C904" s="277">
        <f t="shared" si="493"/>
        <v>12773401.199999999</v>
      </c>
      <c r="D904" s="277">
        <f t="shared" si="492"/>
        <v>0</v>
      </c>
      <c r="E904" s="277">
        <v>0</v>
      </c>
      <c r="F904" s="277">
        <v>0</v>
      </c>
      <c r="G904" s="277">
        <v>0</v>
      </c>
      <c r="H904" s="277">
        <v>0</v>
      </c>
      <c r="I904" s="277">
        <v>0</v>
      </c>
      <c r="J904" s="279">
        <v>0</v>
      </c>
      <c r="K904" s="277">
        <v>0</v>
      </c>
      <c r="L904" s="277">
        <v>0</v>
      </c>
      <c r="M904" s="277">
        <v>0</v>
      </c>
      <c r="N904" s="277">
        <v>12773401.199999999</v>
      </c>
      <c r="O904" s="277">
        <v>0</v>
      </c>
      <c r="P904" s="277">
        <v>0</v>
      </c>
      <c r="Q904" s="277">
        <v>0</v>
      </c>
      <c r="R904" s="277">
        <v>0</v>
      </c>
      <c r="S904" s="277">
        <v>0</v>
      </c>
      <c r="T904" s="277">
        <v>0</v>
      </c>
      <c r="U904" s="280"/>
      <c r="V904" s="280"/>
      <c r="W904" s="280"/>
      <c r="X904" s="280"/>
      <c r="Y904" s="280"/>
      <c r="Z904" s="280"/>
      <c r="AA904" s="280"/>
      <c r="AB904" s="280"/>
      <c r="AC904" s="280"/>
      <c r="AD904" s="280"/>
      <c r="AE904" s="280"/>
      <c r="AF904" s="280"/>
      <c r="AG904" s="280"/>
      <c r="AH904" s="280"/>
      <c r="AI904" s="280"/>
      <c r="AJ904" s="280"/>
      <c r="AK904" s="280"/>
      <c r="AL904" s="280"/>
      <c r="AM904" s="280"/>
      <c r="AN904" s="280"/>
      <c r="AO904" s="280"/>
      <c r="AP904" s="51"/>
      <c r="AQ904" s="51"/>
    </row>
    <row r="905" s="51" customFormat="1" ht="22.5" customHeight="1">
      <c r="A905" s="275">
        <v>61</v>
      </c>
      <c r="B905" s="276" t="s">
        <v>1510</v>
      </c>
      <c r="C905" s="277">
        <f t="shared" si="493"/>
        <v>589901.17000000004</v>
      </c>
      <c r="D905" s="277">
        <f t="shared" si="492"/>
        <v>0</v>
      </c>
      <c r="E905" s="277">
        <v>0</v>
      </c>
      <c r="F905" s="277">
        <v>0</v>
      </c>
      <c r="G905" s="277">
        <v>0</v>
      </c>
      <c r="H905" s="277">
        <v>0</v>
      </c>
      <c r="I905" s="277">
        <v>0</v>
      </c>
      <c r="J905" s="279">
        <v>0</v>
      </c>
      <c r="K905" s="277">
        <v>0</v>
      </c>
      <c r="L905" s="277">
        <v>0</v>
      </c>
      <c r="M905" s="277">
        <v>0</v>
      </c>
      <c r="N905" s="277">
        <v>0</v>
      </c>
      <c r="O905" s="277">
        <v>0</v>
      </c>
      <c r="P905" s="277">
        <f>258847.4+331053.77</f>
        <v>589901.17000000004</v>
      </c>
      <c r="Q905" s="277">
        <v>0</v>
      </c>
      <c r="R905" s="277">
        <v>0</v>
      </c>
      <c r="S905" s="277">
        <v>0</v>
      </c>
      <c r="T905" s="277">
        <v>0</v>
      </c>
      <c r="U905" s="280"/>
      <c r="V905" s="280"/>
      <c r="W905" s="280"/>
      <c r="X905" s="280"/>
      <c r="Y905" s="280"/>
      <c r="Z905" s="280"/>
      <c r="AA905" s="280"/>
      <c r="AB905" s="280"/>
      <c r="AC905" s="280"/>
      <c r="AD905" s="280"/>
      <c r="AE905" s="280"/>
      <c r="AF905" s="280"/>
      <c r="AG905" s="280"/>
      <c r="AH905" s="280"/>
      <c r="AI905" s="280"/>
      <c r="AJ905" s="280"/>
      <c r="AK905" s="280"/>
      <c r="AL905" s="280"/>
      <c r="AM905" s="280"/>
      <c r="AN905" s="280"/>
      <c r="AO905" s="280"/>
      <c r="AP905" s="51"/>
      <c r="AQ905" s="51"/>
    </row>
    <row r="906" s="51" customFormat="1" ht="22.5" customHeight="1">
      <c r="A906" s="275">
        <v>62</v>
      </c>
      <c r="B906" s="276" t="s">
        <v>865</v>
      </c>
      <c r="C906" s="277">
        <f t="shared" si="493"/>
        <v>119973.60000000001</v>
      </c>
      <c r="D906" s="277">
        <f t="shared" si="492"/>
        <v>0</v>
      </c>
      <c r="E906" s="277">
        <v>0</v>
      </c>
      <c r="F906" s="277">
        <v>0</v>
      </c>
      <c r="G906" s="277">
        <v>0</v>
      </c>
      <c r="H906" s="277">
        <v>0</v>
      </c>
      <c r="I906" s="277">
        <v>0</v>
      </c>
      <c r="J906" s="279">
        <v>0</v>
      </c>
      <c r="K906" s="277">
        <v>0</v>
      </c>
      <c r="L906" s="277">
        <v>0</v>
      </c>
      <c r="M906" s="277">
        <v>0</v>
      </c>
      <c r="N906" s="277">
        <v>119973.60000000001</v>
      </c>
      <c r="O906" s="277">
        <v>0</v>
      </c>
      <c r="P906" s="277">
        <v>0</v>
      </c>
      <c r="Q906" s="277">
        <v>0</v>
      </c>
      <c r="R906" s="277">
        <v>0</v>
      </c>
      <c r="S906" s="277">
        <v>0</v>
      </c>
      <c r="T906" s="277">
        <v>0</v>
      </c>
      <c r="U906" s="280"/>
      <c r="V906" s="280"/>
      <c r="W906" s="280"/>
      <c r="X906" s="280"/>
      <c r="Y906" s="280"/>
      <c r="Z906" s="280"/>
      <c r="AA906" s="280"/>
      <c r="AB906" s="280"/>
      <c r="AC906" s="280"/>
      <c r="AD906" s="280"/>
      <c r="AE906" s="280"/>
      <c r="AF906" s="280"/>
      <c r="AG906" s="280"/>
      <c r="AH906" s="280"/>
      <c r="AI906" s="280"/>
      <c r="AJ906" s="280"/>
      <c r="AK906" s="280"/>
      <c r="AL906" s="280"/>
      <c r="AM906" s="280"/>
      <c r="AN906" s="280"/>
      <c r="AO906" s="280"/>
      <c r="AP906" s="51"/>
      <c r="AQ906" s="51"/>
    </row>
    <row r="907" s="51" customFormat="1" ht="22.5" customHeight="1">
      <c r="A907" s="275">
        <v>63</v>
      </c>
      <c r="B907" s="276" t="s">
        <v>166</v>
      </c>
      <c r="C907" s="277">
        <f t="shared" si="493"/>
        <v>2381629.2999999998</v>
      </c>
      <c r="D907" s="277">
        <f t="shared" si="492"/>
        <v>0</v>
      </c>
      <c r="E907" s="277">
        <v>0</v>
      </c>
      <c r="F907" s="277">
        <v>0</v>
      </c>
      <c r="G907" s="277">
        <v>0</v>
      </c>
      <c r="H907" s="277">
        <v>0</v>
      </c>
      <c r="I907" s="277">
        <v>0</v>
      </c>
      <c r="J907" s="279">
        <v>0</v>
      </c>
      <c r="K907" s="277">
        <v>0</v>
      </c>
      <c r="L907" s="277">
        <v>0</v>
      </c>
      <c r="M907" s="277">
        <v>0</v>
      </c>
      <c r="N907" s="277">
        <v>2381629.2999999998</v>
      </c>
      <c r="O907" s="277">
        <v>0</v>
      </c>
      <c r="P907" s="277">
        <v>0</v>
      </c>
      <c r="Q907" s="277">
        <v>0</v>
      </c>
      <c r="R907" s="277">
        <v>0</v>
      </c>
      <c r="S907" s="277">
        <v>0</v>
      </c>
      <c r="T907" s="277">
        <v>0</v>
      </c>
      <c r="U907" s="280"/>
      <c r="V907" s="280"/>
      <c r="W907" s="280"/>
      <c r="X907" s="280"/>
      <c r="Y907" s="280"/>
      <c r="Z907" s="280"/>
      <c r="AA907" s="280"/>
      <c r="AB907" s="280"/>
      <c r="AC907" s="280"/>
      <c r="AD907" s="280"/>
      <c r="AE907" s="280"/>
      <c r="AF907" s="280"/>
      <c r="AG907" s="280"/>
      <c r="AH907" s="280"/>
      <c r="AI907" s="280"/>
      <c r="AJ907" s="280"/>
      <c r="AK907" s="280"/>
      <c r="AL907" s="280"/>
      <c r="AM907" s="280"/>
      <c r="AN907" s="280"/>
      <c r="AO907" s="280"/>
    </row>
    <row r="908" s="51" customFormat="1" ht="22.5" customHeight="1">
      <c r="A908" s="275">
        <v>64</v>
      </c>
      <c r="B908" s="276" t="s">
        <v>1511</v>
      </c>
      <c r="C908" s="277">
        <f t="shared" si="493"/>
        <v>266113.92999999999</v>
      </c>
      <c r="D908" s="277">
        <f t="shared" si="492"/>
        <v>0</v>
      </c>
      <c r="E908" s="277">
        <v>0</v>
      </c>
      <c r="F908" s="277">
        <v>0</v>
      </c>
      <c r="G908" s="277">
        <v>0</v>
      </c>
      <c r="H908" s="277">
        <v>0</v>
      </c>
      <c r="I908" s="277">
        <v>0</v>
      </c>
      <c r="J908" s="279">
        <v>0</v>
      </c>
      <c r="K908" s="277">
        <v>0</v>
      </c>
      <c r="L908" s="277">
        <v>0</v>
      </c>
      <c r="M908" s="277">
        <v>0</v>
      </c>
      <c r="N908" s="277">
        <v>0</v>
      </c>
      <c r="O908" s="277">
        <v>0</v>
      </c>
      <c r="P908" s="277">
        <v>266113.92999999999</v>
      </c>
      <c r="Q908" s="277">
        <v>0</v>
      </c>
      <c r="R908" s="277">
        <v>0</v>
      </c>
      <c r="S908" s="277">
        <v>0</v>
      </c>
      <c r="T908" s="277">
        <v>0</v>
      </c>
      <c r="U908" s="280"/>
      <c r="V908" s="280"/>
      <c r="W908" s="280"/>
      <c r="X908" s="280"/>
      <c r="Y908" s="280"/>
      <c r="Z908" s="280"/>
      <c r="AA908" s="280"/>
      <c r="AB908" s="280"/>
      <c r="AC908" s="280"/>
      <c r="AD908" s="280"/>
      <c r="AE908" s="280"/>
      <c r="AF908" s="280"/>
      <c r="AG908" s="280"/>
      <c r="AH908" s="280"/>
      <c r="AI908" s="280"/>
      <c r="AJ908" s="280"/>
      <c r="AK908" s="280"/>
      <c r="AL908" s="280"/>
      <c r="AM908" s="280"/>
      <c r="AN908" s="280"/>
      <c r="AO908" s="280"/>
    </row>
    <row r="909" s="51" customFormat="1" ht="22.5" customHeight="1">
      <c r="A909" s="275">
        <v>65</v>
      </c>
      <c r="B909" s="276" t="s">
        <v>1512</v>
      </c>
      <c r="C909" s="319">
        <f>D909+K909+L909+M909+N909+O909+P909+Q909+R909+S909+T909</f>
        <v>129911.98</v>
      </c>
      <c r="D909" s="317">
        <f>SUM(E909:I909)</f>
        <v>129911.98</v>
      </c>
      <c r="E909" s="319">
        <v>0</v>
      </c>
      <c r="F909" s="317">
        <v>0</v>
      </c>
      <c r="G909" s="319">
        <v>0</v>
      </c>
      <c r="H909" s="317">
        <v>0</v>
      </c>
      <c r="I909" s="319">
        <v>129911.98</v>
      </c>
      <c r="J909" s="320">
        <v>0</v>
      </c>
      <c r="K909" s="319">
        <v>0</v>
      </c>
      <c r="L909" s="317">
        <v>0</v>
      </c>
      <c r="M909" s="319">
        <v>0</v>
      </c>
      <c r="N909" s="317">
        <v>0</v>
      </c>
      <c r="O909" s="319">
        <v>0</v>
      </c>
      <c r="P909" s="317">
        <v>0</v>
      </c>
      <c r="Q909" s="319">
        <v>0</v>
      </c>
      <c r="R909" s="317">
        <v>0</v>
      </c>
      <c r="S909" s="319">
        <v>0</v>
      </c>
      <c r="T909" s="277">
        <v>0</v>
      </c>
      <c r="U909" s="321"/>
      <c r="V909" s="280"/>
      <c r="W909" s="280"/>
      <c r="X909" s="280"/>
      <c r="Y909" s="280"/>
      <c r="Z909" s="280"/>
      <c r="AA909" s="280"/>
      <c r="AB909" s="280"/>
      <c r="AC909" s="280"/>
      <c r="AD909" s="280"/>
      <c r="AE909" s="280"/>
      <c r="AF909" s="280"/>
      <c r="AG909" s="280"/>
      <c r="AH909" s="280"/>
      <c r="AI909" s="280"/>
      <c r="AJ909" s="280"/>
      <c r="AK909" s="280"/>
      <c r="AL909" s="280"/>
      <c r="AM909" s="280"/>
      <c r="AN909" s="280"/>
      <c r="AO909" s="280"/>
      <c r="AP909" s="322"/>
      <c r="AQ909" s="322"/>
    </row>
    <row r="910" s="51" customFormat="1" ht="22.5" customHeight="1">
      <c r="A910" s="275">
        <v>66</v>
      </c>
      <c r="B910" s="276" t="s">
        <v>1513</v>
      </c>
      <c r="C910" s="277">
        <f t="shared" si="493"/>
        <v>276929.69</v>
      </c>
      <c r="D910" s="277">
        <f t="shared" ref="D909:D937" si="494">SUM(E910:I910)</f>
        <v>0</v>
      </c>
      <c r="E910" s="277">
        <v>0</v>
      </c>
      <c r="F910" s="277">
        <v>0</v>
      </c>
      <c r="G910" s="277">
        <v>0</v>
      </c>
      <c r="H910" s="277">
        <v>0</v>
      </c>
      <c r="I910" s="277">
        <v>0</v>
      </c>
      <c r="J910" s="279">
        <v>0</v>
      </c>
      <c r="K910" s="277">
        <v>0</v>
      </c>
      <c r="L910" s="277">
        <v>0</v>
      </c>
      <c r="M910" s="277">
        <v>0</v>
      </c>
      <c r="N910" s="277">
        <v>0</v>
      </c>
      <c r="O910" s="277">
        <v>0</v>
      </c>
      <c r="P910" s="277">
        <v>276929.69</v>
      </c>
      <c r="Q910" s="277">
        <v>0</v>
      </c>
      <c r="R910" s="277">
        <v>0</v>
      </c>
      <c r="S910" s="277">
        <v>0</v>
      </c>
      <c r="T910" s="277">
        <v>0</v>
      </c>
      <c r="U910" s="280"/>
      <c r="V910" s="280"/>
      <c r="W910" s="280"/>
      <c r="X910" s="280"/>
      <c r="Y910" s="280"/>
      <c r="Z910" s="280"/>
      <c r="AA910" s="280"/>
      <c r="AB910" s="280"/>
      <c r="AC910" s="280"/>
      <c r="AD910" s="280"/>
      <c r="AE910" s="280"/>
      <c r="AF910" s="280"/>
      <c r="AG910" s="280"/>
      <c r="AH910" s="280"/>
      <c r="AI910" s="280"/>
      <c r="AJ910" s="280"/>
      <c r="AK910" s="280"/>
      <c r="AL910" s="280"/>
      <c r="AM910" s="280"/>
      <c r="AN910" s="280"/>
      <c r="AO910" s="280"/>
      <c r="AP910" s="51"/>
      <c r="AQ910" s="51"/>
    </row>
    <row r="911" s="51" customFormat="1" ht="22.5" customHeight="1">
      <c r="A911" s="275">
        <v>67</v>
      </c>
      <c r="B911" s="276" t="s">
        <v>1514</v>
      </c>
      <c r="C911" s="277">
        <f t="shared" si="493"/>
        <v>244507.07000000001</v>
      </c>
      <c r="D911" s="277">
        <f t="shared" si="494"/>
        <v>0</v>
      </c>
      <c r="E911" s="277">
        <v>0</v>
      </c>
      <c r="F911" s="277">
        <v>0</v>
      </c>
      <c r="G911" s="277">
        <v>0</v>
      </c>
      <c r="H911" s="277">
        <v>0</v>
      </c>
      <c r="I911" s="277">
        <v>0</v>
      </c>
      <c r="J911" s="279">
        <v>0</v>
      </c>
      <c r="K911" s="277">
        <v>0</v>
      </c>
      <c r="L911" s="277">
        <v>0</v>
      </c>
      <c r="M911" s="277">
        <v>0</v>
      </c>
      <c r="N911" s="277">
        <v>0</v>
      </c>
      <c r="O911" s="277">
        <v>0</v>
      </c>
      <c r="P911" s="277">
        <v>244507.07000000001</v>
      </c>
      <c r="Q911" s="277">
        <v>0</v>
      </c>
      <c r="R911" s="277">
        <v>0</v>
      </c>
      <c r="S911" s="277">
        <v>0</v>
      </c>
      <c r="T911" s="277">
        <v>0</v>
      </c>
      <c r="U911" s="280"/>
      <c r="V911" s="280"/>
      <c r="W911" s="280"/>
      <c r="X911" s="280"/>
      <c r="Y911" s="280"/>
      <c r="Z911" s="280"/>
      <c r="AA911" s="280"/>
      <c r="AB911" s="280"/>
      <c r="AC911" s="280"/>
      <c r="AD911" s="280"/>
      <c r="AE911" s="280"/>
      <c r="AF911" s="280"/>
      <c r="AG911" s="280"/>
      <c r="AH911" s="280"/>
      <c r="AI911" s="280"/>
      <c r="AJ911" s="280"/>
      <c r="AK911" s="280"/>
      <c r="AL911" s="280"/>
      <c r="AM911" s="280"/>
      <c r="AN911" s="280"/>
      <c r="AO911" s="280"/>
    </row>
    <row r="912" s="51" customFormat="1" ht="22.5" customHeight="1">
      <c r="A912" s="275">
        <v>68</v>
      </c>
      <c r="B912" s="276" t="s">
        <v>1515</v>
      </c>
      <c r="C912" s="277">
        <f t="shared" si="493"/>
        <v>551856.38</v>
      </c>
      <c r="D912" s="277">
        <f t="shared" si="494"/>
        <v>0</v>
      </c>
      <c r="E912" s="277">
        <v>0</v>
      </c>
      <c r="F912" s="277">
        <v>0</v>
      </c>
      <c r="G912" s="277">
        <v>0</v>
      </c>
      <c r="H912" s="277">
        <v>0</v>
      </c>
      <c r="I912" s="277">
        <v>0</v>
      </c>
      <c r="J912" s="279">
        <v>0</v>
      </c>
      <c r="K912" s="277">
        <v>0</v>
      </c>
      <c r="L912" s="277">
        <v>0</v>
      </c>
      <c r="M912" s="277">
        <v>0</v>
      </c>
      <c r="N912" s="277">
        <v>0</v>
      </c>
      <c r="O912" s="277">
        <v>0</v>
      </c>
      <c r="P912" s="277">
        <v>551856.38</v>
      </c>
      <c r="Q912" s="277">
        <v>0</v>
      </c>
      <c r="R912" s="277">
        <v>0</v>
      </c>
      <c r="S912" s="277">
        <v>0</v>
      </c>
      <c r="T912" s="277">
        <v>0</v>
      </c>
      <c r="U912" s="280"/>
      <c r="V912" s="280"/>
      <c r="W912" s="280"/>
      <c r="X912" s="280"/>
      <c r="Y912" s="280"/>
      <c r="Z912" s="280"/>
      <c r="AA912" s="280"/>
      <c r="AB912" s="280"/>
      <c r="AC912" s="280"/>
      <c r="AD912" s="280"/>
      <c r="AE912" s="280"/>
      <c r="AF912" s="280"/>
      <c r="AG912" s="280"/>
      <c r="AH912" s="280"/>
      <c r="AI912" s="280"/>
      <c r="AJ912" s="280"/>
      <c r="AK912" s="280"/>
      <c r="AL912" s="280"/>
      <c r="AM912" s="280"/>
      <c r="AN912" s="280"/>
      <c r="AO912" s="280"/>
      <c r="AP912" s="51"/>
      <c r="AQ912" s="51"/>
    </row>
    <row r="913" s="51" customFormat="1" ht="22.5" customHeight="1">
      <c r="A913" s="275">
        <v>69</v>
      </c>
      <c r="B913" s="276" t="s">
        <v>1516</v>
      </c>
      <c r="C913" s="277">
        <f t="shared" si="493"/>
        <v>396530.59000000003</v>
      </c>
      <c r="D913" s="277">
        <f t="shared" si="494"/>
        <v>0</v>
      </c>
      <c r="E913" s="277">
        <v>0</v>
      </c>
      <c r="F913" s="277">
        <v>0</v>
      </c>
      <c r="G913" s="277">
        <v>0</v>
      </c>
      <c r="H913" s="277">
        <v>0</v>
      </c>
      <c r="I913" s="277">
        <v>0</v>
      </c>
      <c r="J913" s="279">
        <v>0</v>
      </c>
      <c r="K913" s="277">
        <v>0</v>
      </c>
      <c r="L913" s="277">
        <v>0</v>
      </c>
      <c r="M913" s="277">
        <v>0</v>
      </c>
      <c r="N913" s="277">
        <v>0</v>
      </c>
      <c r="O913" s="277">
        <v>0</v>
      </c>
      <c r="P913" s="277">
        <v>396530.59000000003</v>
      </c>
      <c r="Q913" s="277">
        <v>0</v>
      </c>
      <c r="R913" s="277">
        <v>0</v>
      </c>
      <c r="S913" s="277">
        <v>0</v>
      </c>
      <c r="T913" s="277">
        <v>0</v>
      </c>
      <c r="U913" s="280"/>
      <c r="V913" s="280"/>
      <c r="W913" s="280"/>
      <c r="X913" s="280"/>
      <c r="Y913" s="280"/>
      <c r="Z913" s="280"/>
      <c r="AA913" s="280"/>
      <c r="AB913" s="280"/>
      <c r="AC913" s="280"/>
      <c r="AD913" s="280"/>
      <c r="AE913" s="280"/>
      <c r="AF913" s="280"/>
      <c r="AG913" s="280"/>
      <c r="AH913" s="280"/>
      <c r="AI913" s="280"/>
      <c r="AJ913" s="280"/>
      <c r="AK913" s="280"/>
      <c r="AL913" s="280"/>
      <c r="AM913" s="280"/>
      <c r="AN913" s="280"/>
      <c r="AO913" s="280"/>
      <c r="AP913" s="51"/>
      <c r="AQ913" s="51"/>
    </row>
    <row r="914" s="51" customFormat="1" ht="22.5" customHeight="1">
      <c r="A914" s="275">
        <v>70</v>
      </c>
      <c r="B914" s="276" t="s">
        <v>558</v>
      </c>
      <c r="C914" s="277">
        <f t="shared" si="493"/>
        <v>5030690.9400000004</v>
      </c>
      <c r="D914" s="277">
        <f t="shared" si="494"/>
        <v>5030690.9400000004</v>
      </c>
      <c r="E914" s="277">
        <v>0</v>
      </c>
      <c r="F914" s="277">
        <v>5030690.9400000004</v>
      </c>
      <c r="G914" s="277">
        <v>0</v>
      </c>
      <c r="H914" s="277">
        <v>0</v>
      </c>
      <c r="I914" s="277">
        <v>0</v>
      </c>
      <c r="J914" s="279">
        <v>0</v>
      </c>
      <c r="K914" s="277">
        <v>0</v>
      </c>
      <c r="L914" s="277">
        <v>0</v>
      </c>
      <c r="M914" s="277">
        <v>0</v>
      </c>
      <c r="N914" s="277">
        <v>0</v>
      </c>
      <c r="O914" s="277">
        <v>0</v>
      </c>
      <c r="P914" s="277">
        <v>0</v>
      </c>
      <c r="Q914" s="277">
        <v>0</v>
      </c>
      <c r="R914" s="277">
        <v>0</v>
      </c>
      <c r="S914" s="277">
        <v>0</v>
      </c>
      <c r="T914" s="277">
        <v>0</v>
      </c>
      <c r="U914" s="280"/>
      <c r="V914" s="280"/>
      <c r="W914" s="280"/>
      <c r="X914" s="280"/>
      <c r="Y914" s="280"/>
      <c r="Z914" s="280"/>
      <c r="AA914" s="280"/>
      <c r="AB914" s="280"/>
      <c r="AC914" s="280"/>
      <c r="AD914" s="280"/>
      <c r="AE914" s="280"/>
      <c r="AF914" s="280"/>
      <c r="AG914" s="280"/>
      <c r="AH914" s="280"/>
      <c r="AI914" s="280"/>
      <c r="AJ914" s="280"/>
      <c r="AK914" s="280"/>
      <c r="AL914" s="280"/>
      <c r="AM914" s="280"/>
      <c r="AN914" s="280"/>
      <c r="AO914" s="280"/>
      <c r="AP914" s="51"/>
      <c r="AQ914" s="51"/>
    </row>
    <row r="915" s="51" customFormat="1" ht="22.5" customHeight="1">
      <c r="A915" s="275">
        <v>71</v>
      </c>
      <c r="B915" s="276" t="s">
        <v>559</v>
      </c>
      <c r="C915" s="277">
        <f t="shared" ref="C915:C952" si="495">D915+K915+L915+M915+N915+O915+P915+Q915+R915+S915+T915</f>
        <v>10892355.140000001</v>
      </c>
      <c r="D915" s="277">
        <f t="shared" si="494"/>
        <v>0</v>
      </c>
      <c r="E915" s="277">
        <v>0</v>
      </c>
      <c r="F915" s="277">
        <v>0</v>
      </c>
      <c r="G915" s="277">
        <v>0</v>
      </c>
      <c r="H915" s="277">
        <v>0</v>
      </c>
      <c r="I915" s="277">
        <v>0</v>
      </c>
      <c r="J915" s="279">
        <v>3</v>
      </c>
      <c r="K915" s="277">
        <v>10892355.140000001</v>
      </c>
      <c r="L915" s="277">
        <v>0</v>
      </c>
      <c r="M915" s="277">
        <v>0</v>
      </c>
      <c r="N915" s="277">
        <v>0</v>
      </c>
      <c r="O915" s="277">
        <v>0</v>
      </c>
      <c r="P915" s="277">
        <v>0</v>
      </c>
      <c r="Q915" s="277">
        <v>0</v>
      </c>
      <c r="R915" s="277">
        <v>0</v>
      </c>
      <c r="S915" s="277">
        <v>0</v>
      </c>
      <c r="T915" s="277">
        <v>0</v>
      </c>
      <c r="U915" s="280"/>
      <c r="V915" s="280"/>
      <c r="W915" s="280"/>
      <c r="X915" s="280"/>
      <c r="Y915" s="280"/>
      <c r="Z915" s="280"/>
      <c r="AA915" s="280"/>
      <c r="AB915" s="280"/>
      <c r="AC915" s="280"/>
      <c r="AD915" s="280"/>
      <c r="AE915" s="280"/>
      <c r="AF915" s="280"/>
      <c r="AG915" s="280"/>
      <c r="AH915" s="280"/>
      <c r="AI915" s="280"/>
      <c r="AJ915" s="280"/>
      <c r="AK915" s="280"/>
      <c r="AL915" s="280"/>
      <c r="AM915" s="280"/>
      <c r="AN915" s="280"/>
      <c r="AO915" s="280"/>
    </row>
    <row r="916" s="51" customFormat="1" ht="22.5" customHeight="1">
      <c r="A916" s="275">
        <v>72</v>
      </c>
      <c r="B916" s="276" t="s">
        <v>1517</v>
      </c>
      <c r="C916" s="277">
        <f t="shared" si="495"/>
        <v>143028.06</v>
      </c>
      <c r="D916" s="277">
        <f t="shared" si="494"/>
        <v>0</v>
      </c>
      <c r="E916" s="277">
        <v>0</v>
      </c>
      <c r="F916" s="277">
        <v>0</v>
      </c>
      <c r="G916" s="277">
        <v>0</v>
      </c>
      <c r="H916" s="277">
        <v>0</v>
      </c>
      <c r="I916" s="277">
        <v>0</v>
      </c>
      <c r="J916" s="279">
        <v>0</v>
      </c>
      <c r="K916" s="277">
        <v>0</v>
      </c>
      <c r="L916" s="277">
        <v>0</v>
      </c>
      <c r="M916" s="277">
        <v>0</v>
      </c>
      <c r="N916" s="277">
        <v>0</v>
      </c>
      <c r="O916" s="277">
        <v>0</v>
      </c>
      <c r="P916" s="277">
        <v>143028.06</v>
      </c>
      <c r="Q916" s="277">
        <v>0</v>
      </c>
      <c r="R916" s="277">
        <v>0</v>
      </c>
      <c r="S916" s="277">
        <v>0</v>
      </c>
      <c r="T916" s="277">
        <v>0</v>
      </c>
      <c r="U916" s="280"/>
      <c r="V916" s="280"/>
      <c r="W916" s="280"/>
      <c r="X916" s="280"/>
      <c r="Y916" s="280"/>
      <c r="Z916" s="280"/>
      <c r="AA916" s="280"/>
      <c r="AB916" s="280"/>
      <c r="AC916" s="280"/>
      <c r="AD916" s="280"/>
      <c r="AE916" s="280"/>
      <c r="AF916" s="280"/>
      <c r="AG916" s="280"/>
      <c r="AH916" s="280"/>
      <c r="AI916" s="280"/>
      <c r="AJ916" s="280"/>
      <c r="AK916" s="280"/>
      <c r="AL916" s="280"/>
      <c r="AM916" s="280"/>
      <c r="AN916" s="280"/>
      <c r="AO916" s="280"/>
    </row>
    <row r="917" s="51" customFormat="1" ht="22.5" customHeight="1">
      <c r="A917" s="275">
        <v>73</v>
      </c>
      <c r="B917" s="276" t="s">
        <v>1518</v>
      </c>
      <c r="C917" s="277">
        <f t="shared" si="495"/>
        <v>233375.25</v>
      </c>
      <c r="D917" s="277">
        <f t="shared" si="494"/>
        <v>0</v>
      </c>
      <c r="E917" s="277">
        <v>0</v>
      </c>
      <c r="F917" s="277">
        <v>0</v>
      </c>
      <c r="G917" s="277">
        <v>0</v>
      </c>
      <c r="H917" s="277">
        <v>0</v>
      </c>
      <c r="I917" s="277">
        <v>0</v>
      </c>
      <c r="J917" s="279">
        <v>0</v>
      </c>
      <c r="K917" s="277">
        <v>0</v>
      </c>
      <c r="L917" s="277">
        <v>0</v>
      </c>
      <c r="M917" s="277">
        <v>0</v>
      </c>
      <c r="N917" s="277">
        <v>0</v>
      </c>
      <c r="O917" s="277">
        <v>0</v>
      </c>
      <c r="P917" s="277">
        <v>233375.25</v>
      </c>
      <c r="Q917" s="277">
        <v>0</v>
      </c>
      <c r="R917" s="277">
        <v>0</v>
      </c>
      <c r="S917" s="277">
        <v>0</v>
      </c>
      <c r="T917" s="277">
        <v>0</v>
      </c>
      <c r="U917" s="280"/>
      <c r="V917" s="280"/>
      <c r="W917" s="280"/>
      <c r="X917" s="280"/>
      <c r="Y917" s="280"/>
      <c r="Z917" s="280"/>
      <c r="AA917" s="280"/>
      <c r="AB917" s="280"/>
      <c r="AC917" s="280"/>
      <c r="AD917" s="280"/>
      <c r="AE917" s="280"/>
      <c r="AF917" s="280"/>
      <c r="AG917" s="280"/>
      <c r="AH917" s="280"/>
      <c r="AI917" s="280"/>
      <c r="AJ917" s="280"/>
      <c r="AK917" s="280"/>
      <c r="AL917" s="280"/>
      <c r="AM917" s="280"/>
      <c r="AN917" s="280"/>
      <c r="AO917" s="280"/>
    </row>
    <row r="918" s="51" customFormat="1" ht="22.5" customHeight="1">
      <c r="A918" s="275">
        <v>74</v>
      </c>
      <c r="B918" s="276" t="s">
        <v>1519</v>
      </c>
      <c r="C918" s="277">
        <f t="shared" si="495"/>
        <v>295992.22999999998</v>
      </c>
      <c r="D918" s="277">
        <f t="shared" si="494"/>
        <v>0</v>
      </c>
      <c r="E918" s="277">
        <v>0</v>
      </c>
      <c r="F918" s="277">
        <v>0</v>
      </c>
      <c r="G918" s="277">
        <v>0</v>
      </c>
      <c r="H918" s="277">
        <v>0</v>
      </c>
      <c r="I918" s="277">
        <v>0</v>
      </c>
      <c r="J918" s="279">
        <v>0</v>
      </c>
      <c r="K918" s="277">
        <v>0</v>
      </c>
      <c r="L918" s="277">
        <v>0</v>
      </c>
      <c r="M918" s="277">
        <v>0</v>
      </c>
      <c r="N918" s="277">
        <v>0</v>
      </c>
      <c r="O918" s="277">
        <v>0</v>
      </c>
      <c r="P918" s="277">
        <v>295992.22999999998</v>
      </c>
      <c r="Q918" s="277">
        <v>0</v>
      </c>
      <c r="R918" s="277">
        <v>0</v>
      </c>
      <c r="S918" s="277">
        <v>0</v>
      </c>
      <c r="T918" s="277">
        <v>0</v>
      </c>
      <c r="U918" s="280"/>
      <c r="V918" s="280"/>
      <c r="W918" s="280"/>
      <c r="X918" s="280"/>
      <c r="Y918" s="280"/>
      <c r="Z918" s="280"/>
      <c r="AA918" s="280"/>
      <c r="AB918" s="280"/>
      <c r="AC918" s="280"/>
      <c r="AD918" s="280"/>
      <c r="AE918" s="280"/>
      <c r="AF918" s="280"/>
      <c r="AG918" s="280"/>
      <c r="AH918" s="280"/>
      <c r="AI918" s="280"/>
      <c r="AJ918" s="280"/>
      <c r="AK918" s="280"/>
      <c r="AL918" s="280"/>
      <c r="AM918" s="280"/>
      <c r="AN918" s="280"/>
      <c r="AO918" s="280"/>
    </row>
    <row r="919" s="51" customFormat="1" ht="22.5" customHeight="1">
      <c r="A919" s="275">
        <v>75</v>
      </c>
      <c r="B919" s="276" t="s">
        <v>1520</v>
      </c>
      <c r="C919" s="277">
        <f t="shared" si="495"/>
        <v>597053.79000000004</v>
      </c>
      <c r="D919" s="277">
        <f t="shared" si="494"/>
        <v>0</v>
      </c>
      <c r="E919" s="277">
        <v>0</v>
      </c>
      <c r="F919" s="277">
        <v>0</v>
      </c>
      <c r="G919" s="277">
        <v>0</v>
      </c>
      <c r="H919" s="277">
        <v>0</v>
      </c>
      <c r="I919" s="277">
        <v>0</v>
      </c>
      <c r="J919" s="279">
        <v>0</v>
      </c>
      <c r="K919" s="277">
        <v>0</v>
      </c>
      <c r="L919" s="277">
        <v>0</v>
      </c>
      <c r="M919" s="277">
        <v>0</v>
      </c>
      <c r="N919" s="277">
        <v>0</v>
      </c>
      <c r="O919" s="277">
        <v>0</v>
      </c>
      <c r="P919" s="277">
        <f>315390.06+281663.73</f>
        <v>597053.79000000004</v>
      </c>
      <c r="Q919" s="277">
        <v>0</v>
      </c>
      <c r="R919" s="277">
        <v>0</v>
      </c>
      <c r="S919" s="277">
        <v>0</v>
      </c>
      <c r="T919" s="277">
        <v>0</v>
      </c>
      <c r="U919" s="280"/>
      <c r="V919" s="280"/>
      <c r="W919" s="280"/>
      <c r="X919" s="280"/>
      <c r="Y919" s="280"/>
      <c r="Z919" s="280"/>
      <c r="AA919" s="280"/>
      <c r="AB919" s="280"/>
      <c r="AC919" s="280"/>
      <c r="AD919" s="280"/>
      <c r="AE919" s="280"/>
      <c r="AF919" s="280"/>
      <c r="AG919" s="280"/>
      <c r="AH919" s="280"/>
      <c r="AI919" s="280"/>
      <c r="AJ919" s="280"/>
      <c r="AK919" s="280"/>
      <c r="AL919" s="280"/>
      <c r="AM919" s="280"/>
      <c r="AN919" s="280"/>
      <c r="AO919" s="280"/>
    </row>
    <row r="920" s="51" customFormat="1" ht="22.5" customHeight="1">
      <c r="A920" s="275">
        <v>76</v>
      </c>
      <c r="B920" s="276" t="s">
        <v>875</v>
      </c>
      <c r="C920" s="277">
        <f t="shared" si="495"/>
        <v>398284.79999999999</v>
      </c>
      <c r="D920" s="277">
        <f t="shared" si="494"/>
        <v>398284.79999999999</v>
      </c>
      <c r="E920" s="277">
        <v>0</v>
      </c>
      <c r="F920" s="277">
        <v>0</v>
      </c>
      <c r="G920" s="277">
        <v>0</v>
      </c>
      <c r="H920" s="277">
        <v>0</v>
      </c>
      <c r="I920" s="277">
        <v>398284.79999999999</v>
      </c>
      <c r="J920" s="279">
        <v>0</v>
      </c>
      <c r="K920" s="277">
        <v>0</v>
      </c>
      <c r="L920" s="277">
        <v>0</v>
      </c>
      <c r="M920" s="277">
        <v>0</v>
      </c>
      <c r="N920" s="277">
        <v>0</v>
      </c>
      <c r="O920" s="277">
        <v>0</v>
      </c>
      <c r="P920" s="277">
        <v>0</v>
      </c>
      <c r="Q920" s="277">
        <v>0</v>
      </c>
      <c r="R920" s="277">
        <v>0</v>
      </c>
      <c r="S920" s="277">
        <v>0</v>
      </c>
      <c r="T920" s="277">
        <v>0</v>
      </c>
      <c r="U920" s="280"/>
      <c r="V920" s="280"/>
      <c r="W920" s="280"/>
      <c r="X920" s="280"/>
      <c r="Y920" s="280"/>
      <c r="Z920" s="280"/>
      <c r="AA920" s="280"/>
      <c r="AB920" s="280"/>
      <c r="AC920" s="280"/>
      <c r="AD920" s="280"/>
      <c r="AE920" s="280"/>
      <c r="AF920" s="280"/>
      <c r="AG920" s="280"/>
      <c r="AH920" s="280"/>
      <c r="AI920" s="280"/>
      <c r="AJ920" s="280"/>
      <c r="AK920" s="280"/>
      <c r="AL920" s="280"/>
      <c r="AM920" s="280"/>
      <c r="AN920" s="280"/>
      <c r="AO920" s="280"/>
    </row>
    <row r="921" s="51" customFormat="1" ht="22.5" customHeight="1">
      <c r="A921" s="275">
        <v>77</v>
      </c>
      <c r="B921" s="276" t="s">
        <v>565</v>
      </c>
      <c r="C921" s="277">
        <f t="shared" si="495"/>
        <v>7020532.2199999997</v>
      </c>
      <c r="D921" s="277">
        <f t="shared" si="494"/>
        <v>0</v>
      </c>
      <c r="E921" s="277">
        <v>0</v>
      </c>
      <c r="F921" s="277">
        <v>0</v>
      </c>
      <c r="G921" s="277">
        <v>0</v>
      </c>
      <c r="H921" s="277">
        <v>0</v>
      </c>
      <c r="I921" s="277">
        <v>0</v>
      </c>
      <c r="J921" s="279">
        <v>2</v>
      </c>
      <c r="K921" s="277">
        <v>7020532.2199999997</v>
      </c>
      <c r="L921" s="277">
        <v>0</v>
      </c>
      <c r="M921" s="277">
        <v>0</v>
      </c>
      <c r="N921" s="277">
        <v>0</v>
      </c>
      <c r="O921" s="277">
        <v>0</v>
      </c>
      <c r="P921" s="277">
        <v>0</v>
      </c>
      <c r="Q921" s="277">
        <v>0</v>
      </c>
      <c r="R921" s="277">
        <v>0</v>
      </c>
      <c r="S921" s="277">
        <v>0</v>
      </c>
      <c r="T921" s="277">
        <v>0</v>
      </c>
      <c r="U921" s="280"/>
      <c r="V921" s="280"/>
      <c r="W921" s="280"/>
      <c r="X921" s="280"/>
      <c r="Y921" s="280"/>
      <c r="Z921" s="280"/>
      <c r="AA921" s="280"/>
      <c r="AB921" s="280"/>
      <c r="AC921" s="280"/>
      <c r="AD921" s="280"/>
      <c r="AE921" s="280"/>
      <c r="AF921" s="280"/>
      <c r="AG921" s="280"/>
      <c r="AH921" s="280"/>
      <c r="AI921" s="280"/>
      <c r="AJ921" s="280"/>
      <c r="AK921" s="280"/>
      <c r="AL921" s="280"/>
      <c r="AM921" s="280"/>
      <c r="AN921" s="280"/>
      <c r="AO921" s="280"/>
    </row>
    <row r="922" s="51" customFormat="1" ht="22.5" customHeight="1">
      <c r="A922" s="275">
        <v>78</v>
      </c>
      <c r="B922" s="276" t="s">
        <v>1521</v>
      </c>
      <c r="C922" s="277">
        <f t="shared" si="495"/>
        <v>112310.67</v>
      </c>
      <c r="D922" s="277">
        <f t="shared" si="494"/>
        <v>0</v>
      </c>
      <c r="E922" s="277">
        <v>0</v>
      </c>
      <c r="F922" s="277">
        <v>0</v>
      </c>
      <c r="G922" s="277">
        <v>0</v>
      </c>
      <c r="H922" s="277">
        <v>0</v>
      </c>
      <c r="I922" s="277">
        <v>0</v>
      </c>
      <c r="J922" s="279">
        <v>0</v>
      </c>
      <c r="K922" s="277">
        <v>0</v>
      </c>
      <c r="L922" s="277">
        <v>0</v>
      </c>
      <c r="M922" s="277">
        <v>0</v>
      </c>
      <c r="N922" s="277">
        <v>0</v>
      </c>
      <c r="O922" s="277">
        <v>0</v>
      </c>
      <c r="P922" s="277">
        <v>112310.67</v>
      </c>
      <c r="Q922" s="277">
        <v>0</v>
      </c>
      <c r="R922" s="277">
        <v>0</v>
      </c>
      <c r="S922" s="277">
        <v>0</v>
      </c>
      <c r="T922" s="277">
        <v>0</v>
      </c>
      <c r="U922" s="280"/>
      <c r="V922" s="280"/>
      <c r="W922" s="280"/>
      <c r="X922" s="280"/>
      <c r="Y922" s="280"/>
      <c r="Z922" s="280"/>
      <c r="AA922" s="280"/>
      <c r="AB922" s="280"/>
      <c r="AC922" s="280"/>
      <c r="AD922" s="280"/>
      <c r="AE922" s="280"/>
      <c r="AF922" s="280"/>
      <c r="AG922" s="280"/>
      <c r="AH922" s="280"/>
      <c r="AI922" s="280"/>
      <c r="AJ922" s="280"/>
      <c r="AK922" s="280"/>
      <c r="AL922" s="280"/>
      <c r="AM922" s="280"/>
      <c r="AN922" s="280"/>
      <c r="AO922" s="280"/>
    </row>
    <row r="923" s="51" customFormat="1" ht="22.5" customHeight="1">
      <c r="A923" s="275">
        <v>79</v>
      </c>
      <c r="B923" s="276" t="s">
        <v>568</v>
      </c>
      <c r="C923" s="277">
        <f t="shared" si="495"/>
        <v>4047597.9100000001</v>
      </c>
      <c r="D923" s="277">
        <f t="shared" si="494"/>
        <v>4047597.9100000001</v>
      </c>
      <c r="E923" s="277">
        <v>0</v>
      </c>
      <c r="F923" s="277">
        <v>4047597.9100000001</v>
      </c>
      <c r="G923" s="277">
        <v>0</v>
      </c>
      <c r="H923" s="277">
        <v>0</v>
      </c>
      <c r="I923" s="277">
        <v>0</v>
      </c>
      <c r="J923" s="279">
        <v>0</v>
      </c>
      <c r="K923" s="277">
        <v>0</v>
      </c>
      <c r="L923" s="277">
        <v>0</v>
      </c>
      <c r="M923" s="277">
        <v>0</v>
      </c>
      <c r="N923" s="277">
        <v>0</v>
      </c>
      <c r="O923" s="277">
        <v>0</v>
      </c>
      <c r="P923" s="277">
        <v>0</v>
      </c>
      <c r="Q923" s="277">
        <v>0</v>
      </c>
      <c r="R923" s="277">
        <v>0</v>
      </c>
      <c r="S923" s="277">
        <v>0</v>
      </c>
      <c r="T923" s="277">
        <v>0</v>
      </c>
      <c r="U923" s="280"/>
      <c r="V923" s="280"/>
      <c r="W923" s="280"/>
      <c r="X923" s="280"/>
      <c r="Y923" s="280"/>
      <c r="Z923" s="280"/>
      <c r="AA923" s="280"/>
      <c r="AB923" s="280"/>
      <c r="AC923" s="280"/>
      <c r="AD923" s="280"/>
      <c r="AE923" s="280"/>
      <c r="AF923" s="280"/>
      <c r="AG923" s="280"/>
      <c r="AH923" s="280"/>
      <c r="AI923" s="280"/>
      <c r="AJ923" s="280"/>
      <c r="AK923" s="280"/>
      <c r="AL923" s="280"/>
      <c r="AM923" s="280"/>
      <c r="AN923" s="280"/>
      <c r="AO923" s="280"/>
    </row>
    <row r="924" s="51" customFormat="1" ht="22.5" customHeight="1">
      <c r="A924" s="275">
        <v>80</v>
      </c>
      <c r="B924" s="276" t="s">
        <v>1522</v>
      </c>
      <c r="C924" s="277">
        <f t="shared" si="495"/>
        <v>6182526.7400000002</v>
      </c>
      <c r="D924" s="277">
        <f t="shared" si="494"/>
        <v>4846530</v>
      </c>
      <c r="E924" s="277">
        <v>4846530</v>
      </c>
      <c r="F924" s="277">
        <v>0</v>
      </c>
      <c r="G924" s="277">
        <v>0</v>
      </c>
      <c r="H924" s="277">
        <v>0</v>
      </c>
      <c r="I924" s="277">
        <v>0</v>
      </c>
      <c r="J924" s="279">
        <v>0</v>
      </c>
      <c r="K924" s="277">
        <v>0</v>
      </c>
      <c r="L924" s="277">
        <v>0</v>
      </c>
      <c r="M924" s="277">
        <v>0</v>
      </c>
      <c r="N924" s="277">
        <v>1081553.29</v>
      </c>
      <c r="O924" s="277">
        <v>0</v>
      </c>
      <c r="P924" s="277">
        <v>254443.45000000001</v>
      </c>
      <c r="Q924" s="277">
        <v>0</v>
      </c>
      <c r="R924" s="277">
        <v>0</v>
      </c>
      <c r="S924" s="277">
        <v>0</v>
      </c>
      <c r="T924" s="277">
        <v>0</v>
      </c>
      <c r="U924" s="280"/>
      <c r="V924" s="280"/>
      <c r="W924" s="280"/>
      <c r="X924" s="280"/>
      <c r="Y924" s="280"/>
      <c r="Z924" s="280"/>
      <c r="AA924" s="280"/>
      <c r="AB924" s="280"/>
      <c r="AC924" s="280"/>
      <c r="AD924" s="280"/>
      <c r="AE924" s="280"/>
      <c r="AF924" s="280"/>
      <c r="AG924" s="280"/>
      <c r="AH924" s="280"/>
      <c r="AI924" s="280"/>
      <c r="AJ924" s="280"/>
      <c r="AK924" s="280"/>
      <c r="AL924" s="280"/>
      <c r="AM924" s="280"/>
      <c r="AN924" s="280"/>
      <c r="AO924" s="280"/>
    </row>
    <row r="925" s="51" customFormat="1" ht="22.5" customHeight="1">
      <c r="A925" s="275">
        <v>81</v>
      </c>
      <c r="B925" s="276" t="s">
        <v>210</v>
      </c>
      <c r="C925" s="277">
        <f t="shared" si="495"/>
        <v>20716605.100000001</v>
      </c>
      <c r="D925" s="277">
        <f t="shared" si="494"/>
        <v>0</v>
      </c>
      <c r="E925" s="277">
        <v>0</v>
      </c>
      <c r="F925" s="277">
        <v>0</v>
      </c>
      <c r="G925" s="277">
        <v>0</v>
      </c>
      <c r="H925" s="277">
        <v>0</v>
      </c>
      <c r="I925" s="277">
        <v>0</v>
      </c>
      <c r="J925" s="279">
        <v>6</v>
      </c>
      <c r="K925" s="277">
        <v>20716605.100000001</v>
      </c>
      <c r="L925" s="277">
        <v>0</v>
      </c>
      <c r="M925" s="277">
        <v>0</v>
      </c>
      <c r="N925" s="277">
        <v>0</v>
      </c>
      <c r="O925" s="277">
        <v>0</v>
      </c>
      <c r="P925" s="277">
        <v>0</v>
      </c>
      <c r="Q925" s="277">
        <v>0</v>
      </c>
      <c r="R925" s="277">
        <v>0</v>
      </c>
      <c r="S925" s="277">
        <v>0</v>
      </c>
      <c r="T925" s="277">
        <v>0</v>
      </c>
      <c r="U925" s="280"/>
      <c r="V925" s="280"/>
      <c r="W925" s="280"/>
      <c r="X925" s="280"/>
      <c r="Y925" s="280"/>
      <c r="Z925" s="280"/>
      <c r="AA925" s="280"/>
      <c r="AB925" s="280"/>
      <c r="AC925" s="280"/>
      <c r="AD925" s="280"/>
      <c r="AE925" s="280"/>
      <c r="AF925" s="280"/>
      <c r="AG925" s="280"/>
      <c r="AH925" s="280"/>
      <c r="AI925" s="280"/>
      <c r="AJ925" s="280"/>
      <c r="AK925" s="280"/>
      <c r="AL925" s="280"/>
      <c r="AM925" s="280"/>
      <c r="AN925" s="280"/>
      <c r="AO925" s="280"/>
    </row>
    <row r="926" s="61" customFormat="1" ht="22.5" customHeight="1">
      <c r="A926" s="275">
        <v>82</v>
      </c>
      <c r="B926" s="276" t="s">
        <v>1523</v>
      </c>
      <c r="C926" s="277">
        <f t="shared" si="495"/>
        <v>9732730.209999999</v>
      </c>
      <c r="D926" s="277">
        <f t="shared" si="494"/>
        <v>0</v>
      </c>
      <c r="E926" s="299">
        <v>0</v>
      </c>
      <c r="F926" s="299">
        <v>0</v>
      </c>
      <c r="G926" s="299">
        <v>0</v>
      </c>
      <c r="H926" s="299">
        <v>0</v>
      </c>
      <c r="I926" s="299">
        <v>0</v>
      </c>
      <c r="J926" s="300">
        <v>0</v>
      </c>
      <c r="K926" s="299">
        <v>0</v>
      </c>
      <c r="L926" s="299">
        <v>0</v>
      </c>
      <c r="M926" s="299">
        <v>0</v>
      </c>
      <c r="N926" s="299">
        <v>0</v>
      </c>
      <c r="O926" s="299">
        <v>0</v>
      </c>
      <c r="P926" s="299">
        <v>361102.35999999999</v>
      </c>
      <c r="Q926" s="299">
        <v>0</v>
      </c>
      <c r="R926" s="299">
        <v>0</v>
      </c>
      <c r="S926" s="299">
        <v>9371627.8499999996</v>
      </c>
      <c r="T926" s="299">
        <v>0</v>
      </c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  <c r="AJ926" s="318"/>
      <c r="AK926" s="318"/>
      <c r="AL926" s="318"/>
      <c r="AM926" s="318"/>
      <c r="AN926" s="318"/>
      <c r="AO926" s="318"/>
    </row>
    <row r="927" s="51" customFormat="1" ht="22.5" customHeight="1">
      <c r="A927" s="275">
        <v>83</v>
      </c>
      <c r="B927" s="276" t="s">
        <v>1524</v>
      </c>
      <c r="C927" s="277">
        <f t="shared" si="495"/>
        <v>13336166.369999999</v>
      </c>
      <c r="D927" s="277">
        <f t="shared" si="494"/>
        <v>0</v>
      </c>
      <c r="E927" s="277">
        <v>0</v>
      </c>
      <c r="F927" s="277">
        <v>0</v>
      </c>
      <c r="G927" s="277">
        <v>0</v>
      </c>
      <c r="H927" s="277">
        <v>0</v>
      </c>
      <c r="I927" s="277">
        <v>0</v>
      </c>
      <c r="J927" s="279">
        <v>4</v>
      </c>
      <c r="K927" s="277">
        <v>13130268.18</v>
      </c>
      <c r="L927" s="277">
        <v>0</v>
      </c>
      <c r="M927" s="277">
        <v>0</v>
      </c>
      <c r="N927" s="277">
        <v>0</v>
      </c>
      <c r="O927" s="277">
        <v>0</v>
      </c>
      <c r="P927" s="277">
        <v>205898.19</v>
      </c>
      <c r="Q927" s="277">
        <v>0</v>
      </c>
      <c r="R927" s="277">
        <v>0</v>
      </c>
      <c r="S927" s="277">
        <v>0</v>
      </c>
      <c r="T927" s="277">
        <v>0</v>
      </c>
      <c r="U927" s="280"/>
      <c r="V927" s="280"/>
      <c r="W927" s="280"/>
      <c r="X927" s="280"/>
      <c r="Y927" s="280"/>
      <c r="Z927" s="280"/>
      <c r="AA927" s="280"/>
      <c r="AB927" s="280"/>
      <c r="AC927" s="280"/>
      <c r="AD927" s="280"/>
      <c r="AE927" s="280"/>
      <c r="AF927" s="280"/>
      <c r="AG927" s="280"/>
      <c r="AH927" s="280"/>
      <c r="AI927" s="280"/>
      <c r="AJ927" s="280"/>
      <c r="AK927" s="280"/>
      <c r="AL927" s="280"/>
      <c r="AM927" s="280"/>
      <c r="AN927" s="280"/>
      <c r="AO927" s="280"/>
    </row>
    <row r="928" s="51" customFormat="1" ht="22.5" customHeight="1">
      <c r="A928" s="275">
        <v>84</v>
      </c>
      <c r="B928" s="276" t="s">
        <v>1525</v>
      </c>
      <c r="C928" s="277">
        <f t="shared" si="495"/>
        <v>7026455.4700000007</v>
      </c>
      <c r="D928" s="277">
        <f t="shared" si="494"/>
        <v>4956235.2400000002</v>
      </c>
      <c r="E928" s="277">
        <v>1070689.3899999999</v>
      </c>
      <c r="F928" s="277">
        <v>3433835.3500000001</v>
      </c>
      <c r="G928" s="277">
        <v>212221.56</v>
      </c>
      <c r="H928" s="277">
        <v>239488.94</v>
      </c>
      <c r="I928" s="277">
        <v>0</v>
      </c>
      <c r="J928" s="279">
        <v>0</v>
      </c>
      <c r="K928" s="277">
        <v>0</v>
      </c>
      <c r="L928" s="277">
        <v>1820856.24</v>
      </c>
      <c r="M928" s="277">
        <v>0</v>
      </c>
      <c r="N928" s="277">
        <v>0</v>
      </c>
      <c r="O928" s="277">
        <v>0</v>
      </c>
      <c r="P928" s="277">
        <f>235424.76+13939.23</f>
        <v>249363.99000000002</v>
      </c>
      <c r="Q928" s="277">
        <v>0</v>
      </c>
      <c r="R928" s="277">
        <v>0</v>
      </c>
      <c r="S928" s="277">
        <v>0</v>
      </c>
      <c r="T928" s="277">
        <v>0</v>
      </c>
      <c r="U928" s="280"/>
      <c r="V928" s="280"/>
      <c r="W928" s="280"/>
      <c r="X928" s="280"/>
      <c r="Y928" s="280"/>
      <c r="Z928" s="280"/>
      <c r="AA928" s="280"/>
      <c r="AB928" s="280"/>
      <c r="AC928" s="280"/>
      <c r="AD928" s="280"/>
      <c r="AE928" s="280"/>
      <c r="AF928" s="280"/>
      <c r="AG928" s="280"/>
      <c r="AH928" s="280"/>
      <c r="AI928" s="280"/>
      <c r="AJ928" s="280"/>
      <c r="AK928" s="280"/>
      <c r="AL928" s="280"/>
      <c r="AM928" s="280"/>
      <c r="AN928" s="280"/>
      <c r="AO928" s="280"/>
    </row>
    <row r="929" s="51" customFormat="1" ht="22.5" customHeight="1">
      <c r="A929" s="275">
        <v>85</v>
      </c>
      <c r="B929" s="276" t="s">
        <v>1526</v>
      </c>
      <c r="C929" s="277">
        <f t="shared" si="495"/>
        <v>802053.79000000004</v>
      </c>
      <c r="D929" s="277">
        <f t="shared" si="494"/>
        <v>802053.79000000004</v>
      </c>
      <c r="E929" s="277">
        <v>0</v>
      </c>
      <c r="F929" s="277">
        <v>668602.80000000005</v>
      </c>
      <c r="G929" s="277">
        <v>0</v>
      </c>
      <c r="H929" s="277">
        <v>0</v>
      </c>
      <c r="I929" s="277">
        <v>133450.98999999999</v>
      </c>
      <c r="J929" s="279">
        <v>0</v>
      </c>
      <c r="K929" s="277">
        <v>0</v>
      </c>
      <c r="L929" s="277">
        <v>0</v>
      </c>
      <c r="M929" s="277">
        <v>0</v>
      </c>
      <c r="N929" s="277">
        <v>0</v>
      </c>
      <c r="O929" s="277">
        <v>0</v>
      </c>
      <c r="P929" s="277">
        <v>0</v>
      </c>
      <c r="Q929" s="277">
        <v>0</v>
      </c>
      <c r="R929" s="277">
        <v>0</v>
      </c>
      <c r="S929" s="277">
        <v>0</v>
      </c>
      <c r="T929" s="277">
        <v>0</v>
      </c>
      <c r="U929" s="280"/>
      <c r="V929" s="280"/>
      <c r="W929" s="280"/>
      <c r="X929" s="280"/>
      <c r="Y929" s="280"/>
      <c r="Z929" s="280"/>
      <c r="AA929" s="280"/>
      <c r="AB929" s="280"/>
      <c r="AC929" s="280"/>
      <c r="AD929" s="280"/>
      <c r="AE929" s="280"/>
      <c r="AF929" s="280"/>
      <c r="AG929" s="280"/>
      <c r="AH929" s="280"/>
      <c r="AI929" s="280"/>
      <c r="AJ929" s="280"/>
      <c r="AK929" s="280"/>
      <c r="AL929" s="280"/>
      <c r="AM929" s="280"/>
      <c r="AN929" s="280"/>
      <c r="AO929" s="280"/>
    </row>
    <row r="930" s="51" customFormat="1" ht="22.5" customHeight="1">
      <c r="A930" s="275">
        <v>86</v>
      </c>
      <c r="B930" s="276" t="s">
        <v>578</v>
      </c>
      <c r="C930" s="277">
        <f t="shared" si="495"/>
        <v>14393555.640000001</v>
      </c>
      <c r="D930" s="277">
        <f t="shared" si="494"/>
        <v>0</v>
      </c>
      <c r="E930" s="277">
        <v>0</v>
      </c>
      <c r="F930" s="277">
        <v>0</v>
      </c>
      <c r="G930" s="277">
        <v>0</v>
      </c>
      <c r="H930" s="277">
        <v>0</v>
      </c>
      <c r="I930" s="277">
        <v>0</v>
      </c>
      <c r="J930" s="279">
        <v>4</v>
      </c>
      <c r="K930" s="277">
        <v>14393555.640000001</v>
      </c>
      <c r="L930" s="277">
        <v>0</v>
      </c>
      <c r="M930" s="277">
        <v>0</v>
      </c>
      <c r="N930" s="277">
        <v>0</v>
      </c>
      <c r="O930" s="277">
        <v>0</v>
      </c>
      <c r="P930" s="277">
        <v>0</v>
      </c>
      <c r="Q930" s="277">
        <v>0</v>
      </c>
      <c r="R930" s="277">
        <v>0</v>
      </c>
      <c r="S930" s="277">
        <v>0</v>
      </c>
      <c r="T930" s="277">
        <v>0</v>
      </c>
      <c r="U930" s="280"/>
      <c r="V930" s="280"/>
      <c r="W930" s="280"/>
      <c r="X930" s="280"/>
      <c r="Y930" s="280"/>
      <c r="Z930" s="280"/>
      <c r="AA930" s="280"/>
      <c r="AB930" s="280"/>
      <c r="AC930" s="280"/>
      <c r="AD930" s="280"/>
      <c r="AE930" s="280"/>
      <c r="AF930" s="280"/>
      <c r="AG930" s="280"/>
      <c r="AH930" s="280"/>
      <c r="AI930" s="280"/>
      <c r="AJ930" s="280"/>
      <c r="AK930" s="280"/>
      <c r="AL930" s="280"/>
      <c r="AM930" s="280"/>
      <c r="AN930" s="280"/>
      <c r="AO930" s="280"/>
    </row>
    <row r="931" s="51" customFormat="1" ht="23.25" customHeight="1">
      <c r="A931" s="275">
        <v>87</v>
      </c>
      <c r="B931" s="276" t="s">
        <v>581</v>
      </c>
      <c r="C931" s="277">
        <f t="shared" si="495"/>
        <v>663853.79000000004</v>
      </c>
      <c r="D931" s="277">
        <f t="shared" si="494"/>
        <v>0</v>
      </c>
      <c r="E931" s="277">
        <v>0</v>
      </c>
      <c r="F931" s="277">
        <v>0</v>
      </c>
      <c r="G931" s="277">
        <v>0</v>
      </c>
      <c r="H931" s="277">
        <v>0</v>
      </c>
      <c r="I931" s="277">
        <v>0</v>
      </c>
      <c r="J931" s="279">
        <v>0</v>
      </c>
      <c r="K931" s="277">
        <v>0</v>
      </c>
      <c r="L931" s="277">
        <v>0</v>
      </c>
      <c r="M931" s="277">
        <v>0</v>
      </c>
      <c r="N931" s="277">
        <v>663853.79000000004</v>
      </c>
      <c r="O931" s="277">
        <v>0</v>
      </c>
      <c r="P931" s="277">
        <v>0</v>
      </c>
      <c r="Q931" s="277">
        <v>0</v>
      </c>
      <c r="R931" s="277">
        <v>0</v>
      </c>
      <c r="S931" s="277">
        <v>0</v>
      </c>
      <c r="T931" s="277">
        <v>0</v>
      </c>
      <c r="U931" s="280"/>
      <c r="V931" s="280"/>
      <c r="W931" s="280"/>
      <c r="X931" s="280"/>
      <c r="Y931" s="280"/>
      <c r="Z931" s="280"/>
      <c r="AA931" s="280"/>
      <c r="AB931" s="280"/>
      <c r="AC931" s="280"/>
      <c r="AD931" s="280"/>
      <c r="AE931" s="280"/>
      <c r="AF931" s="280"/>
      <c r="AG931" s="280"/>
      <c r="AH931" s="280"/>
      <c r="AI931" s="280"/>
      <c r="AJ931" s="280"/>
      <c r="AK931" s="280"/>
      <c r="AL931" s="280"/>
      <c r="AM931" s="280"/>
      <c r="AN931" s="280"/>
      <c r="AO931" s="280"/>
    </row>
    <row r="932" s="51" customFormat="1" ht="23.25" customHeight="1">
      <c r="A932" s="275">
        <v>88</v>
      </c>
      <c r="B932" s="276" t="s">
        <v>582</v>
      </c>
      <c r="C932" s="277">
        <f t="shared" si="495"/>
        <v>3526601.8700000001</v>
      </c>
      <c r="D932" s="277">
        <f t="shared" si="494"/>
        <v>3526601.8700000001</v>
      </c>
      <c r="E932" s="277">
        <v>0</v>
      </c>
      <c r="F932" s="277">
        <v>0</v>
      </c>
      <c r="G932" s="277">
        <v>0</v>
      </c>
      <c r="H932" s="277">
        <v>3526601.8700000001</v>
      </c>
      <c r="I932" s="277">
        <v>0</v>
      </c>
      <c r="J932" s="279">
        <v>0</v>
      </c>
      <c r="K932" s="277">
        <v>0</v>
      </c>
      <c r="L932" s="277">
        <v>0</v>
      </c>
      <c r="M932" s="277">
        <v>0</v>
      </c>
      <c r="N932" s="277">
        <v>0</v>
      </c>
      <c r="O932" s="277">
        <v>0</v>
      </c>
      <c r="P932" s="277">
        <v>0</v>
      </c>
      <c r="Q932" s="277">
        <v>0</v>
      </c>
      <c r="R932" s="277">
        <v>0</v>
      </c>
      <c r="S932" s="277">
        <v>0</v>
      </c>
      <c r="T932" s="277">
        <v>0</v>
      </c>
      <c r="U932" s="280"/>
      <c r="V932" s="280"/>
      <c r="W932" s="280"/>
      <c r="X932" s="280"/>
      <c r="Y932" s="280"/>
      <c r="Z932" s="280"/>
      <c r="AA932" s="280"/>
      <c r="AB932" s="280"/>
      <c r="AC932" s="280"/>
      <c r="AD932" s="280"/>
      <c r="AE932" s="280"/>
      <c r="AF932" s="280"/>
      <c r="AG932" s="280"/>
      <c r="AH932" s="280"/>
      <c r="AI932" s="280"/>
      <c r="AJ932" s="280"/>
      <c r="AK932" s="280"/>
      <c r="AL932" s="280"/>
      <c r="AM932" s="280"/>
      <c r="AN932" s="280"/>
      <c r="AO932" s="280"/>
    </row>
    <row r="933" s="51" customFormat="1" ht="22.5" customHeight="1">
      <c r="A933" s="275">
        <v>89</v>
      </c>
      <c r="B933" s="276" t="s">
        <v>1527</v>
      </c>
      <c r="C933" s="277">
        <f t="shared" si="495"/>
        <v>164212.35000000001</v>
      </c>
      <c r="D933" s="277">
        <f t="shared" si="494"/>
        <v>0</v>
      </c>
      <c r="E933" s="277">
        <v>0</v>
      </c>
      <c r="F933" s="277">
        <v>0</v>
      </c>
      <c r="G933" s="277">
        <v>0</v>
      </c>
      <c r="H933" s="277">
        <v>0</v>
      </c>
      <c r="I933" s="277">
        <v>0</v>
      </c>
      <c r="J933" s="279">
        <v>0</v>
      </c>
      <c r="K933" s="277">
        <v>0</v>
      </c>
      <c r="L933" s="277">
        <v>0</v>
      </c>
      <c r="M933" s="277">
        <v>0</v>
      </c>
      <c r="N933" s="277">
        <v>0</v>
      </c>
      <c r="O933" s="277">
        <v>0</v>
      </c>
      <c r="P933" s="277">
        <v>164212.35000000001</v>
      </c>
      <c r="Q933" s="277">
        <v>0</v>
      </c>
      <c r="R933" s="277">
        <v>0</v>
      </c>
      <c r="S933" s="277">
        <v>0</v>
      </c>
      <c r="T933" s="277">
        <v>0</v>
      </c>
      <c r="U933" s="280"/>
      <c r="V933" s="280"/>
      <c r="W933" s="280"/>
      <c r="X933" s="280"/>
      <c r="Y933" s="280"/>
      <c r="Z933" s="280"/>
      <c r="AA933" s="280"/>
      <c r="AB933" s="280"/>
      <c r="AC933" s="280"/>
      <c r="AD933" s="280"/>
      <c r="AE933" s="280"/>
      <c r="AF933" s="280"/>
      <c r="AG933" s="280"/>
      <c r="AH933" s="280"/>
      <c r="AI933" s="280"/>
      <c r="AJ933" s="280"/>
      <c r="AK933" s="280"/>
      <c r="AL933" s="280"/>
      <c r="AM933" s="280"/>
      <c r="AN933" s="280"/>
      <c r="AO933" s="280"/>
    </row>
    <row r="934" s="51" customFormat="1" ht="22.5" customHeight="1">
      <c r="A934" s="275">
        <v>90</v>
      </c>
      <c r="B934" s="276" t="s">
        <v>1528</v>
      </c>
      <c r="C934" s="277">
        <f t="shared" si="495"/>
        <v>504961.68999999994</v>
      </c>
      <c r="D934" s="277">
        <f t="shared" si="494"/>
        <v>0</v>
      </c>
      <c r="E934" s="277">
        <v>0</v>
      </c>
      <c r="F934" s="277">
        <v>0</v>
      </c>
      <c r="G934" s="277">
        <v>0</v>
      </c>
      <c r="H934" s="277">
        <v>0</v>
      </c>
      <c r="I934" s="277">
        <v>0</v>
      </c>
      <c r="J934" s="279">
        <v>0</v>
      </c>
      <c r="K934" s="277">
        <v>0</v>
      </c>
      <c r="L934" s="277">
        <v>0</v>
      </c>
      <c r="M934" s="277">
        <v>0</v>
      </c>
      <c r="N934" s="277">
        <v>271761.10999999999</v>
      </c>
      <c r="O934" s="277">
        <v>0</v>
      </c>
      <c r="P934" s="277">
        <v>233200.57999999999</v>
      </c>
      <c r="Q934" s="277">
        <v>0</v>
      </c>
      <c r="R934" s="277">
        <v>0</v>
      </c>
      <c r="S934" s="277">
        <v>0</v>
      </c>
      <c r="T934" s="277">
        <v>0</v>
      </c>
      <c r="U934" s="280"/>
      <c r="V934" s="280"/>
      <c r="W934" s="280"/>
      <c r="X934" s="280"/>
      <c r="Y934" s="280"/>
      <c r="Z934" s="280"/>
      <c r="AA934" s="280"/>
      <c r="AB934" s="280"/>
      <c r="AC934" s="280"/>
      <c r="AD934" s="280"/>
      <c r="AE934" s="280"/>
      <c r="AF934" s="280"/>
      <c r="AG934" s="280"/>
      <c r="AH934" s="280"/>
      <c r="AI934" s="280"/>
      <c r="AJ934" s="280"/>
      <c r="AK934" s="280"/>
      <c r="AL934" s="280"/>
      <c r="AM934" s="280"/>
      <c r="AN934" s="280"/>
      <c r="AO934" s="280"/>
    </row>
    <row r="935" s="51" customFormat="1" ht="23.25" customHeight="1">
      <c r="A935" s="275">
        <v>91</v>
      </c>
      <c r="B935" s="276" t="s">
        <v>229</v>
      </c>
      <c r="C935" s="277">
        <f t="shared" si="495"/>
        <v>1813695.6000000001</v>
      </c>
      <c r="D935" s="277">
        <f t="shared" si="494"/>
        <v>0</v>
      </c>
      <c r="E935" s="277">
        <v>0</v>
      </c>
      <c r="F935" s="277">
        <v>0</v>
      </c>
      <c r="G935" s="277">
        <v>0</v>
      </c>
      <c r="H935" s="277">
        <v>0</v>
      </c>
      <c r="I935" s="277">
        <v>0</v>
      </c>
      <c r="J935" s="279">
        <v>0</v>
      </c>
      <c r="K935" s="277">
        <v>0</v>
      </c>
      <c r="L935" s="277">
        <v>0</v>
      </c>
      <c r="M935" s="277">
        <v>0</v>
      </c>
      <c r="N935" s="277">
        <v>1813695.6000000001</v>
      </c>
      <c r="O935" s="277">
        <v>0</v>
      </c>
      <c r="P935" s="277">
        <v>0</v>
      </c>
      <c r="Q935" s="277">
        <v>0</v>
      </c>
      <c r="R935" s="277">
        <v>0</v>
      </c>
      <c r="S935" s="277">
        <v>0</v>
      </c>
      <c r="T935" s="277">
        <v>0</v>
      </c>
      <c r="U935" s="280"/>
      <c r="V935" s="280"/>
      <c r="W935" s="280"/>
      <c r="X935" s="280"/>
      <c r="Y935" s="280"/>
      <c r="Z935" s="280"/>
      <c r="AA935" s="280"/>
      <c r="AB935" s="280"/>
      <c r="AC935" s="280"/>
      <c r="AD935" s="280"/>
      <c r="AE935" s="280"/>
      <c r="AF935" s="280"/>
      <c r="AG935" s="280"/>
      <c r="AH935" s="280"/>
      <c r="AI935" s="280"/>
      <c r="AJ935" s="280"/>
      <c r="AK935" s="280"/>
      <c r="AL935" s="280"/>
      <c r="AM935" s="280"/>
      <c r="AN935" s="280"/>
      <c r="AO935" s="280"/>
      <c r="AP935" s="51"/>
      <c r="AQ935" s="51"/>
    </row>
    <row r="936" s="51" customFormat="1" ht="22.5" customHeight="1">
      <c r="A936" s="275">
        <v>92</v>
      </c>
      <c r="B936" s="276" t="s">
        <v>1529</v>
      </c>
      <c r="C936" s="277">
        <f t="shared" si="495"/>
        <v>15859598.050000001</v>
      </c>
      <c r="D936" s="277">
        <f t="shared" si="494"/>
        <v>5993269.4899999993</v>
      </c>
      <c r="E936" s="277">
        <v>2064308.0600000001</v>
      </c>
      <c r="F936" s="277">
        <v>3380716.7999999998</v>
      </c>
      <c r="G936" s="277">
        <v>286315.91999999998</v>
      </c>
      <c r="H936" s="277">
        <v>261928.70999999999</v>
      </c>
      <c r="I936" s="277">
        <v>0</v>
      </c>
      <c r="J936" s="279">
        <v>0</v>
      </c>
      <c r="K936" s="277">
        <v>0</v>
      </c>
      <c r="L936" s="277">
        <v>2228395.7799999998</v>
      </c>
      <c r="M936" s="277">
        <v>0</v>
      </c>
      <c r="N936" s="277">
        <v>6694225.7800000003</v>
      </c>
      <c r="O936" s="277">
        <v>0</v>
      </c>
      <c r="P936" s="277">
        <f>214751.35+241300.35+217538.66+270116.64</f>
        <v>943707</v>
      </c>
      <c r="Q936" s="277">
        <v>0</v>
      </c>
      <c r="R936" s="277">
        <v>0</v>
      </c>
      <c r="S936" s="277">
        <v>0</v>
      </c>
      <c r="T936" s="277">
        <v>0</v>
      </c>
      <c r="U936" s="280"/>
      <c r="V936" s="280"/>
      <c r="W936" s="280"/>
      <c r="X936" s="280"/>
      <c r="Y936" s="280"/>
      <c r="Z936" s="280"/>
      <c r="AA936" s="280"/>
      <c r="AB936" s="280"/>
      <c r="AC936" s="280"/>
      <c r="AD936" s="280"/>
      <c r="AE936" s="280"/>
      <c r="AF936" s="280"/>
      <c r="AG936" s="280"/>
      <c r="AH936" s="280"/>
      <c r="AI936" s="280"/>
      <c r="AJ936" s="280"/>
      <c r="AK936" s="280"/>
      <c r="AL936" s="280"/>
      <c r="AM936" s="280"/>
      <c r="AN936" s="280"/>
      <c r="AO936" s="280"/>
    </row>
    <row r="937" s="61" customFormat="1" ht="21.75" customHeight="1">
      <c r="A937" s="275">
        <v>93</v>
      </c>
      <c r="B937" s="276" t="s">
        <v>1530</v>
      </c>
      <c r="C937" s="277">
        <f t="shared" si="495"/>
        <v>306857.39000000001</v>
      </c>
      <c r="D937" s="277">
        <f t="shared" si="494"/>
        <v>0</v>
      </c>
      <c r="E937" s="299">
        <v>0</v>
      </c>
      <c r="F937" s="299">
        <v>0</v>
      </c>
      <c r="G937" s="299">
        <v>0</v>
      </c>
      <c r="H937" s="299">
        <v>0</v>
      </c>
      <c r="I937" s="299">
        <v>0</v>
      </c>
      <c r="J937" s="300">
        <v>0</v>
      </c>
      <c r="K937" s="299">
        <v>0</v>
      </c>
      <c r="L937" s="299">
        <v>0</v>
      </c>
      <c r="M937" s="299">
        <v>0</v>
      </c>
      <c r="N937" s="299">
        <v>0</v>
      </c>
      <c r="O937" s="299">
        <v>0</v>
      </c>
      <c r="P937" s="299">
        <v>306857.39000000001</v>
      </c>
      <c r="Q937" s="299">
        <v>0</v>
      </c>
      <c r="R937" s="299">
        <v>0</v>
      </c>
      <c r="S937" s="299">
        <v>0</v>
      </c>
      <c r="T937" s="299">
        <v>0</v>
      </c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  <c r="AJ937" s="318"/>
      <c r="AK937" s="318"/>
      <c r="AL937" s="318"/>
      <c r="AM937" s="318"/>
      <c r="AN937" s="318"/>
      <c r="AO937" s="318"/>
    </row>
    <row r="938" s="43" customFormat="1" ht="22.5" customHeight="1">
      <c r="A938" s="271" t="s">
        <v>241</v>
      </c>
      <c r="B938" s="271"/>
      <c r="C938" s="272">
        <f>SUM(C939:C944)</f>
        <v>3170250.1999999997</v>
      </c>
      <c r="D938" s="272">
        <f>SUM(D939:D944)</f>
        <v>634634.40000000002</v>
      </c>
      <c r="E938" s="272">
        <f>SUM(E939:E944)</f>
        <v>0</v>
      </c>
      <c r="F938" s="272">
        <f>SUM(F939:F944)</f>
        <v>0</v>
      </c>
      <c r="G938" s="272">
        <f>SUM(G939:G944)</f>
        <v>0</v>
      </c>
      <c r="H938" s="272">
        <f>SUM(H939:H944)</f>
        <v>634634.40000000002</v>
      </c>
      <c r="I938" s="272">
        <f>SUM(I939:I944)</f>
        <v>0</v>
      </c>
      <c r="J938" s="273">
        <f>SUM(J939:J944)</f>
        <v>0</v>
      </c>
      <c r="K938" s="272">
        <f>SUM(K939:K944)</f>
        <v>0</v>
      </c>
      <c r="L938" s="272">
        <f>SUM(L939:L944)</f>
        <v>0</v>
      </c>
      <c r="M938" s="272">
        <f>SUM(M939:M944)</f>
        <v>0</v>
      </c>
      <c r="N938" s="272">
        <f>SUM(N939:N944)</f>
        <v>2098486.7999999998</v>
      </c>
      <c r="O938" s="272">
        <f>SUM(O939:O944)</f>
        <v>0</v>
      </c>
      <c r="P938" s="272">
        <f>SUM(P939:P944)</f>
        <v>437129</v>
      </c>
      <c r="Q938" s="272">
        <f>SUM(Q939:Q944)</f>
        <v>0</v>
      </c>
      <c r="R938" s="272">
        <f>SUM(R939:R944)</f>
        <v>0</v>
      </c>
      <c r="S938" s="272">
        <f>SUM(S939:S944)</f>
        <v>0</v>
      </c>
      <c r="T938" s="272">
        <f>SUM(T939:T944)</f>
        <v>0</v>
      </c>
      <c r="U938" s="274"/>
      <c r="V938" s="274"/>
      <c r="W938" s="274"/>
      <c r="X938" s="274"/>
      <c r="Y938" s="274"/>
      <c r="Z938" s="274"/>
      <c r="AA938" s="274"/>
      <c r="AB938" s="274"/>
      <c r="AC938" s="274"/>
      <c r="AD938" s="274"/>
      <c r="AE938" s="274"/>
      <c r="AF938" s="274"/>
      <c r="AG938" s="274"/>
      <c r="AH938" s="274"/>
      <c r="AI938" s="274"/>
      <c r="AJ938" s="274"/>
      <c r="AK938" s="274"/>
      <c r="AL938" s="274"/>
      <c r="AM938" s="274"/>
      <c r="AN938" s="274"/>
      <c r="AO938" s="274"/>
    </row>
    <row r="939" s="51" customFormat="1" ht="22.5" customHeight="1">
      <c r="A939" s="275">
        <v>1</v>
      </c>
      <c r="B939" s="276" t="s">
        <v>882</v>
      </c>
      <c r="C939" s="277">
        <f t="shared" si="495"/>
        <v>128174.39999999999</v>
      </c>
      <c r="D939" s="277">
        <f t="shared" ref="D939:D990" si="496">SUM(E939:I939)</f>
        <v>128174.39999999999</v>
      </c>
      <c r="E939" s="277">
        <v>0</v>
      </c>
      <c r="F939" s="277">
        <v>0</v>
      </c>
      <c r="G939" s="277">
        <v>0</v>
      </c>
      <c r="H939" s="277">
        <v>128174.39999999999</v>
      </c>
      <c r="I939" s="277">
        <v>0</v>
      </c>
      <c r="J939" s="279">
        <v>0</v>
      </c>
      <c r="K939" s="277">
        <v>0</v>
      </c>
      <c r="L939" s="277">
        <v>0</v>
      </c>
      <c r="M939" s="277">
        <v>0</v>
      </c>
      <c r="N939" s="277">
        <v>0</v>
      </c>
      <c r="O939" s="277">
        <v>0</v>
      </c>
      <c r="P939" s="277">
        <v>0</v>
      </c>
      <c r="Q939" s="277">
        <v>0</v>
      </c>
      <c r="R939" s="277">
        <v>0</v>
      </c>
      <c r="S939" s="277">
        <v>0</v>
      </c>
      <c r="T939" s="277">
        <v>0</v>
      </c>
      <c r="U939" s="280"/>
      <c r="V939" s="280"/>
      <c r="W939" s="280"/>
      <c r="X939" s="280"/>
      <c r="Y939" s="280"/>
      <c r="Z939" s="280"/>
      <c r="AA939" s="280"/>
      <c r="AB939" s="280"/>
      <c r="AC939" s="280"/>
      <c r="AD939" s="280"/>
      <c r="AE939" s="280"/>
      <c r="AF939" s="280"/>
      <c r="AG939" s="280"/>
      <c r="AH939" s="280"/>
      <c r="AI939" s="280"/>
      <c r="AJ939" s="280"/>
      <c r="AK939" s="280"/>
      <c r="AL939" s="280"/>
      <c r="AM939" s="280"/>
      <c r="AN939" s="280"/>
      <c r="AO939" s="280"/>
    </row>
    <row r="940" s="51" customFormat="1" ht="22.5" customHeight="1">
      <c r="A940" s="275">
        <v>2</v>
      </c>
      <c r="B940" s="276" t="s">
        <v>1531</v>
      </c>
      <c r="C940" s="277">
        <f t="shared" si="495"/>
        <v>137471.06</v>
      </c>
      <c r="D940" s="277">
        <f t="shared" si="496"/>
        <v>0</v>
      </c>
      <c r="E940" s="277">
        <v>0</v>
      </c>
      <c r="F940" s="277">
        <v>0</v>
      </c>
      <c r="G940" s="277">
        <v>0</v>
      </c>
      <c r="H940" s="277">
        <v>0</v>
      </c>
      <c r="I940" s="277">
        <v>0</v>
      </c>
      <c r="J940" s="279">
        <v>0</v>
      </c>
      <c r="K940" s="277">
        <v>0</v>
      </c>
      <c r="L940" s="277">
        <v>0</v>
      </c>
      <c r="M940" s="277">
        <v>0</v>
      </c>
      <c r="N940" s="277">
        <v>0</v>
      </c>
      <c r="O940" s="277">
        <v>0</v>
      </c>
      <c r="P940" s="277">
        <v>137471.06</v>
      </c>
      <c r="Q940" s="277">
        <v>0</v>
      </c>
      <c r="R940" s="277">
        <v>0</v>
      </c>
      <c r="S940" s="277">
        <v>0</v>
      </c>
      <c r="T940" s="277">
        <v>0</v>
      </c>
      <c r="U940" s="280"/>
      <c r="V940" s="280"/>
      <c r="W940" s="280"/>
      <c r="X940" s="280"/>
      <c r="Y940" s="280"/>
      <c r="Z940" s="280"/>
      <c r="AA940" s="280"/>
      <c r="AB940" s="280"/>
      <c r="AC940" s="280"/>
      <c r="AD940" s="280"/>
      <c r="AE940" s="280"/>
      <c r="AF940" s="280"/>
      <c r="AG940" s="280"/>
      <c r="AH940" s="280"/>
      <c r="AI940" s="280"/>
      <c r="AJ940" s="280"/>
      <c r="AK940" s="280"/>
      <c r="AL940" s="280"/>
      <c r="AM940" s="280"/>
      <c r="AN940" s="280"/>
      <c r="AO940" s="280"/>
    </row>
    <row r="941" s="51" customFormat="1" ht="22.5" customHeight="1">
      <c r="A941" s="275">
        <v>3</v>
      </c>
      <c r="B941" s="276" t="s">
        <v>591</v>
      </c>
      <c r="C941" s="277">
        <f t="shared" si="495"/>
        <v>2098486.7999999998</v>
      </c>
      <c r="D941" s="277">
        <f t="shared" si="496"/>
        <v>0</v>
      </c>
      <c r="E941" s="277">
        <v>0</v>
      </c>
      <c r="F941" s="277">
        <v>0</v>
      </c>
      <c r="G941" s="277">
        <v>0</v>
      </c>
      <c r="H941" s="277">
        <v>0</v>
      </c>
      <c r="I941" s="277">
        <v>0</v>
      </c>
      <c r="J941" s="279">
        <v>0</v>
      </c>
      <c r="K941" s="277">
        <v>0</v>
      </c>
      <c r="L941" s="277">
        <v>0</v>
      </c>
      <c r="M941" s="277">
        <v>0</v>
      </c>
      <c r="N941" s="277">
        <v>2098486.7999999998</v>
      </c>
      <c r="O941" s="277">
        <v>0</v>
      </c>
      <c r="P941" s="277">
        <v>0</v>
      </c>
      <c r="Q941" s="277">
        <v>0</v>
      </c>
      <c r="R941" s="277">
        <v>0</v>
      </c>
      <c r="S941" s="277">
        <v>0</v>
      </c>
      <c r="T941" s="277">
        <v>0</v>
      </c>
      <c r="U941" s="280"/>
      <c r="V941" s="280"/>
      <c r="W941" s="280"/>
      <c r="X941" s="280"/>
      <c r="Y941" s="280"/>
      <c r="Z941" s="280"/>
      <c r="AA941" s="280"/>
      <c r="AB941" s="280"/>
      <c r="AC941" s="280"/>
      <c r="AD941" s="280"/>
      <c r="AE941" s="280"/>
      <c r="AF941" s="280"/>
      <c r="AG941" s="280"/>
      <c r="AH941" s="280"/>
      <c r="AI941" s="280"/>
      <c r="AJ941" s="280"/>
      <c r="AK941" s="280"/>
      <c r="AL941" s="280"/>
      <c r="AM941" s="280"/>
      <c r="AN941" s="280"/>
      <c r="AO941" s="280"/>
    </row>
    <row r="942" s="51" customFormat="1" ht="24.600000000000001" customHeight="1">
      <c r="A942" s="275">
        <v>4</v>
      </c>
      <c r="B942" s="276" t="s">
        <v>1532</v>
      </c>
      <c r="C942" s="277">
        <f t="shared" si="495"/>
        <v>299657.94</v>
      </c>
      <c r="D942" s="277">
        <f t="shared" si="496"/>
        <v>0</v>
      </c>
      <c r="E942" s="277">
        <v>0</v>
      </c>
      <c r="F942" s="277">
        <v>0</v>
      </c>
      <c r="G942" s="277">
        <v>0</v>
      </c>
      <c r="H942" s="277">
        <v>0</v>
      </c>
      <c r="I942" s="277">
        <v>0</v>
      </c>
      <c r="J942" s="279">
        <v>0</v>
      </c>
      <c r="K942" s="277">
        <v>0</v>
      </c>
      <c r="L942" s="277">
        <v>0</v>
      </c>
      <c r="M942" s="277">
        <v>0</v>
      </c>
      <c r="N942" s="277">
        <v>0</v>
      </c>
      <c r="O942" s="277">
        <v>0</v>
      </c>
      <c r="P942" s="277">
        <v>299657.94</v>
      </c>
      <c r="Q942" s="277">
        <v>0</v>
      </c>
      <c r="R942" s="277">
        <v>0</v>
      </c>
      <c r="S942" s="277">
        <v>0</v>
      </c>
      <c r="T942" s="277">
        <v>0</v>
      </c>
      <c r="U942" s="280"/>
      <c r="V942" s="280"/>
      <c r="W942" s="280"/>
      <c r="X942" s="280"/>
      <c r="Y942" s="280"/>
      <c r="Z942" s="280"/>
      <c r="AA942" s="280"/>
      <c r="AB942" s="280"/>
      <c r="AC942" s="280"/>
      <c r="AD942" s="280"/>
      <c r="AE942" s="280"/>
      <c r="AF942" s="280"/>
      <c r="AG942" s="280"/>
      <c r="AH942" s="280"/>
      <c r="AI942" s="280"/>
      <c r="AJ942" s="280"/>
      <c r="AK942" s="280"/>
      <c r="AL942" s="280"/>
      <c r="AM942" s="280"/>
      <c r="AN942" s="280"/>
      <c r="AO942" s="280"/>
    </row>
    <row r="943" s="51" customFormat="1" ht="22.5" customHeight="1">
      <c r="A943" s="275">
        <v>5</v>
      </c>
      <c r="B943" s="276" t="s">
        <v>885</v>
      </c>
      <c r="C943" s="277">
        <f t="shared" si="495"/>
        <v>172242</v>
      </c>
      <c r="D943" s="277">
        <f t="shared" si="496"/>
        <v>172242</v>
      </c>
      <c r="E943" s="277">
        <v>0</v>
      </c>
      <c r="F943" s="277">
        <v>0</v>
      </c>
      <c r="G943" s="277">
        <v>0</v>
      </c>
      <c r="H943" s="277">
        <v>172242</v>
      </c>
      <c r="I943" s="277">
        <v>0</v>
      </c>
      <c r="J943" s="279">
        <v>0</v>
      </c>
      <c r="K943" s="277">
        <v>0</v>
      </c>
      <c r="L943" s="277">
        <v>0</v>
      </c>
      <c r="M943" s="277">
        <v>0</v>
      </c>
      <c r="N943" s="277">
        <v>0</v>
      </c>
      <c r="O943" s="277">
        <v>0</v>
      </c>
      <c r="P943" s="277">
        <v>0</v>
      </c>
      <c r="Q943" s="277">
        <v>0</v>
      </c>
      <c r="R943" s="277">
        <v>0</v>
      </c>
      <c r="S943" s="277">
        <v>0</v>
      </c>
      <c r="T943" s="277">
        <v>0</v>
      </c>
      <c r="U943" s="280"/>
      <c r="V943" s="280"/>
      <c r="W943" s="280"/>
      <c r="X943" s="280"/>
      <c r="Y943" s="280"/>
      <c r="Z943" s="280"/>
      <c r="AA943" s="280"/>
      <c r="AB943" s="280"/>
      <c r="AC943" s="280"/>
      <c r="AD943" s="280"/>
      <c r="AE943" s="280"/>
      <c r="AF943" s="280"/>
      <c r="AG943" s="280"/>
      <c r="AH943" s="280"/>
      <c r="AI943" s="280"/>
      <c r="AJ943" s="280"/>
      <c r="AK943" s="280"/>
      <c r="AL943" s="280"/>
      <c r="AM943" s="280"/>
      <c r="AN943" s="280"/>
      <c r="AO943" s="280"/>
    </row>
    <row r="944" s="51" customFormat="1" ht="22.5" customHeight="1">
      <c r="A944" s="275">
        <v>6</v>
      </c>
      <c r="B944" s="276" t="s">
        <v>886</v>
      </c>
      <c r="C944" s="277">
        <f t="shared" si="495"/>
        <v>334218</v>
      </c>
      <c r="D944" s="277">
        <f t="shared" si="496"/>
        <v>334218</v>
      </c>
      <c r="E944" s="277">
        <v>0</v>
      </c>
      <c r="F944" s="277">
        <v>0</v>
      </c>
      <c r="G944" s="277">
        <v>0</v>
      </c>
      <c r="H944" s="277">
        <v>334218</v>
      </c>
      <c r="I944" s="277">
        <v>0</v>
      </c>
      <c r="J944" s="279">
        <v>0</v>
      </c>
      <c r="K944" s="277">
        <v>0</v>
      </c>
      <c r="L944" s="277">
        <v>0</v>
      </c>
      <c r="M944" s="277">
        <v>0</v>
      </c>
      <c r="N944" s="277">
        <v>0</v>
      </c>
      <c r="O944" s="277">
        <v>0</v>
      </c>
      <c r="P944" s="277">
        <v>0</v>
      </c>
      <c r="Q944" s="277">
        <v>0</v>
      </c>
      <c r="R944" s="277">
        <v>0</v>
      </c>
      <c r="S944" s="277">
        <v>0</v>
      </c>
      <c r="T944" s="277">
        <v>0</v>
      </c>
      <c r="U944" s="280"/>
      <c r="V944" s="280"/>
      <c r="W944" s="280"/>
      <c r="X944" s="280"/>
      <c r="Y944" s="280"/>
      <c r="Z944" s="280"/>
      <c r="AA944" s="280"/>
      <c r="AB944" s="280"/>
      <c r="AC944" s="280"/>
      <c r="AD944" s="280"/>
      <c r="AE944" s="280"/>
      <c r="AF944" s="280"/>
      <c r="AG944" s="280"/>
      <c r="AH944" s="280"/>
      <c r="AI944" s="280"/>
      <c r="AJ944" s="280"/>
      <c r="AK944" s="280"/>
      <c r="AL944" s="280"/>
      <c r="AM944" s="280"/>
      <c r="AN944" s="280"/>
      <c r="AO944" s="280"/>
    </row>
    <row r="945" s="43" customFormat="1" ht="22.5" customHeight="1">
      <c r="A945" s="271" t="s">
        <v>593</v>
      </c>
      <c r="B945" s="271"/>
      <c r="C945" s="272">
        <f>SUM(C946:C948)</f>
        <v>7541131.4699999997</v>
      </c>
      <c r="D945" s="272">
        <f>SUM(D946:D948)</f>
        <v>6486917.6199999992</v>
      </c>
      <c r="E945" s="272">
        <f>SUM(E946:E948)</f>
        <v>626904.92000000004</v>
      </c>
      <c r="F945" s="272">
        <f>SUM(F946:F948)</f>
        <v>0</v>
      </c>
      <c r="G945" s="272">
        <f>SUM(G946:G948)</f>
        <v>4585677.5999999996</v>
      </c>
      <c r="H945" s="272">
        <f>SUM(H946:H948)</f>
        <v>1274335.1000000001</v>
      </c>
      <c r="I945" s="272">
        <f>SUM(I946:I948)</f>
        <v>0</v>
      </c>
      <c r="J945" s="273">
        <f>SUM(J946:J948)</f>
        <v>0</v>
      </c>
      <c r="K945" s="272">
        <f>SUM(K946:K948)</f>
        <v>0</v>
      </c>
      <c r="L945" s="272">
        <f>SUM(L946:L948)</f>
        <v>0</v>
      </c>
      <c r="M945" s="272">
        <f>SUM(M946:M948)</f>
        <v>0</v>
      </c>
      <c r="N945" s="272">
        <f>SUM(N946:N948)</f>
        <v>714532.80000000005</v>
      </c>
      <c r="O945" s="272">
        <f>SUM(O946:O948)</f>
        <v>0</v>
      </c>
      <c r="P945" s="272">
        <f>SUM(P946:P948)</f>
        <v>339681.04999999999</v>
      </c>
      <c r="Q945" s="272">
        <f>SUM(Q946:Q948)</f>
        <v>0</v>
      </c>
      <c r="R945" s="272">
        <f>SUM(R946:R948)</f>
        <v>0</v>
      </c>
      <c r="S945" s="272">
        <f>SUM(S946:S948)</f>
        <v>0</v>
      </c>
      <c r="T945" s="272">
        <f>SUM(T946:T948)</f>
        <v>0</v>
      </c>
      <c r="U945" s="274"/>
      <c r="V945" s="274"/>
      <c r="W945" s="274"/>
      <c r="X945" s="274"/>
      <c r="Y945" s="274"/>
      <c r="Z945" s="274"/>
      <c r="AA945" s="274"/>
      <c r="AB945" s="274"/>
      <c r="AC945" s="274"/>
      <c r="AD945" s="274"/>
      <c r="AE945" s="274"/>
      <c r="AF945" s="274"/>
      <c r="AG945" s="274"/>
      <c r="AH945" s="274"/>
      <c r="AI945" s="274"/>
      <c r="AJ945" s="274"/>
      <c r="AK945" s="274"/>
      <c r="AL945" s="274"/>
      <c r="AM945" s="274"/>
      <c r="AN945" s="274"/>
      <c r="AO945" s="274"/>
    </row>
    <row r="946" s="51" customFormat="1" ht="22.5" customHeight="1">
      <c r="A946" s="275">
        <v>1</v>
      </c>
      <c r="B946" s="276" t="s">
        <v>887</v>
      </c>
      <c r="C946" s="277">
        <f t="shared" ref="C946:C948" si="497">D946+K946+L946+M946+N946+O946+P946+Q946+R946+S946+T946</f>
        <v>1478778.8200000001</v>
      </c>
      <c r="D946" s="277">
        <f t="shared" ref="D946:D948" si="498">SUM(E946:I946)</f>
        <v>764246.02000000002</v>
      </c>
      <c r="E946" s="277">
        <v>626904.92000000004</v>
      </c>
      <c r="F946" s="277">
        <v>0</v>
      </c>
      <c r="G946" s="277">
        <v>0</v>
      </c>
      <c r="H946" s="277">
        <v>137341.10000000001</v>
      </c>
      <c r="I946" s="277">
        <v>0</v>
      </c>
      <c r="J946" s="279">
        <v>0</v>
      </c>
      <c r="K946" s="277">
        <v>0</v>
      </c>
      <c r="L946" s="277">
        <v>0</v>
      </c>
      <c r="M946" s="277">
        <v>0</v>
      </c>
      <c r="N946" s="323">
        <v>714532.80000000005</v>
      </c>
      <c r="O946" s="277">
        <v>0</v>
      </c>
      <c r="P946" s="277">
        <v>0</v>
      </c>
      <c r="Q946" s="277">
        <v>0</v>
      </c>
      <c r="R946" s="277">
        <v>0</v>
      </c>
      <c r="S946" s="277">
        <v>0</v>
      </c>
      <c r="T946" s="277">
        <v>0</v>
      </c>
      <c r="U946" s="280"/>
      <c r="V946" s="280"/>
      <c r="W946" s="280"/>
      <c r="X946" s="280"/>
      <c r="Y946" s="280"/>
      <c r="Z946" s="280"/>
      <c r="AA946" s="280"/>
      <c r="AB946" s="280"/>
      <c r="AC946" s="280"/>
      <c r="AD946" s="280"/>
      <c r="AE946" s="280"/>
      <c r="AF946" s="280"/>
      <c r="AG946" s="280"/>
      <c r="AH946" s="280"/>
      <c r="AI946" s="280"/>
      <c r="AJ946" s="280"/>
      <c r="AK946" s="280"/>
      <c r="AL946" s="280"/>
      <c r="AM946" s="280"/>
      <c r="AN946" s="280"/>
      <c r="AO946" s="280"/>
    </row>
    <row r="947" s="51" customFormat="1" ht="22.5" customHeight="1">
      <c r="A947" s="275">
        <v>2</v>
      </c>
      <c r="B947" s="276" t="s">
        <v>888</v>
      </c>
      <c r="C947" s="277">
        <f t="shared" si="497"/>
        <v>956442</v>
      </c>
      <c r="D947" s="277">
        <f t="shared" si="498"/>
        <v>956442</v>
      </c>
      <c r="E947" s="277">
        <v>0</v>
      </c>
      <c r="F947" s="277">
        <v>0</v>
      </c>
      <c r="G947" s="277">
        <v>453978</v>
      </c>
      <c r="H947" s="277">
        <v>502464</v>
      </c>
      <c r="I947" s="277">
        <v>0</v>
      </c>
      <c r="J947" s="279">
        <v>0</v>
      </c>
      <c r="K947" s="277">
        <v>0</v>
      </c>
      <c r="L947" s="277">
        <v>0</v>
      </c>
      <c r="M947" s="277">
        <v>0</v>
      </c>
      <c r="N947" s="277">
        <v>0</v>
      </c>
      <c r="O947" s="277">
        <v>0</v>
      </c>
      <c r="P947" s="277">
        <v>0</v>
      </c>
      <c r="Q947" s="277">
        <v>0</v>
      </c>
      <c r="R947" s="277">
        <v>0</v>
      </c>
      <c r="S947" s="277">
        <v>0</v>
      </c>
      <c r="T947" s="277">
        <v>0</v>
      </c>
      <c r="U947" s="280"/>
      <c r="V947" s="280"/>
      <c r="W947" s="280"/>
      <c r="X947" s="280"/>
      <c r="Y947" s="280"/>
      <c r="Z947" s="280"/>
      <c r="AA947" s="280"/>
      <c r="AB947" s="280"/>
      <c r="AC947" s="280"/>
      <c r="AD947" s="280"/>
      <c r="AE947" s="280"/>
      <c r="AF947" s="280"/>
      <c r="AG947" s="280"/>
      <c r="AH947" s="280"/>
      <c r="AI947" s="280"/>
      <c r="AJ947" s="280"/>
      <c r="AK947" s="280"/>
      <c r="AL947" s="280"/>
      <c r="AM947" s="280"/>
      <c r="AN947" s="280"/>
      <c r="AO947" s="280"/>
    </row>
    <row r="948" s="51" customFormat="1" ht="23.25" customHeight="1">
      <c r="A948" s="275">
        <v>3</v>
      </c>
      <c r="B948" s="276" t="s">
        <v>1533</v>
      </c>
      <c r="C948" s="277">
        <f t="shared" si="497"/>
        <v>5105910.6499999994</v>
      </c>
      <c r="D948" s="277">
        <f t="shared" si="498"/>
        <v>4766229.5999999996</v>
      </c>
      <c r="E948" s="277">
        <v>0</v>
      </c>
      <c r="F948" s="277">
        <v>0</v>
      </c>
      <c r="G948" s="277">
        <v>4131699.6000000001</v>
      </c>
      <c r="H948" s="277">
        <v>634530</v>
      </c>
      <c r="I948" s="277">
        <v>0</v>
      </c>
      <c r="J948" s="279">
        <v>0</v>
      </c>
      <c r="K948" s="277">
        <v>0</v>
      </c>
      <c r="L948" s="277">
        <v>0</v>
      </c>
      <c r="M948" s="277">
        <v>0</v>
      </c>
      <c r="N948" s="277">
        <v>0</v>
      </c>
      <c r="O948" s="277">
        <v>0</v>
      </c>
      <c r="P948" s="277">
        <v>339681.04999999999</v>
      </c>
      <c r="Q948" s="277">
        <v>0</v>
      </c>
      <c r="R948" s="277">
        <v>0</v>
      </c>
      <c r="S948" s="277">
        <v>0</v>
      </c>
      <c r="T948" s="277">
        <v>0</v>
      </c>
      <c r="U948" s="280"/>
      <c r="V948" s="280"/>
      <c r="W948" s="280"/>
      <c r="X948" s="280"/>
      <c r="Y948" s="280"/>
      <c r="Z948" s="280"/>
      <c r="AA948" s="280"/>
      <c r="AB948" s="280"/>
      <c r="AC948" s="280"/>
      <c r="AD948" s="280"/>
      <c r="AE948" s="280"/>
      <c r="AF948" s="280"/>
      <c r="AG948" s="280"/>
      <c r="AH948" s="280"/>
      <c r="AI948" s="280"/>
      <c r="AJ948" s="280"/>
      <c r="AK948" s="280"/>
      <c r="AL948" s="280"/>
      <c r="AM948" s="280"/>
      <c r="AN948" s="280"/>
      <c r="AO948" s="280"/>
    </row>
    <row r="949" s="43" customFormat="1" ht="22.5" customHeight="1">
      <c r="A949" s="271" t="s">
        <v>243</v>
      </c>
      <c r="B949" s="271"/>
      <c r="C949" s="272">
        <f>SUM(C950:C952)</f>
        <v>15595052.959999999</v>
      </c>
      <c r="D949" s="272">
        <f>SUM(D950:D952)</f>
        <v>0</v>
      </c>
      <c r="E949" s="272">
        <f>SUM(E950:E952)</f>
        <v>0</v>
      </c>
      <c r="F949" s="272">
        <f>SUM(F950:F952)</f>
        <v>0</v>
      </c>
      <c r="G949" s="272">
        <f>SUM(G950:G952)</f>
        <v>0</v>
      </c>
      <c r="H949" s="272">
        <f>SUM(H950:H952)</f>
        <v>0</v>
      </c>
      <c r="I949" s="272">
        <f>SUM(I950:I952)</f>
        <v>0</v>
      </c>
      <c r="J949" s="273">
        <f>SUM(J950:J952)</f>
        <v>0</v>
      </c>
      <c r="K949" s="272">
        <f>SUM(K950:K952)</f>
        <v>0</v>
      </c>
      <c r="L949" s="272">
        <f>SUM(L950:L952)</f>
        <v>15595052.959999999</v>
      </c>
      <c r="M949" s="272">
        <f>SUM(M950:M952)</f>
        <v>0</v>
      </c>
      <c r="N949" s="272">
        <f>SUM(N950:N952)</f>
        <v>0</v>
      </c>
      <c r="O949" s="272">
        <f>SUM(O950:O952)</f>
        <v>0</v>
      </c>
      <c r="P949" s="272">
        <f>SUM(P950:P952)</f>
        <v>0</v>
      </c>
      <c r="Q949" s="272">
        <f>SUM(Q950:Q952)</f>
        <v>0</v>
      </c>
      <c r="R949" s="272">
        <f>SUM(R950:R952)</f>
        <v>0</v>
      </c>
      <c r="S949" s="272">
        <f>SUM(S950:S952)</f>
        <v>0</v>
      </c>
      <c r="T949" s="272">
        <f>SUM(T950:T952)</f>
        <v>0</v>
      </c>
      <c r="U949" s="274"/>
      <c r="V949" s="274"/>
      <c r="W949" s="274"/>
      <c r="X949" s="274"/>
      <c r="Y949" s="274"/>
      <c r="Z949" s="274"/>
      <c r="AA949" s="274"/>
      <c r="AB949" s="274"/>
      <c r="AC949" s="274"/>
      <c r="AD949" s="274"/>
      <c r="AE949" s="274"/>
      <c r="AF949" s="274"/>
      <c r="AG949" s="274"/>
      <c r="AH949" s="274"/>
      <c r="AI949" s="274"/>
      <c r="AJ949" s="274"/>
      <c r="AK949" s="274"/>
      <c r="AL949" s="274"/>
      <c r="AM949" s="274"/>
      <c r="AN949" s="274"/>
      <c r="AO949" s="274"/>
    </row>
    <row r="950" s="51" customFormat="1" ht="22.5" customHeight="1">
      <c r="A950" s="275">
        <v>1</v>
      </c>
      <c r="B950" s="276" t="s">
        <v>597</v>
      </c>
      <c r="C950" s="277">
        <f t="shared" si="495"/>
        <v>5778373.8099999996</v>
      </c>
      <c r="D950" s="277">
        <f t="shared" si="496"/>
        <v>0</v>
      </c>
      <c r="E950" s="277">
        <v>0</v>
      </c>
      <c r="F950" s="277">
        <v>0</v>
      </c>
      <c r="G950" s="277">
        <v>0</v>
      </c>
      <c r="H950" s="277">
        <v>0</v>
      </c>
      <c r="I950" s="277">
        <v>0</v>
      </c>
      <c r="J950" s="279">
        <v>0</v>
      </c>
      <c r="K950" s="277">
        <v>0</v>
      </c>
      <c r="L950" s="323">
        <v>5778373.8099999996</v>
      </c>
      <c r="M950" s="277">
        <v>0</v>
      </c>
      <c r="N950" s="277">
        <v>0</v>
      </c>
      <c r="O950" s="277">
        <v>0</v>
      </c>
      <c r="P950" s="277">
        <v>0</v>
      </c>
      <c r="Q950" s="277">
        <v>0</v>
      </c>
      <c r="R950" s="277">
        <v>0</v>
      </c>
      <c r="S950" s="277">
        <v>0</v>
      </c>
      <c r="T950" s="277">
        <v>0</v>
      </c>
      <c r="U950" s="280"/>
      <c r="V950" s="280"/>
      <c r="W950" s="280"/>
      <c r="X950" s="280"/>
      <c r="Y950" s="280"/>
      <c r="Z950" s="280"/>
      <c r="AA950" s="280"/>
      <c r="AB950" s="280"/>
      <c r="AC950" s="280"/>
      <c r="AD950" s="280"/>
      <c r="AE950" s="280"/>
      <c r="AF950" s="280"/>
      <c r="AG950" s="280"/>
      <c r="AH950" s="280"/>
      <c r="AI950" s="280"/>
      <c r="AJ950" s="280"/>
      <c r="AK950" s="280"/>
      <c r="AL950" s="280"/>
      <c r="AM950" s="280"/>
      <c r="AN950" s="280"/>
      <c r="AO950" s="280"/>
    </row>
    <row r="951" s="51" customFormat="1" ht="25.5" customHeight="1">
      <c r="A951" s="275">
        <v>2</v>
      </c>
      <c r="B951" s="276" t="s">
        <v>598</v>
      </c>
      <c r="C951" s="277">
        <f t="shared" si="495"/>
        <v>5661298.75</v>
      </c>
      <c r="D951" s="277">
        <f t="shared" si="496"/>
        <v>0</v>
      </c>
      <c r="E951" s="277">
        <v>0</v>
      </c>
      <c r="F951" s="277">
        <v>0</v>
      </c>
      <c r="G951" s="277">
        <v>0</v>
      </c>
      <c r="H951" s="277">
        <v>0</v>
      </c>
      <c r="I951" s="277">
        <v>0</v>
      </c>
      <c r="J951" s="279">
        <v>0</v>
      </c>
      <c r="K951" s="277">
        <v>0</v>
      </c>
      <c r="L951" s="324">
        <v>5661298.75</v>
      </c>
      <c r="M951" s="277">
        <v>0</v>
      </c>
      <c r="N951" s="277">
        <v>0</v>
      </c>
      <c r="O951" s="277">
        <v>0</v>
      </c>
      <c r="P951" s="277">
        <v>0</v>
      </c>
      <c r="Q951" s="277">
        <v>0</v>
      </c>
      <c r="R951" s="277">
        <v>0</v>
      </c>
      <c r="S951" s="277">
        <v>0</v>
      </c>
      <c r="T951" s="277">
        <v>0</v>
      </c>
      <c r="U951" s="280"/>
      <c r="V951" s="280"/>
      <c r="W951" s="280"/>
      <c r="X951" s="280"/>
      <c r="Y951" s="280"/>
      <c r="Z951" s="280"/>
      <c r="AA951" s="280"/>
      <c r="AB951" s="280"/>
      <c r="AC951" s="280"/>
      <c r="AD951" s="280"/>
      <c r="AE951" s="280"/>
      <c r="AF951" s="280"/>
      <c r="AG951" s="280"/>
      <c r="AH951" s="280"/>
      <c r="AI951" s="280"/>
      <c r="AJ951" s="280"/>
      <c r="AK951" s="280"/>
      <c r="AL951" s="280"/>
      <c r="AM951" s="280"/>
      <c r="AN951" s="280"/>
      <c r="AO951" s="280"/>
    </row>
    <row r="952" s="51" customFormat="1" ht="22.5" customHeight="1">
      <c r="A952" s="275">
        <v>3</v>
      </c>
      <c r="B952" s="276" t="s">
        <v>600</v>
      </c>
      <c r="C952" s="277">
        <f t="shared" si="495"/>
        <v>4155380.3999999999</v>
      </c>
      <c r="D952" s="277">
        <f t="shared" si="496"/>
        <v>0</v>
      </c>
      <c r="E952" s="277">
        <v>0</v>
      </c>
      <c r="F952" s="277">
        <v>0</v>
      </c>
      <c r="G952" s="277">
        <v>0</v>
      </c>
      <c r="H952" s="277">
        <v>0</v>
      </c>
      <c r="I952" s="277">
        <v>0</v>
      </c>
      <c r="J952" s="279">
        <v>0</v>
      </c>
      <c r="K952" s="277">
        <v>0</v>
      </c>
      <c r="L952" s="277">
        <v>4155380.3999999999</v>
      </c>
      <c r="M952" s="277">
        <v>0</v>
      </c>
      <c r="N952" s="277">
        <v>0</v>
      </c>
      <c r="O952" s="277">
        <v>0</v>
      </c>
      <c r="P952" s="277">
        <v>0</v>
      </c>
      <c r="Q952" s="277">
        <v>0</v>
      </c>
      <c r="R952" s="277">
        <v>0</v>
      </c>
      <c r="S952" s="277">
        <v>0</v>
      </c>
      <c r="T952" s="277">
        <v>0</v>
      </c>
      <c r="U952" s="280"/>
      <c r="V952" s="280"/>
      <c r="W952" s="280"/>
      <c r="X952" s="280"/>
      <c r="Y952" s="280"/>
      <c r="Z952" s="280"/>
      <c r="AA952" s="280"/>
      <c r="AB952" s="280"/>
      <c r="AC952" s="280"/>
      <c r="AD952" s="280"/>
      <c r="AE952" s="280"/>
      <c r="AF952" s="280"/>
      <c r="AG952" s="280"/>
      <c r="AH952" s="280"/>
      <c r="AI952" s="280"/>
      <c r="AJ952" s="280"/>
      <c r="AK952" s="280"/>
      <c r="AL952" s="280"/>
      <c r="AM952" s="280"/>
      <c r="AN952" s="280"/>
      <c r="AO952" s="280"/>
    </row>
    <row r="953" s="43" customFormat="1" ht="22.5" customHeight="1">
      <c r="A953" s="271" t="s">
        <v>602</v>
      </c>
      <c r="B953" s="271"/>
      <c r="C953" s="272">
        <f>SUM(C954:C968)</f>
        <v>19841902.309999999</v>
      </c>
      <c r="D953" s="272">
        <f>SUM(D954:D968)</f>
        <v>5858915.1400000006</v>
      </c>
      <c r="E953" s="272">
        <f>SUM(E954:E968)</f>
        <v>247275.56</v>
      </c>
      <c r="F953" s="272">
        <f>SUM(F954:F968)</f>
        <v>4127805.6900000004</v>
      </c>
      <c r="G953" s="272">
        <f>SUM(G954:G968)</f>
        <v>453145.20000000001</v>
      </c>
      <c r="H953" s="272">
        <f>SUM(H954:H968)</f>
        <v>1030688.6900000001</v>
      </c>
      <c r="I953" s="272">
        <f>SUM(I954:I968)</f>
        <v>0</v>
      </c>
      <c r="J953" s="273">
        <f>SUM(J954:J968)</f>
        <v>0</v>
      </c>
      <c r="K953" s="272">
        <f>SUM(K954:K968)</f>
        <v>0</v>
      </c>
      <c r="L953" s="272">
        <f>SUM(L954:L968)</f>
        <v>9933687.4299999997</v>
      </c>
      <c r="M953" s="272">
        <f>SUM(M954:M968)</f>
        <v>0</v>
      </c>
      <c r="N953" s="272">
        <f>SUM(N954:N968)</f>
        <v>3235793.7599999998</v>
      </c>
      <c r="O953" s="272">
        <f>SUM(O954:O968)</f>
        <v>0</v>
      </c>
      <c r="P953" s="272">
        <f>SUM(P954:P968)</f>
        <v>813505.9800000001</v>
      </c>
      <c r="Q953" s="272">
        <f>SUM(Q954:Q968)</f>
        <v>0</v>
      </c>
      <c r="R953" s="272">
        <f>SUM(R954:R968)</f>
        <v>0</v>
      </c>
      <c r="S953" s="272">
        <f>SUM(S954:S968)</f>
        <v>0</v>
      </c>
      <c r="T953" s="272">
        <f>SUM(T954:T968)</f>
        <v>0</v>
      </c>
      <c r="U953" s="274"/>
      <c r="V953" s="274"/>
      <c r="W953" s="274"/>
      <c r="X953" s="274"/>
      <c r="Y953" s="274"/>
      <c r="Z953" s="274"/>
      <c r="AA953" s="274"/>
      <c r="AB953" s="274"/>
      <c r="AC953" s="274"/>
      <c r="AD953" s="274"/>
      <c r="AE953" s="274"/>
      <c r="AF953" s="274"/>
      <c r="AG953" s="274"/>
      <c r="AH953" s="274"/>
      <c r="AI953" s="274"/>
      <c r="AJ953" s="274"/>
      <c r="AK953" s="274"/>
      <c r="AL953" s="274"/>
      <c r="AM953" s="274"/>
      <c r="AN953" s="274"/>
      <c r="AO953" s="274"/>
    </row>
    <row r="954" s="145" customFormat="1" ht="22.5" customHeight="1">
      <c r="A954" s="275">
        <v>1</v>
      </c>
      <c r="B954" s="276" t="s">
        <v>891</v>
      </c>
      <c r="C954" s="277">
        <f t="shared" ref="C954:C968" si="499">D954+K954+L954+M954+N954+O954+P954+Q954+R954+S954+T954</f>
        <v>985245.56000000006</v>
      </c>
      <c r="D954" s="277">
        <f t="shared" ref="D954:D968" si="500">SUM(E954:I954)</f>
        <v>985245.56000000006</v>
      </c>
      <c r="E954" s="277">
        <v>0</v>
      </c>
      <c r="F954" s="277">
        <v>985245.56000000006</v>
      </c>
      <c r="G954" s="277">
        <v>0</v>
      </c>
      <c r="H954" s="277">
        <v>0</v>
      </c>
      <c r="I954" s="277">
        <v>0</v>
      </c>
      <c r="J954" s="279">
        <v>0</v>
      </c>
      <c r="K954" s="277">
        <v>0</v>
      </c>
      <c r="L954" s="277">
        <v>0</v>
      </c>
      <c r="M954" s="277">
        <v>0</v>
      </c>
      <c r="N954" s="277">
        <v>0</v>
      </c>
      <c r="O954" s="277">
        <v>0</v>
      </c>
      <c r="P954" s="277">
        <v>0</v>
      </c>
      <c r="Q954" s="277">
        <v>0</v>
      </c>
      <c r="R954" s="277">
        <v>0</v>
      </c>
      <c r="S954" s="277">
        <v>0</v>
      </c>
      <c r="T954" s="277">
        <v>0</v>
      </c>
      <c r="U954" s="325"/>
      <c r="V954" s="325"/>
      <c r="W954" s="325"/>
      <c r="X954" s="325"/>
      <c r="Y954" s="325"/>
      <c r="Z954" s="325"/>
      <c r="AA954" s="325"/>
      <c r="AB954" s="325"/>
      <c r="AC954" s="325"/>
      <c r="AD954" s="325"/>
      <c r="AE954" s="325"/>
      <c r="AF954" s="325"/>
      <c r="AG954" s="325"/>
      <c r="AH954" s="325"/>
      <c r="AI954" s="325"/>
      <c r="AJ954" s="325"/>
      <c r="AK954" s="325"/>
      <c r="AL954" s="325"/>
      <c r="AM954" s="325"/>
      <c r="AN954" s="325"/>
      <c r="AO954" s="325"/>
    </row>
    <row r="955" s="109" customFormat="1" ht="22.5" customHeight="1">
      <c r="A955" s="275">
        <v>2</v>
      </c>
      <c r="B955" s="276" t="s">
        <v>892</v>
      </c>
      <c r="C955" s="277">
        <f t="shared" si="499"/>
        <v>1095093.8500000001</v>
      </c>
      <c r="D955" s="277">
        <f t="shared" si="500"/>
        <v>1095093.8500000001</v>
      </c>
      <c r="E955" s="277">
        <v>0</v>
      </c>
      <c r="F955" s="277">
        <v>1095093.8500000001</v>
      </c>
      <c r="G955" s="277">
        <v>0</v>
      </c>
      <c r="H955" s="277">
        <v>0</v>
      </c>
      <c r="I955" s="277">
        <v>0</v>
      </c>
      <c r="J955" s="279">
        <v>0</v>
      </c>
      <c r="K955" s="277">
        <v>0</v>
      </c>
      <c r="L955" s="277">
        <v>0</v>
      </c>
      <c r="M955" s="277">
        <v>0</v>
      </c>
      <c r="N955" s="277">
        <v>0</v>
      </c>
      <c r="O955" s="277">
        <v>0</v>
      </c>
      <c r="P955" s="277">
        <v>0</v>
      </c>
      <c r="Q955" s="277">
        <v>0</v>
      </c>
      <c r="R955" s="277">
        <v>0</v>
      </c>
      <c r="S955" s="277">
        <v>0</v>
      </c>
      <c r="T955" s="277">
        <v>0</v>
      </c>
      <c r="U955" s="326"/>
      <c r="V955" s="326"/>
      <c r="W955" s="326"/>
      <c r="X955" s="326"/>
      <c r="Y955" s="326"/>
      <c r="Z955" s="326"/>
      <c r="AA955" s="326"/>
      <c r="AB955" s="326"/>
      <c r="AC955" s="326"/>
      <c r="AD955" s="326"/>
      <c r="AE955" s="326"/>
      <c r="AF955" s="326"/>
      <c r="AG955" s="326"/>
      <c r="AH955" s="326"/>
      <c r="AI955" s="326"/>
      <c r="AJ955" s="326"/>
      <c r="AK955" s="326"/>
      <c r="AL955" s="326"/>
      <c r="AM955" s="326"/>
      <c r="AN955" s="326"/>
      <c r="AO955" s="326"/>
    </row>
    <row r="956" s="109" customFormat="1" ht="22.5" customHeight="1">
      <c r="A956" s="275">
        <v>3</v>
      </c>
      <c r="B956" s="276" t="s">
        <v>893</v>
      </c>
      <c r="C956" s="277">
        <f t="shared" si="499"/>
        <v>986340.14000000001</v>
      </c>
      <c r="D956" s="277">
        <f t="shared" si="500"/>
        <v>986340.14000000001</v>
      </c>
      <c r="E956" s="277">
        <v>0</v>
      </c>
      <c r="F956" s="277">
        <v>986340.14000000001</v>
      </c>
      <c r="G956" s="277">
        <v>0</v>
      </c>
      <c r="H956" s="277">
        <v>0</v>
      </c>
      <c r="I956" s="277">
        <v>0</v>
      </c>
      <c r="J956" s="279">
        <v>0</v>
      </c>
      <c r="K956" s="277">
        <v>0</v>
      </c>
      <c r="L956" s="277">
        <v>0</v>
      </c>
      <c r="M956" s="277">
        <v>0</v>
      </c>
      <c r="N956" s="277">
        <v>0</v>
      </c>
      <c r="O956" s="277">
        <v>0</v>
      </c>
      <c r="P956" s="277">
        <v>0</v>
      </c>
      <c r="Q956" s="277">
        <v>0</v>
      </c>
      <c r="R956" s="277">
        <v>0</v>
      </c>
      <c r="S956" s="277">
        <v>0</v>
      </c>
      <c r="T956" s="277">
        <v>0</v>
      </c>
      <c r="U956" s="326"/>
      <c r="V956" s="326"/>
      <c r="W956" s="326"/>
      <c r="X956" s="326"/>
      <c r="Y956" s="326"/>
      <c r="Z956" s="326"/>
      <c r="AA956" s="326"/>
      <c r="AB956" s="326"/>
      <c r="AC956" s="326"/>
      <c r="AD956" s="326"/>
      <c r="AE956" s="326"/>
      <c r="AF956" s="326"/>
      <c r="AG956" s="326"/>
      <c r="AH956" s="326"/>
      <c r="AI956" s="326"/>
      <c r="AJ956" s="326"/>
      <c r="AK956" s="326"/>
      <c r="AL956" s="326"/>
      <c r="AM956" s="326"/>
      <c r="AN956" s="326"/>
      <c r="AO956" s="326"/>
    </row>
    <row r="957" s="109" customFormat="1" ht="22.5" customHeight="1">
      <c r="A957" s="275">
        <v>4</v>
      </c>
      <c r="B957" s="276" t="s">
        <v>894</v>
      </c>
      <c r="C957" s="277">
        <f t="shared" si="499"/>
        <v>1061126.1399999999</v>
      </c>
      <c r="D957" s="277">
        <f t="shared" si="500"/>
        <v>1061126.1399999999</v>
      </c>
      <c r="E957" s="277">
        <v>0</v>
      </c>
      <c r="F957" s="277">
        <v>1061126.1399999999</v>
      </c>
      <c r="G957" s="277">
        <v>0</v>
      </c>
      <c r="H957" s="277">
        <v>0</v>
      </c>
      <c r="I957" s="277">
        <v>0</v>
      </c>
      <c r="J957" s="279">
        <v>0</v>
      </c>
      <c r="K957" s="277">
        <v>0</v>
      </c>
      <c r="L957" s="277">
        <v>0</v>
      </c>
      <c r="M957" s="277">
        <v>0</v>
      </c>
      <c r="N957" s="277">
        <v>0</v>
      </c>
      <c r="O957" s="277">
        <v>0</v>
      </c>
      <c r="P957" s="277">
        <v>0</v>
      </c>
      <c r="Q957" s="277">
        <v>0</v>
      </c>
      <c r="R957" s="277">
        <v>0</v>
      </c>
      <c r="S957" s="277">
        <v>0</v>
      </c>
      <c r="T957" s="277">
        <v>0</v>
      </c>
      <c r="U957" s="326"/>
      <c r="V957" s="326"/>
      <c r="W957" s="326"/>
      <c r="X957" s="326"/>
      <c r="Y957" s="326"/>
      <c r="Z957" s="326"/>
      <c r="AA957" s="326"/>
      <c r="AB957" s="326"/>
      <c r="AC957" s="326"/>
      <c r="AD957" s="326"/>
      <c r="AE957" s="326"/>
      <c r="AF957" s="326"/>
      <c r="AG957" s="326"/>
      <c r="AH957" s="326"/>
      <c r="AI957" s="326"/>
      <c r="AJ957" s="326"/>
      <c r="AK957" s="326"/>
      <c r="AL957" s="326"/>
      <c r="AM957" s="326"/>
      <c r="AN957" s="326"/>
      <c r="AO957" s="326"/>
    </row>
    <row r="958" s="51" customFormat="1" ht="21" customHeight="1">
      <c r="A958" s="275">
        <v>5</v>
      </c>
      <c r="B958" s="276" t="s">
        <v>344</v>
      </c>
      <c r="C958" s="277">
        <f t="shared" si="499"/>
        <v>605686.80000000005</v>
      </c>
      <c r="D958" s="277">
        <f t="shared" si="500"/>
        <v>0</v>
      </c>
      <c r="E958" s="277">
        <v>0</v>
      </c>
      <c r="F958" s="277">
        <v>0</v>
      </c>
      <c r="G958" s="277">
        <v>0</v>
      </c>
      <c r="H958" s="277">
        <v>0</v>
      </c>
      <c r="I958" s="277">
        <v>0</v>
      </c>
      <c r="J958" s="279">
        <v>0</v>
      </c>
      <c r="K958" s="277">
        <v>0</v>
      </c>
      <c r="L958" s="277">
        <v>0</v>
      </c>
      <c r="M958" s="277">
        <v>0</v>
      </c>
      <c r="N958" s="277">
        <v>605686.80000000005</v>
      </c>
      <c r="O958" s="277">
        <v>0</v>
      </c>
      <c r="P958" s="277">
        <v>0</v>
      </c>
      <c r="Q958" s="277">
        <v>0</v>
      </c>
      <c r="R958" s="277">
        <v>0</v>
      </c>
      <c r="S958" s="277">
        <v>0</v>
      </c>
      <c r="T958" s="277">
        <v>0</v>
      </c>
      <c r="U958" s="280"/>
      <c r="V958" s="280"/>
      <c r="W958" s="280"/>
      <c r="X958" s="280"/>
      <c r="Y958" s="280"/>
      <c r="Z958" s="280"/>
      <c r="AA958" s="280"/>
      <c r="AB958" s="280"/>
      <c r="AC958" s="280"/>
      <c r="AD958" s="280"/>
      <c r="AE958" s="280"/>
      <c r="AF958" s="280"/>
      <c r="AG958" s="280"/>
      <c r="AH958" s="280"/>
      <c r="AI958" s="280"/>
      <c r="AJ958" s="280"/>
      <c r="AK958" s="280"/>
      <c r="AL958" s="280"/>
      <c r="AM958" s="280"/>
      <c r="AN958" s="280"/>
      <c r="AO958" s="280"/>
    </row>
    <row r="959" s="51" customFormat="1" ht="22.5" customHeight="1">
      <c r="A959" s="275">
        <v>6</v>
      </c>
      <c r="B959" s="276" t="s">
        <v>614</v>
      </c>
      <c r="C959" s="277">
        <f t="shared" si="499"/>
        <v>180390</v>
      </c>
      <c r="D959" s="277">
        <f t="shared" si="500"/>
        <v>180390</v>
      </c>
      <c r="E959" s="277">
        <v>0</v>
      </c>
      <c r="F959" s="277">
        <v>0</v>
      </c>
      <c r="G959" s="277">
        <v>0</v>
      </c>
      <c r="H959" s="277">
        <v>180390</v>
      </c>
      <c r="I959" s="277">
        <v>0</v>
      </c>
      <c r="J959" s="279">
        <v>0</v>
      </c>
      <c r="K959" s="277">
        <v>0</v>
      </c>
      <c r="L959" s="277">
        <v>0</v>
      </c>
      <c r="M959" s="277">
        <v>0</v>
      </c>
      <c r="N959" s="277">
        <v>0</v>
      </c>
      <c r="O959" s="277">
        <v>0</v>
      </c>
      <c r="P959" s="277">
        <v>0</v>
      </c>
      <c r="Q959" s="277">
        <v>0</v>
      </c>
      <c r="R959" s="277">
        <v>0</v>
      </c>
      <c r="S959" s="277">
        <v>0</v>
      </c>
      <c r="T959" s="277">
        <v>0</v>
      </c>
      <c r="U959" s="280"/>
      <c r="V959" s="280"/>
      <c r="W959" s="280"/>
      <c r="X959" s="280"/>
      <c r="Y959" s="280"/>
      <c r="Z959" s="280"/>
      <c r="AA959" s="280"/>
      <c r="AB959" s="280"/>
      <c r="AC959" s="280"/>
      <c r="AD959" s="280"/>
      <c r="AE959" s="280"/>
      <c r="AF959" s="280"/>
      <c r="AG959" s="280"/>
      <c r="AH959" s="280"/>
      <c r="AI959" s="280"/>
      <c r="AJ959" s="280"/>
      <c r="AK959" s="280"/>
      <c r="AL959" s="280"/>
      <c r="AM959" s="280"/>
      <c r="AN959" s="280"/>
      <c r="AO959" s="280"/>
    </row>
    <row r="960" s="51" customFormat="1" ht="21" customHeight="1">
      <c r="A960" s="275">
        <v>7</v>
      </c>
      <c r="B960" s="276" t="s">
        <v>347</v>
      </c>
      <c r="C960" s="277">
        <f t="shared" si="499"/>
        <v>3439906.8199999998</v>
      </c>
      <c r="D960" s="277">
        <f t="shared" si="500"/>
        <v>0</v>
      </c>
      <c r="E960" s="277">
        <v>0</v>
      </c>
      <c r="F960" s="277">
        <v>0</v>
      </c>
      <c r="G960" s="277">
        <v>0</v>
      </c>
      <c r="H960" s="277">
        <v>0</v>
      </c>
      <c r="I960" s="277">
        <v>0</v>
      </c>
      <c r="J960" s="279">
        <v>0</v>
      </c>
      <c r="K960" s="277">
        <v>0</v>
      </c>
      <c r="L960" s="277">
        <v>3439906.8199999998</v>
      </c>
      <c r="M960" s="277">
        <v>0</v>
      </c>
      <c r="N960" s="277">
        <v>0</v>
      </c>
      <c r="O960" s="277">
        <v>0</v>
      </c>
      <c r="P960" s="277">
        <v>0</v>
      </c>
      <c r="Q960" s="277">
        <v>0</v>
      </c>
      <c r="R960" s="277">
        <v>0</v>
      </c>
      <c r="S960" s="277">
        <v>0</v>
      </c>
      <c r="T960" s="277">
        <v>0</v>
      </c>
      <c r="U960" s="280"/>
      <c r="V960" s="280"/>
      <c r="W960" s="280"/>
      <c r="X960" s="280"/>
      <c r="Y960" s="280"/>
      <c r="Z960" s="280"/>
      <c r="AA960" s="280"/>
      <c r="AB960" s="280"/>
      <c r="AC960" s="280"/>
      <c r="AD960" s="280"/>
      <c r="AE960" s="280"/>
      <c r="AF960" s="280"/>
      <c r="AG960" s="280"/>
      <c r="AH960" s="280"/>
      <c r="AI960" s="280"/>
      <c r="AJ960" s="280"/>
      <c r="AK960" s="280"/>
      <c r="AL960" s="280"/>
      <c r="AM960" s="280"/>
      <c r="AN960" s="280"/>
      <c r="AO960" s="280"/>
    </row>
    <row r="961" s="51" customFormat="1" ht="22.5" customHeight="1">
      <c r="A961" s="275">
        <v>8</v>
      </c>
      <c r="B961" s="276" t="s">
        <v>349</v>
      </c>
      <c r="C961" s="277">
        <f t="shared" si="499"/>
        <v>2630106.96</v>
      </c>
      <c r="D961" s="277">
        <f t="shared" si="500"/>
        <v>0</v>
      </c>
      <c r="E961" s="277">
        <v>0</v>
      </c>
      <c r="F961" s="277">
        <v>0</v>
      </c>
      <c r="G961" s="277">
        <v>0</v>
      </c>
      <c r="H961" s="277">
        <v>0</v>
      </c>
      <c r="I961" s="277">
        <v>0</v>
      </c>
      <c r="J961" s="279">
        <v>0</v>
      </c>
      <c r="K961" s="277">
        <v>0</v>
      </c>
      <c r="L961" s="277">
        <v>0</v>
      </c>
      <c r="M961" s="277">
        <v>0</v>
      </c>
      <c r="N961" s="277">
        <v>2630106.96</v>
      </c>
      <c r="O961" s="277">
        <v>0</v>
      </c>
      <c r="P961" s="277">
        <v>0</v>
      </c>
      <c r="Q961" s="277">
        <v>0</v>
      </c>
      <c r="R961" s="277">
        <v>0</v>
      </c>
      <c r="S961" s="277">
        <v>0</v>
      </c>
      <c r="T961" s="277">
        <v>0</v>
      </c>
      <c r="U961" s="280"/>
      <c r="V961" s="280"/>
      <c r="W961" s="280"/>
      <c r="X961" s="280"/>
      <c r="Y961" s="280"/>
      <c r="Z961" s="280"/>
      <c r="AA961" s="280"/>
      <c r="AB961" s="280"/>
      <c r="AC961" s="280"/>
      <c r="AD961" s="280"/>
      <c r="AE961" s="280"/>
      <c r="AF961" s="280"/>
      <c r="AG961" s="280"/>
      <c r="AH961" s="280"/>
      <c r="AI961" s="280"/>
      <c r="AJ961" s="280"/>
      <c r="AK961" s="280"/>
      <c r="AL961" s="280"/>
      <c r="AM961" s="280"/>
      <c r="AN961" s="280"/>
      <c r="AO961" s="280"/>
    </row>
    <row r="962" s="51" customFormat="1" ht="21" customHeight="1">
      <c r="A962" s="275">
        <v>9</v>
      </c>
      <c r="B962" s="276" t="s">
        <v>1534</v>
      </c>
      <c r="C962" s="277">
        <f t="shared" si="499"/>
        <v>187023.39999999999</v>
      </c>
      <c r="D962" s="277">
        <f t="shared" si="500"/>
        <v>0</v>
      </c>
      <c r="E962" s="277">
        <v>0</v>
      </c>
      <c r="F962" s="277">
        <v>0</v>
      </c>
      <c r="G962" s="277">
        <v>0</v>
      </c>
      <c r="H962" s="277">
        <v>0</v>
      </c>
      <c r="I962" s="277">
        <v>0</v>
      </c>
      <c r="J962" s="279">
        <v>0</v>
      </c>
      <c r="K962" s="281">
        <v>0</v>
      </c>
      <c r="L962" s="277">
        <v>0</v>
      </c>
      <c r="M962" s="277">
        <v>0</v>
      </c>
      <c r="N962" s="277">
        <v>0</v>
      </c>
      <c r="O962" s="277">
        <v>0</v>
      </c>
      <c r="P962" s="277">
        <v>187023.39999999999</v>
      </c>
      <c r="Q962" s="282">
        <v>0</v>
      </c>
      <c r="R962" s="277">
        <v>0</v>
      </c>
      <c r="S962" s="277">
        <v>0</v>
      </c>
      <c r="T962" s="277">
        <v>0</v>
      </c>
      <c r="U962" s="280"/>
      <c r="V962" s="280"/>
      <c r="W962" s="280"/>
      <c r="X962" s="280"/>
      <c r="Y962" s="280"/>
      <c r="Z962" s="280"/>
      <c r="AA962" s="280"/>
      <c r="AB962" s="280"/>
      <c r="AC962" s="280"/>
      <c r="AD962" s="280"/>
      <c r="AE962" s="280"/>
      <c r="AF962" s="280"/>
      <c r="AG962" s="280"/>
      <c r="AH962" s="280"/>
      <c r="AI962" s="280"/>
      <c r="AJ962" s="280"/>
      <c r="AK962" s="280"/>
      <c r="AL962" s="280"/>
      <c r="AM962" s="280"/>
      <c r="AN962" s="280"/>
      <c r="AO962" s="280"/>
    </row>
    <row r="963" s="51" customFormat="1" ht="21" customHeight="1">
      <c r="A963" s="275">
        <v>10</v>
      </c>
      <c r="B963" s="276" t="s">
        <v>1535</v>
      </c>
      <c r="C963" s="277">
        <f t="shared" si="499"/>
        <v>6787741.8900000006</v>
      </c>
      <c r="D963" s="277">
        <f t="shared" si="500"/>
        <v>0</v>
      </c>
      <c r="E963" s="277">
        <v>0</v>
      </c>
      <c r="F963" s="277">
        <v>0</v>
      </c>
      <c r="G963" s="277">
        <v>0</v>
      </c>
      <c r="H963" s="277">
        <v>0</v>
      </c>
      <c r="I963" s="277">
        <v>0</v>
      </c>
      <c r="J963" s="279">
        <v>0</v>
      </c>
      <c r="K963" s="277">
        <v>0</v>
      </c>
      <c r="L963" s="283">
        <v>6493780.6100000003</v>
      </c>
      <c r="M963" s="283">
        <v>0</v>
      </c>
      <c r="N963" s="283">
        <v>0</v>
      </c>
      <c r="O963" s="283">
        <v>0</v>
      </c>
      <c r="P963" s="283">
        <v>293961.28000000003</v>
      </c>
      <c r="Q963" s="277">
        <v>0</v>
      </c>
      <c r="R963" s="277">
        <v>0</v>
      </c>
      <c r="S963" s="277">
        <v>0</v>
      </c>
      <c r="T963" s="277">
        <v>0</v>
      </c>
      <c r="U963" s="280"/>
      <c r="V963" s="280"/>
      <c r="W963" s="280"/>
      <c r="X963" s="280"/>
      <c r="Y963" s="280"/>
      <c r="Z963" s="280"/>
      <c r="AA963" s="280"/>
      <c r="AB963" s="280"/>
      <c r="AC963" s="280"/>
      <c r="AD963" s="280"/>
      <c r="AE963" s="280"/>
      <c r="AF963" s="280"/>
      <c r="AG963" s="280"/>
      <c r="AH963" s="280"/>
      <c r="AI963" s="280"/>
      <c r="AJ963" s="280"/>
      <c r="AK963" s="280"/>
      <c r="AL963" s="280"/>
      <c r="AM963" s="280"/>
      <c r="AN963" s="280"/>
      <c r="AO963" s="280"/>
    </row>
    <row r="964" s="51" customFormat="1" ht="21.75" customHeight="1">
      <c r="A964" s="275">
        <v>11</v>
      </c>
      <c r="B964" s="276" t="s">
        <v>620</v>
      </c>
      <c r="C964" s="277">
        <f t="shared" si="499"/>
        <v>206138.39999999999</v>
      </c>
      <c r="D964" s="277">
        <f t="shared" si="500"/>
        <v>206138.39999999999</v>
      </c>
      <c r="E964" s="277">
        <v>0</v>
      </c>
      <c r="F964" s="277">
        <v>0</v>
      </c>
      <c r="G964" s="277">
        <v>0</v>
      </c>
      <c r="H964" s="277">
        <v>206138.39999999999</v>
      </c>
      <c r="I964" s="277">
        <v>0</v>
      </c>
      <c r="J964" s="279">
        <v>0</v>
      </c>
      <c r="K964" s="277">
        <v>0</v>
      </c>
      <c r="L964" s="277"/>
      <c r="M964" s="277">
        <v>0</v>
      </c>
      <c r="N964" s="277">
        <v>0</v>
      </c>
      <c r="O964" s="277">
        <v>0</v>
      </c>
      <c r="P964" s="277">
        <v>0</v>
      </c>
      <c r="Q964" s="277">
        <v>0</v>
      </c>
      <c r="R964" s="277">
        <v>0</v>
      </c>
      <c r="S964" s="277">
        <v>0</v>
      </c>
      <c r="T964" s="277">
        <v>0</v>
      </c>
      <c r="U964" s="280"/>
      <c r="V964" s="280"/>
      <c r="W964" s="280"/>
      <c r="X964" s="280"/>
      <c r="Y964" s="280"/>
      <c r="Z964" s="280"/>
      <c r="AA964" s="280"/>
      <c r="AB964" s="280"/>
      <c r="AC964" s="280"/>
      <c r="AD964" s="280"/>
      <c r="AE964" s="280"/>
      <c r="AF964" s="280"/>
      <c r="AG964" s="280"/>
      <c r="AH964" s="280"/>
      <c r="AI964" s="280"/>
      <c r="AJ964" s="280"/>
      <c r="AK964" s="280"/>
      <c r="AL964" s="280"/>
      <c r="AM964" s="280"/>
      <c r="AN964" s="280"/>
      <c r="AO964" s="280"/>
    </row>
    <row r="965" s="51" customFormat="1" ht="22.5" customHeight="1">
      <c r="A965" s="275">
        <v>12</v>
      </c>
      <c r="B965" s="276" t="s">
        <v>897</v>
      </c>
      <c r="C965" s="277">
        <f t="shared" si="499"/>
        <v>493110</v>
      </c>
      <c r="D965" s="277">
        <f t="shared" si="500"/>
        <v>493110</v>
      </c>
      <c r="E965" s="277">
        <v>0</v>
      </c>
      <c r="F965" s="277">
        <v>0</v>
      </c>
      <c r="G965" s="277">
        <v>0</v>
      </c>
      <c r="H965" s="277">
        <v>493110</v>
      </c>
      <c r="I965" s="277">
        <v>0</v>
      </c>
      <c r="J965" s="279">
        <v>0</v>
      </c>
      <c r="K965" s="277">
        <v>0</v>
      </c>
      <c r="L965" s="277">
        <v>0</v>
      </c>
      <c r="M965" s="277">
        <v>0</v>
      </c>
      <c r="N965" s="277">
        <v>0</v>
      </c>
      <c r="O965" s="277">
        <v>0</v>
      </c>
      <c r="P965" s="277">
        <v>0</v>
      </c>
      <c r="Q965" s="277">
        <v>0</v>
      </c>
      <c r="R965" s="277">
        <v>0</v>
      </c>
      <c r="S965" s="277">
        <v>0</v>
      </c>
      <c r="T965" s="277">
        <v>0</v>
      </c>
      <c r="U965" s="280"/>
      <c r="V965" s="280"/>
      <c r="W965" s="280"/>
      <c r="X965" s="280"/>
      <c r="Y965" s="280"/>
      <c r="Z965" s="280"/>
      <c r="AA965" s="280"/>
      <c r="AB965" s="280"/>
      <c r="AC965" s="280"/>
      <c r="AD965" s="280"/>
      <c r="AE965" s="280"/>
      <c r="AF965" s="280"/>
      <c r="AG965" s="280"/>
      <c r="AH965" s="280"/>
      <c r="AI965" s="280"/>
      <c r="AJ965" s="280"/>
      <c r="AK965" s="280"/>
      <c r="AL965" s="280"/>
      <c r="AM965" s="280"/>
      <c r="AN965" s="280"/>
      <c r="AO965" s="280"/>
      <c r="AP965" s="51"/>
      <c r="AQ965" s="51"/>
    </row>
    <row r="966" s="51" customFormat="1" ht="22.5" customHeight="1">
      <c r="A966" s="275">
        <v>13</v>
      </c>
      <c r="B966" s="276" t="s">
        <v>359</v>
      </c>
      <c r="C966" s="277">
        <f t="shared" si="499"/>
        <v>604195.48999999999</v>
      </c>
      <c r="D966" s="277">
        <f t="shared" si="500"/>
        <v>604195.48999999999</v>
      </c>
      <c r="E966" s="277">
        <v>0</v>
      </c>
      <c r="F966" s="277">
        <v>0</v>
      </c>
      <c r="G966" s="277">
        <v>453145.20000000001</v>
      </c>
      <c r="H966" s="277">
        <v>151050.29000000001</v>
      </c>
      <c r="I966" s="277">
        <v>0</v>
      </c>
      <c r="J966" s="279">
        <v>0</v>
      </c>
      <c r="K966" s="277">
        <v>0</v>
      </c>
      <c r="L966" s="277">
        <v>0</v>
      </c>
      <c r="M966" s="277">
        <v>0</v>
      </c>
      <c r="N966" s="277">
        <v>0</v>
      </c>
      <c r="O966" s="277">
        <v>0</v>
      </c>
      <c r="P966" s="277">
        <v>0</v>
      </c>
      <c r="Q966" s="277">
        <v>0</v>
      </c>
      <c r="R966" s="277">
        <v>0</v>
      </c>
      <c r="S966" s="277">
        <v>0</v>
      </c>
      <c r="T966" s="277">
        <v>0</v>
      </c>
      <c r="U966" s="280"/>
      <c r="V966" s="280"/>
      <c r="W966" s="280"/>
      <c r="X966" s="280"/>
      <c r="Y966" s="280"/>
      <c r="Z966" s="280"/>
      <c r="AA966" s="280"/>
      <c r="AB966" s="280"/>
      <c r="AC966" s="280"/>
      <c r="AD966" s="280"/>
      <c r="AE966" s="280"/>
      <c r="AF966" s="280"/>
      <c r="AG966" s="280"/>
      <c r="AH966" s="280"/>
      <c r="AI966" s="280"/>
      <c r="AJ966" s="280"/>
      <c r="AK966" s="280"/>
      <c r="AL966" s="280"/>
      <c r="AM966" s="280"/>
      <c r="AN966" s="280"/>
      <c r="AO966" s="280"/>
      <c r="AP966" s="51"/>
      <c r="AQ966" s="51"/>
    </row>
    <row r="967" s="51" customFormat="1" ht="22.5" customHeight="1">
      <c r="A967" s="275">
        <v>14</v>
      </c>
      <c r="B967" s="276" t="s">
        <v>1536</v>
      </c>
      <c r="C967" s="277">
        <f t="shared" si="499"/>
        <v>463209.97999999998</v>
      </c>
      <c r="D967" s="277">
        <f t="shared" si="500"/>
        <v>247275.56</v>
      </c>
      <c r="E967" s="277">
        <v>247275.56</v>
      </c>
      <c r="F967" s="277">
        <v>0</v>
      </c>
      <c r="G967" s="277">
        <v>0</v>
      </c>
      <c r="H967" s="277">
        <v>0</v>
      </c>
      <c r="I967" s="277">
        <v>0</v>
      </c>
      <c r="J967" s="279">
        <v>0</v>
      </c>
      <c r="K967" s="277">
        <v>0</v>
      </c>
      <c r="L967" s="277">
        <v>0</v>
      </c>
      <c r="M967" s="277">
        <v>0</v>
      </c>
      <c r="N967" s="277">
        <v>0</v>
      </c>
      <c r="O967" s="277">
        <v>0</v>
      </c>
      <c r="P967" s="277">
        <f>110644.5+105289.92</f>
        <v>215934.41999999998</v>
      </c>
      <c r="Q967" s="277">
        <v>0</v>
      </c>
      <c r="R967" s="277">
        <v>0</v>
      </c>
      <c r="S967" s="277">
        <v>0</v>
      </c>
      <c r="T967" s="277">
        <v>0</v>
      </c>
      <c r="U967" s="280"/>
      <c r="V967" s="280"/>
      <c r="W967" s="280"/>
      <c r="X967" s="280"/>
      <c r="Y967" s="280"/>
      <c r="Z967" s="280"/>
      <c r="AA967" s="280"/>
      <c r="AB967" s="280"/>
      <c r="AC967" s="280"/>
      <c r="AD967" s="280"/>
      <c r="AE967" s="280"/>
      <c r="AF967" s="280"/>
      <c r="AG967" s="280"/>
      <c r="AH967" s="280"/>
      <c r="AI967" s="280"/>
      <c r="AJ967" s="280"/>
      <c r="AK967" s="280"/>
      <c r="AL967" s="280"/>
      <c r="AM967" s="280"/>
      <c r="AN967" s="280"/>
      <c r="AO967" s="280"/>
    </row>
    <row r="968" s="51" customFormat="1" ht="22.5" customHeight="1">
      <c r="A968" s="275">
        <v>15</v>
      </c>
      <c r="B968" s="276" t="s">
        <v>1537</v>
      </c>
      <c r="C968" s="277">
        <f t="shared" si="499"/>
        <v>116586.88</v>
      </c>
      <c r="D968" s="277">
        <f t="shared" si="500"/>
        <v>0</v>
      </c>
      <c r="E968" s="277">
        <v>0</v>
      </c>
      <c r="F968" s="277">
        <v>0</v>
      </c>
      <c r="G968" s="277">
        <v>0</v>
      </c>
      <c r="H968" s="277">
        <v>0</v>
      </c>
      <c r="I968" s="277">
        <v>0</v>
      </c>
      <c r="J968" s="279">
        <v>0</v>
      </c>
      <c r="K968" s="277">
        <v>0</v>
      </c>
      <c r="L968" s="277">
        <v>0</v>
      </c>
      <c r="M968" s="277">
        <v>0</v>
      </c>
      <c r="N968" s="277">
        <v>0</v>
      </c>
      <c r="O968" s="277">
        <v>0</v>
      </c>
      <c r="P968" s="277">
        <v>116586.88</v>
      </c>
      <c r="Q968" s="277">
        <v>0</v>
      </c>
      <c r="R968" s="277">
        <v>0</v>
      </c>
      <c r="S968" s="277">
        <v>0</v>
      </c>
      <c r="T968" s="277">
        <v>0</v>
      </c>
      <c r="U968" s="280"/>
      <c r="V968" s="280"/>
      <c r="W968" s="280"/>
      <c r="X968" s="280"/>
      <c r="Y968" s="280"/>
      <c r="Z968" s="280"/>
      <c r="AA968" s="280"/>
      <c r="AB968" s="280"/>
      <c r="AC968" s="280"/>
      <c r="AD968" s="280"/>
      <c r="AE968" s="280"/>
      <c r="AF968" s="280"/>
      <c r="AG968" s="280"/>
      <c r="AH968" s="280"/>
      <c r="AI968" s="280"/>
      <c r="AJ968" s="280"/>
      <c r="AK968" s="280"/>
      <c r="AL968" s="280"/>
      <c r="AM968" s="280"/>
      <c r="AN968" s="280"/>
      <c r="AO968" s="280"/>
    </row>
    <row r="969" s="43" customFormat="1" ht="22.5" customHeight="1">
      <c r="A969" s="271" t="s">
        <v>248</v>
      </c>
      <c r="B969" s="271"/>
      <c r="C969" s="272">
        <f>SUM(C970:C971)</f>
        <v>3551900.6000000001</v>
      </c>
      <c r="D969" s="272">
        <f>SUM(D970:D971)</f>
        <v>3551900.6000000001</v>
      </c>
      <c r="E969" s="272">
        <f>SUM(E970:E971)</f>
        <v>0</v>
      </c>
      <c r="F969" s="272">
        <f>SUM(F970:F971)</f>
        <v>3551900.6000000001</v>
      </c>
      <c r="G969" s="272">
        <f>SUM(G970:G971)</f>
        <v>0</v>
      </c>
      <c r="H969" s="272">
        <f>SUM(H970:H971)</f>
        <v>0</v>
      </c>
      <c r="I969" s="272">
        <f>SUM(I970:I971)</f>
        <v>0</v>
      </c>
      <c r="J969" s="273">
        <f>SUM(J970:J971)</f>
        <v>0</v>
      </c>
      <c r="K969" s="272">
        <f>SUM(K970:K971)</f>
        <v>0</v>
      </c>
      <c r="L969" s="272">
        <f>SUM(L970:L971)</f>
        <v>0</v>
      </c>
      <c r="M969" s="272">
        <f>SUM(M970:M971)</f>
        <v>0</v>
      </c>
      <c r="N969" s="272">
        <f>SUM(N970:N971)</f>
        <v>0</v>
      </c>
      <c r="O969" s="272">
        <f>SUM(O970:O971)</f>
        <v>0</v>
      </c>
      <c r="P969" s="272">
        <f>SUM(P970:P971)</f>
        <v>0</v>
      </c>
      <c r="Q969" s="272">
        <f>SUM(Q970:Q971)</f>
        <v>0</v>
      </c>
      <c r="R969" s="272">
        <f>SUM(R970:R971)</f>
        <v>0</v>
      </c>
      <c r="S969" s="272">
        <f>SUM(S970:S971)</f>
        <v>0</v>
      </c>
      <c r="T969" s="272">
        <f>SUM(T970:T971)</f>
        <v>0</v>
      </c>
      <c r="U969" s="274"/>
      <c r="V969" s="274"/>
      <c r="W969" s="274"/>
      <c r="X969" s="274"/>
      <c r="Y969" s="274"/>
      <c r="Z969" s="274"/>
      <c r="AA969" s="274"/>
      <c r="AB969" s="274"/>
      <c r="AC969" s="274"/>
      <c r="AD969" s="274"/>
      <c r="AE969" s="274"/>
      <c r="AF969" s="274"/>
      <c r="AG969" s="274"/>
      <c r="AH969" s="274"/>
      <c r="AI969" s="274"/>
      <c r="AJ969" s="274"/>
      <c r="AK969" s="274"/>
      <c r="AL969" s="274"/>
      <c r="AM969" s="274"/>
      <c r="AN969" s="274"/>
      <c r="AO969" s="274"/>
      <c r="AP969" s="43"/>
      <c r="AQ969" s="43"/>
    </row>
    <row r="970" s="51" customFormat="1" ht="22.5" customHeight="1">
      <c r="A970" s="275">
        <v>1</v>
      </c>
      <c r="B970" s="276" t="s">
        <v>627</v>
      </c>
      <c r="C970" s="277">
        <f t="shared" ref="C970:C1029" si="501">D970+K970+L970+M970+N970+O970+P970+Q970+R970+S970+T970</f>
        <v>1734982.8</v>
      </c>
      <c r="D970" s="277">
        <f t="shared" si="496"/>
        <v>1734982.8</v>
      </c>
      <c r="E970" s="277">
        <v>0</v>
      </c>
      <c r="F970" s="277">
        <v>1734982.8</v>
      </c>
      <c r="G970" s="277">
        <v>0</v>
      </c>
      <c r="H970" s="277">
        <v>0</v>
      </c>
      <c r="I970" s="277">
        <v>0</v>
      </c>
      <c r="J970" s="279">
        <v>0</v>
      </c>
      <c r="K970" s="277">
        <v>0</v>
      </c>
      <c r="L970" s="277">
        <v>0</v>
      </c>
      <c r="M970" s="277">
        <v>0</v>
      </c>
      <c r="N970" s="277">
        <v>0</v>
      </c>
      <c r="O970" s="277">
        <v>0</v>
      </c>
      <c r="P970" s="277">
        <v>0</v>
      </c>
      <c r="Q970" s="277">
        <v>0</v>
      </c>
      <c r="R970" s="277">
        <v>0</v>
      </c>
      <c r="S970" s="277">
        <v>0</v>
      </c>
      <c r="T970" s="277">
        <v>0</v>
      </c>
      <c r="U970" s="280"/>
      <c r="V970" s="280"/>
      <c r="W970" s="280"/>
      <c r="X970" s="280"/>
      <c r="Y970" s="280"/>
      <c r="Z970" s="280"/>
      <c r="AA970" s="280"/>
      <c r="AB970" s="280"/>
      <c r="AC970" s="280"/>
      <c r="AD970" s="280"/>
      <c r="AE970" s="280"/>
      <c r="AF970" s="280"/>
      <c r="AG970" s="280"/>
      <c r="AH970" s="280"/>
      <c r="AI970" s="280"/>
      <c r="AJ970" s="280"/>
      <c r="AK970" s="280"/>
      <c r="AL970" s="280"/>
      <c r="AM970" s="280"/>
      <c r="AN970" s="280"/>
      <c r="AO970" s="280"/>
      <c r="AP970" s="51"/>
      <c r="AQ970" s="51"/>
    </row>
    <row r="971" s="51" customFormat="1" ht="22.5" customHeight="1">
      <c r="A971" s="275">
        <v>2</v>
      </c>
      <c r="B971" s="276" t="s">
        <v>899</v>
      </c>
      <c r="C971" s="277">
        <f t="shared" si="501"/>
        <v>1816917.8</v>
      </c>
      <c r="D971" s="277">
        <f t="shared" si="496"/>
        <v>1816917.8</v>
      </c>
      <c r="E971" s="277">
        <v>0</v>
      </c>
      <c r="F971" s="277">
        <v>1816917.8</v>
      </c>
      <c r="G971" s="277">
        <v>0</v>
      </c>
      <c r="H971" s="277">
        <v>0</v>
      </c>
      <c r="I971" s="277">
        <v>0</v>
      </c>
      <c r="J971" s="279">
        <v>0</v>
      </c>
      <c r="K971" s="277">
        <v>0</v>
      </c>
      <c r="L971" s="277">
        <v>0</v>
      </c>
      <c r="M971" s="277">
        <v>0</v>
      </c>
      <c r="N971" s="277">
        <v>0</v>
      </c>
      <c r="O971" s="277">
        <v>0</v>
      </c>
      <c r="P971" s="277">
        <v>0</v>
      </c>
      <c r="Q971" s="277">
        <v>0</v>
      </c>
      <c r="R971" s="277">
        <v>0</v>
      </c>
      <c r="S971" s="277">
        <v>0</v>
      </c>
      <c r="T971" s="277">
        <v>0</v>
      </c>
      <c r="U971" s="280"/>
      <c r="V971" s="280"/>
      <c r="W971" s="280"/>
      <c r="X971" s="280"/>
      <c r="Y971" s="280"/>
      <c r="Z971" s="280"/>
      <c r="AA971" s="280"/>
      <c r="AB971" s="280"/>
      <c r="AC971" s="280"/>
      <c r="AD971" s="280"/>
      <c r="AE971" s="280"/>
      <c r="AF971" s="280"/>
      <c r="AG971" s="280"/>
      <c r="AH971" s="280"/>
      <c r="AI971" s="280"/>
      <c r="AJ971" s="280"/>
      <c r="AK971" s="280"/>
      <c r="AL971" s="280"/>
      <c r="AM971" s="280"/>
      <c r="AN971" s="280"/>
      <c r="AO971" s="280"/>
    </row>
    <row r="972" s="43" customFormat="1" ht="22.5" customHeight="1">
      <c r="A972" s="271" t="s">
        <v>628</v>
      </c>
      <c r="B972" s="271"/>
      <c r="C972" s="272">
        <f>SUM(C973:C975)</f>
        <v>1634293.28</v>
      </c>
      <c r="D972" s="272">
        <f>SUM(D973:D975)</f>
        <v>0</v>
      </c>
      <c r="E972" s="272">
        <f>SUM(E973:E975)</f>
        <v>0</v>
      </c>
      <c r="F972" s="272">
        <f>SUM(F973:F975)</f>
        <v>0</v>
      </c>
      <c r="G972" s="272">
        <f>SUM(G973:G975)</f>
        <v>0</v>
      </c>
      <c r="H972" s="272">
        <f>SUM(H973:H975)</f>
        <v>0</v>
      </c>
      <c r="I972" s="272">
        <f>SUM(I973:I975)</f>
        <v>0</v>
      </c>
      <c r="J972" s="273">
        <f>SUM(J973:J975)</f>
        <v>0</v>
      </c>
      <c r="K972" s="272">
        <f>SUM(K973:K975)</f>
        <v>0</v>
      </c>
      <c r="L972" s="272">
        <f>SUM(L973:L975)</f>
        <v>0</v>
      </c>
      <c r="M972" s="272">
        <f>SUM(M973:M975)</f>
        <v>0</v>
      </c>
      <c r="N972" s="272">
        <f>SUM(N973:N975)</f>
        <v>0</v>
      </c>
      <c r="O972" s="272">
        <f>SUM(O973:O975)</f>
        <v>0</v>
      </c>
      <c r="P972" s="272">
        <f>SUM(P973:P975)</f>
        <v>1634293.28</v>
      </c>
      <c r="Q972" s="272">
        <f>SUM(Q973:Q975)</f>
        <v>0</v>
      </c>
      <c r="R972" s="272">
        <f>SUM(R973:R975)</f>
        <v>0</v>
      </c>
      <c r="S972" s="272">
        <f>SUM(S973:S975)</f>
        <v>0</v>
      </c>
      <c r="T972" s="272">
        <f>SUM(T973:T975)</f>
        <v>0</v>
      </c>
      <c r="U972" s="274"/>
      <c r="V972" s="274"/>
      <c r="W972" s="274"/>
      <c r="X972" s="274"/>
      <c r="Y972" s="274"/>
      <c r="Z972" s="274"/>
      <c r="AA972" s="274"/>
      <c r="AB972" s="274"/>
      <c r="AC972" s="274"/>
      <c r="AD972" s="274"/>
      <c r="AE972" s="274"/>
      <c r="AF972" s="274"/>
      <c r="AG972" s="274"/>
      <c r="AH972" s="274"/>
      <c r="AI972" s="274"/>
      <c r="AJ972" s="274"/>
      <c r="AK972" s="274"/>
      <c r="AL972" s="274"/>
      <c r="AM972" s="274"/>
      <c r="AN972" s="274"/>
      <c r="AO972" s="274"/>
    </row>
    <row r="973" s="51" customFormat="1" ht="22.5" customHeight="1">
      <c r="A973" s="275">
        <v>1</v>
      </c>
      <c r="B973" s="276" t="s">
        <v>1538</v>
      </c>
      <c r="C973" s="277">
        <f t="shared" si="501"/>
        <v>857506.39999999991</v>
      </c>
      <c r="D973" s="277">
        <f t="shared" ref="D973:D974" si="502">SUM(E973:I973)</f>
        <v>0</v>
      </c>
      <c r="E973" s="277">
        <v>0</v>
      </c>
      <c r="F973" s="277">
        <v>0</v>
      </c>
      <c r="G973" s="277">
        <v>0</v>
      </c>
      <c r="H973" s="277">
        <v>0</v>
      </c>
      <c r="I973" s="277">
        <v>0</v>
      </c>
      <c r="J973" s="279">
        <v>0</v>
      </c>
      <c r="K973" s="277">
        <v>0</v>
      </c>
      <c r="L973" s="277">
        <v>0</v>
      </c>
      <c r="M973" s="277">
        <v>0</v>
      </c>
      <c r="N973" s="277">
        <v>0</v>
      </c>
      <c r="O973" s="277">
        <v>0</v>
      </c>
      <c r="P973" s="277">
        <f>416993.74+440512.66</f>
        <v>857506.39999999991</v>
      </c>
      <c r="Q973" s="277">
        <v>0</v>
      </c>
      <c r="R973" s="277">
        <v>0</v>
      </c>
      <c r="S973" s="277">
        <v>0</v>
      </c>
      <c r="T973" s="277">
        <v>0</v>
      </c>
      <c r="U973" s="280"/>
      <c r="V973" s="280"/>
      <c r="W973" s="280"/>
      <c r="X973" s="280"/>
      <c r="Y973" s="280"/>
      <c r="Z973" s="280"/>
      <c r="AA973" s="280"/>
      <c r="AB973" s="280"/>
      <c r="AC973" s="280"/>
      <c r="AD973" s="280"/>
      <c r="AE973" s="280"/>
      <c r="AF973" s="280"/>
      <c r="AG973" s="280"/>
      <c r="AH973" s="280"/>
      <c r="AI973" s="280"/>
      <c r="AJ973" s="280"/>
      <c r="AK973" s="280"/>
      <c r="AL973" s="280"/>
      <c r="AM973" s="280"/>
      <c r="AN973" s="280"/>
      <c r="AO973" s="280"/>
    </row>
    <row r="974" s="51" customFormat="1" ht="24" customHeight="1">
      <c r="A974" s="275">
        <v>2</v>
      </c>
      <c r="B974" s="276" t="s">
        <v>1539</v>
      </c>
      <c r="C974" s="277">
        <f t="shared" si="501"/>
        <v>403282.31</v>
      </c>
      <c r="D974" s="277">
        <f t="shared" si="502"/>
        <v>0</v>
      </c>
      <c r="E974" s="277">
        <v>0</v>
      </c>
      <c r="F974" s="277">
        <v>0</v>
      </c>
      <c r="G974" s="277">
        <v>0</v>
      </c>
      <c r="H974" s="277">
        <v>0</v>
      </c>
      <c r="I974" s="277">
        <v>0</v>
      </c>
      <c r="J974" s="279">
        <v>0</v>
      </c>
      <c r="K974" s="277">
        <v>0</v>
      </c>
      <c r="L974" s="277">
        <v>0</v>
      </c>
      <c r="M974" s="277">
        <v>0</v>
      </c>
      <c r="N974" s="277">
        <v>0</v>
      </c>
      <c r="O974" s="277">
        <v>0</v>
      </c>
      <c r="P974" s="297">
        <v>403282.31</v>
      </c>
      <c r="Q974" s="277">
        <v>0</v>
      </c>
      <c r="R974" s="277">
        <v>0</v>
      </c>
      <c r="S974" s="277">
        <v>0</v>
      </c>
      <c r="T974" s="277">
        <v>0</v>
      </c>
      <c r="U974" s="280"/>
      <c r="V974" s="280"/>
      <c r="W974" s="280"/>
      <c r="X974" s="280"/>
      <c r="Y974" s="280"/>
      <c r="Z974" s="280"/>
      <c r="AA974" s="280"/>
      <c r="AB974" s="280"/>
      <c r="AC974" s="280"/>
      <c r="AD974" s="280"/>
      <c r="AE974" s="280"/>
      <c r="AF974" s="280"/>
      <c r="AG974" s="280"/>
      <c r="AH974" s="280"/>
      <c r="AI974" s="280"/>
      <c r="AJ974" s="280"/>
      <c r="AK974" s="280"/>
      <c r="AL974" s="280"/>
      <c r="AM974" s="280"/>
      <c r="AN974" s="280"/>
      <c r="AO974" s="280"/>
    </row>
    <row r="975" s="51" customFormat="1" ht="22.5" customHeight="1">
      <c r="A975" s="275">
        <v>3</v>
      </c>
      <c r="B975" s="276" t="s">
        <v>1540</v>
      </c>
      <c r="C975" s="277">
        <f t="shared" si="501"/>
        <v>373504.57000000001</v>
      </c>
      <c r="D975" s="277">
        <f t="shared" si="496"/>
        <v>0</v>
      </c>
      <c r="E975" s="277">
        <v>0</v>
      </c>
      <c r="F975" s="277">
        <v>0</v>
      </c>
      <c r="G975" s="277">
        <v>0</v>
      </c>
      <c r="H975" s="277">
        <v>0</v>
      </c>
      <c r="I975" s="277">
        <v>0</v>
      </c>
      <c r="J975" s="279">
        <v>0</v>
      </c>
      <c r="K975" s="277">
        <v>0</v>
      </c>
      <c r="L975" s="277">
        <v>0</v>
      </c>
      <c r="M975" s="277">
        <v>0</v>
      </c>
      <c r="N975" s="277">
        <v>0</v>
      </c>
      <c r="O975" s="277">
        <v>0</v>
      </c>
      <c r="P975" s="277">
        <v>373504.57000000001</v>
      </c>
      <c r="Q975" s="277">
        <v>0</v>
      </c>
      <c r="R975" s="277">
        <v>0</v>
      </c>
      <c r="S975" s="277">
        <v>0</v>
      </c>
      <c r="T975" s="277">
        <v>0</v>
      </c>
      <c r="U975" s="280"/>
      <c r="V975" s="280"/>
      <c r="W975" s="280"/>
      <c r="X975" s="280"/>
      <c r="Y975" s="280"/>
      <c r="Z975" s="280"/>
      <c r="AA975" s="280"/>
      <c r="AB975" s="280"/>
      <c r="AC975" s="280"/>
      <c r="AD975" s="280"/>
      <c r="AE975" s="280"/>
      <c r="AF975" s="280"/>
      <c r="AG975" s="280"/>
      <c r="AH975" s="280"/>
      <c r="AI975" s="280"/>
      <c r="AJ975" s="280"/>
      <c r="AK975" s="280"/>
      <c r="AL975" s="280"/>
      <c r="AM975" s="280"/>
      <c r="AN975" s="280"/>
      <c r="AO975" s="280"/>
      <c r="AP975" s="51"/>
      <c r="AQ975" s="51"/>
    </row>
    <row r="976" s="43" customFormat="1" ht="22.5" customHeight="1">
      <c r="A976" s="271" t="s">
        <v>903</v>
      </c>
      <c r="B976" s="271"/>
      <c r="C976" s="272">
        <f>C977</f>
        <v>279106.79999999999</v>
      </c>
      <c r="D976" s="272">
        <f>D977</f>
        <v>279106.79999999999</v>
      </c>
      <c r="E976" s="272">
        <f>E977</f>
        <v>0</v>
      </c>
      <c r="F976" s="272">
        <f>F977</f>
        <v>0</v>
      </c>
      <c r="G976" s="272">
        <f>G977</f>
        <v>0</v>
      </c>
      <c r="H976" s="272">
        <f>H977</f>
        <v>172635.60000000001</v>
      </c>
      <c r="I976" s="272">
        <f>I977</f>
        <v>106471.2</v>
      </c>
      <c r="J976" s="273">
        <f>J977</f>
        <v>0</v>
      </c>
      <c r="K976" s="272">
        <f>K977</f>
        <v>0</v>
      </c>
      <c r="L976" s="272">
        <f>L977</f>
        <v>0</v>
      </c>
      <c r="M976" s="272">
        <f>M977</f>
        <v>0</v>
      </c>
      <c r="N976" s="272">
        <f>N977</f>
        <v>0</v>
      </c>
      <c r="O976" s="272">
        <f>O977</f>
        <v>0</v>
      </c>
      <c r="P976" s="272">
        <f>P977</f>
        <v>0</v>
      </c>
      <c r="Q976" s="272">
        <f>Q977</f>
        <v>0</v>
      </c>
      <c r="R976" s="272">
        <f>R977</f>
        <v>0</v>
      </c>
      <c r="S976" s="272">
        <f>S977</f>
        <v>0</v>
      </c>
      <c r="T976" s="272">
        <f>T977</f>
        <v>0</v>
      </c>
      <c r="U976" s="274"/>
      <c r="V976" s="274"/>
      <c r="W976" s="274"/>
      <c r="X976" s="274"/>
      <c r="Y976" s="274"/>
      <c r="Z976" s="274"/>
      <c r="AA976" s="274"/>
      <c r="AB976" s="274"/>
      <c r="AC976" s="274"/>
      <c r="AD976" s="274"/>
      <c r="AE976" s="274"/>
      <c r="AF976" s="274"/>
      <c r="AG976" s="274"/>
      <c r="AH976" s="274"/>
      <c r="AI976" s="274"/>
      <c r="AJ976" s="274"/>
      <c r="AK976" s="274"/>
      <c r="AL976" s="274"/>
      <c r="AM976" s="274"/>
      <c r="AN976" s="274"/>
      <c r="AO976" s="274"/>
      <c r="AP976" s="43"/>
      <c r="AQ976" s="43"/>
    </row>
    <row r="977" s="51" customFormat="1" ht="24.75" customHeight="1">
      <c r="A977" s="275">
        <v>1</v>
      </c>
      <c r="B977" s="276" t="s">
        <v>904</v>
      </c>
      <c r="C977" s="277">
        <f t="shared" si="501"/>
        <v>279106.79999999999</v>
      </c>
      <c r="D977" s="277">
        <f t="shared" si="496"/>
        <v>279106.79999999999</v>
      </c>
      <c r="E977" s="277">
        <v>0</v>
      </c>
      <c r="F977" s="277">
        <v>0</v>
      </c>
      <c r="G977" s="277">
        <v>0</v>
      </c>
      <c r="H977" s="277">
        <v>172635.60000000001</v>
      </c>
      <c r="I977" s="277">
        <v>106471.2</v>
      </c>
      <c r="J977" s="279">
        <v>0</v>
      </c>
      <c r="K977" s="277">
        <v>0</v>
      </c>
      <c r="L977" s="277">
        <v>0</v>
      </c>
      <c r="M977" s="277">
        <v>0</v>
      </c>
      <c r="N977" s="277">
        <v>0</v>
      </c>
      <c r="O977" s="277">
        <v>0</v>
      </c>
      <c r="P977" s="277">
        <v>0</v>
      </c>
      <c r="Q977" s="277">
        <v>0</v>
      </c>
      <c r="R977" s="277">
        <v>0</v>
      </c>
      <c r="S977" s="277">
        <v>0</v>
      </c>
      <c r="T977" s="277">
        <v>0</v>
      </c>
      <c r="U977" s="280"/>
      <c r="V977" s="280"/>
      <c r="W977" s="280"/>
      <c r="X977" s="280"/>
      <c r="Y977" s="280"/>
      <c r="Z977" s="280"/>
      <c r="AA977" s="280"/>
      <c r="AB977" s="280"/>
      <c r="AC977" s="280"/>
      <c r="AD977" s="280"/>
      <c r="AE977" s="280"/>
      <c r="AF977" s="280"/>
      <c r="AG977" s="280"/>
      <c r="AH977" s="280"/>
      <c r="AI977" s="280"/>
      <c r="AJ977" s="280"/>
      <c r="AK977" s="280"/>
      <c r="AL977" s="280"/>
      <c r="AM977" s="280"/>
      <c r="AN977" s="280"/>
      <c r="AO977" s="280"/>
    </row>
    <row r="978" ht="24.75" customHeight="1">
      <c r="A978" s="271" t="s">
        <v>905</v>
      </c>
      <c r="B978" s="271"/>
      <c r="C978" s="272">
        <f>SUM(C979:C988)</f>
        <v>23490623.010000002</v>
      </c>
      <c r="D978" s="272">
        <f>SUM(D979:D988)</f>
        <v>10096390.219999999</v>
      </c>
      <c r="E978" s="272">
        <f>SUM(E979:E988)</f>
        <v>3962506.2200000002</v>
      </c>
      <c r="F978" s="272">
        <f>SUM(F979:F988)</f>
        <v>5637218.4000000004</v>
      </c>
      <c r="G978" s="272">
        <f>SUM(G979:G988)</f>
        <v>0</v>
      </c>
      <c r="H978" s="272">
        <f>SUM(H979:H988)</f>
        <v>400237.19999999995</v>
      </c>
      <c r="I978" s="272">
        <f>SUM(I979:I988)</f>
        <v>96428.399999999994</v>
      </c>
      <c r="J978" s="273">
        <f>SUM(J979:J988)</f>
        <v>0</v>
      </c>
      <c r="K978" s="272">
        <f>SUM(K979:K988)</f>
        <v>0</v>
      </c>
      <c r="L978" s="272">
        <f>SUM(L979:L988)</f>
        <v>4087674.0800000001</v>
      </c>
      <c r="M978" s="272">
        <f>SUM(M979:M988)</f>
        <v>0</v>
      </c>
      <c r="N978" s="272">
        <f>SUM(N979:N988)</f>
        <v>2052309.27</v>
      </c>
      <c r="O978" s="272">
        <f>SUM(O979:O988)</f>
        <v>0</v>
      </c>
      <c r="P978" s="272">
        <f>SUM(P979:P988)</f>
        <v>523430.26000000001</v>
      </c>
      <c r="Q978" s="272">
        <f>SUM(Q979:Q988)</f>
        <v>0</v>
      </c>
      <c r="R978" s="272">
        <f>SUM(R979:R988)</f>
        <v>0</v>
      </c>
      <c r="S978" s="272">
        <f>SUM(S979:S988)</f>
        <v>6730819.1799999997</v>
      </c>
      <c r="T978" s="272">
        <f>SUM(T979:T988)</f>
        <v>0</v>
      </c>
      <c r="U978" s="274"/>
      <c r="V978" s="274"/>
      <c r="W978" s="274"/>
      <c r="X978" s="274"/>
      <c r="Y978" s="274"/>
      <c r="Z978" s="274"/>
      <c r="AA978" s="274"/>
      <c r="AB978" s="274"/>
      <c r="AC978" s="274"/>
      <c r="AD978" s="274"/>
      <c r="AE978" s="274"/>
      <c r="AF978" s="274"/>
      <c r="AG978" s="274"/>
      <c r="AH978" s="274"/>
      <c r="AI978" s="274"/>
      <c r="AJ978" s="274"/>
      <c r="AK978" s="274"/>
      <c r="AL978" s="274"/>
      <c r="AM978" s="274"/>
      <c r="AN978" s="274"/>
      <c r="AO978" s="274"/>
    </row>
    <row r="979" ht="24.75" customHeight="1">
      <c r="A979" s="275">
        <v>1</v>
      </c>
      <c r="B979" s="276" t="s">
        <v>772</v>
      </c>
      <c r="C979" s="277">
        <f t="shared" ref="C979:C988" si="503">D979+K979+L979+M979+N979+O979+P979+Q979+R979+S979+T979</f>
        <v>2148737.6699999999</v>
      </c>
      <c r="D979" s="277">
        <f t="shared" ref="D979:D988" si="504">SUM(E979:I979)</f>
        <v>96428.399999999994</v>
      </c>
      <c r="E979" s="277">
        <v>0</v>
      </c>
      <c r="F979" s="277">
        <v>0</v>
      </c>
      <c r="G979" s="277">
        <v>0</v>
      </c>
      <c r="H979" s="277">
        <v>0</v>
      </c>
      <c r="I979" s="277">
        <v>96428.399999999994</v>
      </c>
      <c r="J979" s="279">
        <v>0</v>
      </c>
      <c r="K979" s="277">
        <v>0</v>
      </c>
      <c r="L979" s="277">
        <v>0</v>
      </c>
      <c r="M979" s="277">
        <v>0</v>
      </c>
      <c r="N979" s="277">
        <v>2052309.27</v>
      </c>
      <c r="O979" s="277">
        <v>0</v>
      </c>
      <c r="P979" s="277">
        <v>0</v>
      </c>
      <c r="Q979" s="277">
        <v>0</v>
      </c>
      <c r="R979" s="277">
        <v>0</v>
      </c>
      <c r="S979" s="277">
        <v>0</v>
      </c>
      <c r="T979" s="277">
        <v>0</v>
      </c>
      <c r="U979" s="280"/>
      <c r="V979" s="280"/>
      <c r="W979" s="280"/>
      <c r="X979" s="280"/>
      <c r="Y979" s="280"/>
      <c r="Z979" s="280"/>
      <c r="AA979" s="280"/>
      <c r="AB979" s="280"/>
      <c r="AC979" s="280"/>
      <c r="AD979" s="280"/>
      <c r="AE979" s="280"/>
      <c r="AF979" s="280"/>
      <c r="AG979" s="280"/>
      <c r="AH979" s="280"/>
      <c r="AI979" s="280"/>
      <c r="AJ979" s="280"/>
      <c r="AK979" s="280"/>
      <c r="AL979" s="280"/>
      <c r="AM979" s="280"/>
      <c r="AN979" s="280"/>
      <c r="AO979" s="280"/>
    </row>
    <row r="980" ht="24.75" customHeight="1">
      <c r="A980" s="275">
        <v>2</v>
      </c>
      <c r="B980" s="276" t="s">
        <v>906</v>
      </c>
      <c r="C980" s="277">
        <f t="shared" si="503"/>
        <v>1320243.6000000001</v>
      </c>
      <c r="D980" s="277">
        <f t="shared" si="504"/>
        <v>1320243.6000000001</v>
      </c>
      <c r="E980" s="277">
        <v>1320243.6000000001</v>
      </c>
      <c r="F980" s="277">
        <v>0</v>
      </c>
      <c r="G980" s="277">
        <v>0</v>
      </c>
      <c r="H980" s="277">
        <v>0</v>
      </c>
      <c r="I980" s="277">
        <v>0</v>
      </c>
      <c r="J980" s="279">
        <v>0</v>
      </c>
      <c r="K980" s="277">
        <v>0</v>
      </c>
      <c r="L980" s="277">
        <v>0</v>
      </c>
      <c r="M980" s="277">
        <v>0</v>
      </c>
      <c r="N980" s="277">
        <v>0</v>
      </c>
      <c r="O980" s="277">
        <v>0</v>
      </c>
      <c r="P980" s="277">
        <v>0</v>
      </c>
      <c r="Q980" s="277">
        <v>0</v>
      </c>
      <c r="R980" s="277">
        <v>0</v>
      </c>
      <c r="S980" s="277">
        <v>0</v>
      </c>
      <c r="T980" s="277">
        <v>0</v>
      </c>
      <c r="U980" s="280"/>
      <c r="V980" s="280"/>
      <c r="W980" s="280"/>
      <c r="X980" s="280"/>
      <c r="Y980" s="280"/>
      <c r="Z980" s="280"/>
      <c r="AA980" s="280"/>
      <c r="AB980" s="280"/>
      <c r="AC980" s="280"/>
      <c r="AD980" s="280"/>
      <c r="AE980" s="280"/>
      <c r="AF980" s="280"/>
      <c r="AG980" s="280"/>
      <c r="AH980" s="280"/>
      <c r="AI980" s="280"/>
      <c r="AJ980" s="280"/>
      <c r="AK980" s="280"/>
      <c r="AL980" s="280"/>
      <c r="AM980" s="280"/>
      <c r="AN980" s="280"/>
      <c r="AO980" s="280"/>
    </row>
    <row r="981" ht="24.75" customHeight="1">
      <c r="A981" s="275">
        <v>3</v>
      </c>
      <c r="B981" s="276" t="s">
        <v>907</v>
      </c>
      <c r="C981" s="277">
        <f t="shared" si="503"/>
        <v>3468519.6000000001</v>
      </c>
      <c r="D981" s="277">
        <f t="shared" si="504"/>
        <v>3468519.6000000001</v>
      </c>
      <c r="E981" s="277">
        <v>0</v>
      </c>
      <c r="F981" s="277">
        <v>3184800</v>
      </c>
      <c r="G981" s="277">
        <v>0</v>
      </c>
      <c r="H981" s="277">
        <v>283719.59999999998</v>
      </c>
      <c r="I981" s="277">
        <v>0</v>
      </c>
      <c r="J981" s="279">
        <v>0</v>
      </c>
      <c r="K981" s="277">
        <v>0</v>
      </c>
      <c r="L981" s="277">
        <v>0</v>
      </c>
      <c r="M981" s="277">
        <v>0</v>
      </c>
      <c r="N981" s="277">
        <v>0</v>
      </c>
      <c r="O981" s="277">
        <v>0</v>
      </c>
      <c r="P981" s="277">
        <v>0</v>
      </c>
      <c r="Q981" s="277">
        <v>0</v>
      </c>
      <c r="R981" s="277">
        <v>0</v>
      </c>
      <c r="S981" s="277">
        <v>0</v>
      </c>
      <c r="T981" s="277">
        <v>0</v>
      </c>
      <c r="U981" s="280"/>
      <c r="V981" s="280"/>
      <c r="W981" s="280"/>
      <c r="X981" s="280"/>
      <c r="Y981" s="280"/>
      <c r="Z981" s="280"/>
      <c r="AA981" s="280"/>
      <c r="AB981" s="280"/>
      <c r="AC981" s="280"/>
      <c r="AD981" s="280"/>
      <c r="AE981" s="280"/>
      <c r="AF981" s="280"/>
      <c r="AG981" s="280"/>
      <c r="AH981" s="280"/>
      <c r="AI981" s="280"/>
      <c r="AJ981" s="280"/>
      <c r="AK981" s="280"/>
      <c r="AL981" s="280"/>
      <c r="AM981" s="280"/>
      <c r="AN981" s="280"/>
      <c r="AO981" s="280"/>
    </row>
    <row r="982" ht="24.75" customHeight="1">
      <c r="A982" s="275">
        <v>4</v>
      </c>
      <c r="B982" s="276" t="s">
        <v>909</v>
      </c>
      <c r="C982" s="277">
        <f t="shared" si="503"/>
        <v>6730819.1799999997</v>
      </c>
      <c r="D982" s="277">
        <f t="shared" si="504"/>
        <v>0</v>
      </c>
      <c r="E982" s="277">
        <v>0</v>
      </c>
      <c r="F982" s="277">
        <v>0</v>
      </c>
      <c r="G982" s="277">
        <v>0</v>
      </c>
      <c r="H982" s="277">
        <v>0</v>
      </c>
      <c r="I982" s="277">
        <v>0</v>
      </c>
      <c r="J982" s="279">
        <v>0</v>
      </c>
      <c r="K982" s="277">
        <v>0</v>
      </c>
      <c r="L982" s="277">
        <v>0</v>
      </c>
      <c r="M982" s="277">
        <v>0</v>
      </c>
      <c r="N982" s="277">
        <v>0</v>
      </c>
      <c r="O982" s="277">
        <v>0</v>
      </c>
      <c r="P982" s="277">
        <v>0</v>
      </c>
      <c r="Q982" s="277">
        <v>0</v>
      </c>
      <c r="R982" s="277">
        <v>0</v>
      </c>
      <c r="S982" s="277">
        <v>6730819.1799999997</v>
      </c>
      <c r="T982" s="277">
        <v>0</v>
      </c>
      <c r="U982" s="280"/>
      <c r="V982" s="280"/>
      <c r="W982" s="280"/>
      <c r="X982" s="280"/>
      <c r="Y982" s="280"/>
      <c r="Z982" s="280"/>
      <c r="AA982" s="280"/>
      <c r="AB982" s="280"/>
      <c r="AC982" s="280"/>
      <c r="AD982" s="280"/>
      <c r="AE982" s="280"/>
      <c r="AF982" s="280"/>
      <c r="AG982" s="280"/>
      <c r="AH982" s="280"/>
      <c r="AI982" s="280"/>
      <c r="AJ982" s="280"/>
      <c r="AK982" s="280"/>
      <c r="AL982" s="280"/>
      <c r="AM982" s="280"/>
      <c r="AN982" s="280"/>
      <c r="AO982" s="280"/>
    </row>
    <row r="983" ht="24.75" customHeight="1">
      <c r="A983" s="275">
        <v>5</v>
      </c>
      <c r="B983" s="276" t="s">
        <v>1541</v>
      </c>
      <c r="C983" s="277">
        <f t="shared" si="503"/>
        <v>342765.32000000001</v>
      </c>
      <c r="D983" s="277">
        <f t="shared" si="504"/>
        <v>0</v>
      </c>
      <c r="E983" s="277">
        <v>0</v>
      </c>
      <c r="F983" s="277">
        <v>0</v>
      </c>
      <c r="G983" s="277">
        <v>0</v>
      </c>
      <c r="H983" s="277">
        <v>0</v>
      </c>
      <c r="I983" s="277">
        <v>0</v>
      </c>
      <c r="J983" s="279">
        <v>0</v>
      </c>
      <c r="K983" s="277">
        <v>0</v>
      </c>
      <c r="L983" s="277">
        <v>0</v>
      </c>
      <c r="M983" s="277">
        <v>0</v>
      </c>
      <c r="N983" s="277">
        <v>0</v>
      </c>
      <c r="O983" s="277">
        <v>0</v>
      </c>
      <c r="P983" s="277">
        <v>342765.32000000001</v>
      </c>
      <c r="Q983" s="277">
        <v>0</v>
      </c>
      <c r="R983" s="277">
        <v>0</v>
      </c>
      <c r="S983" s="277">
        <v>0</v>
      </c>
      <c r="T983" s="277">
        <v>0</v>
      </c>
      <c r="U983" s="280"/>
      <c r="V983" s="280"/>
      <c r="W983" s="280"/>
      <c r="X983" s="280"/>
      <c r="Y983" s="280"/>
      <c r="Z983" s="280"/>
      <c r="AA983" s="280"/>
      <c r="AB983" s="280"/>
      <c r="AC983" s="280"/>
      <c r="AD983" s="280"/>
      <c r="AE983" s="280"/>
      <c r="AF983" s="280"/>
      <c r="AG983" s="280"/>
      <c r="AH983" s="280"/>
      <c r="AI983" s="280"/>
      <c r="AJ983" s="280"/>
      <c r="AK983" s="280"/>
      <c r="AL983" s="280"/>
      <c r="AM983" s="280"/>
      <c r="AN983" s="280"/>
      <c r="AO983" s="280"/>
    </row>
    <row r="984" ht="24.75" customHeight="1">
      <c r="A984" s="275">
        <v>6</v>
      </c>
      <c r="B984" s="276" t="s">
        <v>773</v>
      </c>
      <c r="C984" s="277">
        <f t="shared" si="503"/>
        <v>1335009.4200000002</v>
      </c>
      <c r="D984" s="277">
        <f t="shared" si="504"/>
        <v>1335009.4200000002</v>
      </c>
      <c r="E984" s="277">
        <v>334147.02000000002</v>
      </c>
      <c r="F984" s="277">
        <v>884344.80000000005</v>
      </c>
      <c r="G984" s="277">
        <v>0</v>
      </c>
      <c r="H984" s="277">
        <v>116517.60000000001</v>
      </c>
      <c r="I984" s="277">
        <v>0</v>
      </c>
      <c r="J984" s="279">
        <v>0</v>
      </c>
      <c r="K984" s="277">
        <v>0</v>
      </c>
      <c r="L984" s="277">
        <v>0</v>
      </c>
      <c r="M984" s="277">
        <v>0</v>
      </c>
      <c r="N984" s="277">
        <v>0</v>
      </c>
      <c r="O984" s="277">
        <v>0</v>
      </c>
      <c r="P984" s="277">
        <v>0</v>
      </c>
      <c r="Q984" s="277">
        <v>0</v>
      </c>
      <c r="R984" s="277">
        <v>0</v>
      </c>
      <c r="S984" s="277">
        <v>0</v>
      </c>
      <c r="T984" s="277">
        <v>0</v>
      </c>
      <c r="U984" s="280"/>
      <c r="V984" s="280"/>
      <c r="W984" s="280"/>
      <c r="X984" s="280"/>
      <c r="Y984" s="280"/>
      <c r="Z984" s="280"/>
      <c r="AA984" s="280"/>
      <c r="AB984" s="280"/>
      <c r="AC984" s="280"/>
      <c r="AD984" s="280"/>
      <c r="AE984" s="280"/>
      <c r="AF984" s="280"/>
      <c r="AG984" s="280"/>
      <c r="AH984" s="280"/>
      <c r="AI984" s="280"/>
      <c r="AJ984" s="280"/>
      <c r="AK984" s="280"/>
      <c r="AL984" s="280"/>
      <c r="AM984" s="280"/>
      <c r="AN984" s="280"/>
      <c r="AO984" s="280"/>
    </row>
    <row r="985" ht="24.75" customHeight="1">
      <c r="A985" s="275">
        <v>7</v>
      </c>
      <c r="B985" s="276" t="s">
        <v>779</v>
      </c>
      <c r="C985" s="277">
        <f t="shared" si="503"/>
        <v>1568073.6000000001</v>
      </c>
      <c r="D985" s="277">
        <f t="shared" si="504"/>
        <v>1568073.6000000001</v>
      </c>
      <c r="E985" s="277">
        <v>0</v>
      </c>
      <c r="F985" s="277">
        <v>1568073.6000000001</v>
      </c>
      <c r="G985" s="277">
        <v>0</v>
      </c>
      <c r="H985" s="277">
        <v>0</v>
      </c>
      <c r="I985" s="277">
        <v>0</v>
      </c>
      <c r="J985" s="279">
        <v>0</v>
      </c>
      <c r="K985" s="277">
        <v>0</v>
      </c>
      <c r="L985" s="277">
        <v>0</v>
      </c>
      <c r="M985" s="277">
        <v>0</v>
      </c>
      <c r="N985" s="277">
        <v>0</v>
      </c>
      <c r="O985" s="277">
        <v>0</v>
      </c>
      <c r="P985" s="277">
        <v>0</v>
      </c>
      <c r="Q985" s="277">
        <v>0</v>
      </c>
      <c r="R985" s="277">
        <v>0</v>
      </c>
      <c r="S985" s="277">
        <v>0</v>
      </c>
      <c r="T985" s="277">
        <v>0</v>
      </c>
      <c r="U985" s="280"/>
      <c r="V985" s="280"/>
      <c r="W985" s="280"/>
      <c r="X985" s="280"/>
      <c r="Y985" s="280"/>
      <c r="Z985" s="280"/>
      <c r="AA985" s="280"/>
      <c r="AB985" s="280"/>
      <c r="AC985" s="280"/>
      <c r="AD985" s="280"/>
      <c r="AE985" s="280"/>
      <c r="AF985" s="280"/>
      <c r="AG985" s="280"/>
      <c r="AH985" s="280"/>
      <c r="AI985" s="280"/>
      <c r="AJ985" s="280"/>
      <c r="AK985" s="280"/>
      <c r="AL985" s="280"/>
      <c r="AM985" s="280"/>
      <c r="AN985" s="280"/>
      <c r="AO985" s="280"/>
    </row>
    <row r="986" ht="24.75" customHeight="1">
      <c r="A986" s="275">
        <v>8</v>
      </c>
      <c r="B986" s="276" t="s">
        <v>780</v>
      </c>
      <c r="C986" s="277">
        <f t="shared" si="503"/>
        <v>4087674.0800000001</v>
      </c>
      <c r="D986" s="277">
        <f t="shared" si="504"/>
        <v>0</v>
      </c>
      <c r="E986" s="277">
        <v>0</v>
      </c>
      <c r="F986" s="277">
        <v>0</v>
      </c>
      <c r="G986" s="277">
        <v>0</v>
      </c>
      <c r="H986" s="277">
        <v>0</v>
      </c>
      <c r="I986" s="277">
        <v>0</v>
      </c>
      <c r="J986" s="279">
        <v>0</v>
      </c>
      <c r="K986" s="277">
        <v>0</v>
      </c>
      <c r="L986" s="277">
        <v>4087674.0800000001</v>
      </c>
      <c r="M986" s="277">
        <v>0</v>
      </c>
      <c r="N986" s="277">
        <v>0</v>
      </c>
      <c r="O986" s="277">
        <v>0</v>
      </c>
      <c r="P986" s="277">
        <v>0</v>
      </c>
      <c r="Q986" s="277">
        <v>0</v>
      </c>
      <c r="R986" s="277">
        <v>0</v>
      </c>
      <c r="S986" s="277">
        <v>0</v>
      </c>
      <c r="T986" s="277">
        <v>0</v>
      </c>
      <c r="U986" s="280"/>
      <c r="V986" s="280"/>
      <c r="W986" s="280"/>
      <c r="X986" s="280"/>
      <c r="Y986" s="280"/>
      <c r="Z986" s="280"/>
      <c r="AA986" s="280"/>
      <c r="AB986" s="280"/>
      <c r="AC986" s="280"/>
      <c r="AD986" s="280"/>
      <c r="AE986" s="280"/>
      <c r="AF986" s="280"/>
      <c r="AG986" s="280"/>
      <c r="AH986" s="280"/>
      <c r="AI986" s="280"/>
      <c r="AJ986" s="280"/>
      <c r="AK986" s="280"/>
      <c r="AL986" s="280"/>
      <c r="AM986" s="280"/>
      <c r="AN986" s="280"/>
      <c r="AO986" s="280"/>
    </row>
    <row r="987" ht="24.75" customHeight="1">
      <c r="A987" s="275">
        <v>9</v>
      </c>
      <c r="B987" s="276" t="s">
        <v>911</v>
      </c>
      <c r="C987" s="277">
        <f t="shared" si="503"/>
        <v>2308115.6000000001</v>
      </c>
      <c r="D987" s="277">
        <f t="shared" si="504"/>
        <v>2308115.6000000001</v>
      </c>
      <c r="E987" s="277">
        <v>2308115.6000000001</v>
      </c>
      <c r="F987" s="277">
        <v>0</v>
      </c>
      <c r="G987" s="277">
        <v>0</v>
      </c>
      <c r="H987" s="277">
        <v>0</v>
      </c>
      <c r="I987" s="277">
        <v>0</v>
      </c>
      <c r="J987" s="279">
        <v>0</v>
      </c>
      <c r="K987" s="277">
        <v>0</v>
      </c>
      <c r="L987" s="277">
        <v>0</v>
      </c>
      <c r="M987" s="277">
        <v>0</v>
      </c>
      <c r="N987" s="277">
        <v>0</v>
      </c>
      <c r="O987" s="277">
        <v>0</v>
      </c>
      <c r="P987" s="277">
        <v>0</v>
      </c>
      <c r="Q987" s="277">
        <v>0</v>
      </c>
      <c r="R987" s="277">
        <v>0</v>
      </c>
      <c r="S987" s="277">
        <v>0</v>
      </c>
      <c r="T987" s="277">
        <v>0</v>
      </c>
      <c r="U987" s="280"/>
      <c r="V987" s="280"/>
      <c r="W987" s="280"/>
      <c r="X987" s="280"/>
      <c r="Y987" s="280"/>
      <c r="Z987" s="280"/>
      <c r="AA987" s="280"/>
      <c r="AB987" s="280"/>
      <c r="AC987" s="280"/>
      <c r="AD987" s="280"/>
      <c r="AE987" s="280"/>
      <c r="AF987" s="280"/>
      <c r="AG987" s="280"/>
      <c r="AH987" s="280"/>
      <c r="AI987" s="280"/>
      <c r="AJ987" s="280"/>
      <c r="AK987" s="280"/>
      <c r="AL987" s="280"/>
      <c r="AM987" s="280"/>
      <c r="AN987" s="280"/>
      <c r="AO987" s="280"/>
    </row>
    <row r="988" ht="24.75" customHeight="1">
      <c r="A988" s="275">
        <v>10</v>
      </c>
      <c r="B988" s="276" t="s">
        <v>1542</v>
      </c>
      <c r="C988" s="277">
        <f t="shared" si="503"/>
        <v>180664.94</v>
      </c>
      <c r="D988" s="277">
        <f t="shared" si="504"/>
        <v>0</v>
      </c>
      <c r="E988" s="277">
        <v>0</v>
      </c>
      <c r="F988" s="277">
        <v>0</v>
      </c>
      <c r="G988" s="277">
        <v>0</v>
      </c>
      <c r="H988" s="277">
        <v>0</v>
      </c>
      <c r="I988" s="277">
        <v>0</v>
      </c>
      <c r="J988" s="279">
        <v>0</v>
      </c>
      <c r="K988" s="277">
        <v>0</v>
      </c>
      <c r="L988" s="323">
        <v>0</v>
      </c>
      <c r="M988" s="277">
        <v>0</v>
      </c>
      <c r="N988" s="277">
        <v>0</v>
      </c>
      <c r="O988" s="277">
        <v>0</v>
      </c>
      <c r="P988" s="277">
        <v>180664.94</v>
      </c>
      <c r="Q988" s="277">
        <v>0</v>
      </c>
      <c r="R988" s="277">
        <v>0</v>
      </c>
      <c r="S988" s="277">
        <v>0</v>
      </c>
      <c r="T988" s="277">
        <v>0</v>
      </c>
      <c r="U988" s="280"/>
      <c r="V988" s="280"/>
      <c r="W988" s="280"/>
      <c r="X988" s="280"/>
      <c r="Y988" s="280"/>
      <c r="Z988" s="280"/>
      <c r="AA988" s="280"/>
      <c r="AB988" s="280"/>
      <c r="AC988" s="280"/>
      <c r="AD988" s="280"/>
      <c r="AE988" s="280"/>
      <c r="AF988" s="280"/>
      <c r="AG988" s="280"/>
      <c r="AH988" s="280"/>
      <c r="AI988" s="280"/>
      <c r="AJ988" s="280"/>
      <c r="AK988" s="280"/>
      <c r="AL988" s="280"/>
      <c r="AM988" s="280"/>
      <c r="AN988" s="280"/>
      <c r="AO988" s="280"/>
    </row>
    <row r="989" s="43" customFormat="1" ht="33" customHeight="1">
      <c r="A989" s="271" t="s">
        <v>256</v>
      </c>
      <c r="B989" s="271"/>
      <c r="C989" s="272">
        <f>C990</f>
        <v>855910.65000000002</v>
      </c>
      <c r="D989" s="272">
        <f>D990</f>
        <v>855910.65000000002</v>
      </c>
      <c r="E989" s="272">
        <f>E990</f>
        <v>374105.27000000002</v>
      </c>
      <c r="F989" s="272">
        <f>F990</f>
        <v>0</v>
      </c>
      <c r="G989" s="272">
        <f>G990</f>
        <v>0</v>
      </c>
      <c r="H989" s="272">
        <f>H990</f>
        <v>247807.54000000001</v>
      </c>
      <c r="I989" s="272">
        <f>I990</f>
        <v>233997.84</v>
      </c>
      <c r="J989" s="273">
        <f>J990</f>
        <v>0</v>
      </c>
      <c r="K989" s="272">
        <f>K990</f>
        <v>0</v>
      </c>
      <c r="L989" s="272">
        <f>L990</f>
        <v>0</v>
      </c>
      <c r="M989" s="272">
        <f>M990</f>
        <v>0</v>
      </c>
      <c r="N989" s="272">
        <f>N990</f>
        <v>0</v>
      </c>
      <c r="O989" s="272">
        <f>O990</f>
        <v>0</v>
      </c>
      <c r="P989" s="272">
        <f>P990</f>
        <v>0</v>
      </c>
      <c r="Q989" s="272">
        <f>Q990</f>
        <v>0</v>
      </c>
      <c r="R989" s="272">
        <f>R990</f>
        <v>0</v>
      </c>
      <c r="S989" s="272">
        <f>S990</f>
        <v>0</v>
      </c>
      <c r="T989" s="272">
        <f>T990</f>
        <v>0</v>
      </c>
      <c r="U989" s="274"/>
      <c r="V989" s="274"/>
      <c r="W989" s="274"/>
      <c r="X989" s="274"/>
      <c r="Y989" s="274"/>
      <c r="Z989" s="274"/>
      <c r="AA989" s="274"/>
      <c r="AB989" s="274"/>
      <c r="AC989" s="274"/>
      <c r="AD989" s="274"/>
      <c r="AE989" s="274"/>
      <c r="AF989" s="274"/>
      <c r="AG989" s="274"/>
      <c r="AH989" s="274"/>
      <c r="AI989" s="274"/>
      <c r="AJ989" s="274"/>
      <c r="AK989" s="274"/>
      <c r="AL989" s="274"/>
      <c r="AM989" s="274"/>
      <c r="AN989" s="274"/>
      <c r="AO989" s="274"/>
    </row>
    <row r="990" s="51" customFormat="1" ht="21.75" customHeight="1">
      <c r="A990" s="275">
        <v>1</v>
      </c>
      <c r="B990" s="276" t="s">
        <v>913</v>
      </c>
      <c r="C990" s="277">
        <f t="shared" si="501"/>
        <v>855910.65000000002</v>
      </c>
      <c r="D990" s="277">
        <f t="shared" si="496"/>
        <v>855910.65000000002</v>
      </c>
      <c r="E990" s="277">
        <v>374105.27000000002</v>
      </c>
      <c r="F990" s="277">
        <v>0</v>
      </c>
      <c r="G990" s="277">
        <v>0</v>
      </c>
      <c r="H990" s="277">
        <v>247807.54000000001</v>
      </c>
      <c r="I990" s="277">
        <v>233997.84</v>
      </c>
      <c r="J990" s="279">
        <v>0</v>
      </c>
      <c r="K990" s="277">
        <v>0</v>
      </c>
      <c r="L990" s="277">
        <v>0</v>
      </c>
      <c r="M990" s="277">
        <v>0</v>
      </c>
      <c r="N990" s="277">
        <v>0</v>
      </c>
      <c r="O990" s="277">
        <v>0</v>
      </c>
      <c r="P990" s="277">
        <v>0</v>
      </c>
      <c r="Q990" s="277">
        <v>0</v>
      </c>
      <c r="R990" s="277">
        <v>0</v>
      </c>
      <c r="S990" s="277">
        <v>0</v>
      </c>
      <c r="T990" s="277">
        <v>0</v>
      </c>
      <c r="U990" s="280"/>
      <c r="V990" s="280"/>
      <c r="W990" s="280"/>
      <c r="X990" s="280"/>
      <c r="Y990" s="280"/>
      <c r="Z990" s="280"/>
      <c r="AA990" s="280"/>
      <c r="AB990" s="280"/>
      <c r="AC990" s="280"/>
      <c r="AD990" s="280"/>
      <c r="AE990" s="280"/>
      <c r="AF990" s="280"/>
      <c r="AG990" s="280"/>
      <c r="AH990" s="280"/>
      <c r="AI990" s="280"/>
      <c r="AJ990" s="280"/>
      <c r="AK990" s="280"/>
      <c r="AL990" s="280"/>
      <c r="AM990" s="280"/>
      <c r="AN990" s="280"/>
      <c r="AO990" s="280"/>
    </row>
    <row r="991" s="43" customFormat="1" ht="31.5" customHeight="1">
      <c r="A991" s="271" t="s">
        <v>914</v>
      </c>
      <c r="B991" s="271"/>
      <c r="C991" s="272">
        <f>SUM(C992:C993)</f>
        <v>1482785.24</v>
      </c>
      <c r="D991" s="272">
        <f>SUM(D992:D993)</f>
        <v>85567.199999999997</v>
      </c>
      <c r="E991" s="272">
        <f>SUM(E992:E993)</f>
        <v>0</v>
      </c>
      <c r="F991" s="272">
        <f>SUM(F992:F993)</f>
        <v>0</v>
      </c>
      <c r="G991" s="272">
        <f>SUM(G992:G993)</f>
        <v>0</v>
      </c>
      <c r="H991" s="272">
        <f>SUM(H992:H993)</f>
        <v>85567.199999999997</v>
      </c>
      <c r="I991" s="272">
        <f>SUM(I992:I993)</f>
        <v>0</v>
      </c>
      <c r="J991" s="273">
        <f>SUM(J992:J993)</f>
        <v>0</v>
      </c>
      <c r="K991" s="272">
        <f>SUM(K992:K993)</f>
        <v>0</v>
      </c>
      <c r="L991" s="272">
        <f>SUM(L992:L993)</f>
        <v>0</v>
      </c>
      <c r="M991" s="272">
        <f>SUM(M992:M993)</f>
        <v>0</v>
      </c>
      <c r="N991" s="272">
        <f>SUM(N992:N993)</f>
        <v>1397218.04</v>
      </c>
      <c r="O991" s="272">
        <f>SUM(O992:O993)</f>
        <v>0</v>
      </c>
      <c r="P991" s="272">
        <f>SUM(P992:P993)</f>
        <v>0</v>
      </c>
      <c r="Q991" s="272">
        <f>SUM(Q992:Q993)</f>
        <v>0</v>
      </c>
      <c r="R991" s="272">
        <f>SUM(R992:R993)</f>
        <v>0</v>
      </c>
      <c r="S991" s="272">
        <f>SUM(S992:S993)</f>
        <v>0</v>
      </c>
      <c r="T991" s="272">
        <f>SUM(T992:T993)</f>
        <v>0</v>
      </c>
      <c r="U991" s="274"/>
      <c r="V991" s="274"/>
      <c r="W991" s="274"/>
      <c r="X991" s="274"/>
      <c r="Y991" s="274"/>
      <c r="Z991" s="274"/>
      <c r="AA991" s="274"/>
      <c r="AB991" s="274"/>
      <c r="AC991" s="274"/>
      <c r="AD991" s="274"/>
      <c r="AE991" s="274"/>
      <c r="AF991" s="274"/>
      <c r="AG991" s="274"/>
      <c r="AH991" s="274"/>
      <c r="AI991" s="274"/>
      <c r="AJ991" s="274"/>
      <c r="AK991" s="274"/>
      <c r="AL991" s="274"/>
      <c r="AM991" s="274"/>
      <c r="AN991" s="274"/>
      <c r="AO991" s="274"/>
    </row>
    <row r="992" s="51" customFormat="1" ht="24" customHeight="1">
      <c r="A992" s="275">
        <v>1</v>
      </c>
      <c r="B992" s="276" t="s">
        <v>384</v>
      </c>
      <c r="C992" s="277">
        <f t="shared" ref="C992:C993" si="505">D992+K992+L992+M992+N992+O992+P992+Q992+R992+S992+T992</f>
        <v>85567.199999999997</v>
      </c>
      <c r="D992" s="277">
        <f t="shared" ref="D992:D993" si="506">SUM(E992:I992)</f>
        <v>85567.199999999997</v>
      </c>
      <c r="E992" s="277">
        <v>0</v>
      </c>
      <c r="F992" s="277">
        <v>0</v>
      </c>
      <c r="G992" s="277">
        <v>0</v>
      </c>
      <c r="H992" s="277">
        <v>85567.199999999997</v>
      </c>
      <c r="I992" s="277">
        <v>0</v>
      </c>
      <c r="J992" s="279">
        <v>0</v>
      </c>
      <c r="K992" s="277">
        <v>0</v>
      </c>
      <c r="L992" s="277">
        <v>0</v>
      </c>
      <c r="M992" s="277">
        <v>0</v>
      </c>
      <c r="N992" s="277">
        <v>0</v>
      </c>
      <c r="O992" s="277">
        <v>0</v>
      </c>
      <c r="P992" s="277">
        <v>0</v>
      </c>
      <c r="Q992" s="277">
        <v>0</v>
      </c>
      <c r="R992" s="277">
        <v>0</v>
      </c>
      <c r="S992" s="277">
        <v>0</v>
      </c>
      <c r="T992" s="277">
        <v>0</v>
      </c>
      <c r="U992" s="280"/>
      <c r="V992" s="280"/>
      <c r="W992" s="280"/>
      <c r="X992" s="280"/>
      <c r="Y992" s="280"/>
      <c r="Z992" s="280"/>
      <c r="AA992" s="280"/>
      <c r="AB992" s="280"/>
      <c r="AC992" s="280"/>
      <c r="AD992" s="280"/>
      <c r="AE992" s="280"/>
      <c r="AF992" s="280"/>
      <c r="AG992" s="280"/>
      <c r="AH992" s="280"/>
      <c r="AI992" s="280"/>
      <c r="AJ992" s="280"/>
      <c r="AK992" s="280"/>
      <c r="AL992" s="280"/>
      <c r="AM992" s="280"/>
      <c r="AN992" s="280"/>
      <c r="AO992" s="280"/>
    </row>
    <row r="993" s="51" customFormat="1" ht="24" customHeight="1">
      <c r="A993" s="275">
        <v>2</v>
      </c>
      <c r="B993" s="276" t="s">
        <v>915</v>
      </c>
      <c r="C993" s="277">
        <f t="shared" si="505"/>
        <v>1397218.04</v>
      </c>
      <c r="D993" s="277">
        <f t="shared" si="506"/>
        <v>0</v>
      </c>
      <c r="E993" s="277">
        <v>0</v>
      </c>
      <c r="F993" s="277">
        <v>0</v>
      </c>
      <c r="G993" s="277">
        <v>0</v>
      </c>
      <c r="H993" s="277">
        <v>0</v>
      </c>
      <c r="I993" s="277">
        <v>0</v>
      </c>
      <c r="J993" s="279">
        <v>0</v>
      </c>
      <c r="K993" s="277">
        <v>0</v>
      </c>
      <c r="L993" s="277">
        <v>0</v>
      </c>
      <c r="M993" s="277">
        <v>0</v>
      </c>
      <c r="N993" s="277">
        <v>1397218.04</v>
      </c>
      <c r="O993" s="277">
        <v>0</v>
      </c>
      <c r="P993" s="277">
        <v>0</v>
      </c>
      <c r="Q993" s="277">
        <v>0</v>
      </c>
      <c r="R993" s="277">
        <v>0</v>
      </c>
      <c r="S993" s="277">
        <v>0</v>
      </c>
      <c r="T993" s="277">
        <v>0</v>
      </c>
      <c r="U993" s="280"/>
      <c r="V993" s="280"/>
      <c r="W993" s="280"/>
      <c r="X993" s="280"/>
      <c r="Y993" s="280"/>
      <c r="Z993" s="280"/>
      <c r="AA993" s="280"/>
      <c r="AB993" s="280"/>
      <c r="AC993" s="280"/>
      <c r="AD993" s="280"/>
      <c r="AE993" s="280"/>
      <c r="AF993" s="280"/>
      <c r="AG993" s="280"/>
      <c r="AH993" s="280"/>
      <c r="AI993" s="280"/>
      <c r="AJ993" s="280"/>
      <c r="AK993" s="280"/>
      <c r="AL993" s="280"/>
      <c r="AM993" s="280"/>
      <c r="AN993" s="280"/>
      <c r="AO993" s="280"/>
    </row>
    <row r="994" s="43" customFormat="1" ht="23.25" customHeight="1">
      <c r="A994" s="271" t="s">
        <v>303</v>
      </c>
      <c r="B994" s="271"/>
      <c r="C994" s="272">
        <f>SUM(C995:C1002)</f>
        <v>33646534.57</v>
      </c>
      <c r="D994" s="272">
        <f>SUM(D995:D1002)</f>
        <v>2333989.1999999997</v>
      </c>
      <c r="E994" s="272">
        <f>SUM(E995:E1002)</f>
        <v>780616.80000000005</v>
      </c>
      <c r="F994" s="272">
        <f>SUM(F995:F1002)</f>
        <v>1553372.3999999999</v>
      </c>
      <c r="G994" s="272">
        <f>SUM(G995:G1002)</f>
        <v>0</v>
      </c>
      <c r="H994" s="272">
        <f>SUM(H995:H1002)</f>
        <v>0</v>
      </c>
      <c r="I994" s="272">
        <f>SUM(I995:I1002)</f>
        <v>0</v>
      </c>
      <c r="J994" s="273">
        <f>SUM(J995:J1002)</f>
        <v>0</v>
      </c>
      <c r="K994" s="272">
        <f>SUM(K995:K1002)</f>
        <v>0</v>
      </c>
      <c r="L994" s="272">
        <f>SUM(L995:L1002)</f>
        <v>7281073.3899999997</v>
      </c>
      <c r="M994" s="272">
        <f>SUM(M995:M1002)</f>
        <v>0</v>
      </c>
      <c r="N994" s="272">
        <f>SUM(N995:N1002)</f>
        <v>23727225.299999997</v>
      </c>
      <c r="O994" s="272">
        <f>SUM(O995:O1002)</f>
        <v>0</v>
      </c>
      <c r="P994" s="272">
        <f>SUM(P995:P1002)</f>
        <v>304246.67999999999</v>
      </c>
      <c r="Q994" s="272">
        <f>SUM(Q995:Q1002)</f>
        <v>0</v>
      </c>
      <c r="R994" s="272">
        <f>SUM(R995:R1002)</f>
        <v>0</v>
      </c>
      <c r="S994" s="272">
        <f>SUM(S995:S1002)</f>
        <v>0</v>
      </c>
      <c r="T994" s="272">
        <f>SUM(T995:T1002)</f>
        <v>0</v>
      </c>
      <c r="U994" s="274"/>
      <c r="V994" s="274"/>
      <c r="W994" s="274"/>
      <c r="X994" s="274"/>
      <c r="Y994" s="274"/>
      <c r="Z994" s="274"/>
      <c r="AA994" s="274"/>
      <c r="AB994" s="274"/>
      <c r="AC994" s="274"/>
      <c r="AD994" s="274"/>
      <c r="AE994" s="274"/>
      <c r="AF994" s="274"/>
      <c r="AG994" s="274"/>
      <c r="AH994" s="274"/>
      <c r="AI994" s="274"/>
      <c r="AJ994" s="274"/>
      <c r="AK994" s="274"/>
      <c r="AL994" s="274"/>
      <c r="AM994" s="274"/>
      <c r="AN994" s="274"/>
      <c r="AO994" s="274"/>
    </row>
    <row r="995" s="51" customFormat="1" ht="22.5" customHeight="1">
      <c r="A995" s="275">
        <v>1</v>
      </c>
      <c r="B995" s="276" t="s">
        <v>708</v>
      </c>
      <c r="C995" s="277">
        <f t="shared" si="501"/>
        <v>6026371.0499999998</v>
      </c>
      <c r="D995" s="277">
        <f t="shared" ref="D995:D1002" si="507">SUM(E995:I995)</f>
        <v>0</v>
      </c>
      <c r="E995" s="277">
        <v>0</v>
      </c>
      <c r="F995" s="277">
        <v>0</v>
      </c>
      <c r="G995" s="277">
        <v>0</v>
      </c>
      <c r="H995" s="277">
        <v>0</v>
      </c>
      <c r="I995" s="277">
        <v>0</v>
      </c>
      <c r="J995" s="279">
        <v>0</v>
      </c>
      <c r="K995" s="277">
        <v>0</v>
      </c>
      <c r="L995" s="277">
        <v>0</v>
      </c>
      <c r="M995" s="277">
        <v>0</v>
      </c>
      <c r="N995" s="277">
        <v>6026371.0499999998</v>
      </c>
      <c r="O995" s="277">
        <v>0</v>
      </c>
      <c r="P995" s="277">
        <v>0</v>
      </c>
      <c r="Q995" s="277">
        <v>0</v>
      </c>
      <c r="R995" s="277">
        <v>0</v>
      </c>
      <c r="S995" s="277">
        <v>0</v>
      </c>
      <c r="T995" s="277">
        <v>0</v>
      </c>
      <c r="U995" s="280"/>
      <c r="V995" s="280"/>
      <c r="W995" s="280"/>
      <c r="X995" s="280"/>
      <c r="Y995" s="280"/>
      <c r="Z995" s="280"/>
      <c r="AA995" s="280"/>
      <c r="AB995" s="280"/>
      <c r="AC995" s="280"/>
      <c r="AD995" s="280"/>
      <c r="AE995" s="280"/>
      <c r="AF995" s="280"/>
      <c r="AG995" s="280"/>
      <c r="AH995" s="280"/>
      <c r="AI995" s="280"/>
      <c r="AJ995" s="280"/>
      <c r="AK995" s="280"/>
      <c r="AL995" s="280"/>
      <c r="AM995" s="280"/>
      <c r="AN995" s="280"/>
      <c r="AO995" s="280"/>
    </row>
    <row r="996" s="51" customFormat="1" ht="22.5" customHeight="1">
      <c r="A996" s="275">
        <v>2</v>
      </c>
      <c r="B996" s="276" t="s">
        <v>1543</v>
      </c>
      <c r="C996" s="277">
        <f t="shared" si="501"/>
        <v>5873313.3799999999</v>
      </c>
      <c r="D996" s="277">
        <f t="shared" si="507"/>
        <v>0</v>
      </c>
      <c r="E996" s="277">
        <v>0</v>
      </c>
      <c r="F996" s="277">
        <v>0</v>
      </c>
      <c r="G996" s="277">
        <v>0</v>
      </c>
      <c r="H996" s="277">
        <v>0</v>
      </c>
      <c r="I996" s="277">
        <v>0</v>
      </c>
      <c r="J996" s="279">
        <v>0</v>
      </c>
      <c r="K996" s="277">
        <v>0</v>
      </c>
      <c r="L996" s="277">
        <v>0</v>
      </c>
      <c r="M996" s="277">
        <v>0</v>
      </c>
      <c r="N996" s="277">
        <v>5873313.3799999999</v>
      </c>
      <c r="O996" s="277">
        <v>0</v>
      </c>
      <c r="P996" s="277">
        <v>0</v>
      </c>
      <c r="Q996" s="277">
        <v>0</v>
      </c>
      <c r="R996" s="277">
        <v>0</v>
      </c>
      <c r="S996" s="277">
        <v>0</v>
      </c>
      <c r="T996" s="277">
        <v>0</v>
      </c>
      <c r="U996" s="280"/>
      <c r="V996" s="280"/>
      <c r="W996" s="280"/>
      <c r="X996" s="280"/>
      <c r="Y996" s="280"/>
      <c r="Z996" s="280"/>
      <c r="AA996" s="280"/>
      <c r="AB996" s="280"/>
      <c r="AC996" s="280"/>
      <c r="AD996" s="280"/>
      <c r="AE996" s="280"/>
      <c r="AF996" s="280"/>
      <c r="AG996" s="280"/>
      <c r="AH996" s="280"/>
      <c r="AI996" s="280"/>
      <c r="AJ996" s="280"/>
      <c r="AK996" s="280"/>
      <c r="AL996" s="280"/>
      <c r="AM996" s="280"/>
      <c r="AN996" s="280"/>
      <c r="AO996" s="280"/>
    </row>
    <row r="997" s="51" customFormat="1" ht="22.5" customHeight="1">
      <c r="A997" s="275">
        <v>3</v>
      </c>
      <c r="B997" s="276" t="s">
        <v>1544</v>
      </c>
      <c r="C997" s="277">
        <f t="shared" si="501"/>
        <v>405469.20000000001</v>
      </c>
      <c r="D997" s="277">
        <f t="shared" si="507"/>
        <v>405469.20000000001</v>
      </c>
      <c r="E997" s="277">
        <v>405469.20000000001</v>
      </c>
      <c r="F997" s="277">
        <v>0</v>
      </c>
      <c r="G997" s="277">
        <v>0</v>
      </c>
      <c r="H997" s="277">
        <v>0</v>
      </c>
      <c r="I997" s="277">
        <v>0</v>
      </c>
      <c r="J997" s="279">
        <v>0</v>
      </c>
      <c r="K997" s="277">
        <v>0</v>
      </c>
      <c r="L997" s="277">
        <v>0</v>
      </c>
      <c r="M997" s="277">
        <v>0</v>
      </c>
      <c r="N997" s="277">
        <v>0</v>
      </c>
      <c r="O997" s="277">
        <v>0</v>
      </c>
      <c r="P997" s="277">
        <v>0</v>
      </c>
      <c r="Q997" s="277">
        <v>0</v>
      </c>
      <c r="R997" s="277">
        <v>0</v>
      </c>
      <c r="S997" s="277">
        <v>0</v>
      </c>
      <c r="T997" s="277">
        <v>0</v>
      </c>
      <c r="U997" s="280"/>
      <c r="V997" s="280"/>
      <c r="W997" s="280"/>
      <c r="X997" s="280"/>
      <c r="Y997" s="280"/>
      <c r="Z997" s="280"/>
      <c r="AA997" s="280"/>
      <c r="AB997" s="280"/>
      <c r="AC997" s="280"/>
      <c r="AD997" s="280"/>
      <c r="AE997" s="280"/>
      <c r="AF997" s="280"/>
      <c r="AG997" s="280"/>
      <c r="AH997" s="280"/>
      <c r="AI997" s="280"/>
      <c r="AJ997" s="280"/>
      <c r="AK997" s="280"/>
      <c r="AL997" s="280"/>
      <c r="AM997" s="280"/>
      <c r="AN997" s="280"/>
      <c r="AO997" s="280"/>
    </row>
    <row r="998" s="51" customFormat="1" ht="22.5" customHeight="1">
      <c r="A998" s="275">
        <v>4</v>
      </c>
      <c r="B998" s="276" t="s">
        <v>1545</v>
      </c>
      <c r="C998" s="277">
        <f t="shared" si="501"/>
        <v>304246.67999999999</v>
      </c>
      <c r="D998" s="277">
        <f t="shared" si="507"/>
        <v>0</v>
      </c>
      <c r="E998" s="277">
        <v>0</v>
      </c>
      <c r="F998" s="277">
        <v>0</v>
      </c>
      <c r="G998" s="277">
        <v>0</v>
      </c>
      <c r="H998" s="277">
        <v>0</v>
      </c>
      <c r="I998" s="277">
        <v>0</v>
      </c>
      <c r="J998" s="279">
        <v>0</v>
      </c>
      <c r="K998" s="277">
        <v>0</v>
      </c>
      <c r="L998" s="277">
        <v>0</v>
      </c>
      <c r="M998" s="277">
        <v>0</v>
      </c>
      <c r="N998" s="277">
        <v>0</v>
      </c>
      <c r="O998" s="277">
        <v>0</v>
      </c>
      <c r="P998" s="277">
        <v>304246.67999999999</v>
      </c>
      <c r="Q998" s="277">
        <v>0</v>
      </c>
      <c r="R998" s="277">
        <v>0</v>
      </c>
      <c r="S998" s="277">
        <v>0</v>
      </c>
      <c r="T998" s="277">
        <v>0</v>
      </c>
      <c r="U998" s="280"/>
      <c r="V998" s="280"/>
      <c r="W998" s="280"/>
      <c r="X998" s="280"/>
      <c r="Y998" s="280"/>
      <c r="Z998" s="280"/>
      <c r="AA998" s="280"/>
      <c r="AB998" s="280"/>
      <c r="AC998" s="280"/>
      <c r="AD998" s="280"/>
      <c r="AE998" s="280"/>
      <c r="AF998" s="280"/>
      <c r="AG998" s="280"/>
      <c r="AH998" s="280"/>
      <c r="AI998" s="280"/>
      <c r="AJ998" s="280"/>
      <c r="AK998" s="280"/>
      <c r="AL998" s="280"/>
      <c r="AM998" s="280"/>
      <c r="AN998" s="280"/>
      <c r="AO998" s="280"/>
    </row>
    <row r="999" s="51" customFormat="1" ht="21" customHeight="1">
      <c r="A999" s="275">
        <v>5</v>
      </c>
      <c r="B999" s="276" t="s">
        <v>1546</v>
      </c>
      <c r="C999" s="277">
        <f t="shared" si="501"/>
        <v>11827540.869999999</v>
      </c>
      <c r="D999" s="277">
        <f t="shared" si="507"/>
        <v>0</v>
      </c>
      <c r="E999" s="277">
        <v>0</v>
      </c>
      <c r="F999" s="277">
        <v>0</v>
      </c>
      <c r="G999" s="277">
        <v>0</v>
      </c>
      <c r="H999" s="277">
        <v>0</v>
      </c>
      <c r="I999" s="277">
        <v>0</v>
      </c>
      <c r="J999" s="279">
        <v>0</v>
      </c>
      <c r="K999" s="277">
        <v>0</v>
      </c>
      <c r="L999" s="277">
        <v>0</v>
      </c>
      <c r="M999" s="277">
        <v>0</v>
      </c>
      <c r="N999" s="277">
        <v>11827540.869999999</v>
      </c>
      <c r="O999" s="277">
        <v>0</v>
      </c>
      <c r="P999" s="277">
        <v>0</v>
      </c>
      <c r="Q999" s="277">
        <v>0</v>
      </c>
      <c r="R999" s="277">
        <v>0</v>
      </c>
      <c r="S999" s="277">
        <v>0</v>
      </c>
      <c r="T999" s="277">
        <v>0</v>
      </c>
      <c r="U999" s="280"/>
      <c r="V999" s="280"/>
      <c r="W999" s="280"/>
      <c r="X999" s="280"/>
      <c r="Y999" s="280"/>
      <c r="Z999" s="280"/>
      <c r="AA999" s="280"/>
      <c r="AB999" s="280"/>
      <c r="AC999" s="280"/>
      <c r="AD999" s="280"/>
      <c r="AE999" s="280"/>
      <c r="AF999" s="280"/>
      <c r="AG999" s="280"/>
      <c r="AH999" s="280"/>
      <c r="AI999" s="280"/>
      <c r="AJ999" s="280"/>
      <c r="AK999" s="280"/>
      <c r="AL999" s="280"/>
      <c r="AM999" s="280"/>
      <c r="AN999" s="280"/>
      <c r="AO999" s="280"/>
    </row>
    <row r="1000" s="51" customFormat="1" ht="21" customHeight="1">
      <c r="A1000" s="275">
        <v>6</v>
      </c>
      <c r="B1000" s="276" t="s">
        <v>304</v>
      </c>
      <c r="C1000" s="277">
        <f t="shared" si="501"/>
        <v>1553372.3999999999</v>
      </c>
      <c r="D1000" s="277">
        <f t="shared" si="507"/>
        <v>1553372.3999999999</v>
      </c>
      <c r="E1000" s="277">
        <v>0</v>
      </c>
      <c r="F1000" s="277">
        <v>1553372.3999999999</v>
      </c>
      <c r="G1000" s="277">
        <v>0</v>
      </c>
      <c r="H1000" s="277">
        <v>0</v>
      </c>
      <c r="I1000" s="277">
        <v>0</v>
      </c>
      <c r="J1000" s="279">
        <v>0</v>
      </c>
      <c r="K1000" s="277">
        <v>0</v>
      </c>
      <c r="L1000" s="277">
        <v>0</v>
      </c>
      <c r="M1000" s="277">
        <v>0</v>
      </c>
      <c r="N1000" s="277">
        <v>0</v>
      </c>
      <c r="O1000" s="277">
        <v>0</v>
      </c>
      <c r="P1000" s="277">
        <v>0</v>
      </c>
      <c r="Q1000" s="277">
        <v>0</v>
      </c>
      <c r="R1000" s="277">
        <v>0</v>
      </c>
      <c r="S1000" s="277">
        <v>0</v>
      </c>
      <c r="T1000" s="277">
        <v>0</v>
      </c>
      <c r="U1000" s="280"/>
      <c r="V1000" s="280"/>
      <c r="W1000" s="280"/>
      <c r="X1000" s="280"/>
      <c r="Y1000" s="280"/>
      <c r="Z1000" s="280"/>
      <c r="AA1000" s="280"/>
      <c r="AB1000" s="280"/>
      <c r="AC1000" s="280"/>
      <c r="AD1000" s="280"/>
      <c r="AE1000" s="280"/>
      <c r="AF1000" s="280"/>
      <c r="AG1000" s="280"/>
      <c r="AH1000" s="280"/>
      <c r="AI1000" s="280"/>
      <c r="AJ1000" s="280"/>
      <c r="AK1000" s="280"/>
      <c r="AL1000" s="280"/>
      <c r="AM1000" s="280"/>
      <c r="AN1000" s="280"/>
      <c r="AO1000" s="280"/>
    </row>
    <row r="1001" s="51" customFormat="1" ht="21" customHeight="1">
      <c r="A1001" s="275">
        <v>7</v>
      </c>
      <c r="B1001" s="276" t="s">
        <v>704</v>
      </c>
      <c r="C1001" s="277">
        <f t="shared" si="501"/>
        <v>7281073.3899999997</v>
      </c>
      <c r="D1001" s="277">
        <f t="shared" si="507"/>
        <v>0</v>
      </c>
      <c r="E1001" s="277">
        <v>0</v>
      </c>
      <c r="F1001" s="277">
        <v>0</v>
      </c>
      <c r="G1001" s="277">
        <v>0</v>
      </c>
      <c r="H1001" s="277">
        <v>0</v>
      </c>
      <c r="I1001" s="277">
        <v>0</v>
      </c>
      <c r="J1001" s="279">
        <v>0</v>
      </c>
      <c r="K1001" s="277">
        <v>0</v>
      </c>
      <c r="L1001" s="277">
        <v>7281073.3899999997</v>
      </c>
      <c r="M1001" s="277">
        <v>0</v>
      </c>
      <c r="N1001" s="277">
        <v>0</v>
      </c>
      <c r="O1001" s="277">
        <v>0</v>
      </c>
      <c r="P1001" s="277">
        <v>0</v>
      </c>
      <c r="Q1001" s="277">
        <v>0</v>
      </c>
      <c r="R1001" s="277">
        <v>0</v>
      </c>
      <c r="S1001" s="277">
        <v>0</v>
      </c>
      <c r="T1001" s="277">
        <v>0</v>
      </c>
      <c r="U1001" s="280"/>
      <c r="V1001" s="280"/>
      <c r="W1001" s="280"/>
      <c r="X1001" s="280"/>
      <c r="Y1001" s="280"/>
      <c r="Z1001" s="280"/>
      <c r="AA1001" s="280"/>
      <c r="AB1001" s="280"/>
      <c r="AC1001" s="280"/>
      <c r="AD1001" s="280"/>
      <c r="AE1001" s="280"/>
      <c r="AF1001" s="280"/>
      <c r="AG1001" s="280"/>
      <c r="AH1001" s="280"/>
      <c r="AI1001" s="280"/>
      <c r="AJ1001" s="280"/>
      <c r="AK1001" s="280"/>
      <c r="AL1001" s="280"/>
      <c r="AM1001" s="280"/>
      <c r="AN1001" s="280"/>
      <c r="AO1001" s="280"/>
    </row>
    <row r="1002" s="51" customFormat="1" ht="22.5" customHeight="1">
      <c r="A1002" s="275">
        <v>8</v>
      </c>
      <c r="B1002" s="276" t="s">
        <v>918</v>
      </c>
      <c r="C1002" s="277">
        <f>D1002+K1002+L1002+M1002+N1002+O1002+P1002+Q1002+R1002+S1002+T1002</f>
        <v>375147.59999999998</v>
      </c>
      <c r="D1002" s="277">
        <f t="shared" si="507"/>
        <v>375147.59999999998</v>
      </c>
      <c r="E1002" s="277">
        <v>375147.59999999998</v>
      </c>
      <c r="F1002" s="277">
        <v>0</v>
      </c>
      <c r="G1002" s="277">
        <v>0</v>
      </c>
      <c r="H1002" s="277">
        <v>0</v>
      </c>
      <c r="I1002" s="277">
        <v>0</v>
      </c>
      <c r="J1002" s="279">
        <v>0</v>
      </c>
      <c r="K1002" s="277">
        <v>0</v>
      </c>
      <c r="L1002" s="277">
        <v>0</v>
      </c>
      <c r="M1002" s="277">
        <v>0</v>
      </c>
      <c r="N1002" s="277">
        <v>0</v>
      </c>
      <c r="O1002" s="277">
        <v>0</v>
      </c>
      <c r="P1002" s="277">
        <v>0</v>
      </c>
      <c r="Q1002" s="277">
        <v>0</v>
      </c>
      <c r="R1002" s="277">
        <v>0</v>
      </c>
      <c r="S1002" s="277">
        <v>0</v>
      </c>
      <c r="T1002" s="277">
        <v>0</v>
      </c>
      <c r="U1002" s="280"/>
      <c r="V1002" s="280"/>
      <c r="W1002" s="280"/>
      <c r="X1002" s="280"/>
      <c r="Y1002" s="280"/>
      <c r="Z1002" s="280"/>
      <c r="AA1002" s="280"/>
      <c r="AB1002" s="280"/>
      <c r="AC1002" s="280"/>
      <c r="AD1002" s="280"/>
      <c r="AE1002" s="280"/>
      <c r="AF1002" s="280"/>
      <c r="AG1002" s="280"/>
      <c r="AH1002" s="280"/>
      <c r="AI1002" s="280"/>
      <c r="AJ1002" s="280"/>
      <c r="AK1002" s="280"/>
      <c r="AL1002" s="280"/>
      <c r="AM1002" s="280"/>
      <c r="AN1002" s="280"/>
      <c r="AO1002" s="280"/>
    </row>
    <row r="1003" s="43" customFormat="1" ht="23.25" customHeight="1">
      <c r="A1003" s="271" t="s">
        <v>716</v>
      </c>
      <c r="B1003" s="271"/>
      <c r="C1003" s="272">
        <f>SUM(C1004:C1005)</f>
        <v>10173922.91</v>
      </c>
      <c r="D1003" s="272">
        <f>SUM(D1004:D1005)</f>
        <v>4805954.4000000004</v>
      </c>
      <c r="E1003" s="272">
        <f>SUM(E1004:E1005)</f>
        <v>0</v>
      </c>
      <c r="F1003" s="272">
        <f>SUM(F1004:F1005)</f>
        <v>4805954.4000000004</v>
      </c>
      <c r="G1003" s="272">
        <f>SUM(G1004:G1005)</f>
        <v>0</v>
      </c>
      <c r="H1003" s="272">
        <f>SUM(H1004:H1005)</f>
        <v>0</v>
      </c>
      <c r="I1003" s="272">
        <f>SUM(I1004:I1005)</f>
        <v>0</v>
      </c>
      <c r="J1003" s="273">
        <f>SUM(J1004:J1005)</f>
        <v>0</v>
      </c>
      <c r="K1003" s="272">
        <f>SUM(K1004:K1005)</f>
        <v>0</v>
      </c>
      <c r="L1003" s="272">
        <f>SUM(L1004:L1005)</f>
        <v>5367968.5099999998</v>
      </c>
      <c r="M1003" s="272">
        <f>SUM(M1004:M1005)</f>
        <v>0</v>
      </c>
      <c r="N1003" s="272">
        <f>SUM(N1004:N1005)</f>
        <v>0</v>
      </c>
      <c r="O1003" s="272">
        <f>SUM(O1004:O1005)</f>
        <v>0</v>
      </c>
      <c r="P1003" s="272">
        <f>SUM(P1004:P1005)</f>
        <v>0</v>
      </c>
      <c r="Q1003" s="272">
        <f>SUM(Q1004:Q1005)</f>
        <v>0</v>
      </c>
      <c r="R1003" s="272">
        <f>SUM(R1004:R1005)</f>
        <v>0</v>
      </c>
      <c r="S1003" s="272">
        <f>SUM(S1004:S1005)</f>
        <v>0</v>
      </c>
      <c r="T1003" s="272">
        <f>SUM(T1004:T1005)</f>
        <v>0</v>
      </c>
      <c r="U1003" s="274"/>
      <c r="V1003" s="274"/>
      <c r="W1003" s="274"/>
      <c r="X1003" s="274"/>
      <c r="Y1003" s="274"/>
      <c r="Z1003" s="274"/>
      <c r="AA1003" s="274"/>
      <c r="AB1003" s="274"/>
      <c r="AC1003" s="274"/>
      <c r="AD1003" s="274"/>
      <c r="AE1003" s="274"/>
      <c r="AF1003" s="274"/>
      <c r="AG1003" s="274"/>
      <c r="AH1003" s="274"/>
      <c r="AI1003" s="274"/>
      <c r="AJ1003" s="274"/>
      <c r="AK1003" s="274"/>
      <c r="AL1003" s="274"/>
      <c r="AM1003" s="274"/>
      <c r="AN1003" s="274"/>
      <c r="AO1003" s="274"/>
    </row>
    <row r="1004" s="51" customFormat="1" ht="21" customHeight="1">
      <c r="A1004" s="275">
        <v>1</v>
      </c>
      <c r="B1004" s="276" t="s">
        <v>717</v>
      </c>
      <c r="C1004" s="277">
        <f t="shared" ref="C1004:C1005" si="508">D1004+K1004+L1004+M1004+N1004+O1004+P1004+Q1004+R1004+S1004+T1004</f>
        <v>4805954.4000000004</v>
      </c>
      <c r="D1004" s="277">
        <f t="shared" ref="D1004:D1005" si="509">SUM(E1004:I1004)</f>
        <v>4805954.4000000004</v>
      </c>
      <c r="E1004" s="277">
        <v>0</v>
      </c>
      <c r="F1004" s="277">
        <v>4805954.4000000004</v>
      </c>
      <c r="G1004" s="277">
        <v>0</v>
      </c>
      <c r="H1004" s="277">
        <v>0</v>
      </c>
      <c r="I1004" s="277">
        <v>0</v>
      </c>
      <c r="J1004" s="279">
        <v>0</v>
      </c>
      <c r="K1004" s="277">
        <v>0</v>
      </c>
      <c r="L1004" s="277">
        <v>0</v>
      </c>
      <c r="M1004" s="277">
        <v>0</v>
      </c>
      <c r="N1004" s="277">
        <v>0</v>
      </c>
      <c r="O1004" s="277">
        <v>0</v>
      </c>
      <c r="P1004" s="277">
        <v>0</v>
      </c>
      <c r="Q1004" s="277">
        <v>0</v>
      </c>
      <c r="R1004" s="277">
        <v>0</v>
      </c>
      <c r="S1004" s="277">
        <v>0</v>
      </c>
      <c r="T1004" s="277">
        <v>0</v>
      </c>
      <c r="U1004" s="280"/>
      <c r="V1004" s="280"/>
      <c r="W1004" s="280"/>
      <c r="X1004" s="280"/>
      <c r="Y1004" s="280"/>
      <c r="Z1004" s="280"/>
      <c r="AA1004" s="280"/>
      <c r="AB1004" s="280"/>
      <c r="AC1004" s="280"/>
      <c r="AD1004" s="280"/>
      <c r="AE1004" s="280"/>
      <c r="AF1004" s="280"/>
      <c r="AG1004" s="280"/>
      <c r="AH1004" s="280"/>
      <c r="AI1004" s="280"/>
      <c r="AJ1004" s="280"/>
      <c r="AK1004" s="280"/>
      <c r="AL1004" s="280"/>
      <c r="AM1004" s="280"/>
      <c r="AN1004" s="280"/>
      <c r="AO1004" s="280"/>
    </row>
    <row r="1005" s="51" customFormat="1" ht="21" customHeight="1">
      <c r="A1005" s="275">
        <v>2</v>
      </c>
      <c r="B1005" s="276" t="s">
        <v>719</v>
      </c>
      <c r="C1005" s="277">
        <f t="shared" si="508"/>
        <v>5367968.5099999998</v>
      </c>
      <c r="D1005" s="277">
        <f t="shared" si="509"/>
        <v>0</v>
      </c>
      <c r="E1005" s="277">
        <v>0</v>
      </c>
      <c r="F1005" s="277">
        <v>0</v>
      </c>
      <c r="G1005" s="277">
        <v>0</v>
      </c>
      <c r="H1005" s="277">
        <v>0</v>
      </c>
      <c r="I1005" s="277">
        <v>0</v>
      </c>
      <c r="J1005" s="279">
        <v>0</v>
      </c>
      <c r="K1005" s="277">
        <v>0</v>
      </c>
      <c r="L1005" s="277">
        <v>5367968.5099999998</v>
      </c>
      <c r="M1005" s="277">
        <v>0</v>
      </c>
      <c r="N1005" s="277">
        <v>0</v>
      </c>
      <c r="O1005" s="277">
        <v>0</v>
      </c>
      <c r="P1005" s="277">
        <v>0</v>
      </c>
      <c r="Q1005" s="277">
        <v>0</v>
      </c>
      <c r="R1005" s="277">
        <v>0</v>
      </c>
      <c r="S1005" s="277">
        <v>0</v>
      </c>
      <c r="T1005" s="277">
        <v>0</v>
      </c>
      <c r="U1005" s="280"/>
      <c r="V1005" s="280"/>
      <c r="W1005" s="280"/>
      <c r="X1005" s="280"/>
      <c r="Y1005" s="280"/>
      <c r="Z1005" s="280"/>
      <c r="AA1005" s="280"/>
      <c r="AB1005" s="280"/>
      <c r="AC1005" s="280"/>
      <c r="AD1005" s="280"/>
      <c r="AE1005" s="280"/>
      <c r="AF1005" s="280"/>
      <c r="AG1005" s="280"/>
      <c r="AH1005" s="280"/>
      <c r="AI1005" s="280"/>
      <c r="AJ1005" s="280"/>
      <c r="AK1005" s="280"/>
      <c r="AL1005" s="280"/>
      <c r="AM1005" s="280"/>
      <c r="AN1005" s="280"/>
      <c r="AO1005" s="280"/>
    </row>
    <row r="1006" ht="22.5" customHeight="1">
      <c r="A1006" s="271" t="s">
        <v>1547</v>
      </c>
      <c r="B1006" s="271"/>
      <c r="C1006" s="272">
        <f>SUM(C1007:C1016)</f>
        <v>45953030.819999993</v>
      </c>
      <c r="D1006" s="272">
        <f>SUM(D1007:D1016)</f>
        <v>7368139.1600000001</v>
      </c>
      <c r="E1006" s="272">
        <f>SUM(E1007:E1016)</f>
        <v>0</v>
      </c>
      <c r="F1006" s="272">
        <f>SUM(F1007:F1016)</f>
        <v>5438133.5600000005</v>
      </c>
      <c r="G1006" s="272">
        <f>SUM(G1007:G1016)</f>
        <v>1000822.8</v>
      </c>
      <c r="H1006" s="272">
        <f>SUM(H1007:H1016)</f>
        <v>482606.40000000002</v>
      </c>
      <c r="I1006" s="272">
        <f>SUM(I1007:I1016)</f>
        <v>446576.40000000002</v>
      </c>
      <c r="J1006" s="273">
        <f>SUM(J1007:J1016)</f>
        <v>0</v>
      </c>
      <c r="K1006" s="272">
        <f>SUM(K1007:K1016)</f>
        <v>0</v>
      </c>
      <c r="L1006" s="272">
        <f>SUM(L1007:L1016)</f>
        <v>12166517.959999999</v>
      </c>
      <c r="M1006" s="272">
        <f>SUM(M1007:M1016)</f>
        <v>0</v>
      </c>
      <c r="N1006" s="272">
        <f>SUM(N1007:N1016)</f>
        <v>0</v>
      </c>
      <c r="O1006" s="272">
        <f>SUM(O1007:O1016)</f>
        <v>0</v>
      </c>
      <c r="P1006" s="272">
        <f>SUM(P1007:P1016)</f>
        <v>431335.90000000002</v>
      </c>
      <c r="Q1006" s="272">
        <f>SUM(Q1007:Q1016)</f>
        <v>0</v>
      </c>
      <c r="R1006" s="272">
        <f>SUM(R1007:R1016)</f>
        <v>0</v>
      </c>
      <c r="S1006" s="272">
        <f>SUM(S1007:S1016)</f>
        <v>25817037.799999997</v>
      </c>
      <c r="T1006" s="272">
        <f>SUM(T1007:T1016)</f>
        <v>170000</v>
      </c>
      <c r="U1006" s="274"/>
      <c r="V1006" s="274"/>
      <c r="W1006" s="274"/>
      <c r="X1006" s="274"/>
      <c r="Y1006" s="274"/>
      <c r="Z1006" s="274"/>
      <c r="AA1006" s="274"/>
      <c r="AB1006" s="274"/>
      <c r="AC1006" s="274"/>
      <c r="AD1006" s="274"/>
      <c r="AE1006" s="274"/>
      <c r="AF1006" s="274"/>
      <c r="AG1006" s="274"/>
      <c r="AH1006" s="274"/>
      <c r="AI1006" s="274"/>
      <c r="AJ1006" s="274"/>
      <c r="AK1006" s="274"/>
      <c r="AL1006" s="274"/>
      <c r="AM1006" s="274"/>
      <c r="AN1006" s="274"/>
      <c r="AO1006" s="274"/>
    </row>
    <row r="1007" ht="21" customHeight="1">
      <c r="A1007" s="275">
        <v>1</v>
      </c>
      <c r="B1007" s="276" t="s">
        <v>1548</v>
      </c>
      <c r="C1007" s="277">
        <f t="shared" ref="C1007:C1016" si="510">D1007+K1007+L1007+M1007+N1007+O1007+P1007+Q1007+R1007+S1007+T1007</f>
        <v>7183698.4299999997</v>
      </c>
      <c r="D1007" s="277">
        <f t="shared" ref="D1007:D1016" si="511">SUM(E1007:I1007)</f>
        <v>0</v>
      </c>
      <c r="E1007" s="277">
        <v>0</v>
      </c>
      <c r="F1007" s="277">
        <v>0</v>
      </c>
      <c r="G1007" s="277">
        <v>0</v>
      </c>
      <c r="H1007" s="277">
        <v>0</v>
      </c>
      <c r="I1007" s="277">
        <v>0</v>
      </c>
      <c r="J1007" s="279">
        <v>0</v>
      </c>
      <c r="K1007" s="277">
        <v>0</v>
      </c>
      <c r="L1007" s="277">
        <v>6973268.3399999999</v>
      </c>
      <c r="M1007" s="277">
        <v>0</v>
      </c>
      <c r="N1007" s="277">
        <v>0</v>
      </c>
      <c r="O1007" s="277">
        <v>0</v>
      </c>
      <c r="P1007" s="277">
        <v>210430.09</v>
      </c>
      <c r="Q1007" s="277">
        <v>0</v>
      </c>
      <c r="R1007" s="277">
        <v>0</v>
      </c>
      <c r="S1007" s="277">
        <v>0</v>
      </c>
      <c r="T1007" s="277">
        <v>0</v>
      </c>
      <c r="U1007" s="280"/>
      <c r="V1007" s="280"/>
      <c r="W1007" s="280"/>
      <c r="X1007" s="280"/>
      <c r="Y1007" s="280"/>
      <c r="Z1007" s="280"/>
      <c r="AA1007" s="280"/>
      <c r="AB1007" s="280"/>
      <c r="AC1007" s="280"/>
      <c r="AD1007" s="280"/>
      <c r="AE1007" s="280"/>
      <c r="AF1007" s="280"/>
      <c r="AG1007" s="280"/>
      <c r="AH1007" s="280"/>
      <c r="AI1007" s="280"/>
      <c r="AJ1007" s="280"/>
      <c r="AK1007" s="280"/>
      <c r="AL1007" s="280"/>
      <c r="AM1007" s="280"/>
      <c r="AN1007" s="280"/>
      <c r="AO1007" s="280"/>
    </row>
    <row r="1008" ht="21" customHeight="1">
      <c r="A1008" s="275">
        <v>2</v>
      </c>
      <c r="B1008" s="276" t="s">
        <v>922</v>
      </c>
      <c r="C1008" s="277">
        <f t="shared" si="510"/>
        <v>1791350.1100000001</v>
      </c>
      <c r="D1008" s="277">
        <f t="shared" si="511"/>
        <v>0</v>
      </c>
      <c r="E1008" s="277">
        <v>0</v>
      </c>
      <c r="F1008" s="277">
        <v>0</v>
      </c>
      <c r="G1008" s="277">
        <v>0</v>
      </c>
      <c r="H1008" s="277">
        <v>0</v>
      </c>
      <c r="I1008" s="277">
        <v>0</v>
      </c>
      <c r="J1008" s="279">
        <v>0</v>
      </c>
      <c r="K1008" s="277">
        <v>0</v>
      </c>
      <c r="L1008" s="277">
        <v>1791350.1100000001</v>
      </c>
      <c r="M1008" s="277">
        <v>0</v>
      </c>
      <c r="N1008" s="277">
        <v>0</v>
      </c>
      <c r="O1008" s="277">
        <v>0</v>
      </c>
      <c r="P1008" s="277">
        <v>0</v>
      </c>
      <c r="Q1008" s="277">
        <v>0</v>
      </c>
      <c r="R1008" s="277">
        <v>0</v>
      </c>
      <c r="S1008" s="277">
        <v>0</v>
      </c>
      <c r="T1008" s="277">
        <v>0</v>
      </c>
      <c r="U1008" s="280"/>
      <c r="V1008" s="280"/>
      <c r="W1008" s="280"/>
      <c r="X1008" s="280"/>
      <c r="Y1008" s="280"/>
      <c r="Z1008" s="280"/>
      <c r="AA1008" s="280"/>
      <c r="AB1008" s="280"/>
      <c r="AC1008" s="280"/>
      <c r="AD1008" s="280"/>
      <c r="AE1008" s="280"/>
      <c r="AF1008" s="280"/>
      <c r="AG1008" s="280"/>
      <c r="AH1008" s="280"/>
      <c r="AI1008" s="280"/>
      <c r="AJ1008" s="280"/>
      <c r="AK1008" s="280"/>
      <c r="AL1008" s="280"/>
      <c r="AM1008" s="280"/>
      <c r="AN1008" s="280"/>
      <c r="AO1008" s="280"/>
    </row>
    <row r="1009" ht="21" customHeight="1">
      <c r="A1009" s="275">
        <v>3</v>
      </c>
      <c r="B1009" s="276" t="s">
        <v>401</v>
      </c>
      <c r="C1009" s="277">
        <f t="shared" si="510"/>
        <v>2066440.7999999998</v>
      </c>
      <c r="D1009" s="277">
        <f t="shared" si="511"/>
        <v>2066440.7999999998</v>
      </c>
      <c r="E1009" s="277">
        <v>0</v>
      </c>
      <c r="F1009" s="277">
        <v>1331784</v>
      </c>
      <c r="G1009" s="277">
        <v>0</v>
      </c>
      <c r="H1009" s="277">
        <v>288080.40000000002</v>
      </c>
      <c r="I1009" s="277">
        <v>446576.40000000002</v>
      </c>
      <c r="J1009" s="279">
        <v>0</v>
      </c>
      <c r="K1009" s="277">
        <v>0</v>
      </c>
      <c r="L1009" s="277">
        <v>0</v>
      </c>
      <c r="M1009" s="277">
        <v>0</v>
      </c>
      <c r="N1009" s="277">
        <v>0</v>
      </c>
      <c r="O1009" s="277">
        <v>0</v>
      </c>
      <c r="P1009" s="277">
        <v>0</v>
      </c>
      <c r="Q1009" s="277">
        <v>0</v>
      </c>
      <c r="R1009" s="277">
        <v>0</v>
      </c>
      <c r="S1009" s="277">
        <v>0</v>
      </c>
      <c r="T1009" s="277">
        <v>0</v>
      </c>
      <c r="U1009" s="280"/>
      <c r="V1009" s="280"/>
      <c r="W1009" s="280"/>
      <c r="X1009" s="280"/>
      <c r="Y1009" s="280"/>
      <c r="Z1009" s="280"/>
      <c r="AA1009" s="280"/>
      <c r="AB1009" s="280"/>
      <c r="AC1009" s="280"/>
      <c r="AD1009" s="280"/>
      <c r="AE1009" s="280"/>
      <c r="AF1009" s="280"/>
      <c r="AG1009" s="280"/>
      <c r="AH1009" s="280"/>
      <c r="AI1009" s="280"/>
      <c r="AJ1009" s="280"/>
      <c r="AK1009" s="280"/>
      <c r="AL1009" s="280"/>
      <c r="AM1009" s="280"/>
      <c r="AN1009" s="280"/>
      <c r="AO1009" s="280"/>
    </row>
    <row r="1010" ht="21" customHeight="1">
      <c r="A1010" s="275">
        <v>4</v>
      </c>
      <c r="B1010" s="276" t="s">
        <v>1549</v>
      </c>
      <c r="C1010" s="277">
        <f t="shared" si="510"/>
        <v>191565.20000000001</v>
      </c>
      <c r="D1010" s="277">
        <f t="shared" si="511"/>
        <v>0</v>
      </c>
      <c r="E1010" s="277">
        <v>0</v>
      </c>
      <c r="F1010" s="277">
        <v>0</v>
      </c>
      <c r="G1010" s="277">
        <v>0</v>
      </c>
      <c r="H1010" s="277">
        <v>0</v>
      </c>
      <c r="I1010" s="277">
        <v>0</v>
      </c>
      <c r="J1010" s="279">
        <v>0</v>
      </c>
      <c r="K1010" s="277">
        <v>0</v>
      </c>
      <c r="L1010" s="277">
        <v>0</v>
      </c>
      <c r="M1010" s="277">
        <v>0</v>
      </c>
      <c r="N1010" s="277">
        <v>0</v>
      </c>
      <c r="O1010" s="277">
        <v>0</v>
      </c>
      <c r="P1010" s="277">
        <v>191565.20000000001</v>
      </c>
      <c r="Q1010" s="277">
        <v>0</v>
      </c>
      <c r="R1010" s="277">
        <v>0</v>
      </c>
      <c r="S1010" s="277">
        <v>0</v>
      </c>
      <c r="T1010" s="277">
        <v>0</v>
      </c>
      <c r="U1010" s="280"/>
      <c r="V1010" s="280"/>
      <c r="W1010" s="280"/>
      <c r="X1010" s="280"/>
      <c r="Y1010" s="280"/>
      <c r="Z1010" s="280"/>
      <c r="AA1010" s="280"/>
      <c r="AB1010" s="280"/>
      <c r="AC1010" s="280"/>
      <c r="AD1010" s="280"/>
      <c r="AE1010" s="280"/>
      <c r="AF1010" s="280"/>
      <c r="AG1010" s="280"/>
      <c r="AH1010" s="280"/>
      <c r="AI1010" s="280"/>
      <c r="AJ1010" s="280"/>
      <c r="AK1010" s="280"/>
      <c r="AL1010" s="280"/>
      <c r="AM1010" s="280"/>
      <c r="AN1010" s="280"/>
      <c r="AO1010" s="280"/>
    </row>
    <row r="1011" ht="21" customHeight="1">
      <c r="A1011" s="275">
        <v>5</v>
      </c>
      <c r="B1011" s="276" t="s">
        <v>785</v>
      </c>
      <c r="C1011" s="277">
        <f t="shared" si="510"/>
        <v>920558.35999999999</v>
      </c>
      <c r="D1011" s="277">
        <f t="shared" si="511"/>
        <v>920558.35999999999</v>
      </c>
      <c r="E1011" s="277">
        <v>0</v>
      </c>
      <c r="F1011" s="277">
        <v>726032.35999999999</v>
      </c>
      <c r="G1011" s="277">
        <v>0</v>
      </c>
      <c r="H1011" s="277">
        <v>194526</v>
      </c>
      <c r="I1011" s="277">
        <v>0</v>
      </c>
      <c r="J1011" s="279">
        <v>0</v>
      </c>
      <c r="K1011" s="277">
        <v>0</v>
      </c>
      <c r="L1011" s="277">
        <v>0</v>
      </c>
      <c r="M1011" s="277">
        <v>0</v>
      </c>
      <c r="N1011" s="277">
        <v>0</v>
      </c>
      <c r="O1011" s="277">
        <v>0</v>
      </c>
      <c r="P1011" s="277">
        <v>0</v>
      </c>
      <c r="Q1011" s="277">
        <v>0</v>
      </c>
      <c r="R1011" s="277">
        <v>0</v>
      </c>
      <c r="S1011" s="277">
        <v>0</v>
      </c>
      <c r="T1011" s="277">
        <v>0</v>
      </c>
      <c r="U1011" s="280"/>
      <c r="V1011" s="280"/>
      <c r="W1011" s="280"/>
      <c r="X1011" s="280"/>
      <c r="Y1011" s="280"/>
      <c r="Z1011" s="280"/>
      <c r="AA1011" s="280"/>
      <c r="AB1011" s="280"/>
      <c r="AC1011" s="280"/>
      <c r="AD1011" s="280"/>
      <c r="AE1011" s="280"/>
      <c r="AF1011" s="280"/>
      <c r="AG1011" s="280"/>
      <c r="AH1011" s="280"/>
      <c r="AI1011" s="280"/>
      <c r="AJ1011" s="280"/>
      <c r="AK1011" s="280"/>
      <c r="AL1011" s="280"/>
      <c r="AM1011" s="280"/>
      <c r="AN1011" s="280"/>
      <c r="AO1011" s="280"/>
    </row>
    <row r="1012" ht="21" customHeight="1">
      <c r="A1012" s="275">
        <v>6</v>
      </c>
      <c r="B1012" s="276" t="s">
        <v>786</v>
      </c>
      <c r="C1012" s="277">
        <f t="shared" si="510"/>
        <v>3401899.5099999998</v>
      </c>
      <c r="D1012" s="277">
        <f t="shared" si="511"/>
        <v>0</v>
      </c>
      <c r="E1012" s="277">
        <v>0</v>
      </c>
      <c r="F1012" s="277">
        <v>0</v>
      </c>
      <c r="G1012" s="277">
        <v>0</v>
      </c>
      <c r="H1012" s="277">
        <v>0</v>
      </c>
      <c r="I1012" s="277">
        <v>0</v>
      </c>
      <c r="J1012" s="279">
        <v>0</v>
      </c>
      <c r="K1012" s="277">
        <v>0</v>
      </c>
      <c r="L1012" s="277">
        <v>3401899.5099999998</v>
      </c>
      <c r="M1012" s="277">
        <v>0</v>
      </c>
      <c r="N1012" s="277">
        <v>0</v>
      </c>
      <c r="O1012" s="277">
        <v>0</v>
      </c>
      <c r="P1012" s="277">
        <v>0</v>
      </c>
      <c r="Q1012" s="277">
        <v>0</v>
      </c>
      <c r="R1012" s="277">
        <v>0</v>
      </c>
      <c r="S1012" s="277">
        <v>0</v>
      </c>
      <c r="T1012" s="277">
        <v>0</v>
      </c>
      <c r="U1012" s="280"/>
      <c r="V1012" s="280"/>
      <c r="W1012" s="280"/>
      <c r="X1012" s="280"/>
      <c r="Y1012" s="280"/>
      <c r="Z1012" s="280"/>
      <c r="AA1012" s="280"/>
      <c r="AB1012" s="280"/>
      <c r="AC1012" s="280"/>
      <c r="AD1012" s="280"/>
      <c r="AE1012" s="280"/>
      <c r="AF1012" s="280"/>
      <c r="AG1012" s="280"/>
      <c r="AH1012" s="280"/>
      <c r="AI1012" s="280"/>
      <c r="AJ1012" s="280"/>
      <c r="AK1012" s="280"/>
      <c r="AL1012" s="280"/>
      <c r="AM1012" s="280"/>
      <c r="AN1012" s="280"/>
      <c r="AO1012" s="280"/>
    </row>
    <row r="1013" ht="21" customHeight="1">
      <c r="A1013" s="275">
        <v>7</v>
      </c>
      <c r="B1013" s="276" t="s">
        <v>788</v>
      </c>
      <c r="C1013" s="277">
        <f t="shared" si="510"/>
        <v>13268143.119999999</v>
      </c>
      <c r="D1013" s="277">
        <f t="shared" si="511"/>
        <v>0</v>
      </c>
      <c r="E1013" s="277">
        <v>0</v>
      </c>
      <c r="F1013" s="277">
        <v>0</v>
      </c>
      <c r="G1013" s="277">
        <v>0</v>
      </c>
      <c r="H1013" s="277">
        <v>0</v>
      </c>
      <c r="I1013" s="277">
        <v>0</v>
      </c>
      <c r="J1013" s="279">
        <v>0</v>
      </c>
      <c r="K1013" s="277">
        <v>0</v>
      </c>
      <c r="L1013" s="277">
        <v>0</v>
      </c>
      <c r="M1013" s="277">
        <v>0</v>
      </c>
      <c r="N1013" s="277">
        <v>0</v>
      </c>
      <c r="O1013" s="277">
        <v>0</v>
      </c>
      <c r="P1013" s="277">
        <v>0</v>
      </c>
      <c r="Q1013" s="277">
        <v>0</v>
      </c>
      <c r="R1013" s="277">
        <v>0</v>
      </c>
      <c r="S1013" s="277">
        <v>13268143.119999999</v>
      </c>
      <c r="T1013" s="277">
        <v>0</v>
      </c>
      <c r="U1013" s="280"/>
      <c r="V1013" s="280"/>
      <c r="W1013" s="280"/>
      <c r="X1013" s="280"/>
      <c r="Y1013" s="280"/>
      <c r="Z1013" s="280"/>
      <c r="AA1013" s="280"/>
      <c r="AB1013" s="280"/>
      <c r="AC1013" s="280"/>
      <c r="AD1013" s="280"/>
      <c r="AE1013" s="280"/>
      <c r="AF1013" s="280"/>
      <c r="AG1013" s="280"/>
      <c r="AH1013" s="280"/>
      <c r="AI1013" s="280"/>
      <c r="AJ1013" s="280"/>
      <c r="AK1013" s="280"/>
      <c r="AL1013" s="280"/>
      <c r="AM1013" s="280"/>
      <c r="AN1013" s="280"/>
      <c r="AO1013" s="280"/>
    </row>
    <row r="1014" ht="21" customHeight="1">
      <c r="A1014" s="275">
        <v>8</v>
      </c>
      <c r="B1014" s="276" t="s">
        <v>1550</v>
      </c>
      <c r="C1014" s="277">
        <f t="shared" si="510"/>
        <v>199340.60999999999</v>
      </c>
      <c r="D1014" s="277">
        <f t="shared" si="511"/>
        <v>0</v>
      </c>
      <c r="E1014" s="277">
        <v>0</v>
      </c>
      <c r="F1014" s="277">
        <v>0</v>
      </c>
      <c r="G1014" s="277">
        <v>0</v>
      </c>
      <c r="H1014" s="277">
        <v>0</v>
      </c>
      <c r="I1014" s="277">
        <v>0</v>
      </c>
      <c r="J1014" s="279">
        <v>0</v>
      </c>
      <c r="K1014" s="277">
        <v>0</v>
      </c>
      <c r="L1014" s="277">
        <v>0</v>
      </c>
      <c r="M1014" s="277">
        <v>0</v>
      </c>
      <c r="N1014" s="277">
        <v>0</v>
      </c>
      <c r="O1014" s="277">
        <v>0</v>
      </c>
      <c r="P1014" s="277">
        <v>29340.610000000001</v>
      </c>
      <c r="Q1014" s="277">
        <v>0</v>
      </c>
      <c r="R1014" s="277">
        <v>0</v>
      </c>
      <c r="S1014" s="277">
        <v>0</v>
      </c>
      <c r="T1014" s="277">
        <v>170000</v>
      </c>
      <c r="U1014" s="280"/>
      <c r="V1014" s="280"/>
      <c r="W1014" s="280"/>
      <c r="X1014" s="280"/>
      <c r="Y1014" s="280"/>
      <c r="Z1014" s="280"/>
      <c r="AA1014" s="280"/>
      <c r="AB1014" s="280"/>
      <c r="AC1014" s="280"/>
      <c r="AD1014" s="280"/>
      <c r="AE1014" s="280"/>
      <c r="AF1014" s="280"/>
      <c r="AG1014" s="280"/>
      <c r="AH1014" s="280"/>
      <c r="AI1014" s="280"/>
      <c r="AJ1014" s="280"/>
      <c r="AK1014" s="280"/>
      <c r="AL1014" s="280"/>
      <c r="AM1014" s="280"/>
      <c r="AN1014" s="280"/>
      <c r="AO1014" s="280"/>
    </row>
    <row r="1015" ht="21" customHeight="1">
      <c r="A1015" s="275">
        <v>9</v>
      </c>
      <c r="B1015" s="276" t="s">
        <v>789</v>
      </c>
      <c r="C1015" s="277">
        <f t="shared" si="510"/>
        <v>4381140</v>
      </c>
      <c r="D1015" s="277">
        <f t="shared" si="511"/>
        <v>4381140</v>
      </c>
      <c r="E1015" s="277">
        <v>0</v>
      </c>
      <c r="F1015" s="277">
        <v>3380317.2000000002</v>
      </c>
      <c r="G1015" s="277">
        <v>1000822.8</v>
      </c>
      <c r="H1015" s="277">
        <v>0</v>
      </c>
      <c r="I1015" s="277">
        <v>0</v>
      </c>
      <c r="J1015" s="279">
        <v>0</v>
      </c>
      <c r="K1015" s="277">
        <v>0</v>
      </c>
      <c r="L1015" s="277">
        <v>0</v>
      </c>
      <c r="M1015" s="277">
        <v>0</v>
      </c>
      <c r="N1015" s="277">
        <v>0</v>
      </c>
      <c r="O1015" s="277">
        <v>0</v>
      </c>
      <c r="P1015" s="277">
        <v>0</v>
      </c>
      <c r="Q1015" s="277">
        <v>0</v>
      </c>
      <c r="R1015" s="277">
        <v>0</v>
      </c>
      <c r="S1015" s="277">
        <v>0</v>
      </c>
      <c r="T1015" s="277">
        <v>0</v>
      </c>
      <c r="U1015" s="280"/>
      <c r="V1015" s="280"/>
      <c r="W1015" s="280"/>
      <c r="X1015" s="280"/>
      <c r="Y1015" s="280"/>
      <c r="Z1015" s="280"/>
      <c r="AA1015" s="280"/>
      <c r="AB1015" s="280"/>
      <c r="AC1015" s="280"/>
      <c r="AD1015" s="280"/>
      <c r="AE1015" s="280"/>
      <c r="AF1015" s="280"/>
      <c r="AG1015" s="280"/>
      <c r="AH1015" s="280"/>
      <c r="AI1015" s="280"/>
      <c r="AJ1015" s="280"/>
      <c r="AK1015" s="280"/>
      <c r="AL1015" s="280"/>
      <c r="AM1015" s="280"/>
      <c r="AN1015" s="280"/>
      <c r="AO1015" s="280"/>
    </row>
    <row r="1016" ht="21" customHeight="1">
      <c r="A1016" s="275">
        <v>10</v>
      </c>
      <c r="B1016" s="276" t="s">
        <v>790</v>
      </c>
      <c r="C1016" s="277">
        <f t="shared" si="510"/>
        <v>12548894.68</v>
      </c>
      <c r="D1016" s="277">
        <f t="shared" si="511"/>
        <v>0</v>
      </c>
      <c r="E1016" s="277">
        <v>0</v>
      </c>
      <c r="F1016" s="277">
        <v>0</v>
      </c>
      <c r="G1016" s="277">
        <v>0</v>
      </c>
      <c r="H1016" s="277">
        <v>0</v>
      </c>
      <c r="I1016" s="277">
        <v>0</v>
      </c>
      <c r="J1016" s="279">
        <v>0</v>
      </c>
      <c r="K1016" s="277">
        <v>0</v>
      </c>
      <c r="L1016" s="277">
        <v>0</v>
      </c>
      <c r="M1016" s="277">
        <v>0</v>
      </c>
      <c r="N1016" s="277">
        <v>0</v>
      </c>
      <c r="O1016" s="277">
        <v>0</v>
      </c>
      <c r="P1016" s="277">
        <v>0</v>
      </c>
      <c r="Q1016" s="277">
        <v>0</v>
      </c>
      <c r="R1016" s="277">
        <v>0</v>
      </c>
      <c r="S1016" s="277">
        <v>12548894.68</v>
      </c>
      <c r="T1016" s="277">
        <v>0</v>
      </c>
      <c r="U1016" s="280"/>
      <c r="V1016" s="280"/>
      <c r="W1016" s="280"/>
      <c r="X1016" s="280"/>
      <c r="Y1016" s="280"/>
      <c r="Z1016" s="280"/>
      <c r="AA1016" s="280"/>
      <c r="AB1016" s="280"/>
      <c r="AC1016" s="280"/>
      <c r="AD1016" s="280"/>
      <c r="AE1016" s="280"/>
      <c r="AF1016" s="280"/>
      <c r="AG1016" s="280"/>
      <c r="AH1016" s="280"/>
      <c r="AI1016" s="280"/>
      <c r="AJ1016" s="280"/>
      <c r="AK1016" s="280"/>
      <c r="AL1016" s="280"/>
      <c r="AM1016" s="280"/>
      <c r="AN1016" s="280"/>
      <c r="AO1016" s="280"/>
    </row>
    <row r="1017" s="43" customFormat="1" ht="22.5" customHeight="1">
      <c r="A1017" s="271" t="s">
        <v>925</v>
      </c>
      <c r="B1017" s="271"/>
      <c r="C1017" s="272">
        <f>C1018</f>
        <v>154682.39999999999</v>
      </c>
      <c r="D1017" s="272">
        <f>D1018</f>
        <v>154682.39999999999</v>
      </c>
      <c r="E1017" s="272">
        <f>E1018</f>
        <v>0</v>
      </c>
      <c r="F1017" s="272">
        <f>F1018</f>
        <v>0</v>
      </c>
      <c r="G1017" s="272">
        <f>G1018</f>
        <v>0</v>
      </c>
      <c r="H1017" s="272">
        <f>H1018</f>
        <v>154682.39999999999</v>
      </c>
      <c r="I1017" s="272">
        <f>I1018</f>
        <v>0</v>
      </c>
      <c r="J1017" s="273">
        <f>J1018</f>
        <v>0</v>
      </c>
      <c r="K1017" s="272">
        <f>K1018</f>
        <v>0</v>
      </c>
      <c r="L1017" s="272">
        <f>L1018</f>
        <v>0</v>
      </c>
      <c r="M1017" s="272">
        <f>M1018</f>
        <v>0</v>
      </c>
      <c r="N1017" s="272">
        <f>N1018</f>
        <v>0</v>
      </c>
      <c r="O1017" s="272">
        <f>O1018</f>
        <v>0</v>
      </c>
      <c r="P1017" s="272">
        <f>P1018</f>
        <v>0</v>
      </c>
      <c r="Q1017" s="272">
        <f>Q1018</f>
        <v>0</v>
      </c>
      <c r="R1017" s="272">
        <f>R1018</f>
        <v>0</v>
      </c>
      <c r="S1017" s="272">
        <f>S1018</f>
        <v>0</v>
      </c>
      <c r="T1017" s="272">
        <f>T1018</f>
        <v>0</v>
      </c>
      <c r="U1017" s="274"/>
      <c r="V1017" s="274"/>
      <c r="W1017" s="274"/>
      <c r="X1017" s="274"/>
      <c r="Y1017" s="274"/>
      <c r="Z1017" s="274"/>
      <c r="AA1017" s="274"/>
      <c r="AB1017" s="274"/>
      <c r="AC1017" s="274"/>
      <c r="AD1017" s="274"/>
      <c r="AE1017" s="274"/>
      <c r="AF1017" s="274"/>
      <c r="AG1017" s="274"/>
      <c r="AH1017" s="274"/>
      <c r="AI1017" s="274"/>
      <c r="AJ1017" s="274"/>
      <c r="AK1017" s="274"/>
      <c r="AL1017" s="274"/>
      <c r="AM1017" s="274"/>
      <c r="AN1017" s="274"/>
      <c r="AO1017" s="274"/>
    </row>
    <row r="1018" s="51" customFormat="1" ht="22.5" customHeight="1">
      <c r="A1018" s="275">
        <v>1</v>
      </c>
      <c r="B1018" s="276" t="s">
        <v>926</v>
      </c>
      <c r="C1018" s="277">
        <f t="shared" si="501"/>
        <v>154682.39999999999</v>
      </c>
      <c r="D1018" s="277">
        <f t="shared" ref="D1018:D1035" si="512">SUM(E1018:I1018)</f>
        <v>154682.39999999999</v>
      </c>
      <c r="E1018" s="277">
        <v>0</v>
      </c>
      <c r="F1018" s="277">
        <v>0</v>
      </c>
      <c r="G1018" s="277">
        <v>0</v>
      </c>
      <c r="H1018" s="277">
        <v>154682.39999999999</v>
      </c>
      <c r="I1018" s="277">
        <v>0</v>
      </c>
      <c r="J1018" s="279">
        <v>0</v>
      </c>
      <c r="K1018" s="277">
        <v>0</v>
      </c>
      <c r="L1018" s="277">
        <v>0</v>
      </c>
      <c r="M1018" s="277">
        <v>0</v>
      </c>
      <c r="N1018" s="277">
        <v>0</v>
      </c>
      <c r="O1018" s="277">
        <v>0</v>
      </c>
      <c r="P1018" s="277">
        <v>0</v>
      </c>
      <c r="Q1018" s="277">
        <v>0</v>
      </c>
      <c r="R1018" s="277">
        <v>0</v>
      </c>
      <c r="S1018" s="277">
        <v>0</v>
      </c>
      <c r="T1018" s="277">
        <v>0</v>
      </c>
      <c r="U1018" s="280"/>
      <c r="V1018" s="280"/>
      <c r="W1018" s="280"/>
      <c r="X1018" s="280"/>
      <c r="Y1018" s="280"/>
      <c r="Z1018" s="280"/>
      <c r="AA1018" s="280"/>
      <c r="AB1018" s="280"/>
      <c r="AC1018" s="280"/>
      <c r="AD1018" s="280"/>
      <c r="AE1018" s="280"/>
      <c r="AF1018" s="280"/>
      <c r="AG1018" s="280"/>
      <c r="AH1018" s="280"/>
      <c r="AI1018" s="280"/>
      <c r="AJ1018" s="280"/>
      <c r="AK1018" s="280"/>
      <c r="AL1018" s="280"/>
      <c r="AM1018" s="280"/>
      <c r="AN1018" s="280"/>
      <c r="AO1018" s="280"/>
    </row>
    <row r="1019" s="43" customFormat="1" ht="33" customHeight="1">
      <c r="A1019" s="271" t="s">
        <v>308</v>
      </c>
      <c r="B1019" s="271"/>
      <c r="C1019" s="272">
        <f>SUM(C1020:C1026)</f>
        <v>22737982.849999998</v>
      </c>
      <c r="D1019" s="272">
        <f>SUM(D1020:D1026)</f>
        <v>2530280.98</v>
      </c>
      <c r="E1019" s="272">
        <f>SUM(E1020:E1026)</f>
        <v>0</v>
      </c>
      <c r="F1019" s="272">
        <f>SUM(F1020:F1026)</f>
        <v>1673071.2</v>
      </c>
      <c r="G1019" s="272">
        <f>SUM(G1020:G1026)</f>
        <v>0</v>
      </c>
      <c r="H1019" s="272">
        <f>SUM(H1020:H1026)</f>
        <v>201732.57999999999</v>
      </c>
      <c r="I1019" s="272">
        <f>SUM(I1020:I1026)</f>
        <v>655477.19999999995</v>
      </c>
      <c r="J1019" s="273">
        <f>SUM(J1020:J1026)</f>
        <v>0</v>
      </c>
      <c r="K1019" s="272">
        <f>SUM(K1020:K1026)</f>
        <v>0</v>
      </c>
      <c r="L1019" s="272">
        <f>SUM(L1020:L1026)</f>
        <v>20207701.869999997</v>
      </c>
      <c r="M1019" s="272">
        <f>SUM(M1020:M1026)</f>
        <v>0</v>
      </c>
      <c r="N1019" s="272">
        <f>SUM(N1020:N1026)</f>
        <v>0</v>
      </c>
      <c r="O1019" s="272">
        <f>SUM(O1020:O1026)</f>
        <v>0</v>
      </c>
      <c r="P1019" s="272">
        <f>SUM(P1020:P1026)</f>
        <v>0</v>
      </c>
      <c r="Q1019" s="272">
        <f>SUM(Q1020:Q1026)</f>
        <v>0</v>
      </c>
      <c r="R1019" s="272">
        <f>SUM(R1020:R1026)</f>
        <v>0</v>
      </c>
      <c r="S1019" s="272">
        <f>SUM(S1020:S1026)</f>
        <v>0</v>
      </c>
      <c r="T1019" s="272">
        <f>SUM(T1020:T1026)</f>
        <v>0</v>
      </c>
      <c r="U1019" s="274"/>
      <c r="V1019" s="274"/>
      <c r="W1019" s="274"/>
      <c r="X1019" s="274"/>
      <c r="Y1019" s="274"/>
      <c r="Z1019" s="274"/>
      <c r="AA1019" s="274"/>
      <c r="AB1019" s="274"/>
      <c r="AC1019" s="274"/>
      <c r="AD1019" s="274"/>
      <c r="AE1019" s="274"/>
      <c r="AF1019" s="274"/>
      <c r="AG1019" s="274"/>
      <c r="AH1019" s="274"/>
      <c r="AI1019" s="274"/>
      <c r="AJ1019" s="274"/>
      <c r="AK1019" s="274"/>
      <c r="AL1019" s="274"/>
      <c r="AM1019" s="274"/>
      <c r="AN1019" s="274"/>
      <c r="AO1019" s="274"/>
    </row>
    <row r="1020" s="51" customFormat="1" ht="20.25" customHeight="1">
      <c r="A1020" s="327">
        <v>1</v>
      </c>
      <c r="B1020" s="286" t="s">
        <v>721</v>
      </c>
      <c r="C1020" s="278">
        <f t="shared" si="501"/>
        <v>8983237.9299999997</v>
      </c>
      <c r="D1020" s="278">
        <f t="shared" si="512"/>
        <v>0</v>
      </c>
      <c r="E1020" s="278">
        <v>0</v>
      </c>
      <c r="F1020" s="278">
        <v>0</v>
      </c>
      <c r="G1020" s="278">
        <v>0</v>
      </c>
      <c r="H1020" s="278">
        <v>0</v>
      </c>
      <c r="I1020" s="278">
        <v>0</v>
      </c>
      <c r="J1020" s="287">
        <v>0</v>
      </c>
      <c r="K1020" s="290">
        <v>0</v>
      </c>
      <c r="L1020" s="277">
        <v>8983237.9299999997</v>
      </c>
      <c r="M1020" s="291">
        <v>0</v>
      </c>
      <c r="N1020" s="278">
        <v>0</v>
      </c>
      <c r="O1020" s="278">
        <v>0</v>
      </c>
      <c r="P1020" s="278">
        <v>0</v>
      </c>
      <c r="Q1020" s="278">
        <v>0</v>
      </c>
      <c r="R1020" s="278">
        <v>0</v>
      </c>
      <c r="S1020" s="278">
        <v>0</v>
      </c>
      <c r="T1020" s="278">
        <v>0</v>
      </c>
      <c r="U1020" s="280"/>
      <c r="V1020" s="280"/>
      <c r="W1020" s="280"/>
      <c r="X1020" s="280"/>
      <c r="Y1020" s="280"/>
      <c r="Z1020" s="280"/>
      <c r="AA1020" s="280"/>
      <c r="AB1020" s="280"/>
      <c r="AC1020" s="280"/>
      <c r="AD1020" s="280"/>
      <c r="AE1020" s="280"/>
      <c r="AF1020" s="280"/>
      <c r="AG1020" s="280"/>
      <c r="AH1020" s="280"/>
      <c r="AI1020" s="280"/>
      <c r="AJ1020" s="280"/>
      <c r="AK1020" s="280"/>
      <c r="AL1020" s="280"/>
      <c r="AM1020" s="280"/>
      <c r="AN1020" s="280"/>
      <c r="AO1020" s="280"/>
    </row>
    <row r="1021" s="51" customFormat="1" ht="20.25" customHeight="1">
      <c r="A1021" s="275">
        <v>2</v>
      </c>
      <c r="B1021" s="276" t="s">
        <v>927</v>
      </c>
      <c r="C1021" s="278">
        <f t="shared" ref="C1021:C1026" si="513">D1021+K1021+L1021+M1021+N1021+O1021+P1021+Q1021+R1021+S1021+T1021</f>
        <v>2958055.5699999998</v>
      </c>
      <c r="D1021" s="278">
        <f t="shared" si="512"/>
        <v>0</v>
      </c>
      <c r="E1021" s="277">
        <v>0</v>
      </c>
      <c r="F1021" s="277">
        <v>0</v>
      </c>
      <c r="G1021" s="277">
        <v>0</v>
      </c>
      <c r="H1021" s="277">
        <v>0</v>
      </c>
      <c r="I1021" s="277">
        <v>0</v>
      </c>
      <c r="J1021" s="276">
        <v>0</v>
      </c>
      <c r="K1021" s="277">
        <v>0</v>
      </c>
      <c r="L1021" s="283">
        <v>2958055.5699999998</v>
      </c>
      <c r="M1021" s="277">
        <v>0</v>
      </c>
      <c r="N1021" s="277">
        <v>0</v>
      </c>
      <c r="O1021" s="277">
        <v>0</v>
      </c>
      <c r="P1021" s="277">
        <v>0</v>
      </c>
      <c r="Q1021" s="277">
        <v>0</v>
      </c>
      <c r="R1021" s="278">
        <v>0</v>
      </c>
      <c r="S1021" s="278">
        <v>0</v>
      </c>
      <c r="T1021" s="278">
        <v>0</v>
      </c>
      <c r="U1021" s="280"/>
      <c r="V1021" s="280"/>
      <c r="W1021" s="280"/>
      <c r="X1021" s="280"/>
      <c r="Y1021" s="280"/>
      <c r="Z1021" s="280"/>
      <c r="AA1021" s="280"/>
      <c r="AB1021" s="280"/>
      <c r="AC1021" s="280"/>
      <c r="AD1021" s="280"/>
      <c r="AE1021" s="280"/>
      <c r="AF1021" s="280"/>
      <c r="AG1021" s="280"/>
      <c r="AH1021" s="280"/>
      <c r="AI1021" s="280"/>
      <c r="AJ1021" s="280"/>
      <c r="AK1021" s="280"/>
      <c r="AL1021" s="280"/>
      <c r="AM1021" s="280"/>
      <c r="AN1021" s="280"/>
      <c r="AO1021" s="280"/>
    </row>
    <row r="1022" s="51" customFormat="1" ht="33.75" customHeight="1">
      <c r="A1022" s="327">
        <v>3</v>
      </c>
      <c r="B1022" s="276" t="s">
        <v>1551</v>
      </c>
      <c r="C1022" s="278">
        <f t="shared" si="513"/>
        <v>2445926.7000000002</v>
      </c>
      <c r="D1022" s="278">
        <f t="shared" si="512"/>
        <v>0</v>
      </c>
      <c r="E1022" s="277">
        <v>0</v>
      </c>
      <c r="F1022" s="277">
        <v>0</v>
      </c>
      <c r="G1022" s="277">
        <v>0</v>
      </c>
      <c r="H1022" s="277">
        <v>0</v>
      </c>
      <c r="I1022" s="277">
        <v>0</v>
      </c>
      <c r="J1022" s="276">
        <v>0</v>
      </c>
      <c r="K1022" s="277">
        <v>0</v>
      </c>
      <c r="L1022" s="277">
        <v>2445926.7000000002</v>
      </c>
      <c r="M1022" s="277">
        <v>0</v>
      </c>
      <c r="N1022" s="277">
        <v>0</v>
      </c>
      <c r="O1022" s="277">
        <v>0</v>
      </c>
      <c r="P1022" s="277">
        <v>0</v>
      </c>
      <c r="Q1022" s="277">
        <v>0</v>
      </c>
      <c r="R1022" s="278">
        <v>0</v>
      </c>
      <c r="S1022" s="278">
        <v>0</v>
      </c>
      <c r="T1022" s="278">
        <v>0</v>
      </c>
      <c r="U1022" s="280"/>
      <c r="V1022" s="280"/>
      <c r="W1022" s="280"/>
      <c r="X1022" s="280"/>
      <c r="Y1022" s="280"/>
      <c r="Z1022" s="280"/>
      <c r="AA1022" s="280"/>
      <c r="AB1022" s="280"/>
      <c r="AC1022" s="280"/>
      <c r="AD1022" s="280"/>
      <c r="AE1022" s="280"/>
      <c r="AF1022" s="280"/>
      <c r="AG1022" s="280"/>
      <c r="AH1022" s="280"/>
      <c r="AI1022" s="280"/>
      <c r="AJ1022" s="280"/>
      <c r="AK1022" s="280"/>
      <c r="AL1022" s="280"/>
      <c r="AM1022" s="280"/>
      <c r="AN1022" s="280"/>
      <c r="AO1022" s="280"/>
    </row>
    <row r="1023" s="51" customFormat="1" ht="27.75" customHeight="1">
      <c r="A1023" s="275">
        <v>4</v>
      </c>
      <c r="B1023" s="276" t="s">
        <v>1552</v>
      </c>
      <c r="C1023" s="278">
        <f t="shared" si="513"/>
        <v>2445926.7000000002</v>
      </c>
      <c r="D1023" s="278">
        <f t="shared" si="512"/>
        <v>0</v>
      </c>
      <c r="E1023" s="277">
        <v>0</v>
      </c>
      <c r="F1023" s="277">
        <v>0</v>
      </c>
      <c r="G1023" s="277">
        <v>0</v>
      </c>
      <c r="H1023" s="277">
        <v>0</v>
      </c>
      <c r="I1023" s="277">
        <v>0</v>
      </c>
      <c r="J1023" s="276">
        <v>0</v>
      </c>
      <c r="K1023" s="277">
        <v>0</v>
      </c>
      <c r="L1023" s="277">
        <v>2445926.7000000002</v>
      </c>
      <c r="M1023" s="277">
        <v>0</v>
      </c>
      <c r="N1023" s="277">
        <v>0</v>
      </c>
      <c r="O1023" s="277">
        <v>0</v>
      </c>
      <c r="P1023" s="277">
        <v>0</v>
      </c>
      <c r="Q1023" s="277">
        <v>0</v>
      </c>
      <c r="R1023" s="278">
        <v>0</v>
      </c>
      <c r="S1023" s="278">
        <v>0</v>
      </c>
      <c r="T1023" s="278">
        <v>0</v>
      </c>
      <c r="U1023" s="280"/>
      <c r="V1023" s="280"/>
      <c r="W1023" s="280"/>
      <c r="X1023" s="280"/>
      <c r="Y1023" s="280"/>
      <c r="Z1023" s="280"/>
      <c r="AA1023" s="280"/>
      <c r="AB1023" s="280"/>
      <c r="AC1023" s="280"/>
      <c r="AD1023" s="280"/>
      <c r="AE1023" s="280"/>
      <c r="AF1023" s="280"/>
      <c r="AG1023" s="280"/>
      <c r="AH1023" s="280"/>
      <c r="AI1023" s="280"/>
      <c r="AJ1023" s="280"/>
      <c r="AK1023" s="280"/>
      <c r="AL1023" s="280"/>
      <c r="AM1023" s="280"/>
      <c r="AN1023" s="280"/>
      <c r="AO1023" s="280"/>
    </row>
    <row r="1024" s="51" customFormat="1" ht="20.25" customHeight="1">
      <c r="A1024" s="327">
        <v>5</v>
      </c>
      <c r="B1024" s="276" t="s">
        <v>931</v>
      </c>
      <c r="C1024" s="278">
        <f t="shared" si="513"/>
        <v>3374554.9700000002</v>
      </c>
      <c r="D1024" s="278">
        <f t="shared" si="512"/>
        <v>0</v>
      </c>
      <c r="E1024" s="277">
        <v>0</v>
      </c>
      <c r="F1024" s="277">
        <v>0</v>
      </c>
      <c r="G1024" s="277">
        <v>0</v>
      </c>
      <c r="H1024" s="277">
        <v>0</v>
      </c>
      <c r="I1024" s="277">
        <v>0</v>
      </c>
      <c r="J1024" s="276">
        <v>0</v>
      </c>
      <c r="K1024" s="277">
        <v>0</v>
      </c>
      <c r="L1024" s="277">
        <v>3374554.9700000002</v>
      </c>
      <c r="M1024" s="277">
        <v>0</v>
      </c>
      <c r="N1024" s="277">
        <v>0</v>
      </c>
      <c r="O1024" s="277">
        <v>0</v>
      </c>
      <c r="P1024" s="277">
        <v>0</v>
      </c>
      <c r="Q1024" s="277">
        <v>0</v>
      </c>
      <c r="R1024" s="278">
        <v>0</v>
      </c>
      <c r="S1024" s="278">
        <v>0</v>
      </c>
      <c r="T1024" s="278">
        <v>0</v>
      </c>
      <c r="U1024" s="280"/>
      <c r="V1024" s="280"/>
      <c r="W1024" s="280"/>
      <c r="X1024" s="280"/>
      <c r="Y1024" s="280"/>
      <c r="Z1024" s="280"/>
      <c r="AA1024" s="280"/>
      <c r="AB1024" s="280"/>
      <c r="AC1024" s="280"/>
      <c r="AD1024" s="280"/>
      <c r="AE1024" s="280"/>
      <c r="AF1024" s="280"/>
      <c r="AG1024" s="280"/>
      <c r="AH1024" s="280"/>
      <c r="AI1024" s="280"/>
      <c r="AJ1024" s="280"/>
      <c r="AK1024" s="280"/>
      <c r="AL1024" s="280"/>
      <c r="AM1024" s="280"/>
      <c r="AN1024" s="280"/>
      <c r="AO1024" s="280"/>
    </row>
    <row r="1025" s="51" customFormat="1" ht="22.5" customHeight="1">
      <c r="A1025" s="275">
        <v>6</v>
      </c>
      <c r="B1025" s="288" t="s">
        <v>733</v>
      </c>
      <c r="C1025" s="278">
        <f t="shared" si="513"/>
        <v>2267174.98</v>
      </c>
      <c r="D1025" s="278">
        <f t="shared" si="512"/>
        <v>2267174.98</v>
      </c>
      <c r="E1025" s="277">
        <v>0</v>
      </c>
      <c r="F1025" s="277">
        <v>1673071.2</v>
      </c>
      <c r="G1025" s="277">
        <v>0</v>
      </c>
      <c r="H1025" s="277">
        <v>201732.57999999999</v>
      </c>
      <c r="I1025" s="277">
        <v>392371.20000000001</v>
      </c>
      <c r="J1025" s="279">
        <v>0</v>
      </c>
      <c r="K1025" s="277">
        <v>0</v>
      </c>
      <c r="L1025" s="277">
        <v>0</v>
      </c>
      <c r="M1025" s="277">
        <v>0</v>
      </c>
      <c r="N1025" s="277">
        <v>0</v>
      </c>
      <c r="O1025" s="277">
        <v>0</v>
      </c>
      <c r="P1025" s="277">
        <v>0</v>
      </c>
      <c r="Q1025" s="277">
        <v>0</v>
      </c>
      <c r="R1025" s="277">
        <v>0</v>
      </c>
      <c r="S1025" s="277">
        <v>0</v>
      </c>
      <c r="T1025" s="277">
        <v>0</v>
      </c>
      <c r="U1025" s="280"/>
      <c r="V1025" s="280"/>
      <c r="W1025" s="280"/>
      <c r="X1025" s="280"/>
      <c r="Y1025" s="280"/>
      <c r="Z1025" s="280"/>
      <c r="AA1025" s="280"/>
      <c r="AB1025" s="280"/>
      <c r="AC1025" s="280"/>
      <c r="AD1025" s="280"/>
      <c r="AE1025" s="280"/>
      <c r="AF1025" s="280"/>
      <c r="AG1025" s="280"/>
      <c r="AH1025" s="280"/>
      <c r="AI1025" s="280"/>
      <c r="AJ1025" s="280"/>
      <c r="AK1025" s="280"/>
      <c r="AL1025" s="280"/>
      <c r="AM1025" s="280"/>
      <c r="AN1025" s="280"/>
      <c r="AO1025" s="280"/>
    </row>
    <row r="1026" s="51" customFormat="1" ht="18.75" customHeight="1">
      <c r="A1026" s="327">
        <v>7</v>
      </c>
      <c r="B1026" s="276" t="s">
        <v>735</v>
      </c>
      <c r="C1026" s="278">
        <f t="shared" si="513"/>
        <v>263106</v>
      </c>
      <c r="D1026" s="278">
        <f t="shared" si="512"/>
        <v>263106</v>
      </c>
      <c r="E1026" s="277">
        <v>0</v>
      </c>
      <c r="F1026" s="277">
        <v>0</v>
      </c>
      <c r="G1026" s="277">
        <v>0</v>
      </c>
      <c r="H1026" s="277">
        <v>0</v>
      </c>
      <c r="I1026" s="277">
        <v>263106</v>
      </c>
      <c r="J1026" s="279">
        <v>0</v>
      </c>
      <c r="K1026" s="277">
        <v>0</v>
      </c>
      <c r="L1026" s="277">
        <v>0</v>
      </c>
      <c r="M1026" s="277">
        <v>0</v>
      </c>
      <c r="N1026" s="277">
        <v>0</v>
      </c>
      <c r="O1026" s="277">
        <v>0</v>
      </c>
      <c r="P1026" s="277">
        <v>0</v>
      </c>
      <c r="Q1026" s="277">
        <v>0</v>
      </c>
      <c r="R1026" s="277">
        <v>0</v>
      </c>
      <c r="S1026" s="277">
        <v>0</v>
      </c>
      <c r="T1026" s="277">
        <v>0</v>
      </c>
      <c r="U1026" s="280"/>
      <c r="V1026" s="280"/>
      <c r="W1026" s="280"/>
      <c r="X1026" s="280"/>
      <c r="Y1026" s="280"/>
      <c r="Z1026" s="280"/>
      <c r="AA1026" s="280"/>
      <c r="AB1026" s="280"/>
      <c r="AC1026" s="280"/>
      <c r="AD1026" s="280"/>
      <c r="AE1026" s="280"/>
      <c r="AF1026" s="280"/>
      <c r="AG1026" s="280"/>
      <c r="AH1026" s="280"/>
      <c r="AI1026" s="280"/>
      <c r="AJ1026" s="280"/>
      <c r="AK1026" s="280"/>
      <c r="AL1026" s="280"/>
      <c r="AM1026" s="280"/>
      <c r="AN1026" s="280"/>
      <c r="AO1026" s="280"/>
    </row>
    <row r="1027" s="43" customFormat="1" ht="22.5" customHeight="1">
      <c r="A1027" s="271" t="s">
        <v>321</v>
      </c>
      <c r="B1027" s="271"/>
      <c r="C1027" s="272">
        <f>SUM(C1028:C1029)</f>
        <v>10033572.059999999</v>
      </c>
      <c r="D1027" s="272">
        <f>SUM(D1028:D1029)</f>
        <v>3070904.46</v>
      </c>
      <c r="E1027" s="272">
        <f>SUM(E1028:E1029)</f>
        <v>0</v>
      </c>
      <c r="F1027" s="272">
        <f>SUM(F1028:F1029)</f>
        <v>2526390.0600000001</v>
      </c>
      <c r="G1027" s="272">
        <f>SUM(G1028:G1029)</f>
        <v>544514.40000000002</v>
      </c>
      <c r="H1027" s="272">
        <f>SUM(H1028:H1029)</f>
        <v>0</v>
      </c>
      <c r="I1027" s="272">
        <f>SUM(I1028:I1029)</f>
        <v>0</v>
      </c>
      <c r="J1027" s="273">
        <f>SUM(J1028:J1029)</f>
        <v>0</v>
      </c>
      <c r="K1027" s="272">
        <f>SUM(K1028:K1029)</f>
        <v>0</v>
      </c>
      <c r="L1027" s="272">
        <f>SUM(L1028:L1029)</f>
        <v>6962667.5999999996</v>
      </c>
      <c r="M1027" s="272">
        <f>SUM(M1028:M1029)</f>
        <v>0</v>
      </c>
      <c r="N1027" s="272">
        <f>SUM(N1028:N1029)</f>
        <v>0</v>
      </c>
      <c r="O1027" s="272">
        <f>SUM(O1028:O1029)</f>
        <v>0</v>
      </c>
      <c r="P1027" s="272">
        <f>SUM(P1028:P1029)</f>
        <v>0</v>
      </c>
      <c r="Q1027" s="272">
        <f>SUM(Q1028:Q1029)</f>
        <v>0</v>
      </c>
      <c r="R1027" s="272">
        <f>SUM(R1028:R1029)</f>
        <v>0</v>
      </c>
      <c r="S1027" s="272">
        <f>SUM(S1028:S1029)</f>
        <v>0</v>
      </c>
      <c r="T1027" s="272">
        <f>SUM(T1028:T1029)</f>
        <v>0</v>
      </c>
      <c r="U1027" s="274"/>
      <c r="V1027" s="274"/>
      <c r="W1027" s="274"/>
      <c r="X1027" s="274"/>
      <c r="Y1027" s="274"/>
      <c r="Z1027" s="274"/>
      <c r="AA1027" s="274"/>
      <c r="AB1027" s="274"/>
      <c r="AC1027" s="274"/>
      <c r="AD1027" s="274"/>
      <c r="AE1027" s="274"/>
      <c r="AF1027" s="274"/>
      <c r="AG1027" s="274"/>
      <c r="AH1027" s="274"/>
      <c r="AI1027" s="274"/>
      <c r="AJ1027" s="274"/>
      <c r="AK1027" s="274"/>
      <c r="AL1027" s="274"/>
      <c r="AM1027" s="274"/>
      <c r="AN1027" s="274"/>
      <c r="AO1027" s="274"/>
    </row>
    <row r="1028" s="51" customFormat="1" ht="22.5" customHeight="1">
      <c r="A1028" s="275">
        <v>1</v>
      </c>
      <c r="B1028" s="276" t="s">
        <v>322</v>
      </c>
      <c r="C1028" s="277">
        <f t="shared" si="501"/>
        <v>3070904.46</v>
      </c>
      <c r="D1028" s="277">
        <f t="shared" si="512"/>
        <v>3070904.46</v>
      </c>
      <c r="E1028" s="277">
        <v>0</v>
      </c>
      <c r="F1028" s="277">
        <v>2526390.0600000001</v>
      </c>
      <c r="G1028" s="277">
        <v>544514.40000000002</v>
      </c>
      <c r="H1028" s="277">
        <v>0</v>
      </c>
      <c r="I1028" s="277">
        <v>0</v>
      </c>
      <c r="J1028" s="279">
        <v>0</v>
      </c>
      <c r="K1028" s="277">
        <v>0</v>
      </c>
      <c r="L1028" s="277">
        <v>0</v>
      </c>
      <c r="M1028" s="277">
        <v>0</v>
      </c>
      <c r="N1028" s="277">
        <v>0</v>
      </c>
      <c r="O1028" s="277">
        <v>0</v>
      </c>
      <c r="P1028" s="277">
        <v>0</v>
      </c>
      <c r="Q1028" s="277">
        <v>0</v>
      </c>
      <c r="R1028" s="277">
        <v>0</v>
      </c>
      <c r="S1028" s="277">
        <v>0</v>
      </c>
      <c r="T1028" s="277">
        <v>0</v>
      </c>
      <c r="U1028" s="280"/>
      <c r="V1028" s="280"/>
      <c r="W1028" s="280"/>
      <c r="X1028" s="280"/>
      <c r="Y1028" s="280"/>
      <c r="Z1028" s="280"/>
      <c r="AA1028" s="280"/>
      <c r="AB1028" s="280"/>
      <c r="AC1028" s="280"/>
      <c r="AD1028" s="280"/>
      <c r="AE1028" s="280"/>
      <c r="AF1028" s="280"/>
      <c r="AG1028" s="280"/>
      <c r="AH1028" s="280"/>
      <c r="AI1028" s="280"/>
      <c r="AJ1028" s="280"/>
      <c r="AK1028" s="280"/>
      <c r="AL1028" s="280"/>
      <c r="AM1028" s="280"/>
      <c r="AN1028" s="280"/>
      <c r="AO1028" s="280"/>
    </row>
    <row r="1029" s="51" customFormat="1" ht="21.75" customHeight="1">
      <c r="A1029" s="275">
        <v>2</v>
      </c>
      <c r="B1029" s="276" t="s">
        <v>932</v>
      </c>
      <c r="C1029" s="277">
        <f t="shared" si="501"/>
        <v>6962667.5999999996</v>
      </c>
      <c r="D1029" s="277">
        <f t="shared" si="512"/>
        <v>0</v>
      </c>
      <c r="E1029" s="277">
        <v>0</v>
      </c>
      <c r="F1029" s="277">
        <v>0</v>
      </c>
      <c r="G1029" s="277">
        <v>0</v>
      </c>
      <c r="H1029" s="277">
        <v>0</v>
      </c>
      <c r="I1029" s="277">
        <v>0</v>
      </c>
      <c r="J1029" s="279">
        <v>0</v>
      </c>
      <c r="K1029" s="277">
        <v>0</v>
      </c>
      <c r="L1029" s="277">
        <v>6962667.5999999996</v>
      </c>
      <c r="M1029" s="277">
        <v>0</v>
      </c>
      <c r="N1029" s="277">
        <v>0</v>
      </c>
      <c r="O1029" s="277">
        <v>0</v>
      </c>
      <c r="P1029" s="277">
        <v>0</v>
      </c>
      <c r="Q1029" s="277">
        <v>0</v>
      </c>
      <c r="R1029" s="277">
        <v>0</v>
      </c>
      <c r="S1029" s="277">
        <v>0</v>
      </c>
      <c r="T1029" s="277">
        <v>0</v>
      </c>
      <c r="U1029" s="280"/>
      <c r="V1029" s="280"/>
      <c r="W1029" s="280"/>
      <c r="X1029" s="280"/>
      <c r="Y1029" s="280"/>
      <c r="Z1029" s="280"/>
      <c r="AA1029" s="280"/>
      <c r="AB1029" s="280"/>
      <c r="AC1029" s="280"/>
      <c r="AD1029" s="280"/>
      <c r="AE1029" s="280"/>
      <c r="AF1029" s="280"/>
      <c r="AG1029" s="280"/>
      <c r="AH1029" s="280"/>
      <c r="AI1029" s="280"/>
      <c r="AJ1029" s="280"/>
      <c r="AK1029" s="280"/>
      <c r="AL1029" s="280"/>
      <c r="AM1029" s="280"/>
      <c r="AN1029" s="280"/>
      <c r="AO1029" s="280"/>
    </row>
    <row r="1030" ht="21.75" customHeight="1">
      <c r="A1030" s="271" t="s">
        <v>933</v>
      </c>
      <c r="B1030" s="271"/>
      <c r="C1030" s="272">
        <f>SUM(C1031:C1033)</f>
        <v>4058178</v>
      </c>
      <c r="D1030" s="272">
        <f>SUM(D1031:D1033)</f>
        <v>4058178</v>
      </c>
      <c r="E1030" s="272">
        <f>SUM(E1031:E1033)</f>
        <v>3241350</v>
      </c>
      <c r="F1030" s="272">
        <f>SUM(F1031:F1033)</f>
        <v>0</v>
      </c>
      <c r="G1030" s="272">
        <f>SUM(G1031:G1033)</f>
        <v>0</v>
      </c>
      <c r="H1030" s="272">
        <f>SUM(H1031:H1033)</f>
        <v>98608.800000000003</v>
      </c>
      <c r="I1030" s="272">
        <f>SUM(I1031:I1033)</f>
        <v>718219.19999999995</v>
      </c>
      <c r="J1030" s="273">
        <f>SUM(J1031:J1033)</f>
        <v>0</v>
      </c>
      <c r="K1030" s="272">
        <f>SUM(K1031:K1033)</f>
        <v>0</v>
      </c>
      <c r="L1030" s="272">
        <f>SUM(L1031:L1033)</f>
        <v>0</v>
      </c>
      <c r="M1030" s="272">
        <f>SUM(M1031:M1033)</f>
        <v>0</v>
      </c>
      <c r="N1030" s="272">
        <f>SUM(N1031:N1033)</f>
        <v>0</v>
      </c>
      <c r="O1030" s="272">
        <f>SUM(O1031:O1033)</f>
        <v>0</v>
      </c>
      <c r="P1030" s="272">
        <f>SUM(P1031:P1033)</f>
        <v>0</v>
      </c>
      <c r="Q1030" s="272">
        <f>SUM(Q1031:Q1033)</f>
        <v>0</v>
      </c>
      <c r="R1030" s="272">
        <f>SUM(R1031:R1033)</f>
        <v>0</v>
      </c>
      <c r="S1030" s="272">
        <f>SUM(S1031:S1033)</f>
        <v>0</v>
      </c>
      <c r="T1030" s="272">
        <f>SUM(T1031:T1033)</f>
        <v>0</v>
      </c>
      <c r="U1030" s="274"/>
      <c r="V1030" s="274"/>
      <c r="W1030" s="274"/>
      <c r="X1030" s="274"/>
      <c r="Y1030" s="274"/>
      <c r="Z1030" s="274"/>
      <c r="AA1030" s="274"/>
      <c r="AB1030" s="274"/>
      <c r="AC1030" s="274"/>
      <c r="AD1030" s="274"/>
      <c r="AE1030" s="274"/>
      <c r="AF1030" s="274"/>
      <c r="AG1030" s="274"/>
      <c r="AH1030" s="274"/>
      <c r="AI1030" s="274"/>
      <c r="AJ1030" s="274"/>
      <c r="AK1030" s="274"/>
      <c r="AL1030" s="274"/>
      <c r="AM1030" s="274"/>
      <c r="AN1030" s="274"/>
      <c r="AO1030" s="274"/>
    </row>
    <row r="1031" ht="21.75" customHeight="1">
      <c r="A1031" s="275">
        <v>1</v>
      </c>
      <c r="B1031" s="276" t="s">
        <v>791</v>
      </c>
      <c r="C1031" s="277">
        <f t="shared" ref="C1031:C1033" si="514">D1031+K1031+L1031+M1031+N1031+O1031+P1031+Q1031+R1031+S1031+T1031</f>
        <v>3241350</v>
      </c>
      <c r="D1031" s="277">
        <f t="shared" ref="D1031:D1033" si="515">SUM(E1031:I1031)</f>
        <v>3241350</v>
      </c>
      <c r="E1031" s="277">
        <v>3241350</v>
      </c>
      <c r="F1031" s="277">
        <v>0</v>
      </c>
      <c r="G1031" s="277">
        <v>0</v>
      </c>
      <c r="H1031" s="277">
        <v>0</v>
      </c>
      <c r="I1031" s="277">
        <v>0</v>
      </c>
      <c r="J1031" s="279">
        <v>0</v>
      </c>
      <c r="K1031" s="277">
        <v>0</v>
      </c>
      <c r="L1031" s="277">
        <v>0</v>
      </c>
      <c r="M1031" s="277">
        <v>0</v>
      </c>
      <c r="N1031" s="277">
        <v>0</v>
      </c>
      <c r="O1031" s="277">
        <v>0</v>
      </c>
      <c r="P1031" s="277">
        <v>0</v>
      </c>
      <c r="Q1031" s="277">
        <v>0</v>
      </c>
      <c r="R1031" s="277">
        <v>0</v>
      </c>
      <c r="S1031" s="277">
        <v>0</v>
      </c>
      <c r="T1031" s="277">
        <v>0</v>
      </c>
      <c r="U1031" s="280"/>
      <c r="V1031" s="280"/>
      <c r="W1031" s="280"/>
      <c r="X1031" s="280"/>
      <c r="Y1031" s="280"/>
      <c r="Z1031" s="280"/>
      <c r="AA1031" s="280"/>
      <c r="AB1031" s="280"/>
      <c r="AC1031" s="280"/>
      <c r="AD1031" s="280"/>
      <c r="AE1031" s="280"/>
      <c r="AF1031" s="280"/>
      <c r="AG1031" s="280"/>
      <c r="AH1031" s="280"/>
      <c r="AI1031" s="280"/>
      <c r="AJ1031" s="280"/>
      <c r="AK1031" s="280"/>
      <c r="AL1031" s="280"/>
      <c r="AM1031" s="280"/>
      <c r="AN1031" s="280"/>
      <c r="AO1031" s="280"/>
    </row>
    <row r="1032" ht="21.75" customHeight="1">
      <c r="A1032" s="275">
        <v>2</v>
      </c>
      <c r="B1032" s="276" t="s">
        <v>934</v>
      </c>
      <c r="C1032" s="277">
        <f t="shared" si="514"/>
        <v>718219.19999999995</v>
      </c>
      <c r="D1032" s="277">
        <f t="shared" si="515"/>
        <v>718219.19999999995</v>
      </c>
      <c r="E1032" s="277">
        <v>0</v>
      </c>
      <c r="F1032" s="277">
        <v>0</v>
      </c>
      <c r="G1032" s="277">
        <v>0</v>
      </c>
      <c r="H1032" s="277">
        <v>0</v>
      </c>
      <c r="I1032" s="277">
        <v>718219.19999999995</v>
      </c>
      <c r="J1032" s="279">
        <v>0</v>
      </c>
      <c r="K1032" s="277">
        <v>0</v>
      </c>
      <c r="L1032" s="277">
        <v>0</v>
      </c>
      <c r="M1032" s="277">
        <v>0</v>
      </c>
      <c r="N1032" s="277">
        <v>0</v>
      </c>
      <c r="O1032" s="277">
        <v>0</v>
      </c>
      <c r="P1032" s="277">
        <v>0</v>
      </c>
      <c r="Q1032" s="277">
        <v>0</v>
      </c>
      <c r="R1032" s="277">
        <v>0</v>
      </c>
      <c r="S1032" s="277">
        <v>0</v>
      </c>
      <c r="T1032" s="277">
        <v>0</v>
      </c>
      <c r="U1032" s="280"/>
      <c r="V1032" s="280"/>
      <c r="W1032" s="280"/>
      <c r="X1032" s="280"/>
      <c r="Y1032" s="280"/>
      <c r="Z1032" s="280"/>
      <c r="AA1032" s="280"/>
      <c r="AB1032" s="280"/>
      <c r="AC1032" s="280"/>
      <c r="AD1032" s="280"/>
      <c r="AE1032" s="280"/>
      <c r="AF1032" s="280"/>
      <c r="AG1032" s="280"/>
      <c r="AH1032" s="280"/>
      <c r="AI1032" s="280"/>
      <c r="AJ1032" s="280"/>
      <c r="AK1032" s="280"/>
      <c r="AL1032" s="280"/>
      <c r="AM1032" s="280"/>
      <c r="AN1032" s="280"/>
      <c r="AO1032" s="280"/>
    </row>
    <row r="1033" ht="21.75" customHeight="1">
      <c r="A1033" s="275">
        <v>3</v>
      </c>
      <c r="B1033" s="276" t="s">
        <v>425</v>
      </c>
      <c r="C1033" s="277">
        <f t="shared" si="514"/>
        <v>98608.800000000003</v>
      </c>
      <c r="D1033" s="277">
        <f t="shared" si="515"/>
        <v>98608.800000000003</v>
      </c>
      <c r="E1033" s="277">
        <v>0</v>
      </c>
      <c r="F1033" s="277">
        <v>0</v>
      </c>
      <c r="G1033" s="277">
        <v>0</v>
      </c>
      <c r="H1033" s="277">
        <v>98608.800000000003</v>
      </c>
      <c r="I1033" s="277">
        <v>0</v>
      </c>
      <c r="J1033" s="279">
        <v>0</v>
      </c>
      <c r="K1033" s="277">
        <v>0</v>
      </c>
      <c r="L1033" s="277">
        <v>0</v>
      </c>
      <c r="M1033" s="277">
        <v>0</v>
      </c>
      <c r="N1033" s="277">
        <v>0</v>
      </c>
      <c r="O1033" s="277">
        <v>0</v>
      </c>
      <c r="P1033" s="277">
        <v>0</v>
      </c>
      <c r="Q1033" s="277">
        <v>0</v>
      </c>
      <c r="R1033" s="277">
        <v>0</v>
      </c>
      <c r="S1033" s="277">
        <v>0</v>
      </c>
      <c r="T1033" s="277">
        <v>0</v>
      </c>
      <c r="U1033" s="280"/>
      <c r="V1033" s="280"/>
      <c r="W1033" s="280"/>
      <c r="X1033" s="280"/>
      <c r="Y1033" s="280"/>
      <c r="Z1033" s="280"/>
      <c r="AA1033" s="280"/>
      <c r="AB1033" s="280"/>
      <c r="AC1033" s="280"/>
      <c r="AD1033" s="280"/>
      <c r="AE1033" s="280"/>
      <c r="AF1033" s="280"/>
      <c r="AG1033" s="280"/>
      <c r="AH1033" s="280"/>
      <c r="AI1033" s="280"/>
      <c r="AJ1033" s="280"/>
      <c r="AK1033" s="280"/>
      <c r="AL1033" s="280"/>
      <c r="AM1033" s="280"/>
      <c r="AN1033" s="280"/>
      <c r="AO1033" s="280"/>
    </row>
    <row r="1034" s="43" customFormat="1" ht="20.25" customHeight="1">
      <c r="A1034" s="271" t="s">
        <v>323</v>
      </c>
      <c r="B1034" s="271"/>
      <c r="C1034" s="272">
        <f>C1035</f>
        <v>4649506.5800000001</v>
      </c>
      <c r="D1034" s="272">
        <f>D1035</f>
        <v>0</v>
      </c>
      <c r="E1034" s="272">
        <f>E1035</f>
        <v>0</v>
      </c>
      <c r="F1034" s="272">
        <f>F1035</f>
        <v>0</v>
      </c>
      <c r="G1034" s="272">
        <f>G1035</f>
        <v>0</v>
      </c>
      <c r="H1034" s="272">
        <f>H1035</f>
        <v>0</v>
      </c>
      <c r="I1034" s="272">
        <f>I1035</f>
        <v>0</v>
      </c>
      <c r="J1034" s="273">
        <f>J1035</f>
        <v>0</v>
      </c>
      <c r="K1034" s="272">
        <f>K1035</f>
        <v>0</v>
      </c>
      <c r="L1034" s="272">
        <f>L1035</f>
        <v>4463037.4100000001</v>
      </c>
      <c r="M1034" s="272">
        <f>M1035</f>
        <v>0</v>
      </c>
      <c r="N1034" s="272">
        <f>N1035</f>
        <v>0</v>
      </c>
      <c r="O1034" s="272">
        <f>O1035</f>
        <v>0</v>
      </c>
      <c r="P1034" s="272">
        <f>P1035</f>
        <v>186469.17000000001</v>
      </c>
      <c r="Q1034" s="272">
        <f>Q1035</f>
        <v>0</v>
      </c>
      <c r="R1034" s="272">
        <f>R1035</f>
        <v>0</v>
      </c>
      <c r="S1034" s="272">
        <f>S1035</f>
        <v>0</v>
      </c>
      <c r="T1034" s="272">
        <f>T1035</f>
        <v>0</v>
      </c>
      <c r="U1034" s="274"/>
      <c r="V1034" s="274"/>
      <c r="W1034" s="274"/>
      <c r="X1034" s="274"/>
      <c r="Y1034" s="274"/>
      <c r="Z1034" s="274"/>
      <c r="AA1034" s="274"/>
      <c r="AB1034" s="274"/>
      <c r="AC1034" s="274"/>
      <c r="AD1034" s="274"/>
      <c r="AE1034" s="274"/>
      <c r="AF1034" s="274"/>
      <c r="AG1034" s="274"/>
      <c r="AH1034" s="274"/>
      <c r="AI1034" s="274"/>
      <c r="AJ1034" s="274"/>
      <c r="AK1034" s="274"/>
      <c r="AL1034" s="274"/>
      <c r="AM1034" s="274"/>
      <c r="AN1034" s="274"/>
      <c r="AO1034" s="274"/>
    </row>
    <row r="1035" s="51" customFormat="1" ht="22.5" customHeight="1">
      <c r="A1035" s="275">
        <v>1</v>
      </c>
      <c r="B1035" s="276" t="s">
        <v>1553</v>
      </c>
      <c r="C1035" s="277">
        <f>D1035+K1035+L1035+M1035+N1035+O1035+P1035+Q1035+R1035+S1035+T1035</f>
        <v>4649506.5800000001</v>
      </c>
      <c r="D1035" s="277">
        <f t="shared" si="512"/>
        <v>0</v>
      </c>
      <c r="E1035" s="277">
        <v>0</v>
      </c>
      <c r="F1035" s="277">
        <v>0</v>
      </c>
      <c r="G1035" s="277">
        <v>0</v>
      </c>
      <c r="H1035" s="277">
        <v>0</v>
      </c>
      <c r="I1035" s="277">
        <v>0</v>
      </c>
      <c r="J1035" s="279">
        <v>0</v>
      </c>
      <c r="K1035" s="277">
        <v>0</v>
      </c>
      <c r="L1035" s="277">
        <v>4463037.4100000001</v>
      </c>
      <c r="M1035" s="277">
        <v>0</v>
      </c>
      <c r="N1035" s="277">
        <v>0</v>
      </c>
      <c r="O1035" s="277">
        <v>0</v>
      </c>
      <c r="P1035" s="277">
        <v>186469.17000000001</v>
      </c>
      <c r="Q1035" s="277">
        <v>0</v>
      </c>
      <c r="R1035" s="277">
        <v>0</v>
      </c>
      <c r="S1035" s="277">
        <v>0</v>
      </c>
      <c r="T1035" s="277">
        <v>0</v>
      </c>
      <c r="U1035" s="280"/>
      <c r="V1035" s="280"/>
      <c r="W1035" s="280"/>
      <c r="X1035" s="280"/>
      <c r="Y1035" s="280"/>
      <c r="Z1035" s="280"/>
      <c r="AA1035" s="280"/>
      <c r="AB1035" s="280"/>
      <c r="AC1035" s="280"/>
      <c r="AD1035" s="280"/>
      <c r="AE1035" s="280"/>
      <c r="AF1035" s="280"/>
      <c r="AG1035" s="280"/>
      <c r="AH1035" s="280"/>
      <c r="AI1035" s="280"/>
      <c r="AJ1035" s="280"/>
      <c r="AK1035" s="280"/>
      <c r="AL1035" s="280"/>
      <c r="AM1035" s="280"/>
      <c r="AN1035" s="280"/>
      <c r="AO1035" s="280"/>
    </row>
    <row r="1036" s="43" customFormat="1" ht="22.5" customHeight="1">
      <c r="A1036" s="271" t="s">
        <v>746</v>
      </c>
      <c r="B1036" s="271"/>
      <c r="C1036" s="272">
        <f>C1037</f>
        <v>5631571.8300000001</v>
      </c>
      <c r="D1036" s="272">
        <f>D1037</f>
        <v>0</v>
      </c>
      <c r="E1036" s="272">
        <f>E1037</f>
        <v>0</v>
      </c>
      <c r="F1036" s="272">
        <f>F1037</f>
        <v>0</v>
      </c>
      <c r="G1036" s="272">
        <f>G1037</f>
        <v>0</v>
      </c>
      <c r="H1036" s="272">
        <f>H1037</f>
        <v>0</v>
      </c>
      <c r="I1036" s="272">
        <f>I1037</f>
        <v>0</v>
      </c>
      <c r="J1036" s="273">
        <f>J1037</f>
        <v>0</v>
      </c>
      <c r="K1036" s="272">
        <f>K1037</f>
        <v>0</v>
      </c>
      <c r="L1036" s="272">
        <f>L1037</f>
        <v>5631571.8300000001</v>
      </c>
      <c r="M1036" s="272">
        <f>M1037</f>
        <v>0</v>
      </c>
      <c r="N1036" s="272">
        <f>N1037</f>
        <v>0</v>
      </c>
      <c r="O1036" s="272">
        <f>O1037</f>
        <v>0</v>
      </c>
      <c r="P1036" s="272">
        <f>P1037</f>
        <v>0</v>
      </c>
      <c r="Q1036" s="272">
        <f>Q1037</f>
        <v>0</v>
      </c>
      <c r="R1036" s="272">
        <f>R1037</f>
        <v>0</v>
      </c>
      <c r="S1036" s="272">
        <f>S1037</f>
        <v>0</v>
      </c>
      <c r="T1036" s="272">
        <f>T1037</f>
        <v>0</v>
      </c>
      <c r="U1036" s="274"/>
      <c r="V1036" s="274"/>
      <c r="W1036" s="274"/>
      <c r="X1036" s="274"/>
      <c r="Y1036" s="274"/>
      <c r="Z1036" s="274"/>
      <c r="AA1036" s="274"/>
      <c r="AB1036" s="274"/>
      <c r="AC1036" s="274"/>
      <c r="AD1036" s="274"/>
      <c r="AE1036" s="274"/>
      <c r="AF1036" s="274"/>
      <c r="AG1036" s="274"/>
      <c r="AH1036" s="274"/>
      <c r="AI1036" s="274"/>
      <c r="AJ1036" s="274"/>
      <c r="AK1036" s="274"/>
      <c r="AL1036" s="274"/>
      <c r="AM1036" s="274"/>
      <c r="AN1036" s="274"/>
      <c r="AO1036" s="274"/>
    </row>
    <row r="1037" s="51" customFormat="1" ht="22.5" customHeight="1">
      <c r="A1037" s="275">
        <v>1</v>
      </c>
      <c r="B1037" s="276" t="s">
        <v>747</v>
      </c>
      <c r="C1037" s="277">
        <f>D1037+K1037+L1037+M1037+N1037+O1037+P1037+Q1037+R1037+S1037+T1037</f>
        <v>5631571.8300000001</v>
      </c>
      <c r="D1037" s="277">
        <f>SUM(E1037:I1037)</f>
        <v>0</v>
      </c>
      <c r="E1037" s="277">
        <v>0</v>
      </c>
      <c r="F1037" s="277">
        <v>0</v>
      </c>
      <c r="G1037" s="277">
        <v>0</v>
      </c>
      <c r="H1037" s="277">
        <v>0</v>
      </c>
      <c r="I1037" s="277">
        <v>0</v>
      </c>
      <c r="J1037" s="279">
        <v>0</v>
      </c>
      <c r="K1037" s="277">
        <v>0</v>
      </c>
      <c r="L1037" s="277">
        <v>5631571.8300000001</v>
      </c>
      <c r="M1037" s="277">
        <v>0</v>
      </c>
      <c r="N1037" s="277">
        <v>0</v>
      </c>
      <c r="O1037" s="277">
        <v>0</v>
      </c>
      <c r="P1037" s="277">
        <v>0</v>
      </c>
      <c r="Q1037" s="277">
        <v>0</v>
      </c>
      <c r="R1037" s="277">
        <v>0</v>
      </c>
      <c r="S1037" s="277">
        <v>0</v>
      </c>
      <c r="T1037" s="277">
        <v>0</v>
      </c>
      <c r="U1037" s="280"/>
      <c r="V1037" s="280"/>
      <c r="W1037" s="280"/>
      <c r="X1037" s="280"/>
      <c r="Y1037" s="280"/>
      <c r="Z1037" s="280"/>
      <c r="AA1037" s="280"/>
      <c r="AB1037" s="280"/>
      <c r="AC1037" s="280"/>
      <c r="AD1037" s="280"/>
      <c r="AE1037" s="280"/>
      <c r="AF1037" s="280"/>
      <c r="AG1037" s="280"/>
      <c r="AH1037" s="280"/>
      <c r="AI1037" s="280"/>
      <c r="AJ1037" s="280"/>
      <c r="AK1037" s="280"/>
      <c r="AL1037" s="280"/>
      <c r="AM1037" s="280"/>
      <c r="AN1037" s="280"/>
      <c r="AO1037" s="280"/>
    </row>
    <row r="1038" s="43" customFormat="1" ht="22.5" customHeight="1">
      <c r="A1038" s="271" t="s">
        <v>750</v>
      </c>
      <c r="B1038" s="271"/>
      <c r="C1038" s="272">
        <f>SUM(C1039:C1041)</f>
        <v>4364882.4500000002</v>
      </c>
      <c r="D1038" s="272">
        <f>SUM(D1039:D1041)</f>
        <v>1639198.3399999999</v>
      </c>
      <c r="E1038" s="272">
        <f>SUM(E1039:E1041)</f>
        <v>0</v>
      </c>
      <c r="F1038" s="272">
        <f>SUM(F1039:F1041)</f>
        <v>1562217.2</v>
      </c>
      <c r="G1038" s="272">
        <f>SUM(G1039:G1041)</f>
        <v>0</v>
      </c>
      <c r="H1038" s="272">
        <f>SUM(H1039:H1041)</f>
        <v>76981.139999999999</v>
      </c>
      <c r="I1038" s="272">
        <f>SUM(I1039:I1041)</f>
        <v>0</v>
      </c>
      <c r="J1038" s="273">
        <f>SUM(J1039:J1041)</f>
        <v>0</v>
      </c>
      <c r="K1038" s="272">
        <f>SUM(K1039:K1041)</f>
        <v>0</v>
      </c>
      <c r="L1038" s="272">
        <f>SUM(L1039:L1041)</f>
        <v>0</v>
      </c>
      <c r="M1038" s="272">
        <f>SUM(M1039:M1041)</f>
        <v>0</v>
      </c>
      <c r="N1038" s="272">
        <f>SUM(N1039:N1041)</f>
        <v>391093.26000000001</v>
      </c>
      <c r="O1038" s="272">
        <f>SUM(O1039:O1041)</f>
        <v>2010123.8</v>
      </c>
      <c r="P1038" s="272">
        <f>SUM(P1039:P1041)</f>
        <v>324467.04999999999</v>
      </c>
      <c r="Q1038" s="272">
        <f>SUM(Q1039:Q1041)</f>
        <v>0</v>
      </c>
      <c r="R1038" s="272">
        <f>SUM(R1039:R1041)</f>
        <v>0</v>
      </c>
      <c r="S1038" s="272">
        <f>SUM(S1039:S1041)</f>
        <v>0</v>
      </c>
      <c r="T1038" s="272">
        <f>SUM(T1039:T1041)</f>
        <v>0</v>
      </c>
      <c r="U1038" s="274"/>
      <c r="V1038" s="274"/>
      <c r="W1038" s="274"/>
      <c r="X1038" s="274"/>
      <c r="Y1038" s="274"/>
      <c r="Z1038" s="274"/>
      <c r="AA1038" s="274"/>
      <c r="AB1038" s="274"/>
      <c r="AC1038" s="274"/>
      <c r="AD1038" s="274"/>
      <c r="AE1038" s="274"/>
      <c r="AF1038" s="274"/>
      <c r="AG1038" s="274"/>
      <c r="AH1038" s="274"/>
      <c r="AI1038" s="274"/>
      <c r="AJ1038" s="274"/>
      <c r="AK1038" s="274"/>
      <c r="AL1038" s="274"/>
      <c r="AM1038" s="274"/>
      <c r="AN1038" s="274"/>
      <c r="AO1038" s="274"/>
    </row>
    <row r="1039" s="51" customFormat="1" ht="24" customHeight="1">
      <c r="A1039" s="275">
        <v>1</v>
      </c>
      <c r="B1039" s="328" t="s">
        <v>1554</v>
      </c>
      <c r="C1039" s="277">
        <f t="shared" ref="C1039:C1041" si="516">D1039+K1039+L1039+M1039+N1039+O1039+P1039+Q1039+R1039+S1039+T1039</f>
        <v>2334590.8500000001</v>
      </c>
      <c r="D1039" s="277">
        <f t="shared" ref="D1039:D1041" si="517">SUM(E1039:I1039)</f>
        <v>0</v>
      </c>
      <c r="E1039" s="283">
        <v>0</v>
      </c>
      <c r="F1039" s="283">
        <v>0</v>
      </c>
      <c r="G1039" s="283">
        <v>0</v>
      </c>
      <c r="H1039" s="283">
        <v>0</v>
      </c>
      <c r="I1039" s="283">
        <v>0</v>
      </c>
      <c r="J1039" s="289">
        <v>0</v>
      </c>
      <c r="K1039" s="283">
        <v>0</v>
      </c>
      <c r="L1039" s="283">
        <v>0</v>
      </c>
      <c r="M1039" s="283">
        <v>0</v>
      </c>
      <c r="N1039" s="283">
        <v>0</v>
      </c>
      <c r="O1039" s="283">
        <v>2010123.8</v>
      </c>
      <c r="P1039" s="283">
        <f>202086+122381.05</f>
        <v>324467.04999999999</v>
      </c>
      <c r="Q1039" s="283">
        <v>0</v>
      </c>
      <c r="R1039" s="283">
        <v>0</v>
      </c>
      <c r="S1039" s="283">
        <v>0</v>
      </c>
      <c r="T1039" s="283">
        <v>0</v>
      </c>
      <c r="U1039" s="280"/>
      <c r="V1039" s="280"/>
      <c r="W1039" s="280"/>
      <c r="X1039" s="280"/>
      <c r="Y1039" s="280"/>
      <c r="Z1039" s="280"/>
      <c r="AA1039" s="280"/>
      <c r="AB1039" s="280"/>
      <c r="AC1039" s="280"/>
      <c r="AD1039" s="280"/>
      <c r="AE1039" s="280"/>
      <c r="AF1039" s="280"/>
      <c r="AG1039" s="280"/>
      <c r="AH1039" s="280"/>
      <c r="AI1039" s="280"/>
      <c r="AJ1039" s="280"/>
      <c r="AK1039" s="280"/>
      <c r="AL1039" s="280"/>
      <c r="AM1039" s="280"/>
      <c r="AN1039" s="280"/>
      <c r="AO1039" s="280"/>
    </row>
    <row r="1040" s="51" customFormat="1" ht="22.5" customHeight="1">
      <c r="A1040" s="275">
        <v>2</v>
      </c>
      <c r="B1040" s="276" t="s">
        <v>755</v>
      </c>
      <c r="C1040" s="277">
        <f t="shared" si="516"/>
        <v>1639198.3399999999</v>
      </c>
      <c r="D1040" s="277">
        <f t="shared" si="517"/>
        <v>1639198.3399999999</v>
      </c>
      <c r="E1040" s="277">
        <v>0</v>
      </c>
      <c r="F1040" s="277">
        <v>1562217.2</v>
      </c>
      <c r="G1040" s="277">
        <v>0</v>
      </c>
      <c r="H1040" s="277">
        <v>76981.139999999999</v>
      </c>
      <c r="I1040" s="277">
        <v>0</v>
      </c>
      <c r="J1040" s="279">
        <v>0</v>
      </c>
      <c r="K1040" s="277">
        <v>0</v>
      </c>
      <c r="L1040" s="277">
        <v>0</v>
      </c>
      <c r="M1040" s="277">
        <v>0</v>
      </c>
      <c r="N1040" s="277">
        <v>0</v>
      </c>
      <c r="O1040" s="277">
        <v>0</v>
      </c>
      <c r="P1040" s="277">
        <v>0</v>
      </c>
      <c r="Q1040" s="277">
        <v>0</v>
      </c>
      <c r="R1040" s="277">
        <v>0</v>
      </c>
      <c r="S1040" s="277">
        <v>0</v>
      </c>
      <c r="T1040" s="277">
        <v>0</v>
      </c>
      <c r="U1040" s="280"/>
      <c r="V1040" s="280"/>
      <c r="W1040" s="280"/>
      <c r="X1040" s="280"/>
      <c r="Y1040" s="280"/>
      <c r="Z1040" s="280"/>
      <c r="AA1040" s="280"/>
      <c r="AB1040" s="280"/>
      <c r="AC1040" s="280"/>
      <c r="AD1040" s="280"/>
      <c r="AE1040" s="280"/>
      <c r="AF1040" s="280"/>
      <c r="AG1040" s="280"/>
      <c r="AH1040" s="280"/>
      <c r="AI1040" s="280"/>
      <c r="AJ1040" s="280"/>
      <c r="AK1040" s="280"/>
      <c r="AL1040" s="280"/>
      <c r="AM1040" s="280"/>
      <c r="AN1040" s="280"/>
      <c r="AO1040" s="280"/>
    </row>
    <row r="1041" s="51" customFormat="1" ht="22.5" customHeight="1">
      <c r="A1041" s="327">
        <v>3</v>
      </c>
      <c r="B1041" s="286" t="s">
        <v>938</v>
      </c>
      <c r="C1041" s="278">
        <f t="shared" si="516"/>
        <v>391093.26000000001</v>
      </c>
      <c r="D1041" s="278">
        <f t="shared" si="517"/>
        <v>0</v>
      </c>
      <c r="E1041" s="278">
        <v>0</v>
      </c>
      <c r="F1041" s="278">
        <v>0</v>
      </c>
      <c r="G1041" s="278">
        <v>0</v>
      </c>
      <c r="H1041" s="278">
        <v>0</v>
      </c>
      <c r="I1041" s="278">
        <v>0</v>
      </c>
      <c r="J1041" s="287">
        <v>0</v>
      </c>
      <c r="K1041" s="278">
        <v>0</v>
      </c>
      <c r="L1041" s="278">
        <v>0</v>
      </c>
      <c r="M1041" s="278">
        <v>0</v>
      </c>
      <c r="N1041" s="278">
        <v>391093.26000000001</v>
      </c>
      <c r="O1041" s="278">
        <v>0</v>
      </c>
      <c r="P1041" s="278">
        <v>0</v>
      </c>
      <c r="Q1041" s="278">
        <v>0</v>
      </c>
      <c r="R1041" s="278">
        <v>0</v>
      </c>
      <c r="S1041" s="278">
        <v>0</v>
      </c>
      <c r="T1041" s="278">
        <v>0</v>
      </c>
      <c r="U1041" s="280"/>
      <c r="V1041" s="280"/>
      <c r="W1041" s="280"/>
      <c r="X1041" s="280"/>
      <c r="Y1041" s="280"/>
      <c r="Z1041" s="280"/>
      <c r="AA1041" s="280"/>
      <c r="AB1041" s="280"/>
      <c r="AC1041" s="280"/>
      <c r="AD1041" s="280"/>
      <c r="AE1041" s="280"/>
      <c r="AF1041" s="280"/>
      <c r="AG1041" s="280"/>
      <c r="AH1041" s="280"/>
      <c r="AI1041" s="280"/>
      <c r="AJ1041" s="280"/>
      <c r="AK1041" s="280"/>
      <c r="AL1041" s="280"/>
      <c r="AM1041" s="280"/>
      <c r="AN1041" s="280"/>
      <c r="AO1041" s="280"/>
    </row>
    <row r="1042" s="51" customFormat="1" ht="26.25" customHeight="1">
      <c r="A1042" s="329" t="s">
        <v>1555</v>
      </c>
      <c r="B1042" s="329"/>
      <c r="C1042" s="330">
        <f>SUM(C1043:C1048)</f>
        <v>8982448.75</v>
      </c>
      <c r="D1042" s="330">
        <f>SUM(D1043:D1048)</f>
        <v>2175588</v>
      </c>
      <c r="E1042" s="330">
        <f>SUM(E1043:E1048)</f>
        <v>0</v>
      </c>
      <c r="F1042" s="330">
        <f>SUM(F1043:F1048)</f>
        <v>1279328.3999999999</v>
      </c>
      <c r="G1042" s="330">
        <f>SUM(G1043:G1048)</f>
        <v>531340.80000000005</v>
      </c>
      <c r="H1042" s="330">
        <f>SUM(H1043:H1048)</f>
        <v>364918.79999999999</v>
      </c>
      <c r="I1042" s="330">
        <f>SUM(I1043:I1048)</f>
        <v>0</v>
      </c>
      <c r="J1042" s="331">
        <f>SUM(J1043:J1048)</f>
        <v>0</v>
      </c>
      <c r="K1042" s="330">
        <f>SUM(K1043:K1048)</f>
        <v>0</v>
      </c>
      <c r="L1042" s="330">
        <f>SUM(L1043:L1048)</f>
        <v>5926216.6799999997</v>
      </c>
      <c r="M1042" s="330">
        <f>SUM(M1043:M1048)</f>
        <v>0</v>
      </c>
      <c r="N1042" s="330">
        <f>SUM(N1043:N1048)</f>
        <v>0</v>
      </c>
      <c r="O1042" s="330">
        <f>SUM(O1043:O1048)</f>
        <v>0</v>
      </c>
      <c r="P1042" s="330">
        <f>SUM(P1043:P1048)</f>
        <v>880644.06999999995</v>
      </c>
      <c r="Q1042" s="330">
        <f>SUM(Q1043:Q1048)</f>
        <v>0</v>
      </c>
      <c r="R1042" s="330">
        <f>SUM(R1043:R1048)</f>
        <v>0</v>
      </c>
      <c r="S1042" s="330">
        <f>SUM(S1043:S1048)</f>
        <v>0</v>
      </c>
      <c r="T1042" s="330">
        <f>SUM(T1043:T1048)</f>
        <v>0</v>
      </c>
      <c r="U1042" s="274"/>
      <c r="V1042" s="274"/>
      <c r="W1042" s="274"/>
      <c r="X1042" s="274"/>
      <c r="Y1042" s="274"/>
      <c r="Z1042" s="274"/>
      <c r="AA1042" s="274"/>
      <c r="AB1042" s="274"/>
      <c r="AC1042" s="274"/>
      <c r="AD1042" s="274"/>
      <c r="AE1042" s="274"/>
      <c r="AF1042" s="274"/>
      <c r="AG1042" s="274"/>
      <c r="AH1042" s="274"/>
      <c r="AI1042" s="274"/>
      <c r="AJ1042" s="274"/>
      <c r="AK1042" s="274"/>
      <c r="AL1042" s="274"/>
      <c r="AM1042" s="274"/>
      <c r="AN1042" s="274"/>
      <c r="AO1042" s="274"/>
      <c r="AP1042" s="51"/>
      <c r="AQ1042" s="51"/>
    </row>
    <row r="1043" s="51" customFormat="1" ht="22.5" customHeight="1">
      <c r="A1043" s="332">
        <v>1</v>
      </c>
      <c r="B1043" s="214" t="s">
        <v>794</v>
      </c>
      <c r="C1043" s="333">
        <f t="shared" ref="C1043:C1048" si="518">D1043+K1043+L1043+M1043+N1043+O1043+P1043+Q1043+R1043+S1043+T1043</f>
        <v>896259.60000000009</v>
      </c>
      <c r="D1043" s="333">
        <f t="shared" ref="D1043:D1048" si="519">SUM(E1043:I1043)</f>
        <v>896259.60000000009</v>
      </c>
      <c r="E1043" s="333">
        <v>0</v>
      </c>
      <c r="F1043" s="333">
        <v>0</v>
      </c>
      <c r="G1043" s="333">
        <v>531340.80000000005</v>
      </c>
      <c r="H1043" s="333">
        <v>364918.79999999999</v>
      </c>
      <c r="I1043" s="333">
        <v>0</v>
      </c>
      <c r="J1043" s="334">
        <v>0</v>
      </c>
      <c r="K1043" s="333">
        <v>0</v>
      </c>
      <c r="L1043" s="333">
        <v>0</v>
      </c>
      <c r="M1043" s="333">
        <v>0</v>
      </c>
      <c r="N1043" s="333">
        <v>0</v>
      </c>
      <c r="O1043" s="333">
        <v>0</v>
      </c>
      <c r="P1043" s="333">
        <v>0</v>
      </c>
      <c r="Q1043" s="333">
        <v>0</v>
      </c>
      <c r="R1043" s="333">
        <v>0</v>
      </c>
      <c r="S1043" s="333">
        <v>0</v>
      </c>
      <c r="T1043" s="333">
        <v>0</v>
      </c>
      <c r="U1043" s="280"/>
      <c r="V1043" s="280"/>
      <c r="W1043" s="280"/>
      <c r="X1043" s="280"/>
      <c r="Y1043" s="280"/>
      <c r="Z1043" s="280"/>
      <c r="AA1043" s="280"/>
      <c r="AB1043" s="280"/>
      <c r="AC1043" s="280"/>
      <c r="AD1043" s="280"/>
      <c r="AE1043" s="280"/>
      <c r="AF1043" s="280"/>
      <c r="AG1043" s="280"/>
      <c r="AH1043" s="280"/>
      <c r="AI1043" s="280"/>
      <c r="AJ1043" s="280"/>
      <c r="AK1043" s="280"/>
      <c r="AL1043" s="280"/>
      <c r="AM1043" s="280"/>
      <c r="AN1043" s="280"/>
      <c r="AO1043" s="280"/>
    </row>
    <row r="1044" s="51" customFormat="1" ht="22.5" customHeight="1">
      <c r="A1044" s="332">
        <v>2</v>
      </c>
      <c r="B1044" s="214" t="s">
        <v>1556</v>
      </c>
      <c r="C1044" s="333">
        <f t="shared" si="518"/>
        <v>6124133.5599999996</v>
      </c>
      <c r="D1044" s="333">
        <f t="shared" si="519"/>
        <v>0</v>
      </c>
      <c r="E1044" s="333">
        <v>0</v>
      </c>
      <c r="F1044" s="333">
        <v>0</v>
      </c>
      <c r="G1044" s="333">
        <v>0</v>
      </c>
      <c r="H1044" s="333">
        <v>0</v>
      </c>
      <c r="I1044" s="333">
        <v>0</v>
      </c>
      <c r="J1044" s="334">
        <v>0</v>
      </c>
      <c r="K1044" s="333">
        <v>0</v>
      </c>
      <c r="L1044" s="333">
        <v>5926216.6799999997</v>
      </c>
      <c r="M1044" s="333">
        <v>0</v>
      </c>
      <c r="N1044" s="333">
        <v>0</v>
      </c>
      <c r="O1044" s="333">
        <v>0</v>
      </c>
      <c r="P1044" s="333">
        <v>197916.88</v>
      </c>
      <c r="Q1044" s="333">
        <v>0</v>
      </c>
      <c r="R1044" s="333">
        <v>0</v>
      </c>
      <c r="S1044" s="333">
        <v>0</v>
      </c>
      <c r="T1044" s="333">
        <v>0</v>
      </c>
      <c r="U1044" s="280"/>
      <c r="V1044" s="280"/>
      <c r="W1044" s="280"/>
      <c r="X1044" s="280"/>
      <c r="Y1044" s="280"/>
      <c r="Z1044" s="280"/>
      <c r="AA1044" s="280"/>
      <c r="AB1044" s="280"/>
      <c r="AC1044" s="280"/>
      <c r="AD1044" s="280"/>
      <c r="AE1044" s="280"/>
      <c r="AF1044" s="280"/>
      <c r="AG1044" s="280"/>
      <c r="AH1044" s="280"/>
      <c r="AI1044" s="280"/>
      <c r="AJ1044" s="280"/>
      <c r="AK1044" s="280"/>
      <c r="AL1044" s="280"/>
      <c r="AM1044" s="280"/>
      <c r="AN1044" s="280"/>
      <c r="AO1044" s="280"/>
    </row>
    <row r="1045" s="51" customFormat="1" ht="22.5" customHeight="1">
      <c r="A1045" s="332">
        <v>3</v>
      </c>
      <c r="B1045" s="214" t="s">
        <v>1557</v>
      </c>
      <c r="C1045" s="333">
        <f t="shared" si="518"/>
        <v>253459.88</v>
      </c>
      <c r="D1045" s="333">
        <f t="shared" si="519"/>
        <v>0</v>
      </c>
      <c r="E1045" s="333">
        <v>0</v>
      </c>
      <c r="F1045" s="333">
        <v>0</v>
      </c>
      <c r="G1045" s="333">
        <v>0</v>
      </c>
      <c r="H1045" s="333">
        <v>0</v>
      </c>
      <c r="I1045" s="333">
        <v>0</v>
      </c>
      <c r="J1045" s="334">
        <v>0</v>
      </c>
      <c r="K1045" s="333">
        <v>0</v>
      </c>
      <c r="L1045" s="333">
        <v>0</v>
      </c>
      <c r="M1045" s="333">
        <v>0</v>
      </c>
      <c r="N1045" s="333">
        <v>0</v>
      </c>
      <c r="O1045" s="333">
        <v>0</v>
      </c>
      <c r="P1045" s="333">
        <v>253459.88</v>
      </c>
      <c r="Q1045" s="333">
        <v>0</v>
      </c>
      <c r="R1045" s="333">
        <v>0</v>
      </c>
      <c r="S1045" s="333">
        <v>0</v>
      </c>
      <c r="T1045" s="333">
        <v>0</v>
      </c>
      <c r="U1045" s="280"/>
      <c r="V1045" s="280"/>
      <c r="W1045" s="280"/>
      <c r="X1045" s="280"/>
      <c r="Y1045" s="280"/>
      <c r="Z1045" s="280"/>
      <c r="AA1045" s="280"/>
      <c r="AB1045" s="280"/>
      <c r="AC1045" s="280"/>
      <c r="AD1045" s="280"/>
      <c r="AE1045" s="280"/>
      <c r="AF1045" s="280"/>
      <c r="AG1045" s="280"/>
      <c r="AH1045" s="280"/>
      <c r="AI1045" s="280"/>
      <c r="AJ1045" s="280"/>
      <c r="AK1045" s="280"/>
      <c r="AL1045" s="280"/>
      <c r="AM1045" s="280"/>
      <c r="AN1045" s="280"/>
      <c r="AO1045" s="280"/>
    </row>
    <row r="1046" s="51" customFormat="1" ht="22.5" customHeight="1">
      <c r="A1046" s="332">
        <v>4</v>
      </c>
      <c r="B1046" s="214" t="s">
        <v>1558</v>
      </c>
      <c r="C1046" s="333">
        <f t="shared" si="518"/>
        <v>169380.48000000001</v>
      </c>
      <c r="D1046" s="333">
        <f t="shared" si="519"/>
        <v>0</v>
      </c>
      <c r="E1046" s="333">
        <v>0</v>
      </c>
      <c r="F1046" s="333">
        <v>0</v>
      </c>
      <c r="G1046" s="333">
        <v>0</v>
      </c>
      <c r="H1046" s="333">
        <v>0</v>
      </c>
      <c r="I1046" s="333">
        <v>0</v>
      </c>
      <c r="J1046" s="334">
        <v>0</v>
      </c>
      <c r="K1046" s="333">
        <v>0</v>
      </c>
      <c r="L1046" s="333">
        <v>0</v>
      </c>
      <c r="M1046" s="333">
        <v>0</v>
      </c>
      <c r="N1046" s="333">
        <v>0</v>
      </c>
      <c r="O1046" s="333">
        <v>0</v>
      </c>
      <c r="P1046" s="333">
        <v>169380.48000000001</v>
      </c>
      <c r="Q1046" s="333">
        <v>0</v>
      </c>
      <c r="R1046" s="333">
        <v>0</v>
      </c>
      <c r="S1046" s="333">
        <v>0</v>
      </c>
      <c r="T1046" s="333">
        <v>0</v>
      </c>
      <c r="U1046" s="280"/>
      <c r="V1046" s="280"/>
      <c r="W1046" s="280"/>
      <c r="X1046" s="280"/>
      <c r="Y1046" s="280"/>
      <c r="Z1046" s="280"/>
      <c r="AA1046" s="280"/>
      <c r="AB1046" s="280"/>
      <c r="AC1046" s="280"/>
      <c r="AD1046" s="280"/>
      <c r="AE1046" s="280"/>
      <c r="AF1046" s="280"/>
      <c r="AG1046" s="280"/>
      <c r="AH1046" s="280"/>
      <c r="AI1046" s="280"/>
      <c r="AJ1046" s="280"/>
      <c r="AK1046" s="280"/>
      <c r="AL1046" s="280"/>
      <c r="AM1046" s="280"/>
      <c r="AN1046" s="280"/>
      <c r="AO1046" s="280"/>
    </row>
    <row r="1047" s="51" customFormat="1" ht="22.5" customHeight="1">
      <c r="A1047" s="332">
        <v>5</v>
      </c>
      <c r="B1047" s="214" t="s">
        <v>443</v>
      </c>
      <c r="C1047" s="333">
        <f t="shared" si="518"/>
        <v>1279328.3999999999</v>
      </c>
      <c r="D1047" s="333">
        <f t="shared" si="519"/>
        <v>1279328.3999999999</v>
      </c>
      <c r="E1047" s="333">
        <v>0</v>
      </c>
      <c r="F1047" s="333">
        <v>1279328.3999999999</v>
      </c>
      <c r="G1047" s="333">
        <v>0</v>
      </c>
      <c r="H1047" s="333">
        <v>0</v>
      </c>
      <c r="I1047" s="333">
        <v>0</v>
      </c>
      <c r="J1047" s="334">
        <v>0</v>
      </c>
      <c r="K1047" s="333">
        <v>0</v>
      </c>
      <c r="L1047" s="333">
        <v>0</v>
      </c>
      <c r="M1047" s="333">
        <v>0</v>
      </c>
      <c r="N1047" s="333">
        <v>0</v>
      </c>
      <c r="O1047" s="333">
        <v>0</v>
      </c>
      <c r="P1047" s="333">
        <v>0</v>
      </c>
      <c r="Q1047" s="333">
        <v>0</v>
      </c>
      <c r="R1047" s="333">
        <v>0</v>
      </c>
      <c r="S1047" s="333">
        <v>0</v>
      </c>
      <c r="T1047" s="333">
        <v>0</v>
      </c>
      <c r="U1047" s="280"/>
      <c r="V1047" s="280"/>
      <c r="W1047" s="280"/>
      <c r="X1047" s="280"/>
      <c r="Y1047" s="280"/>
      <c r="Z1047" s="280"/>
      <c r="AA1047" s="280"/>
      <c r="AB1047" s="280"/>
      <c r="AC1047" s="280"/>
      <c r="AD1047" s="280"/>
      <c r="AE1047" s="280"/>
      <c r="AF1047" s="280"/>
      <c r="AG1047" s="280"/>
      <c r="AH1047" s="280"/>
      <c r="AI1047" s="280"/>
      <c r="AJ1047" s="280"/>
      <c r="AK1047" s="280"/>
      <c r="AL1047" s="280"/>
      <c r="AM1047" s="280"/>
      <c r="AN1047" s="280"/>
      <c r="AO1047" s="280"/>
    </row>
    <row r="1048" s="51" customFormat="1" ht="22.5" customHeight="1">
      <c r="A1048" s="332">
        <v>6</v>
      </c>
      <c r="B1048" s="214" t="s">
        <v>1559</v>
      </c>
      <c r="C1048" s="333">
        <f t="shared" si="518"/>
        <v>259886.82999999999</v>
      </c>
      <c r="D1048" s="333">
        <f t="shared" si="519"/>
        <v>0</v>
      </c>
      <c r="E1048" s="333">
        <v>0</v>
      </c>
      <c r="F1048" s="333">
        <v>0</v>
      </c>
      <c r="G1048" s="333">
        <v>0</v>
      </c>
      <c r="H1048" s="333">
        <v>0</v>
      </c>
      <c r="I1048" s="333">
        <v>0</v>
      </c>
      <c r="J1048" s="334">
        <v>0</v>
      </c>
      <c r="K1048" s="333">
        <v>0</v>
      </c>
      <c r="L1048" s="333">
        <v>0</v>
      </c>
      <c r="M1048" s="333">
        <v>0</v>
      </c>
      <c r="N1048" s="333">
        <v>0</v>
      </c>
      <c r="O1048" s="333">
        <v>0</v>
      </c>
      <c r="P1048" s="333">
        <v>259886.82999999999</v>
      </c>
      <c r="Q1048" s="333">
        <v>0</v>
      </c>
      <c r="R1048" s="333">
        <v>0</v>
      </c>
      <c r="S1048" s="333">
        <v>0</v>
      </c>
      <c r="T1048" s="333">
        <v>0</v>
      </c>
      <c r="U1048" s="280"/>
      <c r="V1048" s="280"/>
      <c r="W1048" s="280"/>
      <c r="X1048" s="280"/>
      <c r="Y1048" s="280"/>
      <c r="Z1048" s="280"/>
      <c r="AA1048" s="280"/>
      <c r="AB1048" s="280"/>
      <c r="AC1048" s="280"/>
      <c r="AD1048" s="280"/>
      <c r="AE1048" s="280"/>
      <c r="AF1048" s="280"/>
      <c r="AG1048" s="280"/>
      <c r="AH1048" s="280"/>
      <c r="AI1048" s="280"/>
      <c r="AJ1048" s="280"/>
      <c r="AK1048" s="280"/>
      <c r="AL1048" s="280"/>
      <c r="AM1048" s="280"/>
      <c r="AN1048" s="280"/>
      <c r="AO1048" s="280"/>
    </row>
    <row r="1049" s="43" customFormat="1" ht="22.5" customHeight="1">
      <c r="A1049" s="335" t="s">
        <v>757</v>
      </c>
      <c r="B1049" s="335"/>
      <c r="C1049" s="336">
        <f>SUM(C1050:C1055)</f>
        <v>16315427.684</v>
      </c>
      <c r="D1049" s="336">
        <f>SUM(D1050:D1055)</f>
        <v>14556800.683999997</v>
      </c>
      <c r="E1049" s="336">
        <f>SUM(E1050:E1055)</f>
        <v>4838235.3000000007</v>
      </c>
      <c r="F1049" s="336">
        <f>SUM(F1050:F1055)</f>
        <v>6669212.3600000003</v>
      </c>
      <c r="G1049" s="336">
        <f>SUM(G1050:G1055)</f>
        <v>1132882.7999999998</v>
      </c>
      <c r="H1049" s="336">
        <f>SUM(H1050:H1055)</f>
        <v>960539.48800000001</v>
      </c>
      <c r="I1049" s="336">
        <f>SUM(I1050:I1055)</f>
        <v>955930.73600000003</v>
      </c>
      <c r="J1049" s="337">
        <f>SUM(J1050:J1055)</f>
        <v>0</v>
      </c>
      <c r="K1049" s="336">
        <f>SUM(K1050:K1055)</f>
        <v>0</v>
      </c>
      <c r="L1049" s="336">
        <f>SUM(L1050:L1055)</f>
        <v>0</v>
      </c>
      <c r="M1049" s="336">
        <f>SUM(M1050:M1055)</f>
        <v>0</v>
      </c>
      <c r="N1049" s="336">
        <f>SUM(N1050:N1055)</f>
        <v>951547.38</v>
      </c>
      <c r="O1049" s="336">
        <f>SUM(O1050:O1055)</f>
        <v>0</v>
      </c>
      <c r="P1049" s="336">
        <f>SUM(P1050:P1055)</f>
        <v>807079.61999999988</v>
      </c>
      <c r="Q1049" s="336">
        <f>SUM(Q1050:Q1055)</f>
        <v>0</v>
      </c>
      <c r="R1049" s="336">
        <f>SUM(R1050:R1055)</f>
        <v>0</v>
      </c>
      <c r="S1049" s="336">
        <f>SUM(S1050:S1055)</f>
        <v>0</v>
      </c>
      <c r="T1049" s="336">
        <f>SUM(T1050:T1055)</f>
        <v>0</v>
      </c>
      <c r="U1049" s="274"/>
      <c r="V1049" s="274"/>
      <c r="W1049" s="274"/>
      <c r="X1049" s="274"/>
      <c r="Y1049" s="274"/>
      <c r="Z1049" s="274"/>
      <c r="AA1049" s="274"/>
      <c r="AB1049" s="274"/>
      <c r="AC1049" s="274"/>
      <c r="AD1049" s="274"/>
      <c r="AE1049" s="274"/>
      <c r="AF1049" s="274"/>
      <c r="AG1049" s="274"/>
      <c r="AH1049" s="274"/>
      <c r="AI1049" s="274"/>
      <c r="AJ1049" s="274"/>
      <c r="AK1049" s="274"/>
      <c r="AL1049" s="274"/>
      <c r="AM1049" s="274"/>
      <c r="AN1049" s="274"/>
      <c r="AO1049" s="274"/>
    </row>
    <row r="1050" s="51" customFormat="1" ht="22.5" customHeight="1">
      <c r="A1050" s="275">
        <v>1</v>
      </c>
      <c r="B1050" s="276" t="s">
        <v>1560</v>
      </c>
      <c r="C1050" s="277">
        <f t="shared" ref="C1050:C1055" si="520">D1050+K1050+L1050+M1050+N1050+O1050+P1050+Q1050+R1050+S1050+T1050</f>
        <v>3998029.1439999999</v>
      </c>
      <c r="D1050" s="277">
        <f t="shared" ref="D1050:D1055" si="521">SUM(E1050:I1050)</f>
        <v>3747139.324</v>
      </c>
      <c r="E1050" s="277">
        <v>0</v>
      </c>
      <c r="F1050" s="277">
        <v>1783181.5</v>
      </c>
      <c r="G1050" s="277">
        <v>790603.19999999995</v>
      </c>
      <c r="H1050" s="277">
        <v>490149.08799999999</v>
      </c>
      <c r="I1050" s="277">
        <v>683205.53600000008</v>
      </c>
      <c r="J1050" s="279">
        <v>0</v>
      </c>
      <c r="K1050" s="277">
        <v>0</v>
      </c>
      <c r="L1050" s="277">
        <v>0</v>
      </c>
      <c r="M1050" s="277">
        <v>0</v>
      </c>
      <c r="N1050" s="277">
        <v>0</v>
      </c>
      <c r="O1050" s="277">
        <v>0</v>
      </c>
      <c r="P1050" s="277">
        <v>250889.82000000001</v>
      </c>
      <c r="Q1050" s="277">
        <v>0</v>
      </c>
      <c r="R1050" s="277">
        <v>0</v>
      </c>
      <c r="S1050" s="277">
        <v>0</v>
      </c>
      <c r="T1050" s="277">
        <v>0</v>
      </c>
      <c r="U1050" s="280"/>
      <c r="V1050" s="280"/>
      <c r="W1050" s="280"/>
      <c r="X1050" s="280"/>
      <c r="Y1050" s="280"/>
      <c r="Z1050" s="280"/>
      <c r="AA1050" s="280"/>
      <c r="AB1050" s="280"/>
      <c r="AC1050" s="280"/>
      <c r="AD1050" s="280"/>
      <c r="AE1050" s="280"/>
      <c r="AF1050" s="280"/>
      <c r="AG1050" s="280"/>
      <c r="AH1050" s="280"/>
      <c r="AI1050" s="280"/>
      <c r="AJ1050" s="280"/>
      <c r="AK1050" s="280"/>
      <c r="AL1050" s="280"/>
      <c r="AM1050" s="280"/>
      <c r="AN1050" s="280"/>
      <c r="AO1050" s="280"/>
    </row>
    <row r="1051" s="51" customFormat="1" ht="22.5" customHeight="1">
      <c r="A1051" s="275">
        <v>2</v>
      </c>
      <c r="B1051" s="276" t="s">
        <v>1561</v>
      </c>
      <c r="C1051" s="317">
        <f t="shared" si="520"/>
        <v>6470636.209999999</v>
      </c>
      <c r="D1051" s="277">
        <f t="shared" si="521"/>
        <v>5965328.0999999987</v>
      </c>
      <c r="E1051" s="317">
        <v>1305818.1000000001</v>
      </c>
      <c r="F1051" s="277">
        <v>3786102</v>
      </c>
      <c r="G1051" s="317">
        <v>342279.59999999998</v>
      </c>
      <c r="H1051" s="277">
        <v>349054.79999999999</v>
      </c>
      <c r="I1051" s="317">
        <v>182073.60000000001</v>
      </c>
      <c r="J1051" s="279">
        <v>0</v>
      </c>
      <c r="K1051" s="317">
        <v>0</v>
      </c>
      <c r="L1051" s="277">
        <v>0</v>
      </c>
      <c r="M1051" s="317">
        <v>0</v>
      </c>
      <c r="N1051" s="277">
        <v>0</v>
      </c>
      <c r="O1051" s="317">
        <v>0</v>
      </c>
      <c r="P1051" s="277">
        <f>281178.69+224129.42</f>
        <v>505308.10999999999</v>
      </c>
      <c r="Q1051" s="317">
        <v>0</v>
      </c>
      <c r="R1051" s="277">
        <v>0</v>
      </c>
      <c r="S1051" s="317">
        <v>0</v>
      </c>
      <c r="T1051" s="277">
        <v>0</v>
      </c>
      <c r="U1051" s="280"/>
      <c r="V1051" s="280"/>
      <c r="W1051" s="280"/>
      <c r="X1051" s="280"/>
      <c r="Y1051" s="280"/>
      <c r="Z1051" s="280"/>
      <c r="AA1051" s="280"/>
      <c r="AB1051" s="280"/>
      <c r="AC1051" s="280"/>
      <c r="AD1051" s="280"/>
      <c r="AE1051" s="280"/>
      <c r="AF1051" s="280"/>
      <c r="AG1051" s="280"/>
      <c r="AH1051" s="280"/>
      <c r="AI1051" s="280"/>
      <c r="AJ1051" s="280"/>
      <c r="AK1051" s="280"/>
      <c r="AL1051" s="280"/>
      <c r="AM1051" s="280"/>
      <c r="AN1051" s="280"/>
      <c r="AO1051" s="280"/>
    </row>
    <row r="1052" s="51" customFormat="1" ht="22.5" customHeight="1">
      <c r="A1052" s="275">
        <v>3</v>
      </c>
      <c r="B1052" s="276" t="s">
        <v>769</v>
      </c>
      <c r="C1052" s="277">
        <f t="shared" si="520"/>
        <v>951547.38</v>
      </c>
      <c r="D1052" s="277">
        <f t="shared" si="521"/>
        <v>0</v>
      </c>
      <c r="E1052" s="277">
        <v>0</v>
      </c>
      <c r="F1052" s="277">
        <v>0</v>
      </c>
      <c r="G1052" s="277">
        <v>0</v>
      </c>
      <c r="H1052" s="277">
        <v>0</v>
      </c>
      <c r="I1052" s="277">
        <v>0</v>
      </c>
      <c r="J1052" s="279">
        <v>0</v>
      </c>
      <c r="K1052" s="277">
        <v>0</v>
      </c>
      <c r="L1052" s="277">
        <v>0</v>
      </c>
      <c r="M1052" s="277">
        <v>0</v>
      </c>
      <c r="N1052" s="277">
        <v>951547.38</v>
      </c>
      <c r="O1052" s="277">
        <v>0</v>
      </c>
      <c r="P1052" s="277">
        <v>0</v>
      </c>
      <c r="Q1052" s="277">
        <v>0</v>
      </c>
      <c r="R1052" s="277">
        <v>0</v>
      </c>
      <c r="S1052" s="277">
        <v>0</v>
      </c>
      <c r="T1052" s="277">
        <v>0</v>
      </c>
      <c r="U1052" s="280"/>
      <c r="V1052" s="280"/>
      <c r="W1052" s="280"/>
      <c r="X1052" s="280"/>
      <c r="Y1052" s="280"/>
      <c r="Z1052" s="280"/>
      <c r="AA1052" s="280"/>
      <c r="AB1052" s="280"/>
      <c r="AC1052" s="280"/>
      <c r="AD1052" s="280"/>
      <c r="AE1052" s="280"/>
      <c r="AF1052" s="280"/>
      <c r="AG1052" s="280"/>
      <c r="AH1052" s="280"/>
      <c r="AI1052" s="280"/>
      <c r="AJ1052" s="280"/>
      <c r="AK1052" s="280"/>
      <c r="AL1052" s="280"/>
      <c r="AM1052" s="280"/>
      <c r="AN1052" s="280"/>
      <c r="AO1052" s="280"/>
    </row>
    <row r="1053" s="51" customFormat="1" ht="22.5" customHeight="1">
      <c r="A1053" s="275">
        <v>4</v>
      </c>
      <c r="B1053" s="276" t="s">
        <v>947</v>
      </c>
      <c r="C1053" s="277">
        <f t="shared" si="520"/>
        <v>3532417.2000000002</v>
      </c>
      <c r="D1053" s="277">
        <f t="shared" si="521"/>
        <v>3532417.2000000002</v>
      </c>
      <c r="E1053" s="277">
        <v>3532417.2000000002</v>
      </c>
      <c r="F1053" s="277">
        <v>0</v>
      </c>
      <c r="G1053" s="277">
        <v>0</v>
      </c>
      <c r="H1053" s="277">
        <v>0</v>
      </c>
      <c r="I1053" s="277">
        <v>0</v>
      </c>
      <c r="J1053" s="279">
        <v>0</v>
      </c>
      <c r="K1053" s="277">
        <v>0</v>
      </c>
      <c r="L1053" s="277">
        <v>0</v>
      </c>
      <c r="M1053" s="277">
        <v>0</v>
      </c>
      <c r="N1053" s="277">
        <v>0</v>
      </c>
      <c r="O1053" s="277">
        <v>0</v>
      </c>
      <c r="P1053" s="277">
        <v>0</v>
      </c>
      <c r="Q1053" s="277">
        <v>0</v>
      </c>
      <c r="R1053" s="277">
        <v>0</v>
      </c>
      <c r="S1053" s="277">
        <v>0</v>
      </c>
      <c r="T1053" s="278">
        <v>0</v>
      </c>
      <c r="U1053" s="280"/>
      <c r="V1053" s="280"/>
      <c r="W1053" s="280"/>
      <c r="X1053" s="280"/>
      <c r="Y1053" s="280"/>
      <c r="Z1053" s="280"/>
      <c r="AA1053" s="280"/>
      <c r="AB1053" s="280"/>
      <c r="AC1053" s="280"/>
      <c r="AD1053" s="280"/>
      <c r="AE1053" s="280"/>
      <c r="AF1053" s="280"/>
      <c r="AG1053" s="280"/>
      <c r="AH1053" s="280"/>
      <c r="AI1053" s="280"/>
      <c r="AJ1053" s="280"/>
      <c r="AK1053" s="280"/>
      <c r="AL1053" s="280"/>
      <c r="AM1053" s="280"/>
      <c r="AN1053" s="280"/>
      <c r="AO1053" s="280"/>
    </row>
    <row r="1054" s="145" customFormat="1" ht="22.5" customHeight="1">
      <c r="A1054" s="275">
        <v>5</v>
      </c>
      <c r="B1054" s="276" t="s">
        <v>1562</v>
      </c>
      <c r="C1054" s="277">
        <f t="shared" si="520"/>
        <v>1099928.8600000001</v>
      </c>
      <c r="D1054" s="277">
        <f t="shared" si="521"/>
        <v>1099928.8600000001</v>
      </c>
      <c r="E1054" s="277">
        <v>0</v>
      </c>
      <c r="F1054" s="277">
        <v>1099928.8600000001</v>
      </c>
      <c r="G1054" s="277">
        <v>0</v>
      </c>
      <c r="H1054" s="277">
        <v>0</v>
      </c>
      <c r="I1054" s="277">
        <v>0</v>
      </c>
      <c r="J1054" s="279">
        <v>0</v>
      </c>
      <c r="K1054" s="277">
        <v>0</v>
      </c>
      <c r="L1054" s="277">
        <v>0</v>
      </c>
      <c r="M1054" s="277">
        <v>0</v>
      </c>
      <c r="N1054" s="277">
        <v>0</v>
      </c>
      <c r="O1054" s="277">
        <v>0</v>
      </c>
      <c r="P1054" s="277">
        <v>0</v>
      </c>
      <c r="Q1054" s="277">
        <v>0</v>
      </c>
      <c r="R1054" s="277">
        <v>0</v>
      </c>
      <c r="S1054" s="281">
        <v>0</v>
      </c>
      <c r="T1054" s="338">
        <v>0</v>
      </c>
      <c r="U1054" s="325"/>
      <c r="V1054" s="325"/>
      <c r="W1054" s="325"/>
      <c r="X1054" s="325"/>
      <c r="Y1054" s="325"/>
      <c r="Z1054" s="325"/>
      <c r="AA1054" s="325"/>
      <c r="AB1054" s="325"/>
      <c r="AC1054" s="325"/>
      <c r="AD1054" s="325"/>
      <c r="AE1054" s="325"/>
      <c r="AF1054" s="325"/>
      <c r="AG1054" s="325"/>
      <c r="AH1054" s="325"/>
      <c r="AI1054" s="325"/>
      <c r="AJ1054" s="325"/>
      <c r="AK1054" s="325"/>
      <c r="AL1054" s="325"/>
      <c r="AM1054" s="325"/>
      <c r="AN1054" s="325"/>
      <c r="AO1054" s="325"/>
    </row>
    <row r="1055" s="51" customFormat="1" ht="22.5" customHeight="1">
      <c r="A1055" s="275">
        <v>6</v>
      </c>
      <c r="B1055" s="276" t="s">
        <v>1563</v>
      </c>
      <c r="C1055" s="277">
        <f t="shared" si="520"/>
        <v>262868.89000000001</v>
      </c>
      <c r="D1055" s="277">
        <f t="shared" si="521"/>
        <v>211987.20000000001</v>
      </c>
      <c r="E1055" s="277">
        <v>0</v>
      </c>
      <c r="F1055" s="277">
        <v>0</v>
      </c>
      <c r="G1055" s="277">
        <v>0</v>
      </c>
      <c r="H1055" s="277">
        <v>121335.60000000001</v>
      </c>
      <c r="I1055" s="277">
        <v>90651.600000000006</v>
      </c>
      <c r="J1055" s="279">
        <v>0</v>
      </c>
      <c r="K1055" s="277">
        <v>0</v>
      </c>
      <c r="L1055" s="277">
        <v>0</v>
      </c>
      <c r="M1055" s="277">
        <v>0</v>
      </c>
      <c r="N1055" s="277">
        <v>0</v>
      </c>
      <c r="O1055" s="277">
        <v>0</v>
      </c>
      <c r="P1055" s="277">
        <v>50881.690000000002</v>
      </c>
      <c r="Q1055" s="277">
        <v>0</v>
      </c>
      <c r="R1055" s="277">
        <v>0</v>
      </c>
      <c r="S1055" s="277">
        <v>0</v>
      </c>
      <c r="T1055" s="283">
        <v>0</v>
      </c>
      <c r="U1055" s="280"/>
      <c r="V1055" s="280"/>
      <c r="W1055" s="280"/>
      <c r="X1055" s="280"/>
      <c r="Y1055" s="280"/>
      <c r="Z1055" s="280"/>
      <c r="AA1055" s="280"/>
      <c r="AB1055" s="280"/>
      <c r="AC1055" s="280"/>
      <c r="AD1055" s="280"/>
      <c r="AE1055" s="280"/>
      <c r="AF1055" s="280"/>
      <c r="AG1055" s="280"/>
      <c r="AH1055" s="280"/>
      <c r="AI1055" s="280"/>
      <c r="AJ1055" s="280"/>
      <c r="AK1055" s="280"/>
      <c r="AL1055" s="280"/>
      <c r="AM1055" s="280"/>
      <c r="AN1055" s="280"/>
      <c r="AO1055" s="280"/>
    </row>
    <row r="1056" s="43" customFormat="1" ht="22.5" customHeight="1">
      <c r="A1056" s="339" t="s">
        <v>950</v>
      </c>
      <c r="B1056" s="339"/>
      <c r="C1056" s="340">
        <f>SUM(C1057:C1062)</f>
        <v>14428675.029999999</v>
      </c>
      <c r="D1056" s="340">
        <f>SUM(D1057:D1062)</f>
        <v>9402012.4699999988</v>
      </c>
      <c r="E1056" s="340">
        <f>SUM(E1057:E1062)</f>
        <v>534073.19999999995</v>
      </c>
      <c r="F1056" s="340">
        <f>SUM(F1057:F1062)</f>
        <v>6171082.6399999997</v>
      </c>
      <c r="G1056" s="340">
        <f>SUM(G1057:G1062)</f>
        <v>1218904.0799999998</v>
      </c>
      <c r="H1056" s="340">
        <f>SUM(H1057:H1062)</f>
        <v>594648.46999999997</v>
      </c>
      <c r="I1056" s="340">
        <f>SUM(I1057:I1062)</f>
        <v>883304.08000000007</v>
      </c>
      <c r="J1056" s="341">
        <f>SUM(J1057:J1062)</f>
        <v>0</v>
      </c>
      <c r="K1056" s="340">
        <f>SUM(K1057:K1062)</f>
        <v>0</v>
      </c>
      <c r="L1056" s="340">
        <f>SUM(L1057:L1062)</f>
        <v>4379378.4000000004</v>
      </c>
      <c r="M1056" s="340">
        <f>SUM(M1057:M1062)</f>
        <v>0</v>
      </c>
      <c r="N1056" s="340">
        <f>SUM(N1057:N1062)</f>
        <v>0</v>
      </c>
      <c r="O1056" s="340">
        <f>SUM(O1057:O1062)</f>
        <v>0</v>
      </c>
      <c r="P1056" s="340">
        <f>SUM(P1057:P1062)</f>
        <v>647284.16000000003</v>
      </c>
      <c r="Q1056" s="340">
        <f>SUM(Q1057:Q1062)</f>
        <v>0</v>
      </c>
      <c r="R1056" s="340">
        <f>SUM(R1057:R1062)</f>
        <v>0</v>
      </c>
      <c r="S1056" s="340">
        <f>SUM(S1057:S1062)</f>
        <v>0</v>
      </c>
      <c r="T1056" s="340">
        <f>SUM(T1057:T1062)</f>
        <v>0</v>
      </c>
      <c r="U1056" s="274"/>
      <c r="V1056" s="274"/>
      <c r="W1056" s="274"/>
      <c r="X1056" s="274"/>
      <c r="Y1056" s="274"/>
      <c r="Z1056" s="274"/>
      <c r="AA1056" s="274"/>
      <c r="AB1056" s="274"/>
      <c r="AC1056" s="274"/>
      <c r="AD1056" s="274"/>
      <c r="AE1056" s="274"/>
      <c r="AF1056" s="274"/>
      <c r="AG1056" s="274"/>
      <c r="AH1056" s="274"/>
      <c r="AI1056" s="274"/>
      <c r="AJ1056" s="274"/>
      <c r="AK1056" s="274"/>
      <c r="AL1056" s="274"/>
      <c r="AM1056" s="274"/>
      <c r="AN1056" s="274"/>
      <c r="AO1056" s="274"/>
    </row>
    <row r="1057" s="43" customFormat="1" ht="22.5" customHeight="1">
      <c r="A1057" s="332">
        <v>1</v>
      </c>
      <c r="B1057" s="214" t="s">
        <v>1564</v>
      </c>
      <c r="C1057" s="333">
        <f t="shared" ref="C1057:C1062" si="522">D1057+K1057+L1057+M1057+N1057+O1057+P1057+Q1057+R1057+S1057+T1057</f>
        <v>331719.88</v>
      </c>
      <c r="D1057" s="333">
        <f t="shared" ref="D1057:D1062" si="523">SUM(E1057:I1057)</f>
        <v>0</v>
      </c>
      <c r="E1057" s="333">
        <v>0</v>
      </c>
      <c r="F1057" s="333">
        <v>0</v>
      </c>
      <c r="G1057" s="333">
        <v>0</v>
      </c>
      <c r="H1057" s="333">
        <v>0</v>
      </c>
      <c r="I1057" s="333">
        <v>0</v>
      </c>
      <c r="J1057" s="334">
        <v>0</v>
      </c>
      <c r="K1057" s="333">
        <v>0</v>
      </c>
      <c r="L1057" s="333">
        <v>0</v>
      </c>
      <c r="M1057" s="333">
        <v>0</v>
      </c>
      <c r="N1057" s="333">
        <v>0</v>
      </c>
      <c r="O1057" s="333">
        <v>0</v>
      </c>
      <c r="P1057" s="333">
        <v>331719.88</v>
      </c>
      <c r="Q1057" s="333">
        <v>0</v>
      </c>
      <c r="R1057" s="333">
        <v>0</v>
      </c>
      <c r="S1057" s="333">
        <v>0</v>
      </c>
      <c r="T1057" s="333">
        <v>0</v>
      </c>
      <c r="U1057" s="280"/>
      <c r="V1057" s="280"/>
      <c r="W1057" s="280"/>
      <c r="X1057" s="280"/>
      <c r="Y1057" s="280"/>
      <c r="Z1057" s="280"/>
      <c r="AA1057" s="280"/>
      <c r="AB1057" s="280"/>
      <c r="AC1057" s="280"/>
      <c r="AD1057" s="280"/>
      <c r="AE1057" s="280"/>
      <c r="AF1057" s="280"/>
      <c r="AG1057" s="280"/>
      <c r="AH1057" s="280"/>
      <c r="AI1057" s="280"/>
      <c r="AJ1057" s="280"/>
      <c r="AK1057" s="280"/>
      <c r="AL1057" s="280"/>
      <c r="AM1057" s="280"/>
      <c r="AN1057" s="280"/>
      <c r="AO1057" s="280"/>
    </row>
    <row r="1058" s="43" customFormat="1" ht="22.5" customHeight="1">
      <c r="A1058" s="332">
        <v>2</v>
      </c>
      <c r="B1058" s="214" t="s">
        <v>479</v>
      </c>
      <c r="C1058" s="333">
        <f t="shared" si="522"/>
        <v>4379378.4000000004</v>
      </c>
      <c r="D1058" s="333">
        <f t="shared" si="523"/>
        <v>0</v>
      </c>
      <c r="E1058" s="333">
        <v>0</v>
      </c>
      <c r="F1058" s="333">
        <v>0</v>
      </c>
      <c r="G1058" s="333">
        <v>0</v>
      </c>
      <c r="H1058" s="333">
        <v>0</v>
      </c>
      <c r="I1058" s="333">
        <v>0</v>
      </c>
      <c r="J1058" s="334">
        <v>0</v>
      </c>
      <c r="K1058" s="333">
        <v>0</v>
      </c>
      <c r="L1058" s="333">
        <v>4379378.4000000004</v>
      </c>
      <c r="M1058" s="333">
        <v>0</v>
      </c>
      <c r="N1058" s="333">
        <v>0</v>
      </c>
      <c r="O1058" s="333">
        <v>0</v>
      </c>
      <c r="P1058" s="333">
        <v>0</v>
      </c>
      <c r="Q1058" s="333">
        <v>0</v>
      </c>
      <c r="R1058" s="333">
        <v>0</v>
      </c>
      <c r="S1058" s="333">
        <v>0</v>
      </c>
      <c r="T1058" s="333">
        <v>0</v>
      </c>
      <c r="U1058" s="280"/>
      <c r="V1058" s="280"/>
      <c r="W1058" s="280"/>
      <c r="X1058" s="280"/>
      <c r="Y1058" s="280"/>
      <c r="Z1058" s="280"/>
      <c r="AA1058" s="280"/>
      <c r="AB1058" s="280"/>
      <c r="AC1058" s="280"/>
      <c r="AD1058" s="280"/>
      <c r="AE1058" s="280"/>
      <c r="AF1058" s="280"/>
      <c r="AG1058" s="280"/>
      <c r="AH1058" s="280"/>
      <c r="AI1058" s="280"/>
      <c r="AJ1058" s="280"/>
      <c r="AK1058" s="280"/>
      <c r="AL1058" s="280"/>
      <c r="AM1058" s="280"/>
      <c r="AN1058" s="280"/>
      <c r="AO1058" s="280"/>
    </row>
    <row r="1059" s="43" customFormat="1" ht="22.5" customHeight="1">
      <c r="A1059" s="332">
        <v>3</v>
      </c>
      <c r="B1059" s="214" t="s">
        <v>952</v>
      </c>
      <c r="C1059" s="333">
        <f t="shared" si="522"/>
        <v>1932735.5999999999</v>
      </c>
      <c r="D1059" s="333">
        <f t="shared" si="523"/>
        <v>1932735.5999999999</v>
      </c>
      <c r="E1059" s="333">
        <v>0</v>
      </c>
      <c r="F1059" s="333">
        <v>1568830.3999999999</v>
      </c>
      <c r="G1059" s="333">
        <v>363905.20000000001</v>
      </c>
      <c r="H1059" s="333">
        <v>0</v>
      </c>
      <c r="I1059" s="333">
        <v>0</v>
      </c>
      <c r="J1059" s="334">
        <v>0</v>
      </c>
      <c r="K1059" s="333">
        <v>0</v>
      </c>
      <c r="L1059" s="333">
        <v>0</v>
      </c>
      <c r="M1059" s="333">
        <v>0</v>
      </c>
      <c r="N1059" s="333">
        <v>0</v>
      </c>
      <c r="O1059" s="333">
        <v>0</v>
      </c>
      <c r="P1059" s="333">
        <v>0</v>
      </c>
      <c r="Q1059" s="333">
        <v>0</v>
      </c>
      <c r="R1059" s="333">
        <v>0</v>
      </c>
      <c r="S1059" s="333">
        <v>0</v>
      </c>
      <c r="T1059" s="333">
        <v>0</v>
      </c>
      <c r="U1059" s="280"/>
      <c r="V1059" s="280"/>
      <c r="W1059" s="280"/>
      <c r="X1059" s="280"/>
      <c r="Y1059" s="280"/>
      <c r="Z1059" s="280"/>
      <c r="AA1059" s="280"/>
      <c r="AB1059" s="280"/>
      <c r="AC1059" s="280"/>
      <c r="AD1059" s="280"/>
      <c r="AE1059" s="280"/>
      <c r="AF1059" s="280"/>
      <c r="AG1059" s="280"/>
      <c r="AH1059" s="280"/>
      <c r="AI1059" s="280"/>
      <c r="AJ1059" s="280"/>
      <c r="AK1059" s="280"/>
      <c r="AL1059" s="280"/>
      <c r="AM1059" s="280"/>
      <c r="AN1059" s="280"/>
      <c r="AO1059" s="280"/>
    </row>
    <row r="1060" s="51" customFormat="1" ht="22.5" customHeight="1">
      <c r="A1060" s="332">
        <v>4</v>
      </c>
      <c r="B1060" s="214" t="s">
        <v>1565</v>
      </c>
      <c r="C1060" s="333">
        <f t="shared" si="522"/>
        <v>3692101.9500000002</v>
      </c>
      <c r="D1060" s="333">
        <f t="shared" si="523"/>
        <v>3376537.6699999999</v>
      </c>
      <c r="E1060" s="333">
        <v>0</v>
      </c>
      <c r="F1060" s="342">
        <v>2008976.6399999999</v>
      </c>
      <c r="G1060" s="342">
        <v>621103.28000000003</v>
      </c>
      <c r="H1060" s="342">
        <v>274048.07000000001</v>
      </c>
      <c r="I1060" s="342">
        <v>472409.67999999999</v>
      </c>
      <c r="J1060" s="334">
        <v>0</v>
      </c>
      <c r="K1060" s="333">
        <v>0</v>
      </c>
      <c r="L1060" s="333">
        <v>0</v>
      </c>
      <c r="M1060" s="333">
        <v>0</v>
      </c>
      <c r="N1060" s="333">
        <v>0</v>
      </c>
      <c r="O1060" s="333">
        <v>0</v>
      </c>
      <c r="P1060" s="333">
        <v>315564.28000000003</v>
      </c>
      <c r="Q1060" s="333">
        <v>0</v>
      </c>
      <c r="R1060" s="333">
        <v>0</v>
      </c>
      <c r="S1060" s="333">
        <v>0</v>
      </c>
      <c r="T1060" s="333">
        <v>0</v>
      </c>
      <c r="U1060" s="280"/>
      <c r="V1060" s="280"/>
      <c r="W1060" s="280"/>
      <c r="X1060" s="280"/>
      <c r="Y1060" s="280"/>
      <c r="Z1060" s="280"/>
      <c r="AA1060" s="280"/>
      <c r="AB1060" s="280"/>
      <c r="AC1060" s="280"/>
      <c r="AD1060" s="280"/>
      <c r="AE1060" s="280"/>
      <c r="AF1060" s="280"/>
      <c r="AG1060" s="280"/>
      <c r="AH1060" s="280"/>
      <c r="AI1060" s="280"/>
      <c r="AJ1060" s="280"/>
      <c r="AK1060" s="280"/>
      <c r="AL1060" s="280"/>
      <c r="AM1060" s="280"/>
      <c r="AN1060" s="280"/>
      <c r="AO1060" s="280"/>
    </row>
    <row r="1061" s="51" customFormat="1" ht="21" customHeight="1">
      <c r="A1061" s="332">
        <v>5</v>
      </c>
      <c r="B1061" s="214" t="s">
        <v>822</v>
      </c>
      <c r="C1061" s="333">
        <f t="shared" si="522"/>
        <v>1589761.1999999997</v>
      </c>
      <c r="D1061" s="333">
        <f t="shared" si="523"/>
        <v>1589761.1999999997</v>
      </c>
      <c r="E1061" s="333">
        <v>189500.39999999999</v>
      </c>
      <c r="F1061" s="342">
        <v>907084.80000000005</v>
      </c>
      <c r="G1061" s="342">
        <v>101078.39999999999</v>
      </c>
      <c r="H1061" s="342">
        <v>176246.39999999999</v>
      </c>
      <c r="I1061" s="342">
        <v>215851.20000000001</v>
      </c>
      <c r="J1061" s="334">
        <v>0</v>
      </c>
      <c r="K1061" s="333">
        <v>0</v>
      </c>
      <c r="L1061" s="333">
        <v>0</v>
      </c>
      <c r="M1061" s="333">
        <v>0</v>
      </c>
      <c r="N1061" s="333">
        <v>0</v>
      </c>
      <c r="O1061" s="333">
        <v>0</v>
      </c>
      <c r="P1061" s="333">
        <v>0</v>
      </c>
      <c r="Q1061" s="333">
        <v>0</v>
      </c>
      <c r="R1061" s="333">
        <v>0</v>
      </c>
      <c r="S1061" s="333">
        <v>0</v>
      </c>
      <c r="T1061" s="333">
        <v>0</v>
      </c>
      <c r="U1061" s="280"/>
      <c r="V1061" s="280"/>
      <c r="W1061" s="280"/>
      <c r="X1061" s="280"/>
      <c r="Y1061" s="280"/>
      <c r="Z1061" s="280"/>
      <c r="AA1061" s="280"/>
      <c r="AB1061" s="280"/>
      <c r="AC1061" s="280"/>
      <c r="AD1061" s="280"/>
      <c r="AE1061" s="280"/>
      <c r="AF1061" s="280"/>
      <c r="AG1061" s="280"/>
      <c r="AH1061" s="280"/>
      <c r="AI1061" s="280"/>
      <c r="AJ1061" s="280"/>
      <c r="AK1061" s="280"/>
      <c r="AL1061" s="280"/>
      <c r="AM1061" s="280"/>
      <c r="AN1061" s="280"/>
      <c r="AO1061" s="280"/>
    </row>
    <row r="1062" s="51" customFormat="1" ht="21" customHeight="1">
      <c r="A1062" s="332">
        <v>6</v>
      </c>
      <c r="B1062" s="214" t="s">
        <v>825</v>
      </c>
      <c r="C1062" s="333">
        <f t="shared" si="522"/>
        <v>2502978.0000000005</v>
      </c>
      <c r="D1062" s="333">
        <f t="shared" si="523"/>
        <v>2502978.0000000005</v>
      </c>
      <c r="E1062" s="333">
        <v>344572.79999999999</v>
      </c>
      <c r="F1062" s="342">
        <v>1686190.8</v>
      </c>
      <c r="G1062" s="342">
        <v>132817.20000000001</v>
      </c>
      <c r="H1062" s="342">
        <v>144354</v>
      </c>
      <c r="I1062" s="342">
        <v>195043.20000000001</v>
      </c>
      <c r="J1062" s="334">
        <v>0</v>
      </c>
      <c r="K1062" s="333">
        <v>0</v>
      </c>
      <c r="L1062" s="333">
        <v>0</v>
      </c>
      <c r="M1062" s="333">
        <v>0</v>
      </c>
      <c r="N1062" s="333">
        <v>0</v>
      </c>
      <c r="O1062" s="333">
        <v>0</v>
      </c>
      <c r="P1062" s="333">
        <v>0</v>
      </c>
      <c r="Q1062" s="333">
        <v>0</v>
      </c>
      <c r="R1062" s="333">
        <v>0</v>
      </c>
      <c r="S1062" s="333">
        <v>0</v>
      </c>
      <c r="T1062" s="333">
        <v>0</v>
      </c>
      <c r="U1062" s="280"/>
      <c r="V1062" s="280"/>
      <c r="W1062" s="280"/>
      <c r="X1062" s="280"/>
      <c r="Y1062" s="280"/>
      <c r="Z1062" s="280"/>
      <c r="AA1062" s="280"/>
      <c r="AB1062" s="280"/>
      <c r="AC1062" s="280"/>
      <c r="AD1062" s="280"/>
      <c r="AE1062" s="280"/>
      <c r="AF1062" s="280"/>
      <c r="AG1062" s="280"/>
      <c r="AH1062" s="280"/>
      <c r="AI1062" s="280"/>
      <c r="AJ1062" s="280"/>
      <c r="AK1062" s="280"/>
      <c r="AL1062" s="280"/>
      <c r="AM1062" s="280"/>
      <c r="AN1062" s="280"/>
      <c r="AO1062" s="280"/>
    </row>
    <row r="1063" s="51" customFormat="1" ht="34.5" customHeight="1">
      <c r="A1063" s="280"/>
      <c r="B1063" s="280"/>
      <c r="C1063" s="280"/>
      <c r="D1063" s="280"/>
      <c r="E1063" s="280"/>
      <c r="F1063" s="280"/>
      <c r="G1063" s="280"/>
      <c r="H1063" s="280"/>
      <c r="I1063" s="280"/>
      <c r="J1063" s="280"/>
      <c r="K1063" s="280"/>
      <c r="L1063" s="280"/>
      <c r="M1063" s="280"/>
      <c r="N1063" s="280"/>
      <c r="O1063" s="280"/>
      <c r="P1063" s="280"/>
      <c r="Q1063" s="280"/>
      <c r="R1063" s="280"/>
      <c r="S1063" s="280"/>
      <c r="T1063" s="280"/>
      <c r="U1063" s="280"/>
      <c r="V1063" s="280"/>
      <c r="W1063" s="280"/>
      <c r="X1063" s="280"/>
      <c r="Y1063" s="280"/>
      <c r="Z1063" s="280"/>
      <c r="AA1063" s="280"/>
      <c r="AB1063" s="280"/>
      <c r="AC1063" s="280"/>
      <c r="AD1063" s="280"/>
      <c r="AE1063" s="280"/>
      <c r="AF1063" s="280"/>
      <c r="AG1063" s="280"/>
      <c r="AH1063" s="280"/>
      <c r="AI1063" s="280"/>
      <c r="AJ1063" s="280"/>
      <c r="AK1063" s="280"/>
      <c r="AL1063" s="280"/>
      <c r="AM1063" s="280"/>
      <c r="AN1063" s="280"/>
      <c r="AO1063" s="280"/>
    </row>
    <row r="1064" s="43" customFormat="1" ht="24" customHeight="1">
      <c r="A1064" s="343" t="s">
        <v>954</v>
      </c>
      <c r="B1064" s="343"/>
      <c r="C1064" s="344"/>
      <c r="D1064" s="344"/>
      <c r="E1064" s="344"/>
      <c r="F1064" s="344"/>
      <c r="G1064" s="344"/>
      <c r="H1064" s="344"/>
      <c r="I1064" s="344"/>
      <c r="J1064" s="344"/>
      <c r="K1064" s="344"/>
      <c r="L1064" s="344"/>
      <c r="M1064" s="344"/>
      <c r="N1064" s="344"/>
      <c r="O1064" s="344"/>
      <c r="P1064" s="344"/>
      <c r="Q1064" s="344"/>
      <c r="R1064" s="344"/>
      <c r="S1064" s="344"/>
      <c r="T1064" s="344"/>
      <c r="U1064" s="274"/>
      <c r="V1064" s="274"/>
      <c r="W1064" s="274"/>
      <c r="X1064" s="274"/>
      <c r="Y1064" s="274"/>
      <c r="Z1064" s="274"/>
      <c r="AA1064" s="274"/>
      <c r="AB1064" s="274"/>
      <c r="AC1064" s="274"/>
      <c r="AD1064" s="274"/>
      <c r="AE1064" s="274"/>
      <c r="AF1064" s="274"/>
      <c r="AG1064" s="274"/>
      <c r="AH1064" s="274"/>
      <c r="AI1064" s="274"/>
      <c r="AJ1064" s="274"/>
      <c r="AK1064" s="274"/>
      <c r="AL1064" s="274"/>
      <c r="AM1064" s="274"/>
      <c r="AN1064" s="274"/>
      <c r="AO1064" s="274"/>
    </row>
    <row r="1065" s="43" customFormat="1" ht="39.75" customHeight="1">
      <c r="A1065" s="345" t="s">
        <v>955</v>
      </c>
      <c r="B1065" s="345"/>
      <c r="C1065" s="345"/>
      <c r="D1065" s="345"/>
      <c r="E1065" s="345"/>
      <c r="F1065" s="345"/>
      <c r="G1065" s="345"/>
      <c r="H1065" s="345"/>
      <c r="I1065" s="345"/>
      <c r="J1065" s="345"/>
      <c r="K1065" s="345"/>
      <c r="L1065" s="345"/>
      <c r="M1065" s="345"/>
      <c r="N1065" s="345"/>
      <c r="O1065" s="345"/>
      <c r="P1065" s="345"/>
      <c r="Q1065" s="345"/>
      <c r="R1065" s="345"/>
      <c r="S1065" s="345"/>
      <c r="T1065" s="344"/>
      <c r="U1065" s="274"/>
      <c r="V1065" s="274"/>
      <c r="W1065" s="274"/>
      <c r="X1065" s="274"/>
      <c r="Y1065" s="274"/>
      <c r="Z1065" s="274"/>
      <c r="AA1065" s="274"/>
      <c r="AB1065" s="274"/>
      <c r="AC1065" s="274"/>
      <c r="AD1065" s="274"/>
      <c r="AE1065" s="274"/>
      <c r="AF1065" s="274"/>
      <c r="AG1065" s="274"/>
      <c r="AH1065" s="274"/>
      <c r="AI1065" s="274"/>
      <c r="AJ1065" s="274"/>
      <c r="AK1065" s="274"/>
      <c r="AL1065" s="274"/>
      <c r="AM1065" s="274"/>
      <c r="AN1065" s="274"/>
      <c r="AO1065" s="274"/>
    </row>
    <row r="1066" s="43" customFormat="1" ht="23.25" customHeight="1">
      <c r="A1066" s="271" t="s">
        <v>494</v>
      </c>
      <c r="B1066" s="271"/>
      <c r="C1066" s="272">
        <f>C1067+C1159+C1163+C1169+C1174+C1165+C1171+C1177+C1186+C1197+C1200+C1208+C1211+C1223</f>
        <v>159241178.03999999</v>
      </c>
      <c r="D1066" s="272">
        <f>D1067+D1159+D1163+D1169+D1174+D1165+D1171+D1177+D1186+D1197+D1200+D1208+D1211+D1223</f>
        <v>104482429.69000001</v>
      </c>
      <c r="E1066" s="272">
        <f>E1067+E1159+E1163+E1169+E1174+E1165+E1171+E1177+E1186+E1197+E1200+E1208+E1211+E1223</f>
        <v>22097949.049999997</v>
      </c>
      <c r="F1066" s="272">
        <f>F1067+F1159+F1163+F1169+F1174+F1165+F1171+F1177+F1186+F1197+F1200+F1208+F1211+F1223</f>
        <v>46933779.369999997</v>
      </c>
      <c r="G1066" s="272">
        <f>G1067+G1159+G1163+G1169+G1174+G1165+G1171+G1177+G1186+G1197+G1200+G1208+G1211+G1223</f>
        <v>18521817.729999997</v>
      </c>
      <c r="H1066" s="272">
        <f>H1067+H1159+H1163+H1169+H1174+H1165+H1171+H1177+H1186+H1197+H1200+H1208+H1211+H1223</f>
        <v>12995195.610000001</v>
      </c>
      <c r="I1066" s="272">
        <f>I1067+I1159+I1163+I1169+I1174+I1165+I1171+I1177+I1186+I1197+I1200+I1208+I1211+I1223</f>
        <v>3933687.9300000006</v>
      </c>
      <c r="J1066" s="273">
        <f>J1067+J1159+J1163+J1169+J1174+J1165+J1171+J1177+J1186+J1197+J1200+J1208+J1211+J1223</f>
        <v>10</v>
      </c>
      <c r="K1066" s="272">
        <f>K1067+K1159+K1163+K1169+K1174+K1165+K1171+K1177+K1186+K1197+K1200+K1208+K1211+K1223</f>
        <v>8075291.0700000003</v>
      </c>
      <c r="L1066" s="272">
        <f>L1067+L1159+L1163+L1169+L1174+L1165+L1171+L1177+L1186+L1197+L1200+L1208+L1211+L1223</f>
        <v>27217180.660000004</v>
      </c>
      <c r="M1066" s="272">
        <f>M1067+M1159+M1163+M1169+M1174+M1165+M1171+M1177+M1186+M1197+M1200+M1208+M1211+M1223</f>
        <v>868091</v>
      </c>
      <c r="N1066" s="272">
        <f>N1067+N1159+N1163+N1169+N1174+N1165+N1171+N1177+N1186+N1197+N1200+N1208+N1211+N1223</f>
        <v>19220284.5</v>
      </c>
      <c r="O1066" s="272">
        <f>O1067+O1159+O1163+O1169+O1174+O1165+O1171+O1177+O1186+O1197+O1200+O1208+O1211+O1223</f>
        <v>181448.39999999999</v>
      </c>
      <c r="P1066" s="272">
        <f>P1067+P1159+P1163+P1169+P1174+P1165+P1171+P1177+P1186+P1197+P1200+P1208+P1211+P1223</f>
        <v>407402.73999999999</v>
      </c>
      <c r="Q1066" s="272">
        <f>Q1067+Q1159+Q1163+Q1169+Q1174+Q1165+Q1171+Q1177+Q1186+Q1197+Q1200+Q1208+Q1211+Q1223</f>
        <v>0</v>
      </c>
      <c r="R1066" s="272">
        <f>R1067+R1159+R1163+R1169+R1174+R1165+R1171+R1177+R1186+R1197+R1200+R1208+R1211+R1223</f>
        <v>0</v>
      </c>
      <c r="S1066" s="272">
        <f>S1067+S1159+S1163+S1169+S1174+S1165+S1171+S1177+S1186+S1197+S1200+S1208+S1211+S1223</f>
        <v>-1210950.02</v>
      </c>
      <c r="T1066" s="272">
        <f>T1067+T1159+T1163+T1169+T1174+T1165+T1171+T1177+T1186+T1197+T1200+T1208+T1211+T1223</f>
        <v>0</v>
      </c>
      <c r="U1066" s="274"/>
      <c r="V1066" s="274"/>
      <c r="W1066" s="274"/>
      <c r="X1066" s="274"/>
      <c r="Y1066" s="274"/>
      <c r="Z1066" s="274"/>
      <c r="AA1066" s="274"/>
      <c r="AB1066" s="274"/>
      <c r="AC1066" s="274"/>
      <c r="AD1066" s="274"/>
      <c r="AE1066" s="274"/>
      <c r="AF1066" s="274"/>
      <c r="AG1066" s="274"/>
      <c r="AH1066" s="274"/>
      <c r="AI1066" s="274"/>
      <c r="AJ1066" s="274"/>
      <c r="AK1066" s="274"/>
      <c r="AL1066" s="274"/>
      <c r="AM1066" s="274"/>
      <c r="AN1066" s="274"/>
      <c r="AO1066" s="274"/>
    </row>
    <row r="1067" s="43" customFormat="1" ht="24" customHeight="1">
      <c r="A1067" s="271" t="s">
        <v>495</v>
      </c>
      <c r="B1067" s="271"/>
      <c r="C1067" s="272">
        <f>SUM(C1068:C1158)</f>
        <v>127568450.81999999</v>
      </c>
      <c r="D1067" s="272">
        <f>SUM(D1068:D1158)</f>
        <v>89382643.450000003</v>
      </c>
      <c r="E1067" s="272">
        <f>SUM(E1068:E1158)</f>
        <v>20774460.399999999</v>
      </c>
      <c r="F1067" s="272">
        <f>SUM(F1068:F1158)</f>
        <v>37418677.579999998</v>
      </c>
      <c r="G1067" s="272">
        <f>SUM(G1068:G1158)</f>
        <v>20644945.709999997</v>
      </c>
      <c r="H1067" s="272">
        <f>SUM(H1068:H1158)</f>
        <v>8473817.9800000004</v>
      </c>
      <c r="I1067" s="272">
        <f>SUM(I1068:I1158)</f>
        <v>2070741.7800000003</v>
      </c>
      <c r="J1067" s="273">
        <f>SUM(J1068:J1158)</f>
        <v>10</v>
      </c>
      <c r="K1067" s="272">
        <f>SUM(K1068:K1158)</f>
        <v>8075291.0700000003</v>
      </c>
      <c r="L1067" s="272">
        <f>SUM(L1068:L1158)</f>
        <v>22540083.680000003</v>
      </c>
      <c r="M1067" s="272">
        <f>SUM(M1068:M1158)</f>
        <v>758415</v>
      </c>
      <c r="N1067" s="272">
        <f>SUM(N1068:N1158)</f>
        <v>7639532.5299999993</v>
      </c>
      <c r="O1067" s="272">
        <f>SUM(O1068:O1158)</f>
        <v>181448.39999999999</v>
      </c>
      <c r="P1067" s="272">
        <f>SUM(P1068:P1158)</f>
        <v>320000</v>
      </c>
      <c r="Q1067" s="272">
        <f>SUM(Q1068:Q1158)</f>
        <v>0</v>
      </c>
      <c r="R1067" s="272">
        <f>SUM(R1068:R1158)</f>
        <v>0</v>
      </c>
      <c r="S1067" s="272">
        <f>SUM(S1068:S1158)</f>
        <v>-1328963.3100000001</v>
      </c>
      <c r="T1067" s="272">
        <f>SUM(T1068:T1158)</f>
        <v>0</v>
      </c>
      <c r="U1067" s="274"/>
      <c r="V1067" s="274"/>
      <c r="W1067" s="274"/>
      <c r="X1067" s="274"/>
      <c r="Y1067" s="274"/>
      <c r="Z1067" s="274"/>
      <c r="AA1067" s="274"/>
      <c r="AB1067" s="274"/>
      <c r="AC1067" s="274"/>
      <c r="AD1067" s="274"/>
      <c r="AE1067" s="274"/>
      <c r="AF1067" s="274"/>
      <c r="AG1067" s="274"/>
      <c r="AH1067" s="274"/>
      <c r="AI1067" s="274"/>
      <c r="AJ1067" s="274"/>
      <c r="AK1067" s="274"/>
      <c r="AL1067" s="274"/>
      <c r="AM1067" s="274"/>
      <c r="AN1067" s="274"/>
      <c r="AO1067" s="274"/>
    </row>
    <row r="1068" s="51" customFormat="1" ht="22.5" customHeight="1">
      <c r="A1068" s="275">
        <v>1</v>
      </c>
      <c r="B1068" s="276" t="s">
        <v>956</v>
      </c>
      <c r="C1068" s="277">
        <f t="shared" ref="C1068:C1131" si="524">D1068+K1068+L1068+M1068+N1068+O1068+P1068+Q1068+R1068+S1068+T1068</f>
        <v>2558237</v>
      </c>
      <c r="D1068" s="277">
        <f t="shared" ref="D1068:D1131" si="525">E1068+F1068+G1068+H1068+I1068</f>
        <v>2558237</v>
      </c>
      <c r="E1068" s="277">
        <v>2558237</v>
      </c>
      <c r="F1068" s="277">
        <v>0</v>
      </c>
      <c r="G1068" s="277">
        <v>0</v>
      </c>
      <c r="H1068" s="277">
        <v>0</v>
      </c>
      <c r="I1068" s="277">
        <v>0</v>
      </c>
      <c r="J1068" s="279">
        <v>0</v>
      </c>
      <c r="K1068" s="277">
        <v>0</v>
      </c>
      <c r="L1068" s="277">
        <v>0</v>
      </c>
      <c r="M1068" s="277">
        <v>0</v>
      </c>
      <c r="N1068" s="277">
        <v>0</v>
      </c>
      <c r="O1068" s="277">
        <v>0</v>
      </c>
      <c r="P1068" s="277">
        <v>0</v>
      </c>
      <c r="Q1068" s="277">
        <v>0</v>
      </c>
      <c r="R1068" s="277">
        <v>0</v>
      </c>
      <c r="S1068" s="277">
        <v>0</v>
      </c>
      <c r="T1068" s="277">
        <v>0</v>
      </c>
      <c r="U1068" s="280"/>
      <c r="V1068" s="280"/>
      <c r="W1068" s="280"/>
      <c r="X1068" s="280"/>
      <c r="Y1068" s="280"/>
      <c r="Z1068" s="280"/>
      <c r="AA1068" s="280"/>
      <c r="AB1068" s="280"/>
      <c r="AC1068" s="280"/>
      <c r="AD1068" s="280"/>
      <c r="AE1068" s="280"/>
      <c r="AF1068" s="280"/>
      <c r="AG1068" s="280"/>
      <c r="AH1068" s="280"/>
      <c r="AI1068" s="280"/>
      <c r="AJ1068" s="280"/>
      <c r="AK1068" s="280"/>
      <c r="AL1068" s="280"/>
      <c r="AM1068" s="280"/>
      <c r="AN1068" s="280"/>
      <c r="AO1068" s="280"/>
    </row>
    <row r="1069" s="51" customFormat="1" ht="22.5" customHeight="1">
      <c r="A1069" s="275">
        <v>2</v>
      </c>
      <c r="B1069" s="276" t="s">
        <v>959</v>
      </c>
      <c r="C1069" s="277">
        <f t="shared" si="524"/>
        <v>1693660.0800000001</v>
      </c>
      <c r="D1069" s="277">
        <f t="shared" si="525"/>
        <v>1693660.0800000001</v>
      </c>
      <c r="E1069" s="277">
        <v>0</v>
      </c>
      <c r="F1069" s="277">
        <v>1693660.0800000001</v>
      </c>
      <c r="G1069" s="277">
        <v>0</v>
      </c>
      <c r="H1069" s="277">
        <v>0</v>
      </c>
      <c r="I1069" s="277">
        <v>0</v>
      </c>
      <c r="J1069" s="279">
        <v>0</v>
      </c>
      <c r="K1069" s="277">
        <v>0</v>
      </c>
      <c r="L1069" s="277">
        <v>0</v>
      </c>
      <c r="M1069" s="277">
        <v>0</v>
      </c>
      <c r="N1069" s="277">
        <v>0</v>
      </c>
      <c r="O1069" s="277">
        <v>0</v>
      </c>
      <c r="P1069" s="277">
        <v>0</v>
      </c>
      <c r="Q1069" s="277">
        <v>0</v>
      </c>
      <c r="R1069" s="277">
        <v>0</v>
      </c>
      <c r="S1069" s="277">
        <v>0</v>
      </c>
      <c r="T1069" s="277">
        <v>0</v>
      </c>
      <c r="U1069" s="280"/>
      <c r="V1069" s="280"/>
      <c r="W1069" s="280"/>
      <c r="X1069" s="280"/>
      <c r="Y1069" s="280"/>
      <c r="Z1069" s="280"/>
      <c r="AA1069" s="280"/>
      <c r="AB1069" s="280"/>
      <c r="AC1069" s="280"/>
      <c r="AD1069" s="280"/>
      <c r="AE1069" s="280"/>
      <c r="AF1069" s="280"/>
      <c r="AG1069" s="280"/>
      <c r="AH1069" s="280"/>
      <c r="AI1069" s="280"/>
      <c r="AJ1069" s="280"/>
      <c r="AK1069" s="280"/>
      <c r="AL1069" s="280"/>
      <c r="AM1069" s="280"/>
      <c r="AN1069" s="280"/>
      <c r="AO1069" s="280"/>
    </row>
    <row r="1070" s="51" customFormat="1" ht="22.5" customHeight="1">
      <c r="A1070" s="275">
        <v>3</v>
      </c>
      <c r="B1070" s="276" t="s">
        <v>839</v>
      </c>
      <c r="C1070" s="277">
        <f t="shared" si="524"/>
        <v>485071.59999999998</v>
      </c>
      <c r="D1070" s="277">
        <f t="shared" si="525"/>
        <v>415000</v>
      </c>
      <c r="E1070" s="277">
        <v>0</v>
      </c>
      <c r="F1070" s="277">
        <v>0</v>
      </c>
      <c r="G1070" s="277">
        <v>207500</v>
      </c>
      <c r="H1070" s="277">
        <v>207500</v>
      </c>
      <c r="I1070" s="277">
        <v>0</v>
      </c>
      <c r="J1070" s="279">
        <v>0</v>
      </c>
      <c r="K1070" s="277">
        <v>0</v>
      </c>
      <c r="L1070" s="277">
        <v>0</v>
      </c>
      <c r="M1070" s="277">
        <v>0</v>
      </c>
      <c r="N1070" s="277">
        <v>0</v>
      </c>
      <c r="O1070" s="277">
        <v>0</v>
      </c>
      <c r="P1070" s="277">
        <v>0</v>
      </c>
      <c r="Q1070" s="277">
        <v>0</v>
      </c>
      <c r="R1070" s="277">
        <v>0</v>
      </c>
      <c r="S1070" s="277">
        <v>70071.600000000006</v>
      </c>
      <c r="T1070" s="277">
        <v>0</v>
      </c>
      <c r="U1070" s="280"/>
      <c r="V1070" s="280"/>
      <c r="W1070" s="280"/>
      <c r="X1070" s="280"/>
      <c r="Y1070" s="280"/>
      <c r="Z1070" s="280"/>
      <c r="AA1070" s="280"/>
      <c r="AB1070" s="280"/>
      <c r="AC1070" s="280"/>
      <c r="AD1070" s="280"/>
      <c r="AE1070" s="280"/>
      <c r="AF1070" s="280"/>
      <c r="AG1070" s="280"/>
      <c r="AH1070" s="280"/>
      <c r="AI1070" s="280"/>
      <c r="AJ1070" s="280"/>
      <c r="AK1070" s="280"/>
      <c r="AL1070" s="280"/>
      <c r="AM1070" s="280"/>
      <c r="AN1070" s="280"/>
      <c r="AO1070" s="280"/>
    </row>
    <row r="1071" s="51" customFormat="1" ht="22.5" customHeight="1">
      <c r="A1071" s="275">
        <v>4</v>
      </c>
      <c r="B1071" s="276" t="s">
        <v>58</v>
      </c>
      <c r="C1071" s="277">
        <f t="shared" si="524"/>
        <v>1822472</v>
      </c>
      <c r="D1071" s="277">
        <f t="shared" si="525"/>
        <v>1822472</v>
      </c>
      <c r="E1071" s="277">
        <v>0</v>
      </c>
      <c r="F1071" s="277">
        <v>0</v>
      </c>
      <c r="G1071" s="277">
        <v>1533373</v>
      </c>
      <c r="H1071" s="277">
        <v>289099</v>
      </c>
      <c r="I1071" s="277">
        <v>0</v>
      </c>
      <c r="J1071" s="279">
        <v>0</v>
      </c>
      <c r="K1071" s="277">
        <v>0</v>
      </c>
      <c r="L1071" s="277">
        <v>0</v>
      </c>
      <c r="M1071" s="277">
        <v>0</v>
      </c>
      <c r="N1071" s="277">
        <v>0</v>
      </c>
      <c r="O1071" s="277">
        <v>0</v>
      </c>
      <c r="P1071" s="277">
        <v>0</v>
      </c>
      <c r="Q1071" s="277">
        <v>0</v>
      </c>
      <c r="R1071" s="277">
        <v>0</v>
      </c>
      <c r="S1071" s="277">
        <v>0</v>
      </c>
      <c r="T1071" s="277">
        <v>0</v>
      </c>
      <c r="U1071" s="280"/>
      <c r="V1071" s="280"/>
      <c r="W1071" s="280"/>
      <c r="X1071" s="280"/>
      <c r="Y1071" s="280"/>
      <c r="Z1071" s="280"/>
      <c r="AA1071" s="280"/>
      <c r="AB1071" s="280"/>
      <c r="AC1071" s="280"/>
      <c r="AD1071" s="280"/>
      <c r="AE1071" s="280"/>
      <c r="AF1071" s="280"/>
      <c r="AG1071" s="280"/>
      <c r="AH1071" s="280"/>
      <c r="AI1071" s="280"/>
      <c r="AJ1071" s="280"/>
      <c r="AK1071" s="280"/>
      <c r="AL1071" s="280"/>
      <c r="AM1071" s="280"/>
      <c r="AN1071" s="280"/>
      <c r="AO1071" s="280"/>
    </row>
    <row r="1072" s="61" customFormat="1" ht="22.5" customHeight="1">
      <c r="A1072" s="275">
        <v>5</v>
      </c>
      <c r="B1072" s="346" t="s">
        <v>962</v>
      </c>
      <c r="C1072" s="277">
        <f t="shared" si="524"/>
        <v>1600938</v>
      </c>
      <c r="D1072" s="277">
        <f t="shared" si="525"/>
        <v>1600938</v>
      </c>
      <c r="E1072" s="297">
        <v>1600938</v>
      </c>
      <c r="F1072" s="297">
        <v>0</v>
      </c>
      <c r="G1072" s="347">
        <v>0</v>
      </c>
      <c r="H1072" s="347">
        <v>0</v>
      </c>
      <c r="I1072" s="297">
        <v>0</v>
      </c>
      <c r="J1072" s="348">
        <v>0</v>
      </c>
      <c r="K1072" s="297">
        <v>0</v>
      </c>
      <c r="L1072" s="297">
        <v>0</v>
      </c>
      <c r="M1072" s="297">
        <v>0</v>
      </c>
      <c r="N1072" s="297">
        <v>0</v>
      </c>
      <c r="O1072" s="297">
        <v>0</v>
      </c>
      <c r="P1072" s="297">
        <v>0</v>
      </c>
      <c r="Q1072" s="297">
        <v>0</v>
      </c>
      <c r="R1072" s="297">
        <v>0</v>
      </c>
      <c r="S1072" s="297">
        <v>0</v>
      </c>
      <c r="T1072" s="349">
        <v>0</v>
      </c>
      <c r="U1072" s="318"/>
      <c r="V1072" s="318"/>
      <c r="W1072" s="318"/>
      <c r="X1072" s="318"/>
      <c r="Y1072" s="318"/>
      <c r="Z1072" s="318"/>
      <c r="AA1072" s="318"/>
      <c r="AB1072" s="318"/>
      <c r="AC1072" s="318"/>
      <c r="AD1072" s="318"/>
      <c r="AE1072" s="318"/>
      <c r="AF1072" s="318"/>
      <c r="AG1072" s="318"/>
      <c r="AH1072" s="318"/>
      <c r="AI1072" s="318"/>
      <c r="AJ1072" s="318"/>
      <c r="AK1072" s="318"/>
      <c r="AL1072" s="318"/>
      <c r="AM1072" s="318"/>
      <c r="AN1072" s="318"/>
      <c r="AO1072" s="318"/>
    </row>
    <row r="1073" s="51" customFormat="1" ht="22.5" customHeight="1">
      <c r="A1073" s="275">
        <v>6</v>
      </c>
      <c r="B1073" s="276" t="s">
        <v>59</v>
      </c>
      <c r="C1073" s="277">
        <f t="shared" si="524"/>
        <v>486937</v>
      </c>
      <c r="D1073" s="277">
        <f t="shared" si="525"/>
        <v>486937</v>
      </c>
      <c r="E1073" s="277">
        <v>0</v>
      </c>
      <c r="F1073" s="277">
        <v>0</v>
      </c>
      <c r="G1073" s="277">
        <v>0</v>
      </c>
      <c r="H1073" s="277">
        <v>0</v>
      </c>
      <c r="I1073" s="277">
        <v>486937</v>
      </c>
      <c r="J1073" s="279">
        <v>0</v>
      </c>
      <c r="K1073" s="277">
        <v>0</v>
      </c>
      <c r="L1073" s="277">
        <v>0</v>
      </c>
      <c r="M1073" s="277">
        <v>0</v>
      </c>
      <c r="N1073" s="277">
        <v>0</v>
      </c>
      <c r="O1073" s="277">
        <v>0</v>
      </c>
      <c r="P1073" s="277">
        <v>0</v>
      </c>
      <c r="Q1073" s="277">
        <v>0</v>
      </c>
      <c r="R1073" s="277">
        <v>0</v>
      </c>
      <c r="S1073" s="277">
        <v>0</v>
      </c>
      <c r="T1073" s="277">
        <v>0</v>
      </c>
      <c r="U1073" s="280"/>
      <c r="V1073" s="280"/>
      <c r="W1073" s="280"/>
      <c r="X1073" s="280"/>
      <c r="Y1073" s="280"/>
      <c r="Z1073" s="280"/>
      <c r="AA1073" s="280"/>
      <c r="AB1073" s="280"/>
      <c r="AC1073" s="280"/>
      <c r="AD1073" s="280"/>
      <c r="AE1073" s="280"/>
      <c r="AF1073" s="280"/>
      <c r="AG1073" s="280"/>
      <c r="AH1073" s="280"/>
      <c r="AI1073" s="280"/>
      <c r="AJ1073" s="280"/>
      <c r="AK1073" s="280"/>
      <c r="AL1073" s="280"/>
      <c r="AM1073" s="280"/>
      <c r="AN1073" s="280"/>
      <c r="AO1073" s="280"/>
    </row>
    <row r="1074" s="51" customFormat="1" ht="22.5" customHeight="1">
      <c r="A1074" s="275">
        <v>7</v>
      </c>
      <c r="B1074" s="276" t="s">
        <v>964</v>
      </c>
      <c r="C1074" s="277">
        <f t="shared" si="524"/>
        <v>3487887.6400000001</v>
      </c>
      <c r="D1074" s="277">
        <f t="shared" si="525"/>
        <v>0</v>
      </c>
      <c r="E1074" s="277">
        <v>0</v>
      </c>
      <c r="F1074" s="277">
        <v>0</v>
      </c>
      <c r="G1074" s="277">
        <v>0</v>
      </c>
      <c r="H1074" s="277">
        <v>0</v>
      </c>
      <c r="I1074" s="277">
        <v>0</v>
      </c>
      <c r="J1074" s="279">
        <v>0</v>
      </c>
      <c r="K1074" s="277">
        <v>0</v>
      </c>
      <c r="L1074" s="277">
        <v>3487887.6400000001</v>
      </c>
      <c r="M1074" s="277">
        <v>0</v>
      </c>
      <c r="N1074" s="277">
        <v>0</v>
      </c>
      <c r="O1074" s="277">
        <v>0</v>
      </c>
      <c r="P1074" s="277">
        <v>0</v>
      </c>
      <c r="Q1074" s="277">
        <v>0</v>
      </c>
      <c r="R1074" s="277">
        <v>0</v>
      </c>
      <c r="S1074" s="277">
        <v>0</v>
      </c>
      <c r="T1074" s="277">
        <v>0</v>
      </c>
      <c r="U1074" s="280"/>
      <c r="V1074" s="280"/>
      <c r="W1074" s="280"/>
      <c r="X1074" s="280"/>
      <c r="Y1074" s="280"/>
      <c r="Z1074" s="280"/>
      <c r="AA1074" s="280"/>
      <c r="AB1074" s="280"/>
      <c r="AC1074" s="280"/>
      <c r="AD1074" s="280"/>
      <c r="AE1074" s="280"/>
      <c r="AF1074" s="280"/>
      <c r="AG1074" s="280"/>
      <c r="AH1074" s="280"/>
      <c r="AI1074" s="280"/>
      <c r="AJ1074" s="280"/>
      <c r="AK1074" s="280"/>
      <c r="AL1074" s="280"/>
      <c r="AM1074" s="280"/>
      <c r="AN1074" s="280"/>
      <c r="AO1074" s="280"/>
    </row>
    <row r="1075" s="51" customFormat="1" ht="22.5" customHeight="1">
      <c r="A1075" s="275">
        <v>8</v>
      </c>
      <c r="B1075" s="276" t="s">
        <v>966</v>
      </c>
      <c r="C1075" s="277">
        <f t="shared" si="524"/>
        <v>1680211</v>
      </c>
      <c r="D1075" s="277">
        <f t="shared" si="525"/>
        <v>1680211</v>
      </c>
      <c r="E1075" s="277">
        <v>0</v>
      </c>
      <c r="F1075" s="277">
        <v>1680211</v>
      </c>
      <c r="G1075" s="277">
        <v>0</v>
      </c>
      <c r="H1075" s="277">
        <v>0</v>
      </c>
      <c r="I1075" s="277">
        <v>0</v>
      </c>
      <c r="J1075" s="279">
        <v>0</v>
      </c>
      <c r="K1075" s="277">
        <v>0</v>
      </c>
      <c r="L1075" s="277">
        <v>0</v>
      </c>
      <c r="M1075" s="277">
        <v>0</v>
      </c>
      <c r="N1075" s="277">
        <v>0</v>
      </c>
      <c r="O1075" s="277">
        <v>0</v>
      </c>
      <c r="P1075" s="277">
        <v>0</v>
      </c>
      <c r="Q1075" s="277">
        <v>0</v>
      </c>
      <c r="R1075" s="277">
        <v>0</v>
      </c>
      <c r="S1075" s="277">
        <v>0</v>
      </c>
      <c r="T1075" s="277">
        <v>0</v>
      </c>
      <c r="U1075" s="280"/>
      <c r="V1075" s="280"/>
      <c r="W1075" s="280"/>
      <c r="X1075" s="280"/>
      <c r="Y1075" s="280"/>
      <c r="Z1075" s="280"/>
      <c r="AA1075" s="280"/>
      <c r="AB1075" s="280"/>
      <c r="AC1075" s="280"/>
      <c r="AD1075" s="280"/>
      <c r="AE1075" s="280"/>
      <c r="AF1075" s="280"/>
      <c r="AG1075" s="280"/>
      <c r="AH1075" s="280"/>
      <c r="AI1075" s="280"/>
      <c r="AJ1075" s="280"/>
      <c r="AK1075" s="280"/>
      <c r="AL1075" s="280"/>
      <c r="AM1075" s="280"/>
      <c r="AN1075" s="280"/>
      <c r="AO1075" s="280"/>
    </row>
    <row r="1076" s="51" customFormat="1" ht="22.5" customHeight="1">
      <c r="A1076" s="275">
        <v>9</v>
      </c>
      <c r="B1076" s="276" t="s">
        <v>968</v>
      </c>
      <c r="C1076" s="277">
        <f t="shared" si="524"/>
        <v>471310</v>
      </c>
      <c r="D1076" s="277">
        <f t="shared" si="525"/>
        <v>471310</v>
      </c>
      <c r="E1076" s="277">
        <v>0</v>
      </c>
      <c r="F1076" s="277">
        <v>0</v>
      </c>
      <c r="G1076" s="277">
        <v>0</v>
      </c>
      <c r="H1076" s="277">
        <v>471310</v>
      </c>
      <c r="I1076" s="277">
        <v>0</v>
      </c>
      <c r="J1076" s="279">
        <v>0</v>
      </c>
      <c r="K1076" s="277">
        <v>0</v>
      </c>
      <c r="L1076" s="277">
        <v>0</v>
      </c>
      <c r="M1076" s="277">
        <v>0</v>
      </c>
      <c r="N1076" s="277">
        <v>0</v>
      </c>
      <c r="O1076" s="277">
        <v>0</v>
      </c>
      <c r="P1076" s="277">
        <v>0</v>
      </c>
      <c r="Q1076" s="277">
        <v>0</v>
      </c>
      <c r="R1076" s="277">
        <v>0</v>
      </c>
      <c r="S1076" s="277">
        <v>0</v>
      </c>
      <c r="T1076" s="277">
        <v>0</v>
      </c>
      <c r="U1076" s="280"/>
      <c r="V1076" s="280"/>
      <c r="W1076" s="280"/>
      <c r="X1076" s="280"/>
      <c r="Y1076" s="280"/>
      <c r="Z1076" s="280"/>
      <c r="AA1076" s="280"/>
      <c r="AB1076" s="280"/>
      <c r="AC1076" s="280"/>
      <c r="AD1076" s="280"/>
      <c r="AE1076" s="280"/>
      <c r="AF1076" s="280"/>
      <c r="AG1076" s="280"/>
      <c r="AH1076" s="280"/>
      <c r="AI1076" s="280"/>
      <c r="AJ1076" s="280"/>
      <c r="AK1076" s="280"/>
      <c r="AL1076" s="280"/>
      <c r="AM1076" s="280"/>
      <c r="AN1076" s="280"/>
      <c r="AO1076" s="280"/>
    </row>
    <row r="1077" s="51" customFormat="1" ht="22.5" customHeight="1">
      <c r="A1077" s="275">
        <v>10</v>
      </c>
      <c r="B1077" s="276" t="s">
        <v>68</v>
      </c>
      <c r="C1077" s="277">
        <f t="shared" si="524"/>
        <v>1488379</v>
      </c>
      <c r="D1077" s="277">
        <f t="shared" si="525"/>
        <v>1488379</v>
      </c>
      <c r="E1077" s="277">
        <v>0</v>
      </c>
      <c r="F1077" s="277">
        <v>1488379</v>
      </c>
      <c r="G1077" s="277">
        <v>0</v>
      </c>
      <c r="H1077" s="277">
        <v>0</v>
      </c>
      <c r="I1077" s="277">
        <v>0</v>
      </c>
      <c r="J1077" s="279">
        <v>0</v>
      </c>
      <c r="K1077" s="277">
        <v>0</v>
      </c>
      <c r="L1077" s="277">
        <v>0</v>
      </c>
      <c r="M1077" s="277">
        <v>0</v>
      </c>
      <c r="N1077" s="277">
        <v>0</v>
      </c>
      <c r="O1077" s="277">
        <v>0</v>
      </c>
      <c r="P1077" s="277">
        <v>0</v>
      </c>
      <c r="Q1077" s="277">
        <v>0</v>
      </c>
      <c r="R1077" s="277">
        <v>0</v>
      </c>
      <c r="S1077" s="277">
        <v>0</v>
      </c>
      <c r="T1077" s="277">
        <v>0</v>
      </c>
      <c r="U1077" s="280"/>
      <c r="V1077" s="280"/>
      <c r="W1077" s="280"/>
      <c r="X1077" s="280"/>
      <c r="Y1077" s="280"/>
      <c r="Z1077" s="280"/>
      <c r="AA1077" s="280"/>
      <c r="AB1077" s="280"/>
      <c r="AC1077" s="280"/>
      <c r="AD1077" s="280"/>
      <c r="AE1077" s="280"/>
      <c r="AF1077" s="280"/>
      <c r="AG1077" s="280"/>
      <c r="AH1077" s="280"/>
      <c r="AI1077" s="280"/>
      <c r="AJ1077" s="280"/>
      <c r="AK1077" s="280"/>
      <c r="AL1077" s="280"/>
      <c r="AM1077" s="280"/>
      <c r="AN1077" s="280"/>
      <c r="AO1077" s="280"/>
    </row>
    <row r="1078" s="51" customFormat="1" ht="22.5" customHeight="1">
      <c r="A1078" s="275">
        <v>11</v>
      </c>
      <c r="B1078" s="276" t="s">
        <v>511</v>
      </c>
      <c r="C1078" s="277">
        <f t="shared" si="524"/>
        <v>1737856</v>
      </c>
      <c r="D1078" s="277">
        <f t="shared" si="525"/>
        <v>1227856</v>
      </c>
      <c r="E1078" s="277">
        <v>0</v>
      </c>
      <c r="F1078" s="277">
        <v>674603</v>
      </c>
      <c r="G1078" s="277">
        <v>189385</v>
      </c>
      <c r="H1078" s="277">
        <v>189385</v>
      </c>
      <c r="I1078" s="277">
        <v>174483</v>
      </c>
      <c r="J1078" s="279">
        <v>0</v>
      </c>
      <c r="K1078" s="277">
        <v>0</v>
      </c>
      <c r="L1078" s="277">
        <v>0</v>
      </c>
      <c r="M1078" s="277">
        <v>0</v>
      </c>
      <c r="N1078" s="277">
        <v>510000</v>
      </c>
      <c r="O1078" s="277">
        <v>0</v>
      </c>
      <c r="P1078" s="277">
        <v>0</v>
      </c>
      <c r="Q1078" s="277">
        <v>0</v>
      </c>
      <c r="R1078" s="277">
        <v>0</v>
      </c>
      <c r="S1078" s="277">
        <v>0</v>
      </c>
      <c r="T1078" s="277">
        <v>0</v>
      </c>
      <c r="U1078" s="280"/>
      <c r="V1078" s="280"/>
      <c r="W1078" s="280"/>
      <c r="X1078" s="280"/>
      <c r="Y1078" s="280"/>
      <c r="Z1078" s="280"/>
      <c r="AA1078" s="280"/>
      <c r="AB1078" s="280"/>
      <c r="AC1078" s="280"/>
      <c r="AD1078" s="280"/>
      <c r="AE1078" s="280"/>
      <c r="AF1078" s="280"/>
      <c r="AG1078" s="280"/>
      <c r="AH1078" s="280"/>
      <c r="AI1078" s="280"/>
      <c r="AJ1078" s="280"/>
      <c r="AK1078" s="280"/>
      <c r="AL1078" s="280"/>
      <c r="AM1078" s="280"/>
      <c r="AN1078" s="280"/>
      <c r="AO1078" s="280"/>
    </row>
    <row r="1079" s="51" customFormat="1" ht="22.5" customHeight="1">
      <c r="A1079" s="275">
        <v>12</v>
      </c>
      <c r="B1079" s="276" t="s">
        <v>972</v>
      </c>
      <c r="C1079" s="277">
        <f t="shared" si="524"/>
        <v>3579752</v>
      </c>
      <c r="D1079" s="277">
        <f t="shared" si="525"/>
        <v>3579752</v>
      </c>
      <c r="E1079" s="277">
        <v>3579752</v>
      </c>
      <c r="F1079" s="277">
        <v>0</v>
      </c>
      <c r="G1079" s="277">
        <v>0</v>
      </c>
      <c r="H1079" s="277">
        <v>0</v>
      </c>
      <c r="I1079" s="277">
        <v>0</v>
      </c>
      <c r="J1079" s="279">
        <v>0</v>
      </c>
      <c r="K1079" s="277">
        <v>0</v>
      </c>
      <c r="L1079" s="277">
        <v>0</v>
      </c>
      <c r="M1079" s="277">
        <v>0</v>
      </c>
      <c r="N1079" s="277">
        <v>0</v>
      </c>
      <c r="O1079" s="277">
        <v>0</v>
      </c>
      <c r="P1079" s="277">
        <v>0</v>
      </c>
      <c r="Q1079" s="277">
        <v>0</v>
      </c>
      <c r="R1079" s="277">
        <v>0</v>
      </c>
      <c r="S1079" s="277">
        <v>0</v>
      </c>
      <c r="T1079" s="277">
        <v>0</v>
      </c>
      <c r="U1079" s="280"/>
      <c r="V1079" s="280"/>
      <c r="W1079" s="280"/>
      <c r="X1079" s="280"/>
      <c r="Y1079" s="280"/>
      <c r="Z1079" s="280"/>
      <c r="AA1079" s="280"/>
      <c r="AB1079" s="280"/>
      <c r="AC1079" s="280"/>
      <c r="AD1079" s="280"/>
      <c r="AE1079" s="280"/>
      <c r="AF1079" s="280"/>
      <c r="AG1079" s="280"/>
      <c r="AH1079" s="280"/>
      <c r="AI1079" s="280"/>
      <c r="AJ1079" s="280"/>
      <c r="AK1079" s="280"/>
      <c r="AL1079" s="280"/>
      <c r="AM1079" s="280"/>
      <c r="AN1079" s="280"/>
      <c r="AO1079" s="280"/>
    </row>
    <row r="1080" s="51" customFormat="1" ht="22.5" customHeight="1">
      <c r="A1080" s="275">
        <v>13</v>
      </c>
      <c r="B1080" s="276" t="s">
        <v>74</v>
      </c>
      <c r="C1080" s="277">
        <f t="shared" si="524"/>
        <v>1158000</v>
      </c>
      <c r="D1080" s="277">
        <f t="shared" si="525"/>
        <v>1158000</v>
      </c>
      <c r="E1080" s="277">
        <v>1158000</v>
      </c>
      <c r="F1080" s="277">
        <v>0</v>
      </c>
      <c r="G1080" s="277">
        <v>0</v>
      </c>
      <c r="H1080" s="277">
        <v>0</v>
      </c>
      <c r="I1080" s="277">
        <v>0</v>
      </c>
      <c r="J1080" s="279">
        <v>0</v>
      </c>
      <c r="K1080" s="277">
        <v>0</v>
      </c>
      <c r="L1080" s="277">
        <v>0</v>
      </c>
      <c r="M1080" s="277">
        <v>0</v>
      </c>
      <c r="N1080" s="277">
        <v>0</v>
      </c>
      <c r="O1080" s="277">
        <v>0</v>
      </c>
      <c r="P1080" s="277">
        <v>0</v>
      </c>
      <c r="Q1080" s="277">
        <v>0</v>
      </c>
      <c r="R1080" s="277">
        <v>0</v>
      </c>
      <c r="S1080" s="277">
        <v>0</v>
      </c>
      <c r="T1080" s="277">
        <v>0</v>
      </c>
      <c r="U1080" s="280"/>
      <c r="V1080" s="280"/>
      <c r="W1080" s="280"/>
      <c r="X1080" s="280"/>
      <c r="Y1080" s="280"/>
      <c r="Z1080" s="280"/>
      <c r="AA1080" s="280"/>
      <c r="AB1080" s="280"/>
      <c r="AC1080" s="280"/>
      <c r="AD1080" s="280"/>
      <c r="AE1080" s="280"/>
      <c r="AF1080" s="280"/>
      <c r="AG1080" s="280"/>
      <c r="AH1080" s="280"/>
      <c r="AI1080" s="280"/>
      <c r="AJ1080" s="280"/>
      <c r="AK1080" s="280"/>
      <c r="AL1080" s="280"/>
      <c r="AM1080" s="280"/>
      <c r="AN1080" s="280"/>
      <c r="AO1080" s="280"/>
    </row>
    <row r="1081" s="51" customFormat="1" ht="22.5" customHeight="1">
      <c r="A1081" s="275">
        <v>14</v>
      </c>
      <c r="B1081" s="276" t="s">
        <v>77</v>
      </c>
      <c r="C1081" s="277">
        <f t="shared" si="524"/>
        <v>1999586.3999999999</v>
      </c>
      <c r="D1081" s="277">
        <f t="shared" si="525"/>
        <v>0</v>
      </c>
      <c r="E1081" s="277">
        <v>0</v>
      </c>
      <c r="F1081" s="277">
        <v>0</v>
      </c>
      <c r="G1081" s="277">
        <v>0</v>
      </c>
      <c r="H1081" s="277">
        <v>0</v>
      </c>
      <c r="I1081" s="277">
        <v>0</v>
      </c>
      <c r="J1081" s="279">
        <v>1</v>
      </c>
      <c r="K1081" s="277">
        <v>1999586.3999999999</v>
      </c>
      <c r="L1081" s="277">
        <v>0</v>
      </c>
      <c r="M1081" s="277">
        <v>0</v>
      </c>
      <c r="N1081" s="277">
        <v>0</v>
      </c>
      <c r="O1081" s="277">
        <v>0</v>
      </c>
      <c r="P1081" s="277">
        <v>0</v>
      </c>
      <c r="Q1081" s="277">
        <v>0</v>
      </c>
      <c r="R1081" s="277">
        <v>0</v>
      </c>
      <c r="S1081" s="277">
        <v>0</v>
      </c>
      <c r="T1081" s="277">
        <v>0</v>
      </c>
      <c r="U1081" s="280"/>
      <c r="V1081" s="280"/>
      <c r="W1081" s="280"/>
      <c r="X1081" s="280"/>
      <c r="Y1081" s="280"/>
      <c r="Z1081" s="280"/>
      <c r="AA1081" s="280"/>
      <c r="AB1081" s="280"/>
      <c r="AC1081" s="280"/>
      <c r="AD1081" s="280"/>
      <c r="AE1081" s="280"/>
      <c r="AF1081" s="280"/>
      <c r="AG1081" s="280"/>
      <c r="AH1081" s="280"/>
      <c r="AI1081" s="280"/>
      <c r="AJ1081" s="280"/>
      <c r="AK1081" s="280"/>
      <c r="AL1081" s="280"/>
      <c r="AM1081" s="280"/>
      <c r="AN1081" s="280"/>
      <c r="AO1081" s="280"/>
    </row>
    <row r="1082" s="51" customFormat="1" ht="22.5" customHeight="1">
      <c r="A1082" s="275">
        <v>15</v>
      </c>
      <c r="B1082" s="276" t="s">
        <v>973</v>
      </c>
      <c r="C1082" s="277">
        <f t="shared" si="524"/>
        <v>2117780.98</v>
      </c>
      <c r="D1082" s="277">
        <f t="shared" si="525"/>
        <v>2117780.98</v>
      </c>
      <c r="E1082" s="277">
        <v>0</v>
      </c>
      <c r="F1082" s="277">
        <v>1444363.29</v>
      </c>
      <c r="G1082" s="277">
        <v>0</v>
      </c>
      <c r="H1082" s="277">
        <v>673417.68999999994</v>
      </c>
      <c r="I1082" s="277">
        <v>0</v>
      </c>
      <c r="J1082" s="279">
        <v>0</v>
      </c>
      <c r="K1082" s="277">
        <v>0</v>
      </c>
      <c r="L1082" s="277">
        <v>0</v>
      </c>
      <c r="M1082" s="277">
        <v>0</v>
      </c>
      <c r="N1082" s="277">
        <v>0</v>
      </c>
      <c r="O1082" s="277">
        <v>0</v>
      </c>
      <c r="P1082" s="277">
        <v>0</v>
      </c>
      <c r="Q1082" s="277">
        <v>0</v>
      </c>
      <c r="R1082" s="277">
        <v>0</v>
      </c>
      <c r="S1082" s="277">
        <v>0</v>
      </c>
      <c r="T1082" s="277">
        <v>0</v>
      </c>
      <c r="U1082" s="280"/>
      <c r="V1082" s="280"/>
      <c r="W1082" s="280"/>
      <c r="X1082" s="280"/>
      <c r="Y1082" s="280"/>
      <c r="Z1082" s="280"/>
      <c r="AA1082" s="280"/>
      <c r="AB1082" s="280"/>
      <c r="AC1082" s="280"/>
      <c r="AD1082" s="280"/>
      <c r="AE1082" s="280"/>
      <c r="AF1082" s="280"/>
      <c r="AG1082" s="280"/>
      <c r="AH1082" s="280"/>
      <c r="AI1082" s="280"/>
      <c r="AJ1082" s="280"/>
      <c r="AK1082" s="280"/>
      <c r="AL1082" s="280"/>
      <c r="AM1082" s="280"/>
      <c r="AN1082" s="280"/>
      <c r="AO1082" s="280"/>
    </row>
    <row r="1083" s="51" customFormat="1" ht="22.5" customHeight="1">
      <c r="A1083" s="275">
        <v>16</v>
      </c>
      <c r="B1083" s="276" t="s">
        <v>974</v>
      </c>
      <c r="C1083" s="277">
        <f t="shared" si="524"/>
        <v>2423881</v>
      </c>
      <c r="D1083" s="277">
        <f t="shared" si="525"/>
        <v>2423881</v>
      </c>
      <c r="E1083" s="277">
        <v>0</v>
      </c>
      <c r="F1083" s="277">
        <v>2220882</v>
      </c>
      <c r="G1083" s="277">
        <v>202999</v>
      </c>
      <c r="H1083" s="277">
        <v>0</v>
      </c>
      <c r="I1083" s="277">
        <v>0</v>
      </c>
      <c r="J1083" s="279">
        <v>0</v>
      </c>
      <c r="K1083" s="277">
        <v>0</v>
      </c>
      <c r="L1083" s="277">
        <v>0</v>
      </c>
      <c r="M1083" s="277">
        <v>0</v>
      </c>
      <c r="N1083" s="277">
        <v>0</v>
      </c>
      <c r="O1083" s="277">
        <v>0</v>
      </c>
      <c r="P1083" s="277">
        <v>0</v>
      </c>
      <c r="Q1083" s="277">
        <v>0</v>
      </c>
      <c r="R1083" s="277">
        <v>0</v>
      </c>
      <c r="S1083" s="277">
        <v>0</v>
      </c>
      <c r="T1083" s="277">
        <v>0</v>
      </c>
      <c r="U1083" s="280"/>
      <c r="V1083" s="280"/>
      <c r="W1083" s="280"/>
      <c r="X1083" s="280"/>
      <c r="Y1083" s="280"/>
      <c r="Z1083" s="280"/>
      <c r="AA1083" s="280"/>
      <c r="AB1083" s="280"/>
      <c r="AC1083" s="280"/>
      <c r="AD1083" s="280"/>
      <c r="AE1083" s="280"/>
      <c r="AF1083" s="280"/>
      <c r="AG1083" s="280"/>
      <c r="AH1083" s="280"/>
      <c r="AI1083" s="280"/>
      <c r="AJ1083" s="280"/>
      <c r="AK1083" s="280"/>
      <c r="AL1083" s="280"/>
      <c r="AM1083" s="280"/>
      <c r="AN1083" s="280"/>
      <c r="AO1083" s="280"/>
    </row>
    <row r="1084" s="51" customFormat="1" ht="22.5" customHeight="1">
      <c r="A1084" s="275">
        <v>17</v>
      </c>
      <c r="B1084" s="276" t="s">
        <v>975</v>
      </c>
      <c r="C1084" s="277">
        <f t="shared" si="524"/>
        <v>855978</v>
      </c>
      <c r="D1084" s="277">
        <f t="shared" si="525"/>
        <v>855978</v>
      </c>
      <c r="E1084" s="277">
        <v>0</v>
      </c>
      <c r="F1084" s="277">
        <v>427989</v>
      </c>
      <c r="G1084" s="277">
        <v>0</v>
      </c>
      <c r="H1084" s="277">
        <v>0</v>
      </c>
      <c r="I1084" s="277">
        <v>427989</v>
      </c>
      <c r="J1084" s="279">
        <v>0</v>
      </c>
      <c r="K1084" s="277">
        <v>0</v>
      </c>
      <c r="L1084" s="277">
        <v>0</v>
      </c>
      <c r="M1084" s="277">
        <v>0</v>
      </c>
      <c r="N1084" s="277">
        <v>0</v>
      </c>
      <c r="O1084" s="277">
        <v>0</v>
      </c>
      <c r="P1084" s="277">
        <v>0</v>
      </c>
      <c r="Q1084" s="277">
        <v>0</v>
      </c>
      <c r="R1084" s="277">
        <v>0</v>
      </c>
      <c r="S1084" s="277">
        <v>0</v>
      </c>
      <c r="T1084" s="277">
        <v>0</v>
      </c>
      <c r="U1084" s="280"/>
      <c r="V1084" s="280"/>
      <c r="W1084" s="280"/>
      <c r="X1084" s="280"/>
      <c r="Y1084" s="280"/>
      <c r="Z1084" s="280"/>
      <c r="AA1084" s="280"/>
      <c r="AB1084" s="280"/>
      <c r="AC1084" s="280"/>
      <c r="AD1084" s="280"/>
      <c r="AE1084" s="280"/>
      <c r="AF1084" s="280"/>
      <c r="AG1084" s="280"/>
      <c r="AH1084" s="280"/>
      <c r="AI1084" s="280"/>
      <c r="AJ1084" s="280"/>
      <c r="AK1084" s="280"/>
      <c r="AL1084" s="280"/>
      <c r="AM1084" s="280"/>
      <c r="AN1084" s="280"/>
      <c r="AO1084" s="280"/>
    </row>
    <row r="1085" s="51" customFormat="1" ht="22.5" customHeight="1">
      <c r="A1085" s="275">
        <v>18</v>
      </c>
      <c r="B1085" s="276" t="s">
        <v>848</v>
      </c>
      <c r="C1085" s="277">
        <f t="shared" si="524"/>
        <v>1317820.0700000001</v>
      </c>
      <c r="D1085" s="277">
        <f t="shared" si="525"/>
        <v>1136371.6700000002</v>
      </c>
      <c r="E1085" s="277">
        <v>620143</v>
      </c>
      <c r="F1085" s="277">
        <v>0</v>
      </c>
      <c r="G1085" s="277">
        <v>156347.03</v>
      </c>
      <c r="H1085" s="277">
        <v>156347.04000000001</v>
      </c>
      <c r="I1085" s="277">
        <v>203534.60000000001</v>
      </c>
      <c r="J1085" s="279">
        <v>0</v>
      </c>
      <c r="K1085" s="277">
        <v>0</v>
      </c>
      <c r="L1085" s="277">
        <v>0</v>
      </c>
      <c r="M1085" s="277">
        <v>0</v>
      </c>
      <c r="N1085" s="277">
        <v>0</v>
      </c>
      <c r="O1085" s="277">
        <v>181448.39999999999</v>
      </c>
      <c r="P1085" s="277">
        <v>0</v>
      </c>
      <c r="Q1085" s="277">
        <v>0</v>
      </c>
      <c r="R1085" s="277">
        <v>0</v>
      </c>
      <c r="S1085" s="277">
        <v>0</v>
      </c>
      <c r="T1085" s="277">
        <v>0</v>
      </c>
      <c r="U1085" s="280"/>
      <c r="V1085" s="280"/>
      <c r="W1085" s="280"/>
      <c r="X1085" s="280"/>
      <c r="Y1085" s="280"/>
      <c r="Z1085" s="280"/>
      <c r="AA1085" s="280"/>
      <c r="AB1085" s="280"/>
      <c r="AC1085" s="280"/>
      <c r="AD1085" s="280"/>
      <c r="AE1085" s="280"/>
      <c r="AF1085" s="280"/>
      <c r="AG1085" s="280"/>
      <c r="AH1085" s="280"/>
      <c r="AI1085" s="280"/>
      <c r="AJ1085" s="280"/>
      <c r="AK1085" s="280"/>
      <c r="AL1085" s="280"/>
      <c r="AM1085" s="280"/>
      <c r="AN1085" s="280"/>
      <c r="AO1085" s="280"/>
    </row>
    <row r="1086" s="51" customFormat="1" ht="22.5" customHeight="1">
      <c r="A1086" s="275">
        <v>19</v>
      </c>
      <c r="B1086" s="276" t="s">
        <v>977</v>
      </c>
      <c r="C1086" s="277">
        <f t="shared" si="524"/>
        <v>200000</v>
      </c>
      <c r="D1086" s="277">
        <f t="shared" si="525"/>
        <v>0</v>
      </c>
      <c r="E1086" s="277">
        <v>0</v>
      </c>
      <c r="F1086" s="277">
        <v>0</v>
      </c>
      <c r="G1086" s="277">
        <v>0</v>
      </c>
      <c r="H1086" s="277">
        <v>0</v>
      </c>
      <c r="I1086" s="277">
        <v>0</v>
      </c>
      <c r="J1086" s="279">
        <v>0</v>
      </c>
      <c r="K1086" s="277">
        <v>0</v>
      </c>
      <c r="L1086" s="277">
        <v>0</v>
      </c>
      <c r="M1086" s="277">
        <v>0</v>
      </c>
      <c r="N1086" s="277">
        <v>200000</v>
      </c>
      <c r="O1086" s="277">
        <v>0</v>
      </c>
      <c r="P1086" s="277">
        <v>0</v>
      </c>
      <c r="Q1086" s="277">
        <v>0</v>
      </c>
      <c r="R1086" s="277">
        <v>0</v>
      </c>
      <c r="S1086" s="277">
        <v>0</v>
      </c>
      <c r="T1086" s="277">
        <v>0</v>
      </c>
      <c r="U1086" s="280"/>
      <c r="V1086" s="280"/>
      <c r="W1086" s="280"/>
      <c r="X1086" s="280"/>
      <c r="Y1086" s="280"/>
      <c r="Z1086" s="280"/>
      <c r="AA1086" s="280"/>
      <c r="AB1086" s="280"/>
      <c r="AC1086" s="280"/>
      <c r="AD1086" s="280"/>
      <c r="AE1086" s="280"/>
      <c r="AF1086" s="280"/>
      <c r="AG1086" s="280"/>
      <c r="AH1086" s="280"/>
      <c r="AI1086" s="280"/>
      <c r="AJ1086" s="280"/>
      <c r="AK1086" s="280"/>
      <c r="AL1086" s="280"/>
      <c r="AM1086" s="280"/>
      <c r="AN1086" s="280"/>
      <c r="AO1086" s="280"/>
    </row>
    <row r="1087" s="51" customFormat="1" ht="22.5" customHeight="1">
      <c r="A1087" s="275">
        <v>20</v>
      </c>
      <c r="B1087" s="276" t="s">
        <v>978</v>
      </c>
      <c r="C1087" s="277">
        <f t="shared" si="524"/>
        <v>1268216.8999999999</v>
      </c>
      <c r="D1087" s="277">
        <f t="shared" si="525"/>
        <v>1268216.8999999999</v>
      </c>
      <c r="E1087" s="277">
        <v>0</v>
      </c>
      <c r="F1087" s="277">
        <v>0</v>
      </c>
      <c r="G1087" s="277">
        <v>1268216.8999999999</v>
      </c>
      <c r="H1087" s="277">
        <v>0</v>
      </c>
      <c r="I1087" s="277">
        <v>0</v>
      </c>
      <c r="J1087" s="279">
        <v>0</v>
      </c>
      <c r="K1087" s="277">
        <v>0</v>
      </c>
      <c r="L1087" s="277">
        <v>0</v>
      </c>
      <c r="M1087" s="277">
        <v>0</v>
      </c>
      <c r="N1087" s="277">
        <v>0</v>
      </c>
      <c r="O1087" s="277">
        <v>0</v>
      </c>
      <c r="P1087" s="277">
        <v>0</v>
      </c>
      <c r="Q1087" s="277">
        <v>0</v>
      </c>
      <c r="R1087" s="277">
        <v>0</v>
      </c>
      <c r="S1087" s="277">
        <v>0</v>
      </c>
      <c r="T1087" s="277">
        <v>0</v>
      </c>
      <c r="U1087" s="280"/>
      <c r="V1087" s="280"/>
      <c r="W1087" s="280"/>
      <c r="X1087" s="280"/>
      <c r="Y1087" s="280"/>
      <c r="Z1087" s="280"/>
      <c r="AA1087" s="280"/>
      <c r="AB1087" s="280"/>
      <c r="AC1087" s="280"/>
      <c r="AD1087" s="280"/>
      <c r="AE1087" s="280"/>
      <c r="AF1087" s="280"/>
      <c r="AG1087" s="280"/>
      <c r="AH1087" s="280"/>
      <c r="AI1087" s="280"/>
      <c r="AJ1087" s="280"/>
      <c r="AK1087" s="280"/>
      <c r="AL1087" s="280"/>
      <c r="AM1087" s="280"/>
      <c r="AN1087" s="280"/>
      <c r="AO1087" s="280"/>
    </row>
    <row r="1088" s="51" customFormat="1" ht="22.5" customHeight="1">
      <c r="A1088" s="275">
        <v>21</v>
      </c>
      <c r="B1088" s="276" t="s">
        <v>1566</v>
      </c>
      <c r="C1088" s="277">
        <f t="shared" si="524"/>
        <v>1467248.4099999999</v>
      </c>
      <c r="D1088" s="277">
        <f t="shared" si="525"/>
        <v>0</v>
      </c>
      <c r="E1088" s="277">
        <v>0</v>
      </c>
      <c r="F1088" s="277">
        <v>0</v>
      </c>
      <c r="G1088" s="277">
        <v>0</v>
      </c>
      <c r="H1088" s="277">
        <v>0</v>
      </c>
      <c r="I1088" s="277">
        <v>0</v>
      </c>
      <c r="J1088" s="279">
        <v>0</v>
      </c>
      <c r="K1088" s="277">
        <v>0</v>
      </c>
      <c r="L1088" s="277">
        <v>1467248.4099999999</v>
      </c>
      <c r="M1088" s="277">
        <v>0</v>
      </c>
      <c r="N1088" s="277">
        <v>0</v>
      </c>
      <c r="O1088" s="277">
        <v>0</v>
      </c>
      <c r="P1088" s="277">
        <v>0</v>
      </c>
      <c r="Q1088" s="277">
        <v>0</v>
      </c>
      <c r="R1088" s="277">
        <v>0</v>
      </c>
      <c r="S1088" s="277">
        <v>0</v>
      </c>
      <c r="T1088" s="277">
        <v>0</v>
      </c>
      <c r="U1088" s="280"/>
      <c r="V1088" s="280"/>
      <c r="W1088" s="280"/>
      <c r="X1088" s="280"/>
      <c r="Y1088" s="280"/>
      <c r="Z1088" s="280"/>
      <c r="AA1088" s="280"/>
      <c r="AB1088" s="280"/>
      <c r="AC1088" s="280"/>
      <c r="AD1088" s="280"/>
      <c r="AE1088" s="280"/>
      <c r="AF1088" s="280"/>
      <c r="AG1088" s="280"/>
      <c r="AH1088" s="280"/>
      <c r="AI1088" s="280"/>
      <c r="AJ1088" s="280"/>
      <c r="AK1088" s="280"/>
      <c r="AL1088" s="280"/>
      <c r="AM1088" s="280"/>
      <c r="AN1088" s="280"/>
      <c r="AO1088" s="280"/>
    </row>
    <row r="1089" s="51" customFormat="1" ht="22.5" customHeight="1">
      <c r="A1089" s="275">
        <v>22</v>
      </c>
      <c r="B1089" s="276" t="s">
        <v>981</v>
      </c>
      <c r="C1089" s="277">
        <f t="shared" si="524"/>
        <v>2814047.9100000001</v>
      </c>
      <c r="D1089" s="277">
        <f t="shared" si="525"/>
        <v>1858137.9099999999</v>
      </c>
      <c r="E1089" s="277">
        <v>1041336</v>
      </c>
      <c r="F1089" s="277">
        <v>101115</v>
      </c>
      <c r="G1089" s="277">
        <v>339404.90999999997</v>
      </c>
      <c r="H1089" s="277">
        <v>188141</v>
      </c>
      <c r="I1089" s="277">
        <v>188141</v>
      </c>
      <c r="J1089" s="279">
        <v>1</v>
      </c>
      <c r="K1089" s="277">
        <v>151323</v>
      </c>
      <c r="L1089" s="277">
        <v>804587</v>
      </c>
      <c r="M1089" s="277">
        <v>0</v>
      </c>
      <c r="N1089" s="277">
        <v>0</v>
      </c>
      <c r="O1089" s="277">
        <v>0</v>
      </c>
      <c r="P1089" s="277">
        <v>0</v>
      </c>
      <c r="Q1089" s="277">
        <v>0</v>
      </c>
      <c r="R1089" s="277">
        <v>0</v>
      </c>
      <c r="S1089" s="277">
        <v>0</v>
      </c>
      <c r="T1089" s="277">
        <v>0</v>
      </c>
      <c r="U1089" s="280"/>
      <c r="V1089" s="280"/>
      <c r="W1089" s="280"/>
      <c r="X1089" s="280"/>
      <c r="Y1089" s="280"/>
      <c r="Z1089" s="280"/>
      <c r="AA1089" s="280"/>
      <c r="AB1089" s="280"/>
      <c r="AC1089" s="280"/>
      <c r="AD1089" s="280"/>
      <c r="AE1089" s="280"/>
      <c r="AF1089" s="280"/>
      <c r="AG1089" s="280"/>
      <c r="AH1089" s="280"/>
      <c r="AI1089" s="280"/>
      <c r="AJ1089" s="280"/>
      <c r="AK1089" s="280"/>
      <c r="AL1089" s="280"/>
      <c r="AM1089" s="280"/>
      <c r="AN1089" s="280"/>
      <c r="AO1089" s="280"/>
    </row>
    <row r="1090" s="51" customFormat="1" ht="22.5" customHeight="1">
      <c r="A1090" s="275">
        <v>23</v>
      </c>
      <c r="B1090" s="276" t="s">
        <v>983</v>
      </c>
      <c r="C1090" s="277">
        <f t="shared" si="524"/>
        <v>507251.34000000003</v>
      </c>
      <c r="D1090" s="277">
        <f t="shared" si="525"/>
        <v>0</v>
      </c>
      <c r="E1090" s="277">
        <v>0</v>
      </c>
      <c r="F1090" s="277">
        <v>0</v>
      </c>
      <c r="G1090" s="277">
        <v>0</v>
      </c>
      <c r="H1090" s="277">
        <v>0</v>
      </c>
      <c r="I1090" s="277">
        <v>0</v>
      </c>
      <c r="J1090" s="279">
        <v>0</v>
      </c>
      <c r="K1090" s="277">
        <v>0</v>
      </c>
      <c r="L1090" s="277">
        <v>0</v>
      </c>
      <c r="M1090" s="277">
        <v>0</v>
      </c>
      <c r="N1090" s="277">
        <v>507251.34000000003</v>
      </c>
      <c r="O1090" s="277">
        <v>0</v>
      </c>
      <c r="P1090" s="277">
        <v>0</v>
      </c>
      <c r="Q1090" s="277">
        <v>0</v>
      </c>
      <c r="R1090" s="277">
        <v>0</v>
      </c>
      <c r="S1090" s="277">
        <v>0</v>
      </c>
      <c r="T1090" s="277">
        <v>0</v>
      </c>
      <c r="U1090" s="280"/>
      <c r="V1090" s="280"/>
      <c r="W1090" s="280"/>
      <c r="X1090" s="280"/>
      <c r="Y1090" s="280"/>
      <c r="Z1090" s="280"/>
      <c r="AA1090" s="280"/>
      <c r="AB1090" s="280"/>
      <c r="AC1090" s="280"/>
      <c r="AD1090" s="280"/>
      <c r="AE1090" s="280"/>
      <c r="AF1090" s="280"/>
      <c r="AG1090" s="280"/>
      <c r="AH1090" s="280"/>
      <c r="AI1090" s="280"/>
      <c r="AJ1090" s="280"/>
      <c r="AK1090" s="280"/>
      <c r="AL1090" s="280"/>
      <c r="AM1090" s="280"/>
      <c r="AN1090" s="280"/>
      <c r="AO1090" s="280"/>
    </row>
    <row r="1091" s="51" customFormat="1" ht="22.5" customHeight="1">
      <c r="A1091" s="275">
        <v>24</v>
      </c>
      <c r="B1091" s="276" t="s">
        <v>850</v>
      </c>
      <c r="C1091" s="277">
        <f t="shared" si="524"/>
        <v>1821653.3500000001</v>
      </c>
      <c r="D1091" s="277">
        <f t="shared" si="525"/>
        <v>1821653.3500000001</v>
      </c>
      <c r="E1091" s="277">
        <v>0</v>
      </c>
      <c r="F1091" s="277">
        <v>1821653.3500000001</v>
      </c>
      <c r="G1091" s="277">
        <v>0</v>
      </c>
      <c r="H1091" s="277">
        <v>0</v>
      </c>
      <c r="I1091" s="277">
        <v>0</v>
      </c>
      <c r="J1091" s="279">
        <v>0</v>
      </c>
      <c r="K1091" s="277">
        <v>0</v>
      </c>
      <c r="L1091" s="277">
        <v>0</v>
      </c>
      <c r="M1091" s="277">
        <v>0</v>
      </c>
      <c r="N1091" s="277">
        <v>0</v>
      </c>
      <c r="O1091" s="277">
        <v>0</v>
      </c>
      <c r="P1091" s="277">
        <v>0</v>
      </c>
      <c r="Q1091" s="277">
        <v>0</v>
      </c>
      <c r="R1091" s="277">
        <v>0</v>
      </c>
      <c r="S1091" s="277">
        <v>0</v>
      </c>
      <c r="T1091" s="277">
        <v>0</v>
      </c>
      <c r="U1091" s="280"/>
      <c r="V1091" s="280"/>
      <c r="W1091" s="280"/>
      <c r="X1091" s="280"/>
      <c r="Y1091" s="280"/>
      <c r="Z1091" s="280"/>
      <c r="AA1091" s="280"/>
      <c r="AB1091" s="280"/>
      <c r="AC1091" s="280"/>
      <c r="AD1091" s="280"/>
      <c r="AE1091" s="280"/>
      <c r="AF1091" s="280"/>
      <c r="AG1091" s="280"/>
      <c r="AH1091" s="280"/>
      <c r="AI1091" s="280"/>
      <c r="AJ1091" s="280"/>
      <c r="AK1091" s="280"/>
      <c r="AL1091" s="280"/>
      <c r="AM1091" s="280"/>
      <c r="AN1091" s="280"/>
      <c r="AO1091" s="280"/>
    </row>
    <row r="1092" s="51" customFormat="1" ht="22.5" customHeight="1">
      <c r="A1092" s="275">
        <v>25</v>
      </c>
      <c r="B1092" s="276" t="s">
        <v>986</v>
      </c>
      <c r="C1092" s="277">
        <f t="shared" si="524"/>
        <v>1374379.01</v>
      </c>
      <c r="D1092" s="277">
        <f t="shared" si="525"/>
        <v>1374379.01</v>
      </c>
      <c r="E1092" s="277">
        <v>0</v>
      </c>
      <c r="F1092" s="277">
        <v>0</v>
      </c>
      <c r="G1092" s="277">
        <v>1374379.01</v>
      </c>
      <c r="H1092" s="277">
        <v>0</v>
      </c>
      <c r="I1092" s="277">
        <v>0</v>
      </c>
      <c r="J1092" s="279">
        <v>0</v>
      </c>
      <c r="K1092" s="277">
        <v>0</v>
      </c>
      <c r="L1092" s="277">
        <v>0</v>
      </c>
      <c r="M1092" s="277">
        <v>0</v>
      </c>
      <c r="N1092" s="277">
        <v>0</v>
      </c>
      <c r="O1092" s="277">
        <v>0</v>
      </c>
      <c r="P1092" s="277">
        <v>0</v>
      </c>
      <c r="Q1092" s="277">
        <v>0</v>
      </c>
      <c r="R1092" s="277">
        <v>0</v>
      </c>
      <c r="S1092" s="277">
        <v>0</v>
      </c>
      <c r="T1092" s="277">
        <v>0</v>
      </c>
      <c r="U1092" s="280"/>
      <c r="V1092" s="280"/>
      <c r="W1092" s="280"/>
      <c r="X1092" s="280"/>
      <c r="Y1092" s="280"/>
      <c r="Z1092" s="280"/>
      <c r="AA1092" s="280"/>
      <c r="AB1092" s="280"/>
      <c r="AC1092" s="280"/>
      <c r="AD1092" s="280"/>
      <c r="AE1092" s="280"/>
      <c r="AF1092" s="280"/>
      <c r="AG1092" s="280"/>
      <c r="AH1092" s="280"/>
      <c r="AI1092" s="280"/>
      <c r="AJ1092" s="280"/>
      <c r="AK1092" s="280"/>
      <c r="AL1092" s="280"/>
      <c r="AM1092" s="280"/>
      <c r="AN1092" s="280"/>
      <c r="AO1092" s="280"/>
    </row>
    <row r="1093" s="51" customFormat="1" ht="22.5" customHeight="1">
      <c r="A1093" s="275">
        <v>26</v>
      </c>
      <c r="B1093" s="276" t="s">
        <v>112</v>
      </c>
      <c r="C1093" s="277">
        <f t="shared" si="524"/>
        <v>1955491.75</v>
      </c>
      <c r="D1093" s="277">
        <f t="shared" si="525"/>
        <v>0</v>
      </c>
      <c r="E1093" s="277">
        <v>0</v>
      </c>
      <c r="F1093" s="277">
        <v>0</v>
      </c>
      <c r="G1093" s="277">
        <v>0</v>
      </c>
      <c r="H1093" s="277">
        <v>0</v>
      </c>
      <c r="I1093" s="277">
        <v>0</v>
      </c>
      <c r="J1093" s="279">
        <v>1</v>
      </c>
      <c r="K1093" s="277">
        <v>1955491.75</v>
      </c>
      <c r="L1093" s="277">
        <v>0</v>
      </c>
      <c r="M1093" s="277">
        <v>0</v>
      </c>
      <c r="N1093" s="277">
        <v>0</v>
      </c>
      <c r="O1093" s="277">
        <v>0</v>
      </c>
      <c r="P1093" s="277">
        <v>0</v>
      </c>
      <c r="Q1093" s="277">
        <v>0</v>
      </c>
      <c r="R1093" s="277">
        <v>0</v>
      </c>
      <c r="S1093" s="277">
        <v>0</v>
      </c>
      <c r="T1093" s="277">
        <v>0</v>
      </c>
      <c r="U1093" s="280"/>
      <c r="V1093" s="280"/>
      <c r="W1093" s="280"/>
      <c r="X1093" s="280"/>
      <c r="Y1093" s="280"/>
      <c r="Z1093" s="280"/>
      <c r="AA1093" s="280"/>
      <c r="AB1093" s="280"/>
      <c r="AC1093" s="280"/>
      <c r="AD1093" s="280"/>
      <c r="AE1093" s="280"/>
      <c r="AF1093" s="280"/>
      <c r="AG1093" s="280"/>
      <c r="AH1093" s="280"/>
      <c r="AI1093" s="280"/>
      <c r="AJ1093" s="280"/>
      <c r="AK1093" s="280"/>
      <c r="AL1093" s="280"/>
      <c r="AM1093" s="280"/>
      <c r="AN1093" s="280"/>
      <c r="AO1093" s="280"/>
    </row>
    <row r="1094" s="51" customFormat="1" ht="22.5" customHeight="1">
      <c r="A1094" s="275"/>
      <c r="B1094" s="276" t="s">
        <v>114</v>
      </c>
      <c r="C1094" s="277">
        <f t="shared" si="524"/>
        <v>0</v>
      </c>
      <c r="D1094" s="277">
        <f t="shared" si="525"/>
        <v>0</v>
      </c>
      <c r="E1094" s="277">
        <v>0</v>
      </c>
      <c r="F1094" s="277">
        <v>0</v>
      </c>
      <c r="G1094" s="277">
        <v>73246.800000000003</v>
      </c>
      <c r="H1094" s="277">
        <v>-73246.800000000003</v>
      </c>
      <c r="I1094" s="277">
        <v>0</v>
      </c>
      <c r="J1094" s="279">
        <v>0</v>
      </c>
      <c r="K1094" s="277">
        <v>0</v>
      </c>
      <c r="L1094" s="277">
        <v>0</v>
      </c>
      <c r="M1094" s="277">
        <v>0</v>
      </c>
      <c r="N1094" s="277">
        <v>0</v>
      </c>
      <c r="O1094" s="277">
        <v>0</v>
      </c>
      <c r="P1094" s="277">
        <v>0</v>
      </c>
      <c r="Q1094" s="277">
        <v>0</v>
      </c>
      <c r="R1094" s="277">
        <v>0</v>
      </c>
      <c r="S1094" s="277">
        <v>0</v>
      </c>
      <c r="T1094" s="277">
        <v>0</v>
      </c>
      <c r="U1094" s="280"/>
      <c r="V1094" s="280"/>
      <c r="W1094" s="280"/>
      <c r="X1094" s="280"/>
      <c r="Y1094" s="280"/>
      <c r="Z1094" s="280"/>
      <c r="AA1094" s="280"/>
      <c r="AB1094" s="280"/>
      <c r="AC1094" s="280"/>
      <c r="AD1094" s="280"/>
      <c r="AE1094" s="280"/>
      <c r="AF1094" s="280"/>
      <c r="AG1094" s="280"/>
      <c r="AH1094" s="280"/>
      <c r="AI1094" s="280"/>
      <c r="AJ1094" s="280"/>
      <c r="AK1094" s="280"/>
      <c r="AL1094" s="280"/>
      <c r="AM1094" s="280"/>
      <c r="AN1094" s="280"/>
      <c r="AO1094" s="280"/>
    </row>
    <row r="1095" s="51" customFormat="1" ht="22.5" customHeight="1">
      <c r="A1095" s="275">
        <v>27</v>
      </c>
      <c r="B1095" s="276" t="s">
        <v>987</v>
      </c>
      <c r="C1095" s="277">
        <f t="shared" si="524"/>
        <v>918339.83000000007</v>
      </c>
      <c r="D1095" s="277">
        <f t="shared" si="525"/>
        <v>570829</v>
      </c>
      <c r="E1095" s="277">
        <v>570829</v>
      </c>
      <c r="F1095" s="277">
        <v>0</v>
      </c>
      <c r="G1095" s="277">
        <v>0</v>
      </c>
      <c r="H1095" s="277">
        <v>0</v>
      </c>
      <c r="I1095" s="277">
        <v>0</v>
      </c>
      <c r="J1095" s="279">
        <v>0</v>
      </c>
      <c r="K1095" s="277">
        <v>0</v>
      </c>
      <c r="L1095" s="277">
        <v>0</v>
      </c>
      <c r="M1095" s="277">
        <v>0</v>
      </c>
      <c r="N1095" s="277">
        <v>347510.83000000002</v>
      </c>
      <c r="O1095" s="277">
        <v>0</v>
      </c>
      <c r="P1095" s="277">
        <v>0</v>
      </c>
      <c r="Q1095" s="277">
        <v>0</v>
      </c>
      <c r="R1095" s="277">
        <v>0</v>
      </c>
      <c r="S1095" s="277">
        <v>0</v>
      </c>
      <c r="T1095" s="277">
        <v>0</v>
      </c>
      <c r="U1095" s="280"/>
      <c r="V1095" s="280"/>
      <c r="W1095" s="280"/>
      <c r="X1095" s="280"/>
      <c r="Y1095" s="280"/>
      <c r="Z1095" s="280"/>
      <c r="AA1095" s="280"/>
      <c r="AB1095" s="280"/>
      <c r="AC1095" s="280"/>
      <c r="AD1095" s="280"/>
      <c r="AE1095" s="280"/>
      <c r="AF1095" s="280"/>
      <c r="AG1095" s="280"/>
      <c r="AH1095" s="280"/>
      <c r="AI1095" s="280"/>
      <c r="AJ1095" s="280"/>
      <c r="AK1095" s="280"/>
      <c r="AL1095" s="280"/>
      <c r="AM1095" s="280"/>
      <c r="AN1095" s="280"/>
      <c r="AO1095" s="280"/>
    </row>
    <row r="1096" s="51" customFormat="1" ht="22.5" customHeight="1">
      <c r="A1096" s="275">
        <v>28</v>
      </c>
      <c r="B1096" s="276" t="s">
        <v>989</v>
      </c>
      <c r="C1096" s="277">
        <f t="shared" si="524"/>
        <v>799468</v>
      </c>
      <c r="D1096" s="277">
        <f t="shared" si="525"/>
        <v>799468</v>
      </c>
      <c r="E1096" s="277">
        <v>0</v>
      </c>
      <c r="F1096" s="277">
        <v>799468</v>
      </c>
      <c r="G1096" s="277">
        <v>0</v>
      </c>
      <c r="H1096" s="277">
        <v>0</v>
      </c>
      <c r="I1096" s="277">
        <v>0</v>
      </c>
      <c r="J1096" s="279">
        <v>0</v>
      </c>
      <c r="K1096" s="277">
        <v>0</v>
      </c>
      <c r="L1096" s="277">
        <v>0</v>
      </c>
      <c r="M1096" s="277">
        <v>0</v>
      </c>
      <c r="N1096" s="277">
        <v>0</v>
      </c>
      <c r="O1096" s="277">
        <v>0</v>
      </c>
      <c r="P1096" s="277">
        <v>0</v>
      </c>
      <c r="Q1096" s="277">
        <v>0</v>
      </c>
      <c r="R1096" s="277">
        <v>0</v>
      </c>
      <c r="S1096" s="277">
        <v>0</v>
      </c>
      <c r="T1096" s="277">
        <v>0</v>
      </c>
      <c r="U1096" s="280"/>
      <c r="V1096" s="280"/>
      <c r="W1096" s="280"/>
      <c r="X1096" s="280"/>
      <c r="Y1096" s="280"/>
      <c r="Z1096" s="280"/>
      <c r="AA1096" s="280"/>
      <c r="AB1096" s="280"/>
      <c r="AC1096" s="280"/>
      <c r="AD1096" s="280"/>
      <c r="AE1096" s="280"/>
      <c r="AF1096" s="280"/>
      <c r="AG1096" s="280"/>
      <c r="AH1096" s="280"/>
      <c r="AI1096" s="280"/>
      <c r="AJ1096" s="280"/>
      <c r="AK1096" s="280"/>
      <c r="AL1096" s="280"/>
      <c r="AM1096" s="280"/>
      <c r="AN1096" s="280"/>
      <c r="AO1096" s="280"/>
    </row>
    <row r="1097" s="51" customFormat="1" ht="22.5" customHeight="1">
      <c r="A1097" s="275">
        <v>29</v>
      </c>
      <c r="B1097" s="276" t="s">
        <v>990</v>
      </c>
      <c r="C1097" s="277">
        <f t="shared" si="524"/>
        <v>3141424.9399999999</v>
      </c>
      <c r="D1097" s="277">
        <f t="shared" si="525"/>
        <v>3141424.9399999999</v>
      </c>
      <c r="E1097" s="277">
        <v>0</v>
      </c>
      <c r="F1097" s="277">
        <v>1892648.95</v>
      </c>
      <c r="G1097" s="277">
        <v>451875.01000000001</v>
      </c>
      <c r="H1097" s="277">
        <v>796900.97999999998</v>
      </c>
      <c r="I1097" s="277">
        <v>0</v>
      </c>
      <c r="J1097" s="279">
        <v>0</v>
      </c>
      <c r="K1097" s="277">
        <v>0</v>
      </c>
      <c r="L1097" s="277">
        <v>0</v>
      </c>
      <c r="M1097" s="277">
        <v>0</v>
      </c>
      <c r="N1097" s="277">
        <v>0</v>
      </c>
      <c r="O1097" s="277">
        <v>0</v>
      </c>
      <c r="P1097" s="277">
        <v>0</v>
      </c>
      <c r="Q1097" s="277">
        <v>0</v>
      </c>
      <c r="R1097" s="277">
        <v>0</v>
      </c>
      <c r="S1097" s="277">
        <v>0</v>
      </c>
      <c r="T1097" s="277">
        <v>0</v>
      </c>
      <c r="U1097" s="280"/>
      <c r="V1097" s="280"/>
      <c r="W1097" s="280"/>
      <c r="X1097" s="280"/>
      <c r="Y1097" s="280"/>
      <c r="Z1097" s="280"/>
      <c r="AA1097" s="280"/>
      <c r="AB1097" s="280"/>
      <c r="AC1097" s="280"/>
      <c r="AD1097" s="280"/>
      <c r="AE1097" s="280"/>
      <c r="AF1097" s="280"/>
      <c r="AG1097" s="280"/>
      <c r="AH1097" s="280"/>
      <c r="AI1097" s="280"/>
      <c r="AJ1097" s="280"/>
      <c r="AK1097" s="280"/>
      <c r="AL1097" s="280"/>
      <c r="AM1097" s="280"/>
      <c r="AN1097" s="280"/>
      <c r="AO1097" s="280"/>
    </row>
    <row r="1098" s="51" customFormat="1" ht="22.5" customHeight="1">
      <c r="A1098" s="275">
        <v>30</v>
      </c>
      <c r="B1098" s="276" t="s">
        <v>991</v>
      </c>
      <c r="C1098" s="277">
        <f t="shared" si="524"/>
        <v>2165434.5099999998</v>
      </c>
      <c r="D1098" s="277">
        <f t="shared" si="525"/>
        <v>2165434.5099999998</v>
      </c>
      <c r="E1098" s="277">
        <v>0</v>
      </c>
      <c r="F1098" s="277">
        <v>2165434.5099999998</v>
      </c>
      <c r="G1098" s="277">
        <v>0</v>
      </c>
      <c r="H1098" s="277">
        <v>0</v>
      </c>
      <c r="I1098" s="277">
        <v>0</v>
      </c>
      <c r="J1098" s="279">
        <v>0</v>
      </c>
      <c r="K1098" s="277">
        <v>0</v>
      </c>
      <c r="L1098" s="277">
        <v>0</v>
      </c>
      <c r="M1098" s="277">
        <v>0</v>
      </c>
      <c r="N1098" s="277">
        <v>0</v>
      </c>
      <c r="O1098" s="277">
        <v>0</v>
      </c>
      <c r="P1098" s="277">
        <v>0</v>
      </c>
      <c r="Q1098" s="277">
        <v>0</v>
      </c>
      <c r="R1098" s="277">
        <v>0</v>
      </c>
      <c r="S1098" s="277">
        <v>0</v>
      </c>
      <c r="T1098" s="277">
        <v>0</v>
      </c>
      <c r="U1098" s="280"/>
      <c r="V1098" s="280"/>
      <c r="W1098" s="280"/>
      <c r="X1098" s="280"/>
      <c r="Y1098" s="280"/>
      <c r="Z1098" s="280"/>
      <c r="AA1098" s="280"/>
      <c r="AB1098" s="280"/>
      <c r="AC1098" s="280"/>
      <c r="AD1098" s="280"/>
      <c r="AE1098" s="280"/>
      <c r="AF1098" s="280"/>
      <c r="AG1098" s="280"/>
      <c r="AH1098" s="280"/>
      <c r="AI1098" s="280"/>
      <c r="AJ1098" s="280"/>
      <c r="AK1098" s="280"/>
      <c r="AL1098" s="280"/>
      <c r="AM1098" s="280"/>
      <c r="AN1098" s="280"/>
      <c r="AO1098" s="280"/>
    </row>
    <row r="1099" s="51" customFormat="1" ht="22.5" customHeight="1">
      <c r="A1099" s="275">
        <v>31</v>
      </c>
      <c r="B1099" s="276" t="s">
        <v>993</v>
      </c>
      <c r="C1099" s="277">
        <f t="shared" si="524"/>
        <v>1513317</v>
      </c>
      <c r="D1099" s="277">
        <f t="shared" si="525"/>
        <v>1513317</v>
      </c>
      <c r="E1099" s="277">
        <v>0</v>
      </c>
      <c r="F1099" s="277">
        <v>0</v>
      </c>
      <c r="G1099" s="277">
        <v>832720</v>
      </c>
      <c r="H1099" s="277">
        <v>680597</v>
      </c>
      <c r="I1099" s="277">
        <v>0</v>
      </c>
      <c r="J1099" s="279">
        <v>0</v>
      </c>
      <c r="K1099" s="277">
        <v>0</v>
      </c>
      <c r="L1099" s="277">
        <v>0</v>
      </c>
      <c r="M1099" s="277">
        <v>0</v>
      </c>
      <c r="N1099" s="277">
        <v>0</v>
      </c>
      <c r="O1099" s="277">
        <v>0</v>
      </c>
      <c r="P1099" s="277">
        <v>0</v>
      </c>
      <c r="Q1099" s="277">
        <v>0</v>
      </c>
      <c r="R1099" s="277">
        <v>0</v>
      </c>
      <c r="S1099" s="277">
        <v>0</v>
      </c>
      <c r="T1099" s="277">
        <v>0</v>
      </c>
      <c r="U1099" s="280"/>
      <c r="V1099" s="280"/>
      <c r="W1099" s="280"/>
      <c r="X1099" s="280"/>
      <c r="Y1099" s="280"/>
      <c r="Z1099" s="280"/>
      <c r="AA1099" s="280"/>
      <c r="AB1099" s="280"/>
      <c r="AC1099" s="280"/>
      <c r="AD1099" s="280"/>
      <c r="AE1099" s="280"/>
      <c r="AF1099" s="280"/>
      <c r="AG1099" s="280"/>
      <c r="AH1099" s="280"/>
      <c r="AI1099" s="280"/>
      <c r="AJ1099" s="280"/>
      <c r="AK1099" s="280"/>
      <c r="AL1099" s="280"/>
      <c r="AM1099" s="280"/>
      <c r="AN1099" s="280"/>
      <c r="AO1099" s="280"/>
    </row>
    <row r="1100" s="51" customFormat="1" ht="22.5" customHeight="1">
      <c r="A1100" s="275">
        <v>32</v>
      </c>
      <c r="B1100" s="276" t="s">
        <v>994</v>
      </c>
      <c r="C1100" s="277">
        <f t="shared" si="524"/>
        <v>1593246</v>
      </c>
      <c r="D1100" s="277">
        <f t="shared" si="525"/>
        <v>1117964.3999999999</v>
      </c>
      <c r="E1100" s="277">
        <v>505238.40000000002</v>
      </c>
      <c r="F1100" s="277">
        <v>612726</v>
      </c>
      <c r="G1100" s="277">
        <v>0</v>
      </c>
      <c r="H1100" s="277">
        <v>0</v>
      </c>
      <c r="I1100" s="277">
        <v>0</v>
      </c>
      <c r="J1100" s="279">
        <v>0</v>
      </c>
      <c r="K1100" s="277">
        <v>0</v>
      </c>
      <c r="L1100" s="277">
        <v>0</v>
      </c>
      <c r="M1100" s="277">
        <v>0</v>
      </c>
      <c r="N1100" s="277">
        <v>475281.59999999998</v>
      </c>
      <c r="O1100" s="277">
        <v>0</v>
      </c>
      <c r="P1100" s="277">
        <v>0</v>
      </c>
      <c r="Q1100" s="277">
        <v>0</v>
      </c>
      <c r="R1100" s="277">
        <v>0</v>
      </c>
      <c r="S1100" s="277">
        <v>0</v>
      </c>
      <c r="T1100" s="277">
        <v>0</v>
      </c>
      <c r="U1100" s="280"/>
      <c r="V1100" s="280"/>
      <c r="W1100" s="280"/>
      <c r="X1100" s="280"/>
      <c r="Y1100" s="280"/>
      <c r="Z1100" s="280"/>
      <c r="AA1100" s="280"/>
      <c r="AB1100" s="280"/>
      <c r="AC1100" s="280"/>
      <c r="AD1100" s="280"/>
      <c r="AE1100" s="280"/>
      <c r="AF1100" s="280"/>
      <c r="AG1100" s="280"/>
      <c r="AH1100" s="280"/>
      <c r="AI1100" s="280"/>
      <c r="AJ1100" s="280"/>
      <c r="AK1100" s="280"/>
      <c r="AL1100" s="280"/>
      <c r="AM1100" s="280"/>
      <c r="AN1100" s="280"/>
      <c r="AO1100" s="280"/>
    </row>
    <row r="1101" s="51" customFormat="1" ht="22.5" customHeight="1">
      <c r="A1101" s="275">
        <v>33</v>
      </c>
      <c r="B1101" s="276" t="s">
        <v>996</v>
      </c>
      <c r="C1101" s="277">
        <f t="shared" si="524"/>
        <v>1262813</v>
      </c>
      <c r="D1101" s="277">
        <f t="shared" si="525"/>
        <v>272315</v>
      </c>
      <c r="E1101" s="277">
        <v>272315</v>
      </c>
      <c r="F1101" s="277">
        <v>0</v>
      </c>
      <c r="G1101" s="277">
        <v>0</v>
      </c>
      <c r="H1101" s="277">
        <v>0</v>
      </c>
      <c r="I1101" s="277">
        <v>0</v>
      </c>
      <c r="J1101" s="279">
        <v>0</v>
      </c>
      <c r="K1101" s="277">
        <v>0</v>
      </c>
      <c r="L1101" s="277">
        <v>0</v>
      </c>
      <c r="M1101" s="277">
        <v>0</v>
      </c>
      <c r="N1101" s="277">
        <v>990498</v>
      </c>
      <c r="O1101" s="277">
        <v>0</v>
      </c>
      <c r="P1101" s="277">
        <v>0</v>
      </c>
      <c r="Q1101" s="277">
        <v>0</v>
      </c>
      <c r="R1101" s="277">
        <v>0</v>
      </c>
      <c r="S1101" s="277">
        <v>0</v>
      </c>
      <c r="T1101" s="277">
        <v>0</v>
      </c>
      <c r="U1101" s="280"/>
      <c r="V1101" s="280"/>
      <c r="W1101" s="280"/>
      <c r="X1101" s="280"/>
      <c r="Y1101" s="280"/>
      <c r="Z1101" s="280"/>
      <c r="AA1101" s="280"/>
      <c r="AB1101" s="280"/>
      <c r="AC1101" s="280"/>
      <c r="AD1101" s="280"/>
      <c r="AE1101" s="280"/>
      <c r="AF1101" s="280"/>
      <c r="AG1101" s="280"/>
      <c r="AH1101" s="280"/>
      <c r="AI1101" s="280"/>
      <c r="AJ1101" s="280"/>
      <c r="AK1101" s="280"/>
      <c r="AL1101" s="280"/>
      <c r="AM1101" s="280"/>
      <c r="AN1101" s="280"/>
      <c r="AO1101" s="280"/>
    </row>
    <row r="1102" s="51" customFormat="1" ht="22.5" customHeight="1">
      <c r="A1102" s="275">
        <v>34</v>
      </c>
      <c r="B1102" s="276" t="s">
        <v>1567</v>
      </c>
      <c r="C1102" s="277">
        <f t="shared" si="524"/>
        <v>1042844</v>
      </c>
      <c r="D1102" s="277">
        <f t="shared" si="525"/>
        <v>1042844</v>
      </c>
      <c r="E1102" s="277">
        <v>0</v>
      </c>
      <c r="F1102" s="277">
        <v>1042844</v>
      </c>
      <c r="G1102" s="277">
        <v>0</v>
      </c>
      <c r="H1102" s="277">
        <v>0</v>
      </c>
      <c r="I1102" s="277">
        <v>0</v>
      </c>
      <c r="J1102" s="279">
        <v>0</v>
      </c>
      <c r="K1102" s="277">
        <v>0</v>
      </c>
      <c r="L1102" s="277">
        <v>0</v>
      </c>
      <c r="M1102" s="277">
        <v>0</v>
      </c>
      <c r="N1102" s="277">
        <v>0</v>
      </c>
      <c r="O1102" s="277">
        <v>0</v>
      </c>
      <c r="P1102" s="277">
        <v>0</v>
      </c>
      <c r="Q1102" s="277">
        <v>0</v>
      </c>
      <c r="R1102" s="277">
        <v>0</v>
      </c>
      <c r="S1102" s="277">
        <v>0</v>
      </c>
      <c r="T1102" s="277">
        <v>0</v>
      </c>
      <c r="U1102" s="280"/>
      <c r="V1102" s="280"/>
      <c r="W1102" s="280"/>
      <c r="X1102" s="280"/>
      <c r="Y1102" s="280"/>
      <c r="Z1102" s="280"/>
      <c r="AA1102" s="280"/>
      <c r="AB1102" s="280"/>
      <c r="AC1102" s="280"/>
      <c r="AD1102" s="280"/>
      <c r="AE1102" s="280"/>
      <c r="AF1102" s="280"/>
      <c r="AG1102" s="280"/>
      <c r="AH1102" s="280"/>
      <c r="AI1102" s="280"/>
      <c r="AJ1102" s="280"/>
      <c r="AK1102" s="280"/>
      <c r="AL1102" s="280"/>
      <c r="AM1102" s="280"/>
      <c r="AN1102" s="280"/>
      <c r="AO1102" s="280"/>
    </row>
    <row r="1103" s="51" customFormat="1" ht="22.5" customHeight="1">
      <c r="A1103" s="275">
        <v>35</v>
      </c>
      <c r="B1103" s="276" t="s">
        <v>999</v>
      </c>
      <c r="C1103" s="277">
        <f t="shared" si="524"/>
        <v>1575326</v>
      </c>
      <c r="D1103" s="277">
        <f t="shared" si="525"/>
        <v>1575326</v>
      </c>
      <c r="E1103" s="277">
        <v>0</v>
      </c>
      <c r="F1103" s="277">
        <v>741772</v>
      </c>
      <c r="G1103" s="277">
        <v>833554</v>
      </c>
      <c r="H1103" s="277">
        <v>0</v>
      </c>
      <c r="I1103" s="277">
        <v>0</v>
      </c>
      <c r="J1103" s="279">
        <v>0</v>
      </c>
      <c r="K1103" s="277">
        <v>0</v>
      </c>
      <c r="L1103" s="277">
        <v>0</v>
      </c>
      <c r="M1103" s="277">
        <v>0</v>
      </c>
      <c r="N1103" s="277">
        <v>0</v>
      </c>
      <c r="O1103" s="277">
        <v>0</v>
      </c>
      <c r="P1103" s="277">
        <v>0</v>
      </c>
      <c r="Q1103" s="277">
        <v>0</v>
      </c>
      <c r="R1103" s="277">
        <v>0</v>
      </c>
      <c r="S1103" s="277">
        <v>0</v>
      </c>
      <c r="T1103" s="277">
        <v>0</v>
      </c>
      <c r="U1103" s="280"/>
      <c r="V1103" s="280"/>
      <c r="W1103" s="280"/>
      <c r="X1103" s="280"/>
      <c r="Y1103" s="280"/>
      <c r="Z1103" s="280"/>
      <c r="AA1103" s="280"/>
      <c r="AB1103" s="280"/>
      <c r="AC1103" s="280"/>
      <c r="AD1103" s="280"/>
      <c r="AE1103" s="280"/>
      <c r="AF1103" s="280"/>
      <c r="AG1103" s="280"/>
      <c r="AH1103" s="280"/>
      <c r="AI1103" s="280"/>
      <c r="AJ1103" s="280"/>
      <c r="AK1103" s="280"/>
      <c r="AL1103" s="280"/>
      <c r="AM1103" s="280"/>
      <c r="AN1103" s="280"/>
      <c r="AO1103" s="280"/>
    </row>
    <row r="1104" s="145" customFormat="1" ht="22.5" customHeight="1">
      <c r="A1104" s="275">
        <v>36</v>
      </c>
      <c r="B1104" s="276" t="s">
        <v>1001</v>
      </c>
      <c r="C1104" s="277">
        <f t="shared" si="524"/>
        <v>2225858.9199999999</v>
      </c>
      <c r="D1104" s="277">
        <f t="shared" si="525"/>
        <v>2225858.9199999999</v>
      </c>
      <c r="E1104" s="277">
        <v>0</v>
      </c>
      <c r="F1104" s="277">
        <v>0</v>
      </c>
      <c r="G1104" s="277">
        <v>2225858.9199999999</v>
      </c>
      <c r="H1104" s="277">
        <v>0</v>
      </c>
      <c r="I1104" s="277">
        <v>0</v>
      </c>
      <c r="J1104" s="279">
        <v>0</v>
      </c>
      <c r="K1104" s="277">
        <v>0</v>
      </c>
      <c r="L1104" s="277">
        <v>0</v>
      </c>
      <c r="M1104" s="277">
        <v>0</v>
      </c>
      <c r="N1104" s="277">
        <v>0</v>
      </c>
      <c r="O1104" s="277">
        <v>0</v>
      </c>
      <c r="P1104" s="277">
        <v>0</v>
      </c>
      <c r="Q1104" s="277">
        <v>0</v>
      </c>
      <c r="R1104" s="277">
        <v>0</v>
      </c>
      <c r="S1104" s="277">
        <v>0</v>
      </c>
      <c r="T1104" s="277">
        <v>0</v>
      </c>
      <c r="U1104" s="325"/>
      <c r="V1104" s="325"/>
      <c r="W1104" s="325"/>
      <c r="X1104" s="325"/>
      <c r="Y1104" s="325"/>
      <c r="Z1104" s="325"/>
      <c r="AA1104" s="325"/>
      <c r="AB1104" s="325"/>
      <c r="AC1104" s="325"/>
      <c r="AD1104" s="325"/>
      <c r="AE1104" s="325"/>
      <c r="AF1104" s="325"/>
      <c r="AG1104" s="325"/>
      <c r="AH1104" s="325"/>
      <c r="AI1104" s="325"/>
      <c r="AJ1104" s="325"/>
      <c r="AK1104" s="325"/>
      <c r="AL1104" s="325"/>
      <c r="AM1104" s="325"/>
      <c r="AN1104" s="325"/>
      <c r="AO1104" s="325"/>
    </row>
    <row r="1105" s="51" customFormat="1" ht="22.5" customHeight="1">
      <c r="A1105" s="275">
        <v>37</v>
      </c>
      <c r="B1105" s="276" t="s">
        <v>1002</v>
      </c>
      <c r="C1105" s="277">
        <f t="shared" si="524"/>
        <v>2010685</v>
      </c>
      <c r="D1105" s="277">
        <f t="shared" si="525"/>
        <v>2010685</v>
      </c>
      <c r="E1105" s="277">
        <v>0</v>
      </c>
      <c r="F1105" s="277">
        <v>1523826</v>
      </c>
      <c r="G1105" s="277">
        <v>486859</v>
      </c>
      <c r="H1105" s="277">
        <v>0</v>
      </c>
      <c r="I1105" s="277">
        <v>0</v>
      </c>
      <c r="J1105" s="279">
        <v>0</v>
      </c>
      <c r="K1105" s="277">
        <v>0</v>
      </c>
      <c r="L1105" s="277">
        <v>0</v>
      </c>
      <c r="M1105" s="277">
        <v>0</v>
      </c>
      <c r="N1105" s="277">
        <v>0</v>
      </c>
      <c r="O1105" s="277">
        <v>0</v>
      </c>
      <c r="P1105" s="277">
        <v>0</v>
      </c>
      <c r="Q1105" s="277">
        <v>0</v>
      </c>
      <c r="R1105" s="277">
        <v>0</v>
      </c>
      <c r="S1105" s="277">
        <v>0</v>
      </c>
      <c r="T1105" s="277">
        <v>0</v>
      </c>
      <c r="U1105" s="280"/>
      <c r="V1105" s="280"/>
      <c r="W1105" s="280"/>
      <c r="X1105" s="280"/>
      <c r="Y1105" s="280"/>
      <c r="Z1105" s="280"/>
      <c r="AA1105" s="280"/>
      <c r="AB1105" s="280"/>
      <c r="AC1105" s="280"/>
      <c r="AD1105" s="280"/>
      <c r="AE1105" s="280"/>
      <c r="AF1105" s="280"/>
      <c r="AG1105" s="280"/>
      <c r="AH1105" s="280"/>
      <c r="AI1105" s="280"/>
      <c r="AJ1105" s="280"/>
      <c r="AK1105" s="280"/>
      <c r="AL1105" s="280"/>
      <c r="AM1105" s="280"/>
      <c r="AN1105" s="280"/>
      <c r="AO1105" s="280"/>
    </row>
    <row r="1106" s="51" customFormat="1" ht="22.5" customHeight="1">
      <c r="A1106" s="275">
        <v>38</v>
      </c>
      <c r="B1106" s="276" t="s">
        <v>1005</v>
      </c>
      <c r="C1106" s="277">
        <f t="shared" si="524"/>
        <v>1048859</v>
      </c>
      <c r="D1106" s="277">
        <f t="shared" si="525"/>
        <v>1048859</v>
      </c>
      <c r="E1106" s="277">
        <v>0</v>
      </c>
      <c r="F1106" s="277">
        <v>1048859</v>
      </c>
      <c r="G1106" s="277">
        <v>0</v>
      </c>
      <c r="H1106" s="277">
        <v>0</v>
      </c>
      <c r="I1106" s="277">
        <v>0</v>
      </c>
      <c r="J1106" s="279">
        <v>0</v>
      </c>
      <c r="K1106" s="277">
        <v>0</v>
      </c>
      <c r="L1106" s="277">
        <v>0</v>
      </c>
      <c r="M1106" s="277">
        <v>0</v>
      </c>
      <c r="N1106" s="277">
        <v>0</v>
      </c>
      <c r="O1106" s="277">
        <v>0</v>
      </c>
      <c r="P1106" s="277">
        <v>0</v>
      </c>
      <c r="Q1106" s="277">
        <v>0</v>
      </c>
      <c r="R1106" s="277">
        <v>0</v>
      </c>
      <c r="S1106" s="277">
        <v>0</v>
      </c>
      <c r="T1106" s="277">
        <v>0</v>
      </c>
      <c r="U1106" s="280"/>
      <c r="V1106" s="280"/>
      <c r="W1106" s="280"/>
      <c r="X1106" s="280"/>
      <c r="Y1106" s="280"/>
      <c r="Z1106" s="280"/>
      <c r="AA1106" s="280"/>
      <c r="AB1106" s="280"/>
      <c r="AC1106" s="280"/>
      <c r="AD1106" s="280"/>
      <c r="AE1106" s="280"/>
      <c r="AF1106" s="280"/>
      <c r="AG1106" s="280"/>
      <c r="AH1106" s="280"/>
      <c r="AI1106" s="280"/>
      <c r="AJ1106" s="280"/>
      <c r="AK1106" s="280"/>
      <c r="AL1106" s="280"/>
      <c r="AM1106" s="280"/>
      <c r="AN1106" s="280"/>
      <c r="AO1106" s="280"/>
    </row>
    <row r="1107" s="51" customFormat="1" ht="22.5" customHeight="1">
      <c r="A1107" s="275">
        <v>39</v>
      </c>
      <c r="B1107" s="276" t="s">
        <v>129</v>
      </c>
      <c r="C1107" s="277">
        <f t="shared" si="524"/>
        <v>618909</v>
      </c>
      <c r="D1107" s="277">
        <f t="shared" si="525"/>
        <v>618909</v>
      </c>
      <c r="E1107" s="277">
        <v>0</v>
      </c>
      <c r="F1107" s="277">
        <v>0</v>
      </c>
      <c r="G1107" s="277">
        <v>618909</v>
      </c>
      <c r="H1107" s="277">
        <v>0</v>
      </c>
      <c r="I1107" s="277">
        <v>0</v>
      </c>
      <c r="J1107" s="279">
        <v>0</v>
      </c>
      <c r="K1107" s="277">
        <v>0</v>
      </c>
      <c r="L1107" s="277">
        <v>0</v>
      </c>
      <c r="M1107" s="277">
        <v>0</v>
      </c>
      <c r="N1107" s="277">
        <v>0</v>
      </c>
      <c r="O1107" s="277">
        <v>0</v>
      </c>
      <c r="P1107" s="277">
        <v>0</v>
      </c>
      <c r="Q1107" s="277">
        <v>0</v>
      </c>
      <c r="R1107" s="277">
        <v>0</v>
      </c>
      <c r="S1107" s="277">
        <v>0</v>
      </c>
      <c r="T1107" s="277">
        <v>0</v>
      </c>
      <c r="U1107" s="280"/>
      <c r="V1107" s="280"/>
      <c r="W1107" s="280"/>
      <c r="X1107" s="280"/>
      <c r="Y1107" s="280"/>
      <c r="Z1107" s="280"/>
      <c r="AA1107" s="280"/>
      <c r="AB1107" s="280"/>
      <c r="AC1107" s="280"/>
      <c r="AD1107" s="280"/>
      <c r="AE1107" s="280"/>
      <c r="AF1107" s="280"/>
      <c r="AG1107" s="280"/>
      <c r="AH1107" s="280"/>
      <c r="AI1107" s="280"/>
      <c r="AJ1107" s="280"/>
      <c r="AK1107" s="280"/>
      <c r="AL1107" s="280"/>
      <c r="AM1107" s="280"/>
      <c r="AN1107" s="280"/>
      <c r="AO1107" s="280"/>
    </row>
    <row r="1108" s="51" customFormat="1" ht="22.5" customHeight="1">
      <c r="A1108" s="275">
        <v>40</v>
      </c>
      <c r="B1108" s="276" t="s">
        <v>1006</v>
      </c>
      <c r="C1108" s="277">
        <f t="shared" si="524"/>
        <v>1917494</v>
      </c>
      <c r="D1108" s="277">
        <f t="shared" si="525"/>
        <v>1917494</v>
      </c>
      <c r="E1108" s="277">
        <v>774525</v>
      </c>
      <c r="F1108" s="277">
        <v>0</v>
      </c>
      <c r="G1108" s="277">
        <v>975645</v>
      </c>
      <c r="H1108" s="277">
        <v>167324</v>
      </c>
      <c r="I1108" s="277">
        <v>0</v>
      </c>
      <c r="J1108" s="279">
        <v>0</v>
      </c>
      <c r="K1108" s="277">
        <v>0</v>
      </c>
      <c r="L1108" s="277">
        <v>0</v>
      </c>
      <c r="M1108" s="277">
        <v>0</v>
      </c>
      <c r="N1108" s="277">
        <v>0</v>
      </c>
      <c r="O1108" s="277">
        <v>0</v>
      </c>
      <c r="P1108" s="277">
        <v>0</v>
      </c>
      <c r="Q1108" s="277">
        <v>0</v>
      </c>
      <c r="R1108" s="277">
        <v>0</v>
      </c>
      <c r="S1108" s="277">
        <v>0</v>
      </c>
      <c r="T1108" s="277">
        <v>0</v>
      </c>
      <c r="U1108" s="280"/>
      <c r="V1108" s="280"/>
      <c r="W1108" s="280"/>
      <c r="X1108" s="280"/>
      <c r="Y1108" s="280"/>
      <c r="Z1108" s="280"/>
      <c r="AA1108" s="280"/>
      <c r="AB1108" s="280"/>
      <c r="AC1108" s="280"/>
      <c r="AD1108" s="280"/>
      <c r="AE1108" s="280"/>
      <c r="AF1108" s="280"/>
      <c r="AG1108" s="280"/>
      <c r="AH1108" s="280"/>
      <c r="AI1108" s="280"/>
      <c r="AJ1108" s="280"/>
      <c r="AK1108" s="280"/>
      <c r="AL1108" s="280"/>
      <c r="AM1108" s="280"/>
      <c r="AN1108" s="280"/>
      <c r="AO1108" s="280"/>
    </row>
    <row r="1109" s="51" customFormat="1" ht="22.5" customHeight="1">
      <c r="A1109" s="275">
        <v>41</v>
      </c>
      <c r="B1109" s="276" t="s">
        <v>1007</v>
      </c>
      <c r="C1109" s="277">
        <f t="shared" si="524"/>
        <v>1679003</v>
      </c>
      <c r="D1109" s="277">
        <f t="shared" si="525"/>
        <v>1679003</v>
      </c>
      <c r="E1109" s="277">
        <v>0</v>
      </c>
      <c r="F1109" s="277">
        <v>1679003</v>
      </c>
      <c r="G1109" s="277">
        <v>0</v>
      </c>
      <c r="H1109" s="277">
        <v>0</v>
      </c>
      <c r="I1109" s="277">
        <v>0</v>
      </c>
      <c r="J1109" s="279">
        <v>0</v>
      </c>
      <c r="K1109" s="277">
        <v>0</v>
      </c>
      <c r="L1109" s="277">
        <v>0</v>
      </c>
      <c r="M1109" s="277">
        <v>0</v>
      </c>
      <c r="N1109" s="277">
        <v>0</v>
      </c>
      <c r="O1109" s="277">
        <v>0</v>
      </c>
      <c r="P1109" s="277">
        <v>0</v>
      </c>
      <c r="Q1109" s="277">
        <v>0</v>
      </c>
      <c r="R1109" s="277">
        <v>0</v>
      </c>
      <c r="S1109" s="277">
        <v>0</v>
      </c>
      <c r="T1109" s="277">
        <v>0</v>
      </c>
      <c r="U1109" s="280"/>
      <c r="V1109" s="280"/>
      <c r="W1109" s="280"/>
      <c r="X1109" s="280"/>
      <c r="Y1109" s="280"/>
      <c r="Z1109" s="280"/>
      <c r="AA1109" s="280"/>
      <c r="AB1109" s="280"/>
      <c r="AC1109" s="280"/>
      <c r="AD1109" s="280"/>
      <c r="AE1109" s="280"/>
      <c r="AF1109" s="280"/>
      <c r="AG1109" s="280"/>
      <c r="AH1109" s="280"/>
      <c r="AI1109" s="280"/>
      <c r="AJ1109" s="280"/>
      <c r="AK1109" s="280"/>
      <c r="AL1109" s="280"/>
      <c r="AM1109" s="280"/>
      <c r="AN1109" s="280"/>
      <c r="AO1109" s="280"/>
    </row>
    <row r="1110" s="51" customFormat="1" ht="22.5" customHeight="1">
      <c r="A1110" s="275"/>
      <c r="B1110" s="276" t="s">
        <v>1008</v>
      </c>
      <c r="C1110" s="277">
        <f t="shared" si="524"/>
        <v>0</v>
      </c>
      <c r="D1110" s="277">
        <f t="shared" si="525"/>
        <v>0</v>
      </c>
      <c r="E1110" s="277">
        <v>0</v>
      </c>
      <c r="F1110" s="277">
        <v>0</v>
      </c>
      <c r="G1110" s="277">
        <v>0</v>
      </c>
      <c r="H1110" s="277">
        <v>203748.94</v>
      </c>
      <c r="I1110" s="277">
        <v>-203748.94</v>
      </c>
      <c r="J1110" s="279">
        <v>0</v>
      </c>
      <c r="K1110" s="277">
        <v>0</v>
      </c>
      <c r="L1110" s="277">
        <v>0</v>
      </c>
      <c r="M1110" s="277">
        <v>0</v>
      </c>
      <c r="N1110" s="277">
        <v>0</v>
      </c>
      <c r="O1110" s="277">
        <v>0</v>
      </c>
      <c r="P1110" s="277">
        <v>0</v>
      </c>
      <c r="Q1110" s="277">
        <v>0</v>
      </c>
      <c r="R1110" s="277">
        <v>0</v>
      </c>
      <c r="S1110" s="277">
        <v>0</v>
      </c>
      <c r="T1110" s="277">
        <v>0</v>
      </c>
      <c r="U1110" s="280"/>
      <c r="V1110" s="280"/>
      <c r="W1110" s="280"/>
      <c r="X1110" s="280"/>
      <c r="Y1110" s="280"/>
      <c r="Z1110" s="280"/>
      <c r="AA1110" s="280"/>
      <c r="AB1110" s="280"/>
      <c r="AC1110" s="280"/>
      <c r="AD1110" s="280"/>
      <c r="AE1110" s="280"/>
      <c r="AF1110" s="280"/>
      <c r="AG1110" s="280"/>
      <c r="AH1110" s="280"/>
      <c r="AI1110" s="280"/>
      <c r="AJ1110" s="280"/>
      <c r="AK1110" s="280"/>
      <c r="AL1110" s="280"/>
      <c r="AM1110" s="280"/>
      <c r="AN1110" s="280"/>
      <c r="AO1110" s="280"/>
    </row>
    <row r="1111" s="51" customFormat="1" ht="22.5" customHeight="1">
      <c r="A1111" s="275">
        <v>42</v>
      </c>
      <c r="B1111" s="276" t="s">
        <v>1009</v>
      </c>
      <c r="C1111" s="277">
        <f t="shared" si="524"/>
        <v>1761187</v>
      </c>
      <c r="D1111" s="277">
        <f t="shared" si="525"/>
        <v>1761187</v>
      </c>
      <c r="E1111" s="277">
        <v>0</v>
      </c>
      <c r="F1111" s="277">
        <v>778761</v>
      </c>
      <c r="G1111" s="277">
        <v>600238</v>
      </c>
      <c r="H1111" s="277">
        <v>382188</v>
      </c>
      <c r="I1111" s="277">
        <v>0</v>
      </c>
      <c r="J1111" s="279">
        <v>0</v>
      </c>
      <c r="K1111" s="277">
        <v>0</v>
      </c>
      <c r="L1111" s="277">
        <v>0</v>
      </c>
      <c r="M1111" s="277">
        <v>0</v>
      </c>
      <c r="N1111" s="277">
        <v>0</v>
      </c>
      <c r="O1111" s="277">
        <v>0</v>
      </c>
      <c r="P1111" s="277">
        <v>0</v>
      </c>
      <c r="Q1111" s="277">
        <v>0</v>
      </c>
      <c r="R1111" s="277">
        <v>0</v>
      </c>
      <c r="S1111" s="277">
        <v>0</v>
      </c>
      <c r="T1111" s="277">
        <v>0</v>
      </c>
      <c r="U1111" s="280"/>
      <c r="V1111" s="280"/>
      <c r="W1111" s="280"/>
      <c r="X1111" s="280"/>
      <c r="Y1111" s="280"/>
      <c r="Z1111" s="280"/>
      <c r="AA1111" s="280"/>
      <c r="AB1111" s="280"/>
      <c r="AC1111" s="280"/>
      <c r="AD1111" s="280"/>
      <c r="AE1111" s="280"/>
      <c r="AF1111" s="280"/>
      <c r="AG1111" s="280"/>
      <c r="AH1111" s="280"/>
      <c r="AI1111" s="280"/>
      <c r="AJ1111" s="280"/>
      <c r="AK1111" s="280"/>
      <c r="AL1111" s="280"/>
      <c r="AM1111" s="280"/>
      <c r="AN1111" s="280"/>
      <c r="AO1111" s="280"/>
    </row>
    <row r="1112" s="51" customFormat="1" ht="22.5" customHeight="1">
      <c r="A1112" s="275">
        <v>43</v>
      </c>
      <c r="B1112" s="276" t="s">
        <v>858</v>
      </c>
      <c r="C1112" s="277">
        <f t="shared" si="524"/>
        <v>1006919</v>
      </c>
      <c r="D1112" s="277">
        <f t="shared" si="525"/>
        <v>1006919</v>
      </c>
      <c r="E1112" s="277">
        <v>1006919</v>
      </c>
      <c r="F1112" s="277">
        <v>0</v>
      </c>
      <c r="G1112" s="277">
        <v>0</v>
      </c>
      <c r="H1112" s="277">
        <v>0</v>
      </c>
      <c r="I1112" s="277">
        <v>0</v>
      </c>
      <c r="J1112" s="279">
        <v>0</v>
      </c>
      <c r="K1112" s="277">
        <v>0</v>
      </c>
      <c r="L1112" s="277">
        <v>0</v>
      </c>
      <c r="M1112" s="277">
        <v>0</v>
      </c>
      <c r="N1112" s="277">
        <v>0</v>
      </c>
      <c r="O1112" s="277">
        <v>0</v>
      </c>
      <c r="P1112" s="277">
        <v>0</v>
      </c>
      <c r="Q1112" s="277">
        <v>0</v>
      </c>
      <c r="R1112" s="277">
        <v>0</v>
      </c>
      <c r="S1112" s="277">
        <v>0</v>
      </c>
      <c r="T1112" s="277">
        <v>0</v>
      </c>
      <c r="U1112" s="280"/>
      <c r="V1112" s="280"/>
      <c r="W1112" s="280"/>
      <c r="X1112" s="280"/>
      <c r="Y1112" s="280"/>
      <c r="Z1112" s="280"/>
      <c r="AA1112" s="280"/>
      <c r="AB1112" s="280"/>
      <c r="AC1112" s="280"/>
      <c r="AD1112" s="280"/>
      <c r="AE1112" s="280"/>
      <c r="AF1112" s="280"/>
      <c r="AG1112" s="280"/>
      <c r="AH1112" s="280"/>
      <c r="AI1112" s="280"/>
      <c r="AJ1112" s="280"/>
      <c r="AK1112" s="280"/>
      <c r="AL1112" s="280"/>
      <c r="AM1112" s="280"/>
      <c r="AN1112" s="280"/>
      <c r="AO1112" s="280"/>
    </row>
    <row r="1113" s="51" customFormat="1" ht="22.5" customHeight="1">
      <c r="A1113" s="275">
        <v>44</v>
      </c>
      <c r="B1113" s="276" t="s">
        <v>549</v>
      </c>
      <c r="C1113" s="277">
        <f t="shared" si="524"/>
        <v>454826</v>
      </c>
      <c r="D1113" s="277">
        <f t="shared" si="525"/>
        <v>454826</v>
      </c>
      <c r="E1113" s="277">
        <v>0</v>
      </c>
      <c r="F1113" s="277">
        <v>0</v>
      </c>
      <c r="G1113" s="277">
        <v>0</v>
      </c>
      <c r="H1113" s="277">
        <v>454826</v>
      </c>
      <c r="I1113" s="277">
        <v>0</v>
      </c>
      <c r="J1113" s="279">
        <v>0</v>
      </c>
      <c r="K1113" s="277">
        <v>0</v>
      </c>
      <c r="L1113" s="277">
        <v>0</v>
      </c>
      <c r="M1113" s="277">
        <v>0</v>
      </c>
      <c r="N1113" s="277">
        <v>0</v>
      </c>
      <c r="O1113" s="277">
        <v>0</v>
      </c>
      <c r="P1113" s="277">
        <v>0</v>
      </c>
      <c r="Q1113" s="277">
        <v>0</v>
      </c>
      <c r="R1113" s="277">
        <v>0</v>
      </c>
      <c r="S1113" s="277">
        <v>0</v>
      </c>
      <c r="T1113" s="277">
        <v>0</v>
      </c>
      <c r="U1113" s="280"/>
      <c r="V1113" s="280"/>
      <c r="W1113" s="280"/>
      <c r="X1113" s="280"/>
      <c r="Y1113" s="280"/>
      <c r="Z1113" s="280"/>
      <c r="AA1113" s="280"/>
      <c r="AB1113" s="280"/>
      <c r="AC1113" s="280"/>
      <c r="AD1113" s="280"/>
      <c r="AE1113" s="280"/>
      <c r="AF1113" s="280"/>
      <c r="AG1113" s="280"/>
      <c r="AH1113" s="280"/>
      <c r="AI1113" s="280"/>
      <c r="AJ1113" s="280"/>
      <c r="AK1113" s="280"/>
      <c r="AL1113" s="280"/>
      <c r="AM1113" s="280"/>
      <c r="AN1113" s="280"/>
      <c r="AO1113" s="280"/>
    </row>
    <row r="1114" s="51" customFormat="1" ht="22.5" customHeight="1">
      <c r="A1114" s="275">
        <v>45</v>
      </c>
      <c r="B1114" s="276" t="s">
        <v>144</v>
      </c>
      <c r="C1114" s="277">
        <f t="shared" si="524"/>
        <v>-661585.19999999995</v>
      </c>
      <c r="D1114" s="277">
        <f t="shared" si="525"/>
        <v>-635941.19999999995</v>
      </c>
      <c r="E1114" s="317">
        <v>0</v>
      </c>
      <c r="F1114" s="277">
        <v>0</v>
      </c>
      <c r="G1114" s="317">
        <v>0</v>
      </c>
      <c r="H1114" s="277">
        <v>0</v>
      </c>
      <c r="I1114" s="317">
        <v>-635941.19999999995</v>
      </c>
      <c r="J1114" s="279">
        <v>0</v>
      </c>
      <c r="K1114" s="317">
        <v>0</v>
      </c>
      <c r="L1114" s="277">
        <v>-25644</v>
      </c>
      <c r="M1114" s="317">
        <v>0</v>
      </c>
      <c r="N1114" s="277">
        <v>0</v>
      </c>
      <c r="O1114" s="317">
        <v>0</v>
      </c>
      <c r="P1114" s="277">
        <v>0</v>
      </c>
      <c r="Q1114" s="317">
        <v>0</v>
      </c>
      <c r="R1114" s="277">
        <v>0</v>
      </c>
      <c r="S1114" s="317">
        <v>0</v>
      </c>
      <c r="T1114" s="277">
        <v>0</v>
      </c>
      <c r="U1114" s="325"/>
      <c r="V1114" s="325"/>
      <c r="W1114" s="325"/>
      <c r="X1114" s="325"/>
      <c r="Y1114" s="325"/>
      <c r="Z1114" s="325"/>
      <c r="AA1114" s="325"/>
      <c r="AB1114" s="325"/>
      <c r="AC1114" s="325"/>
      <c r="AD1114" s="325"/>
      <c r="AE1114" s="325"/>
      <c r="AF1114" s="325"/>
      <c r="AG1114" s="325"/>
      <c r="AH1114" s="325"/>
      <c r="AI1114" s="325"/>
      <c r="AJ1114" s="325"/>
      <c r="AK1114" s="325"/>
      <c r="AL1114" s="325"/>
      <c r="AM1114" s="325"/>
      <c r="AN1114" s="325"/>
      <c r="AO1114" s="325"/>
    </row>
    <row r="1115" s="51" customFormat="1" ht="22.5" customHeight="1">
      <c r="A1115" s="275">
        <v>46</v>
      </c>
      <c r="B1115" s="276" t="s">
        <v>147</v>
      </c>
      <c r="C1115" s="277">
        <f t="shared" si="524"/>
        <v>735454</v>
      </c>
      <c r="D1115" s="277">
        <f t="shared" si="525"/>
        <v>246169</v>
      </c>
      <c r="E1115" s="277">
        <v>0</v>
      </c>
      <c r="F1115" s="277">
        <v>0</v>
      </c>
      <c r="G1115" s="277">
        <v>0</v>
      </c>
      <c r="H1115" s="277">
        <v>246169</v>
      </c>
      <c r="I1115" s="277">
        <v>0</v>
      </c>
      <c r="J1115" s="279">
        <v>0</v>
      </c>
      <c r="K1115" s="277">
        <v>0</v>
      </c>
      <c r="L1115" s="277">
        <v>489285</v>
      </c>
      <c r="M1115" s="277">
        <v>0</v>
      </c>
      <c r="N1115" s="277">
        <v>0</v>
      </c>
      <c r="O1115" s="277">
        <v>0</v>
      </c>
      <c r="P1115" s="277">
        <v>0</v>
      </c>
      <c r="Q1115" s="277">
        <v>0</v>
      </c>
      <c r="R1115" s="277">
        <v>0</v>
      </c>
      <c r="S1115" s="277">
        <v>0</v>
      </c>
      <c r="T1115" s="277">
        <v>0</v>
      </c>
      <c r="U1115" s="280"/>
      <c r="V1115" s="280"/>
      <c r="W1115" s="280"/>
      <c r="X1115" s="280"/>
      <c r="Y1115" s="280"/>
      <c r="Z1115" s="280"/>
      <c r="AA1115" s="280"/>
      <c r="AB1115" s="280"/>
      <c r="AC1115" s="280"/>
      <c r="AD1115" s="280"/>
      <c r="AE1115" s="280"/>
      <c r="AF1115" s="280"/>
      <c r="AG1115" s="280"/>
      <c r="AH1115" s="280"/>
      <c r="AI1115" s="280"/>
      <c r="AJ1115" s="280"/>
      <c r="AK1115" s="280"/>
      <c r="AL1115" s="280"/>
      <c r="AM1115" s="280"/>
      <c r="AN1115" s="280"/>
      <c r="AO1115" s="280"/>
    </row>
    <row r="1116" s="51" customFormat="1" ht="22.5" customHeight="1">
      <c r="A1116" s="275">
        <v>47</v>
      </c>
      <c r="B1116" s="276" t="s">
        <v>1011</v>
      </c>
      <c r="C1116" s="277">
        <f t="shared" si="524"/>
        <v>956340</v>
      </c>
      <c r="D1116" s="277">
        <f t="shared" si="525"/>
        <v>956340</v>
      </c>
      <c r="E1116" s="277">
        <v>0</v>
      </c>
      <c r="F1116" s="277">
        <v>956340</v>
      </c>
      <c r="G1116" s="277">
        <v>0</v>
      </c>
      <c r="H1116" s="277">
        <v>0</v>
      </c>
      <c r="I1116" s="277">
        <v>0</v>
      </c>
      <c r="J1116" s="279">
        <v>0</v>
      </c>
      <c r="K1116" s="277">
        <v>0</v>
      </c>
      <c r="L1116" s="277">
        <v>0</v>
      </c>
      <c r="M1116" s="277">
        <v>0</v>
      </c>
      <c r="N1116" s="277">
        <v>0</v>
      </c>
      <c r="O1116" s="277">
        <v>0</v>
      </c>
      <c r="P1116" s="277">
        <v>0</v>
      </c>
      <c r="Q1116" s="277">
        <v>0</v>
      </c>
      <c r="R1116" s="277">
        <v>0</v>
      </c>
      <c r="S1116" s="277">
        <v>0</v>
      </c>
      <c r="T1116" s="277">
        <v>0</v>
      </c>
      <c r="U1116" s="280"/>
      <c r="V1116" s="280"/>
      <c r="W1116" s="280"/>
      <c r="X1116" s="280"/>
      <c r="Y1116" s="280"/>
      <c r="Z1116" s="280"/>
      <c r="AA1116" s="280"/>
      <c r="AB1116" s="280"/>
      <c r="AC1116" s="280"/>
      <c r="AD1116" s="280"/>
      <c r="AE1116" s="280"/>
      <c r="AF1116" s="280"/>
      <c r="AG1116" s="280"/>
      <c r="AH1116" s="280"/>
      <c r="AI1116" s="280"/>
      <c r="AJ1116" s="280"/>
      <c r="AK1116" s="280"/>
      <c r="AL1116" s="280"/>
      <c r="AM1116" s="280"/>
      <c r="AN1116" s="280"/>
      <c r="AO1116" s="280"/>
    </row>
    <row r="1117" s="51" customFormat="1" ht="22.5" customHeight="1">
      <c r="A1117" s="275">
        <v>48</v>
      </c>
      <c r="B1117" s="276" t="s">
        <v>1013</v>
      </c>
      <c r="C1117" s="277">
        <f t="shared" si="524"/>
        <v>1180465</v>
      </c>
      <c r="D1117" s="277">
        <f t="shared" si="525"/>
        <v>1180465</v>
      </c>
      <c r="E1117" s="277">
        <v>0</v>
      </c>
      <c r="F1117" s="277">
        <v>0</v>
      </c>
      <c r="G1117" s="277">
        <v>441073.20000000001</v>
      </c>
      <c r="H1117" s="277">
        <v>611290.80000000005</v>
      </c>
      <c r="I1117" s="277">
        <v>128101</v>
      </c>
      <c r="J1117" s="279">
        <v>0</v>
      </c>
      <c r="K1117" s="277">
        <v>0</v>
      </c>
      <c r="L1117" s="277">
        <v>0</v>
      </c>
      <c r="M1117" s="277">
        <v>0</v>
      </c>
      <c r="N1117" s="277">
        <v>0</v>
      </c>
      <c r="O1117" s="277">
        <v>0</v>
      </c>
      <c r="P1117" s="277">
        <v>0</v>
      </c>
      <c r="Q1117" s="277">
        <v>0</v>
      </c>
      <c r="R1117" s="277">
        <v>0</v>
      </c>
      <c r="S1117" s="277">
        <v>0</v>
      </c>
      <c r="T1117" s="277">
        <v>0</v>
      </c>
      <c r="U1117" s="280"/>
      <c r="V1117" s="280"/>
      <c r="W1117" s="280"/>
      <c r="X1117" s="280"/>
      <c r="Y1117" s="280"/>
      <c r="Z1117" s="280"/>
      <c r="AA1117" s="280"/>
      <c r="AB1117" s="280"/>
      <c r="AC1117" s="280"/>
      <c r="AD1117" s="280"/>
      <c r="AE1117" s="280"/>
      <c r="AF1117" s="280"/>
      <c r="AG1117" s="280"/>
      <c r="AH1117" s="280"/>
      <c r="AI1117" s="280"/>
      <c r="AJ1117" s="280"/>
      <c r="AK1117" s="280"/>
      <c r="AL1117" s="280"/>
      <c r="AM1117" s="280"/>
      <c r="AN1117" s="280"/>
      <c r="AO1117" s="280"/>
    </row>
    <row r="1118" s="51" customFormat="1" ht="22.5" customHeight="1">
      <c r="A1118" s="275">
        <v>49</v>
      </c>
      <c r="B1118" s="276" t="s">
        <v>1014</v>
      </c>
      <c r="C1118" s="277">
        <f t="shared" si="524"/>
        <v>1524750</v>
      </c>
      <c r="D1118" s="277">
        <f t="shared" si="525"/>
        <v>1524750</v>
      </c>
      <c r="E1118" s="277">
        <v>0</v>
      </c>
      <c r="F1118" s="277">
        <v>0</v>
      </c>
      <c r="G1118" s="277">
        <v>991236</v>
      </c>
      <c r="H1118" s="277">
        <v>533514</v>
      </c>
      <c r="I1118" s="277">
        <v>0</v>
      </c>
      <c r="J1118" s="279">
        <v>0</v>
      </c>
      <c r="K1118" s="277">
        <v>0</v>
      </c>
      <c r="L1118" s="277">
        <v>0</v>
      </c>
      <c r="M1118" s="277">
        <v>0</v>
      </c>
      <c r="N1118" s="277">
        <v>0</v>
      </c>
      <c r="O1118" s="277">
        <v>0</v>
      </c>
      <c r="P1118" s="277">
        <v>0</v>
      </c>
      <c r="Q1118" s="277">
        <v>0</v>
      </c>
      <c r="R1118" s="277">
        <v>0</v>
      </c>
      <c r="S1118" s="277">
        <v>0</v>
      </c>
      <c r="T1118" s="277">
        <v>0</v>
      </c>
      <c r="U1118" s="280"/>
      <c r="V1118" s="280"/>
      <c r="W1118" s="280"/>
      <c r="X1118" s="280"/>
      <c r="Y1118" s="280"/>
      <c r="Z1118" s="280"/>
      <c r="AA1118" s="280"/>
      <c r="AB1118" s="280"/>
      <c r="AC1118" s="280"/>
      <c r="AD1118" s="280"/>
      <c r="AE1118" s="280"/>
      <c r="AF1118" s="280"/>
      <c r="AG1118" s="280"/>
      <c r="AH1118" s="280"/>
      <c r="AI1118" s="280"/>
      <c r="AJ1118" s="280"/>
      <c r="AK1118" s="280"/>
      <c r="AL1118" s="280"/>
      <c r="AM1118" s="280"/>
      <c r="AN1118" s="280"/>
      <c r="AO1118" s="280"/>
    </row>
    <row r="1119" s="51" customFormat="1" ht="22.5" customHeight="1">
      <c r="A1119" s="275">
        <v>50</v>
      </c>
      <c r="B1119" s="276" t="s">
        <v>1015</v>
      </c>
      <c r="C1119" s="277">
        <f t="shared" si="524"/>
        <v>189660.54999999999</v>
      </c>
      <c r="D1119" s="277">
        <f t="shared" si="525"/>
        <v>189660.54999999999</v>
      </c>
      <c r="E1119" s="277">
        <v>0</v>
      </c>
      <c r="F1119" s="277">
        <v>0</v>
      </c>
      <c r="G1119" s="277">
        <v>189660.54999999999</v>
      </c>
      <c r="H1119" s="277">
        <v>0</v>
      </c>
      <c r="I1119" s="277">
        <v>0</v>
      </c>
      <c r="J1119" s="279">
        <v>0</v>
      </c>
      <c r="K1119" s="277">
        <v>0</v>
      </c>
      <c r="L1119" s="277">
        <v>0</v>
      </c>
      <c r="M1119" s="277">
        <v>0</v>
      </c>
      <c r="N1119" s="277">
        <v>0</v>
      </c>
      <c r="O1119" s="277">
        <v>0</v>
      </c>
      <c r="P1119" s="277">
        <v>0</v>
      </c>
      <c r="Q1119" s="277">
        <v>0</v>
      </c>
      <c r="R1119" s="277">
        <v>0</v>
      </c>
      <c r="S1119" s="277">
        <v>0</v>
      </c>
      <c r="T1119" s="277">
        <v>0</v>
      </c>
      <c r="U1119" s="280"/>
      <c r="V1119" s="280"/>
      <c r="W1119" s="280"/>
      <c r="X1119" s="280"/>
      <c r="Y1119" s="280"/>
      <c r="Z1119" s="280"/>
      <c r="AA1119" s="280"/>
      <c r="AB1119" s="280"/>
      <c r="AC1119" s="280"/>
      <c r="AD1119" s="280"/>
      <c r="AE1119" s="280"/>
      <c r="AF1119" s="280"/>
      <c r="AG1119" s="280"/>
      <c r="AH1119" s="280"/>
      <c r="AI1119" s="280"/>
      <c r="AJ1119" s="280"/>
      <c r="AK1119" s="280"/>
      <c r="AL1119" s="280"/>
      <c r="AM1119" s="280"/>
      <c r="AN1119" s="280"/>
      <c r="AO1119" s="280"/>
    </row>
    <row r="1120" s="51" customFormat="1" ht="22.5" customHeight="1">
      <c r="A1120" s="275">
        <v>51</v>
      </c>
      <c r="B1120" s="276" t="s">
        <v>154</v>
      </c>
      <c r="C1120" s="277">
        <f t="shared" si="524"/>
        <v>1385500</v>
      </c>
      <c r="D1120" s="277">
        <f t="shared" si="525"/>
        <v>1385500</v>
      </c>
      <c r="E1120" s="277">
        <v>0</v>
      </c>
      <c r="F1120" s="277">
        <v>1385500</v>
      </c>
      <c r="G1120" s="277">
        <v>0</v>
      </c>
      <c r="H1120" s="277">
        <v>0</v>
      </c>
      <c r="I1120" s="277">
        <v>0</v>
      </c>
      <c r="J1120" s="279">
        <v>0</v>
      </c>
      <c r="K1120" s="277">
        <v>0</v>
      </c>
      <c r="L1120" s="277">
        <v>0</v>
      </c>
      <c r="M1120" s="277">
        <v>0</v>
      </c>
      <c r="N1120" s="277">
        <v>0</v>
      </c>
      <c r="O1120" s="277">
        <v>0</v>
      </c>
      <c r="P1120" s="277">
        <v>0</v>
      </c>
      <c r="Q1120" s="277">
        <v>0</v>
      </c>
      <c r="R1120" s="277">
        <v>0</v>
      </c>
      <c r="S1120" s="277">
        <v>0</v>
      </c>
      <c r="T1120" s="277">
        <v>0</v>
      </c>
      <c r="U1120" s="280"/>
      <c r="V1120" s="280"/>
      <c r="W1120" s="280"/>
      <c r="X1120" s="280"/>
      <c r="Y1120" s="280"/>
      <c r="Z1120" s="280"/>
      <c r="AA1120" s="280"/>
      <c r="AB1120" s="280"/>
      <c r="AC1120" s="280"/>
      <c r="AD1120" s="280"/>
      <c r="AE1120" s="280"/>
      <c r="AF1120" s="280"/>
      <c r="AG1120" s="280"/>
      <c r="AH1120" s="280"/>
      <c r="AI1120" s="280"/>
      <c r="AJ1120" s="280"/>
      <c r="AK1120" s="280"/>
      <c r="AL1120" s="280"/>
      <c r="AM1120" s="280"/>
      <c r="AN1120" s="280"/>
      <c r="AO1120" s="280"/>
    </row>
    <row r="1121" s="51" customFormat="1" ht="22.5" customHeight="1">
      <c r="A1121" s="275">
        <v>52</v>
      </c>
      <c r="B1121" s="276" t="s">
        <v>1016</v>
      </c>
      <c r="C1121" s="277">
        <f t="shared" si="524"/>
        <v>351912</v>
      </c>
      <c r="D1121" s="277">
        <f t="shared" si="525"/>
        <v>0</v>
      </c>
      <c r="E1121" s="317">
        <v>0</v>
      </c>
      <c r="F1121" s="277">
        <v>0</v>
      </c>
      <c r="G1121" s="317">
        <v>0</v>
      </c>
      <c r="H1121" s="277">
        <v>0</v>
      </c>
      <c r="I1121" s="317">
        <v>0</v>
      </c>
      <c r="J1121" s="279">
        <v>0</v>
      </c>
      <c r="K1121" s="317">
        <v>0</v>
      </c>
      <c r="L1121" s="277">
        <v>0</v>
      </c>
      <c r="M1121" s="317">
        <v>0</v>
      </c>
      <c r="N1121" s="277">
        <v>351912</v>
      </c>
      <c r="O1121" s="317">
        <v>0</v>
      </c>
      <c r="P1121" s="277">
        <v>0</v>
      </c>
      <c r="Q1121" s="317">
        <v>0</v>
      </c>
      <c r="R1121" s="277">
        <v>0</v>
      </c>
      <c r="S1121" s="317">
        <v>0</v>
      </c>
      <c r="T1121" s="277">
        <v>0</v>
      </c>
      <c r="U1121" s="325"/>
      <c r="V1121" s="325"/>
      <c r="W1121" s="325"/>
      <c r="X1121" s="325"/>
      <c r="Y1121" s="325"/>
      <c r="Z1121" s="325"/>
      <c r="AA1121" s="325"/>
      <c r="AB1121" s="325"/>
      <c r="AC1121" s="325"/>
      <c r="AD1121" s="325"/>
      <c r="AE1121" s="325"/>
      <c r="AF1121" s="325"/>
      <c r="AG1121" s="325"/>
      <c r="AH1121" s="325"/>
      <c r="AI1121" s="325"/>
      <c r="AJ1121" s="325"/>
      <c r="AK1121" s="325"/>
      <c r="AL1121" s="325"/>
      <c r="AM1121" s="325"/>
      <c r="AN1121" s="325"/>
      <c r="AO1121" s="325"/>
    </row>
    <row r="1122" s="51" customFormat="1" ht="22.5" customHeight="1">
      <c r="A1122" s="275">
        <v>53</v>
      </c>
      <c r="B1122" s="276" t="s">
        <v>1017</v>
      </c>
      <c r="C1122" s="277">
        <f t="shared" si="524"/>
        <v>906507</v>
      </c>
      <c r="D1122" s="277">
        <f t="shared" si="525"/>
        <v>906507</v>
      </c>
      <c r="E1122" s="277">
        <v>0</v>
      </c>
      <c r="F1122" s="277">
        <v>906507</v>
      </c>
      <c r="G1122" s="277">
        <v>0</v>
      </c>
      <c r="H1122" s="277">
        <v>0</v>
      </c>
      <c r="I1122" s="277">
        <v>0</v>
      </c>
      <c r="J1122" s="279">
        <v>0</v>
      </c>
      <c r="K1122" s="277">
        <v>0</v>
      </c>
      <c r="L1122" s="277">
        <v>0</v>
      </c>
      <c r="M1122" s="277">
        <v>0</v>
      </c>
      <c r="N1122" s="277">
        <v>0</v>
      </c>
      <c r="O1122" s="277">
        <v>0</v>
      </c>
      <c r="P1122" s="277">
        <v>0</v>
      </c>
      <c r="Q1122" s="277">
        <v>0</v>
      </c>
      <c r="R1122" s="277">
        <v>0</v>
      </c>
      <c r="S1122" s="277">
        <v>0</v>
      </c>
      <c r="T1122" s="277">
        <v>0</v>
      </c>
      <c r="U1122" s="280"/>
      <c r="V1122" s="280"/>
      <c r="W1122" s="280"/>
      <c r="X1122" s="280"/>
      <c r="Y1122" s="280"/>
      <c r="Z1122" s="280"/>
      <c r="AA1122" s="280"/>
      <c r="AB1122" s="280"/>
      <c r="AC1122" s="280"/>
      <c r="AD1122" s="280"/>
      <c r="AE1122" s="280"/>
      <c r="AF1122" s="280"/>
      <c r="AG1122" s="280"/>
      <c r="AH1122" s="280"/>
      <c r="AI1122" s="280"/>
      <c r="AJ1122" s="280"/>
      <c r="AK1122" s="280"/>
      <c r="AL1122" s="280"/>
      <c r="AM1122" s="280"/>
      <c r="AN1122" s="280"/>
      <c r="AO1122" s="280"/>
    </row>
    <row r="1123" s="51" customFormat="1" ht="22.5" customHeight="1">
      <c r="A1123" s="275">
        <v>54</v>
      </c>
      <c r="B1123" s="276" t="s">
        <v>1018</v>
      </c>
      <c r="C1123" s="277">
        <f t="shared" si="524"/>
        <v>4135447</v>
      </c>
      <c r="D1123" s="277">
        <f t="shared" si="525"/>
        <v>0</v>
      </c>
      <c r="E1123" s="277">
        <v>0</v>
      </c>
      <c r="F1123" s="277">
        <v>0</v>
      </c>
      <c r="G1123" s="277">
        <v>0</v>
      </c>
      <c r="H1123" s="277">
        <v>0</v>
      </c>
      <c r="I1123" s="277">
        <v>0</v>
      </c>
      <c r="J1123" s="279">
        <v>0</v>
      </c>
      <c r="K1123" s="277">
        <v>0</v>
      </c>
      <c r="L1123" s="277">
        <v>4135447</v>
      </c>
      <c r="M1123" s="277">
        <v>0</v>
      </c>
      <c r="N1123" s="277">
        <v>0</v>
      </c>
      <c r="O1123" s="277">
        <v>0</v>
      </c>
      <c r="P1123" s="277">
        <v>0</v>
      </c>
      <c r="Q1123" s="277">
        <v>0</v>
      </c>
      <c r="R1123" s="277">
        <v>0</v>
      </c>
      <c r="S1123" s="277">
        <v>0</v>
      </c>
      <c r="T1123" s="277">
        <v>0</v>
      </c>
      <c r="U1123" s="280"/>
      <c r="V1123" s="280"/>
      <c r="W1123" s="280"/>
      <c r="X1123" s="280"/>
      <c r="Y1123" s="280"/>
      <c r="Z1123" s="280"/>
      <c r="AA1123" s="280"/>
      <c r="AB1123" s="280"/>
      <c r="AC1123" s="280"/>
      <c r="AD1123" s="280"/>
      <c r="AE1123" s="280"/>
      <c r="AF1123" s="280"/>
      <c r="AG1123" s="280"/>
      <c r="AH1123" s="280"/>
      <c r="AI1123" s="280"/>
      <c r="AJ1123" s="280"/>
      <c r="AK1123" s="280"/>
      <c r="AL1123" s="280"/>
      <c r="AM1123" s="280"/>
      <c r="AN1123" s="280"/>
      <c r="AO1123" s="280"/>
    </row>
    <row r="1124" s="51" customFormat="1" ht="22.5" customHeight="1">
      <c r="A1124" s="275">
        <v>55</v>
      </c>
      <c r="B1124" s="276" t="s">
        <v>169</v>
      </c>
      <c r="C1124" s="277">
        <f t="shared" si="524"/>
        <v>-89643.479999999996</v>
      </c>
      <c r="D1124" s="277">
        <f t="shared" si="525"/>
        <v>-89643.479999999996</v>
      </c>
      <c r="E1124" s="277">
        <v>0</v>
      </c>
      <c r="F1124" s="277">
        <v>0</v>
      </c>
      <c r="G1124" s="277">
        <v>0</v>
      </c>
      <c r="H1124" s="277">
        <v>0</v>
      </c>
      <c r="I1124" s="277">
        <v>-89643.479999999996</v>
      </c>
      <c r="J1124" s="279">
        <v>0</v>
      </c>
      <c r="K1124" s="277">
        <v>0</v>
      </c>
      <c r="L1124" s="277">
        <v>0</v>
      </c>
      <c r="M1124" s="277">
        <v>0</v>
      </c>
      <c r="N1124" s="277">
        <v>0</v>
      </c>
      <c r="O1124" s="277">
        <v>0</v>
      </c>
      <c r="P1124" s="277">
        <v>0</v>
      </c>
      <c r="Q1124" s="277">
        <v>0</v>
      </c>
      <c r="R1124" s="277">
        <v>0</v>
      </c>
      <c r="S1124" s="277">
        <v>0</v>
      </c>
      <c r="T1124" s="277">
        <v>0</v>
      </c>
      <c r="U1124" s="280"/>
      <c r="V1124" s="280"/>
      <c r="W1124" s="280"/>
      <c r="X1124" s="280"/>
      <c r="Y1124" s="280"/>
      <c r="Z1124" s="280"/>
      <c r="AA1124" s="280"/>
      <c r="AB1124" s="280"/>
      <c r="AC1124" s="280"/>
      <c r="AD1124" s="280"/>
      <c r="AE1124" s="280"/>
      <c r="AF1124" s="280"/>
      <c r="AG1124" s="280"/>
      <c r="AH1124" s="280"/>
      <c r="AI1124" s="280"/>
      <c r="AJ1124" s="280"/>
      <c r="AK1124" s="280"/>
      <c r="AL1124" s="280"/>
      <c r="AM1124" s="280"/>
      <c r="AN1124" s="280"/>
      <c r="AO1124" s="280"/>
    </row>
    <row r="1125" s="51" customFormat="1" ht="22.5" customHeight="1">
      <c r="A1125" s="275">
        <v>56</v>
      </c>
      <c r="B1125" s="276" t="s">
        <v>170</v>
      </c>
      <c r="C1125" s="277">
        <f t="shared" si="524"/>
        <v>758415</v>
      </c>
      <c r="D1125" s="277">
        <f t="shared" si="525"/>
        <v>0</v>
      </c>
      <c r="E1125" s="277">
        <v>0</v>
      </c>
      <c r="F1125" s="277">
        <v>0</v>
      </c>
      <c r="G1125" s="277">
        <v>0</v>
      </c>
      <c r="H1125" s="277">
        <v>0</v>
      </c>
      <c r="I1125" s="277">
        <v>0</v>
      </c>
      <c r="J1125" s="279">
        <v>0</v>
      </c>
      <c r="K1125" s="277">
        <v>0</v>
      </c>
      <c r="L1125" s="277">
        <v>0</v>
      </c>
      <c r="M1125" s="277">
        <v>758415</v>
      </c>
      <c r="N1125" s="277">
        <v>0</v>
      </c>
      <c r="O1125" s="277">
        <v>0</v>
      </c>
      <c r="P1125" s="277">
        <v>0</v>
      </c>
      <c r="Q1125" s="277">
        <v>0</v>
      </c>
      <c r="R1125" s="277">
        <v>0</v>
      </c>
      <c r="S1125" s="277">
        <v>0</v>
      </c>
      <c r="T1125" s="277">
        <v>0</v>
      </c>
      <c r="U1125" s="280"/>
      <c r="V1125" s="280"/>
      <c r="W1125" s="280"/>
      <c r="X1125" s="280"/>
      <c r="Y1125" s="280"/>
      <c r="Z1125" s="280"/>
      <c r="AA1125" s="280"/>
      <c r="AB1125" s="280"/>
      <c r="AC1125" s="280"/>
      <c r="AD1125" s="280"/>
      <c r="AE1125" s="280"/>
      <c r="AF1125" s="280"/>
      <c r="AG1125" s="280"/>
      <c r="AH1125" s="280"/>
      <c r="AI1125" s="280"/>
      <c r="AJ1125" s="280"/>
      <c r="AK1125" s="280"/>
      <c r="AL1125" s="280"/>
      <c r="AM1125" s="280"/>
      <c r="AN1125" s="280"/>
      <c r="AO1125" s="280"/>
    </row>
    <row r="1126" s="51" customFormat="1" ht="22.5" customHeight="1">
      <c r="A1126" s="275">
        <v>57</v>
      </c>
      <c r="B1126" s="276" t="s">
        <v>1019</v>
      </c>
      <c r="C1126" s="277">
        <f t="shared" si="524"/>
        <v>895954.57999999996</v>
      </c>
      <c r="D1126" s="277">
        <f t="shared" si="525"/>
        <v>0</v>
      </c>
      <c r="E1126" s="277">
        <v>0</v>
      </c>
      <c r="F1126" s="277">
        <v>0</v>
      </c>
      <c r="G1126" s="277">
        <v>0</v>
      </c>
      <c r="H1126" s="277">
        <v>0</v>
      </c>
      <c r="I1126" s="277">
        <v>0</v>
      </c>
      <c r="J1126" s="279">
        <v>0</v>
      </c>
      <c r="K1126" s="277">
        <v>0</v>
      </c>
      <c r="L1126" s="277">
        <v>895954.57999999996</v>
      </c>
      <c r="M1126" s="277">
        <v>0</v>
      </c>
      <c r="N1126" s="277">
        <v>0</v>
      </c>
      <c r="O1126" s="277">
        <v>0</v>
      </c>
      <c r="P1126" s="277">
        <v>0</v>
      </c>
      <c r="Q1126" s="277">
        <v>0</v>
      </c>
      <c r="R1126" s="277">
        <v>0</v>
      </c>
      <c r="S1126" s="277">
        <v>0</v>
      </c>
      <c r="T1126" s="277">
        <v>0</v>
      </c>
      <c r="U1126" s="280"/>
      <c r="V1126" s="280"/>
      <c r="W1126" s="280"/>
      <c r="X1126" s="280"/>
      <c r="Y1126" s="280"/>
      <c r="Z1126" s="280"/>
      <c r="AA1126" s="280"/>
      <c r="AB1126" s="280"/>
      <c r="AC1126" s="280"/>
      <c r="AD1126" s="280"/>
      <c r="AE1126" s="280"/>
      <c r="AF1126" s="280"/>
      <c r="AG1126" s="280"/>
      <c r="AH1126" s="280"/>
      <c r="AI1126" s="280"/>
      <c r="AJ1126" s="280"/>
      <c r="AK1126" s="280"/>
      <c r="AL1126" s="280"/>
      <c r="AM1126" s="280"/>
      <c r="AN1126" s="280"/>
      <c r="AO1126" s="280"/>
    </row>
    <row r="1127" s="51" customFormat="1" ht="22.5" customHeight="1">
      <c r="A1127" s="275">
        <v>58</v>
      </c>
      <c r="B1127" s="276" t="s">
        <v>1021</v>
      </c>
      <c r="C1127" s="277">
        <f t="shared" si="524"/>
        <v>76698.279999999999</v>
      </c>
      <c r="D1127" s="277">
        <f t="shared" si="525"/>
        <v>0</v>
      </c>
      <c r="E1127" s="317">
        <v>0</v>
      </c>
      <c r="F1127" s="277">
        <v>0</v>
      </c>
      <c r="G1127" s="317">
        <v>0</v>
      </c>
      <c r="H1127" s="277">
        <v>0</v>
      </c>
      <c r="I1127" s="317">
        <v>0</v>
      </c>
      <c r="J1127" s="279">
        <v>0</v>
      </c>
      <c r="K1127" s="317">
        <v>0</v>
      </c>
      <c r="L1127" s="277">
        <v>76698.279999999999</v>
      </c>
      <c r="M1127" s="317">
        <v>0</v>
      </c>
      <c r="N1127" s="277">
        <v>0</v>
      </c>
      <c r="O1127" s="317">
        <v>0</v>
      </c>
      <c r="P1127" s="277">
        <v>0</v>
      </c>
      <c r="Q1127" s="317">
        <v>0</v>
      </c>
      <c r="R1127" s="277">
        <v>0</v>
      </c>
      <c r="S1127" s="317">
        <v>0</v>
      </c>
      <c r="T1127" s="277">
        <v>0</v>
      </c>
      <c r="U1127" s="325"/>
      <c r="V1127" s="325"/>
      <c r="W1127" s="325"/>
      <c r="X1127" s="325"/>
      <c r="Y1127" s="325"/>
      <c r="Z1127" s="325"/>
      <c r="AA1127" s="325"/>
      <c r="AB1127" s="325"/>
      <c r="AC1127" s="325"/>
      <c r="AD1127" s="325"/>
      <c r="AE1127" s="325"/>
      <c r="AF1127" s="325"/>
      <c r="AG1127" s="325"/>
      <c r="AH1127" s="325"/>
      <c r="AI1127" s="325"/>
      <c r="AJ1127" s="325"/>
      <c r="AK1127" s="325"/>
      <c r="AL1127" s="325"/>
      <c r="AM1127" s="325"/>
      <c r="AN1127" s="325"/>
      <c r="AO1127" s="325"/>
    </row>
    <row r="1128" s="51" customFormat="1" ht="22.5" customHeight="1">
      <c r="A1128" s="275">
        <v>59</v>
      </c>
      <c r="B1128" s="276" t="s">
        <v>175</v>
      </c>
      <c r="C1128" s="277">
        <f t="shared" si="524"/>
        <v>-75651.600000000006</v>
      </c>
      <c r="D1128" s="277">
        <f t="shared" si="525"/>
        <v>-75651.600000000006</v>
      </c>
      <c r="E1128" s="277">
        <v>0</v>
      </c>
      <c r="F1128" s="277">
        <v>0</v>
      </c>
      <c r="G1128" s="277">
        <v>0</v>
      </c>
      <c r="H1128" s="277">
        <v>0</v>
      </c>
      <c r="I1128" s="277">
        <v>-75651.600000000006</v>
      </c>
      <c r="J1128" s="279">
        <v>0</v>
      </c>
      <c r="K1128" s="277">
        <v>0</v>
      </c>
      <c r="L1128" s="277">
        <v>0</v>
      </c>
      <c r="M1128" s="277">
        <v>0</v>
      </c>
      <c r="N1128" s="277">
        <v>0</v>
      </c>
      <c r="O1128" s="277">
        <v>0</v>
      </c>
      <c r="P1128" s="277">
        <v>0</v>
      </c>
      <c r="Q1128" s="277">
        <v>0</v>
      </c>
      <c r="R1128" s="277">
        <v>0</v>
      </c>
      <c r="S1128" s="277">
        <v>0</v>
      </c>
      <c r="T1128" s="277">
        <v>0</v>
      </c>
      <c r="U1128" s="280"/>
      <c r="V1128" s="280"/>
      <c r="W1128" s="280"/>
      <c r="X1128" s="280"/>
      <c r="Y1128" s="280"/>
      <c r="Z1128" s="280"/>
      <c r="AA1128" s="280"/>
      <c r="AB1128" s="280"/>
      <c r="AC1128" s="280"/>
      <c r="AD1128" s="280"/>
      <c r="AE1128" s="280"/>
      <c r="AF1128" s="280"/>
      <c r="AG1128" s="280"/>
      <c r="AH1128" s="280"/>
      <c r="AI1128" s="280"/>
      <c r="AJ1128" s="280"/>
      <c r="AK1128" s="280"/>
      <c r="AL1128" s="280"/>
      <c r="AM1128" s="280"/>
      <c r="AN1128" s="280"/>
      <c r="AO1128" s="280"/>
    </row>
    <row r="1129" s="51" customFormat="1" ht="22.5" customHeight="1">
      <c r="A1129" s="275">
        <v>60</v>
      </c>
      <c r="B1129" s="276" t="s">
        <v>176</v>
      </c>
      <c r="C1129" s="277">
        <f t="shared" si="524"/>
        <v>1272125.8</v>
      </c>
      <c r="D1129" s="277">
        <f t="shared" si="525"/>
        <v>0</v>
      </c>
      <c r="E1129" s="277">
        <v>0</v>
      </c>
      <c r="F1129" s="277">
        <v>0</v>
      </c>
      <c r="G1129" s="277">
        <v>0</v>
      </c>
      <c r="H1129" s="277">
        <v>0</v>
      </c>
      <c r="I1129" s="277">
        <v>0</v>
      </c>
      <c r="J1129" s="279">
        <v>0</v>
      </c>
      <c r="K1129" s="277">
        <v>0</v>
      </c>
      <c r="L1129" s="277">
        <v>1272125.8</v>
      </c>
      <c r="M1129" s="277">
        <v>0</v>
      </c>
      <c r="N1129" s="277">
        <v>0</v>
      </c>
      <c r="O1129" s="277">
        <v>0</v>
      </c>
      <c r="P1129" s="277">
        <v>0</v>
      </c>
      <c r="Q1129" s="277">
        <v>0</v>
      </c>
      <c r="R1129" s="277">
        <v>0</v>
      </c>
      <c r="S1129" s="277">
        <v>0</v>
      </c>
      <c r="T1129" s="277">
        <v>0</v>
      </c>
      <c r="U1129" s="280"/>
      <c r="V1129" s="280"/>
      <c r="W1129" s="280"/>
      <c r="X1129" s="280"/>
      <c r="Y1129" s="280"/>
      <c r="Z1129" s="280"/>
      <c r="AA1129" s="280"/>
      <c r="AB1129" s="280"/>
      <c r="AC1129" s="280"/>
      <c r="AD1129" s="280"/>
      <c r="AE1129" s="280"/>
      <c r="AF1129" s="280"/>
      <c r="AG1129" s="280"/>
      <c r="AH1129" s="280"/>
      <c r="AI1129" s="280"/>
      <c r="AJ1129" s="280"/>
      <c r="AK1129" s="280"/>
      <c r="AL1129" s="280"/>
      <c r="AM1129" s="280"/>
      <c r="AN1129" s="280"/>
      <c r="AO1129" s="280"/>
    </row>
    <row r="1130" s="51" customFormat="1" ht="22.5" customHeight="1">
      <c r="A1130" s="275">
        <v>61</v>
      </c>
      <c r="B1130" s="276" t="s">
        <v>1022</v>
      </c>
      <c r="C1130" s="317">
        <f>D1130+K1130+L1130+M1130+N1130+O1130+P1130+Q1130+R1130+S1130+T1130</f>
        <v>-592598.40000000002</v>
      </c>
      <c r="D1130" s="277">
        <f>E1130+F1130+G1130+H1130+I1130</f>
        <v>-592598.40000000002</v>
      </c>
      <c r="E1130" s="317">
        <v>0</v>
      </c>
      <c r="F1130" s="277">
        <v>-430467.59999999998</v>
      </c>
      <c r="G1130" s="317">
        <v>0</v>
      </c>
      <c r="H1130" s="277">
        <v>-96864</v>
      </c>
      <c r="I1130" s="317">
        <v>-65266.800000000003</v>
      </c>
      <c r="J1130" s="279">
        <v>0</v>
      </c>
      <c r="K1130" s="317">
        <v>0</v>
      </c>
      <c r="L1130" s="277">
        <v>0</v>
      </c>
      <c r="M1130" s="317">
        <v>0</v>
      </c>
      <c r="N1130" s="277">
        <v>0</v>
      </c>
      <c r="O1130" s="317">
        <v>0</v>
      </c>
      <c r="P1130" s="277">
        <v>0</v>
      </c>
      <c r="Q1130" s="317">
        <v>0</v>
      </c>
      <c r="R1130" s="277">
        <v>0</v>
      </c>
      <c r="S1130" s="317">
        <v>0</v>
      </c>
      <c r="T1130" s="277">
        <v>0</v>
      </c>
      <c r="U1130" s="280"/>
      <c r="V1130" s="280"/>
      <c r="W1130" s="280"/>
      <c r="X1130" s="280"/>
      <c r="Y1130" s="280"/>
      <c r="Z1130" s="280"/>
      <c r="AA1130" s="280"/>
      <c r="AB1130" s="280"/>
      <c r="AC1130" s="280"/>
      <c r="AD1130" s="280"/>
      <c r="AE1130" s="280"/>
      <c r="AF1130" s="280"/>
      <c r="AG1130" s="280"/>
      <c r="AH1130" s="280"/>
      <c r="AI1130" s="280"/>
      <c r="AJ1130" s="280"/>
      <c r="AK1130" s="280"/>
      <c r="AL1130" s="280"/>
      <c r="AM1130" s="280"/>
      <c r="AN1130" s="280"/>
      <c r="AO1130" s="280"/>
    </row>
    <row r="1131" s="51" customFormat="1" ht="22.5" customHeight="1">
      <c r="A1131" s="275">
        <v>62</v>
      </c>
      <c r="B1131" s="276" t="s">
        <v>179</v>
      </c>
      <c r="C1131" s="277">
        <f t="shared" si="524"/>
        <v>1915828.4299999999</v>
      </c>
      <c r="D1131" s="277">
        <f t="shared" si="525"/>
        <v>1915828.4299999999</v>
      </c>
      <c r="E1131" s="277">
        <v>0</v>
      </c>
      <c r="F1131" s="277">
        <v>1915828.4299999999</v>
      </c>
      <c r="G1131" s="277">
        <v>0</v>
      </c>
      <c r="H1131" s="277">
        <v>0</v>
      </c>
      <c r="I1131" s="277">
        <v>0</v>
      </c>
      <c r="J1131" s="279">
        <v>0</v>
      </c>
      <c r="K1131" s="277">
        <v>0</v>
      </c>
      <c r="L1131" s="277">
        <v>0</v>
      </c>
      <c r="M1131" s="277">
        <v>0</v>
      </c>
      <c r="N1131" s="277">
        <v>0</v>
      </c>
      <c r="O1131" s="277">
        <v>0</v>
      </c>
      <c r="P1131" s="277">
        <v>0</v>
      </c>
      <c r="Q1131" s="277">
        <v>0</v>
      </c>
      <c r="R1131" s="277">
        <v>0</v>
      </c>
      <c r="S1131" s="277">
        <v>0</v>
      </c>
      <c r="T1131" s="277">
        <v>0</v>
      </c>
      <c r="U1131" s="280"/>
      <c r="V1131" s="280"/>
      <c r="W1131" s="280"/>
      <c r="X1131" s="280"/>
      <c r="Y1131" s="280"/>
      <c r="Z1131" s="280"/>
      <c r="AA1131" s="280"/>
      <c r="AB1131" s="280"/>
      <c r="AC1131" s="280"/>
      <c r="AD1131" s="280"/>
      <c r="AE1131" s="280"/>
      <c r="AF1131" s="280"/>
      <c r="AG1131" s="280"/>
      <c r="AH1131" s="280"/>
      <c r="AI1131" s="280"/>
      <c r="AJ1131" s="280"/>
      <c r="AK1131" s="280"/>
      <c r="AL1131" s="280"/>
      <c r="AM1131" s="280"/>
      <c r="AN1131" s="280"/>
      <c r="AO1131" s="280"/>
    </row>
    <row r="1132" s="51" customFormat="1" ht="22.5" customHeight="1">
      <c r="A1132" s="275">
        <v>63</v>
      </c>
      <c r="B1132" s="276" t="s">
        <v>1023</v>
      </c>
      <c r="C1132" s="277">
        <f t="shared" ref="C1132:C1158" si="526">D1132+K1132+L1132+M1132+N1132+O1132+P1132+Q1132+R1132+S1132+T1132</f>
        <v>1719466</v>
      </c>
      <c r="D1132" s="277">
        <f t="shared" ref="D1132:D1158" si="527">E1132+F1132+G1132+H1132+I1132</f>
        <v>1719466</v>
      </c>
      <c r="E1132" s="277">
        <v>1719466</v>
      </c>
      <c r="F1132" s="277">
        <v>0</v>
      </c>
      <c r="G1132" s="277">
        <v>0</v>
      </c>
      <c r="H1132" s="277">
        <v>0</v>
      </c>
      <c r="I1132" s="277">
        <v>0</v>
      </c>
      <c r="J1132" s="279">
        <v>0</v>
      </c>
      <c r="K1132" s="277">
        <v>0</v>
      </c>
      <c r="L1132" s="277">
        <v>0</v>
      </c>
      <c r="M1132" s="277">
        <v>0</v>
      </c>
      <c r="N1132" s="277">
        <v>0</v>
      </c>
      <c r="O1132" s="277">
        <v>0</v>
      </c>
      <c r="P1132" s="277">
        <v>0</v>
      </c>
      <c r="Q1132" s="277">
        <v>0</v>
      </c>
      <c r="R1132" s="277">
        <v>0</v>
      </c>
      <c r="S1132" s="277">
        <v>0</v>
      </c>
      <c r="T1132" s="277">
        <v>0</v>
      </c>
      <c r="U1132" s="280"/>
      <c r="V1132" s="280"/>
      <c r="W1132" s="280"/>
      <c r="X1132" s="280"/>
      <c r="Y1132" s="280"/>
      <c r="Z1132" s="280"/>
      <c r="AA1132" s="280"/>
      <c r="AB1132" s="280"/>
      <c r="AC1132" s="280"/>
      <c r="AD1132" s="280"/>
      <c r="AE1132" s="280"/>
      <c r="AF1132" s="280"/>
      <c r="AG1132" s="280"/>
      <c r="AH1132" s="280"/>
      <c r="AI1132" s="280"/>
      <c r="AJ1132" s="280"/>
      <c r="AK1132" s="280"/>
      <c r="AL1132" s="280"/>
      <c r="AM1132" s="280"/>
      <c r="AN1132" s="280"/>
      <c r="AO1132" s="280"/>
    </row>
    <row r="1133" s="51" customFormat="1" ht="22.5" customHeight="1">
      <c r="A1133" s="275">
        <v>64</v>
      </c>
      <c r="B1133" s="276" t="s">
        <v>557</v>
      </c>
      <c r="C1133" s="277">
        <f t="shared" si="526"/>
        <v>610423</v>
      </c>
      <c r="D1133" s="277">
        <f t="shared" si="527"/>
        <v>610423</v>
      </c>
      <c r="E1133" s="277">
        <v>0</v>
      </c>
      <c r="F1133" s="277">
        <v>0</v>
      </c>
      <c r="G1133" s="277">
        <v>610423</v>
      </c>
      <c r="H1133" s="277">
        <v>0</v>
      </c>
      <c r="I1133" s="277">
        <v>0</v>
      </c>
      <c r="J1133" s="279">
        <v>0</v>
      </c>
      <c r="K1133" s="277">
        <v>0</v>
      </c>
      <c r="L1133" s="277">
        <v>0</v>
      </c>
      <c r="M1133" s="277">
        <v>0</v>
      </c>
      <c r="N1133" s="277">
        <v>0</v>
      </c>
      <c r="O1133" s="277">
        <v>0</v>
      </c>
      <c r="P1133" s="277">
        <v>0</v>
      </c>
      <c r="Q1133" s="277">
        <v>0</v>
      </c>
      <c r="R1133" s="277">
        <v>0</v>
      </c>
      <c r="S1133" s="277">
        <v>0</v>
      </c>
      <c r="T1133" s="277">
        <v>0</v>
      </c>
      <c r="U1133" s="280"/>
      <c r="V1133" s="280"/>
      <c r="W1133" s="280"/>
      <c r="X1133" s="280"/>
      <c r="Y1133" s="280"/>
      <c r="Z1133" s="280"/>
      <c r="AA1133" s="280"/>
      <c r="AB1133" s="280"/>
      <c r="AC1133" s="280"/>
      <c r="AD1133" s="280"/>
      <c r="AE1133" s="280"/>
      <c r="AF1133" s="280"/>
      <c r="AG1133" s="280"/>
      <c r="AH1133" s="280"/>
      <c r="AI1133" s="280"/>
      <c r="AJ1133" s="280"/>
      <c r="AK1133" s="280"/>
      <c r="AL1133" s="280"/>
      <c r="AM1133" s="280"/>
      <c r="AN1133" s="280"/>
      <c r="AO1133" s="280"/>
    </row>
    <row r="1134" s="51" customFormat="1" ht="22.5" customHeight="1">
      <c r="A1134" s="275">
        <v>65</v>
      </c>
      <c r="B1134" s="276" t="s">
        <v>1024</v>
      </c>
      <c r="C1134" s="277">
        <f t="shared" si="526"/>
        <v>1349713</v>
      </c>
      <c r="D1134" s="277">
        <f t="shared" si="527"/>
        <v>1349713</v>
      </c>
      <c r="E1134" s="277">
        <v>0</v>
      </c>
      <c r="F1134" s="277">
        <v>1029181</v>
      </c>
      <c r="G1134" s="277">
        <v>320532</v>
      </c>
      <c r="H1134" s="277">
        <v>0</v>
      </c>
      <c r="I1134" s="277">
        <v>0</v>
      </c>
      <c r="J1134" s="279">
        <v>0</v>
      </c>
      <c r="K1134" s="277">
        <v>0</v>
      </c>
      <c r="L1134" s="277">
        <v>0</v>
      </c>
      <c r="M1134" s="277">
        <v>0</v>
      </c>
      <c r="N1134" s="277">
        <v>0</v>
      </c>
      <c r="O1134" s="277">
        <v>0</v>
      </c>
      <c r="P1134" s="277">
        <v>0</v>
      </c>
      <c r="Q1134" s="277">
        <v>0</v>
      </c>
      <c r="R1134" s="277">
        <v>0</v>
      </c>
      <c r="S1134" s="277">
        <v>0</v>
      </c>
      <c r="T1134" s="277">
        <v>0</v>
      </c>
      <c r="U1134" s="280"/>
      <c r="V1134" s="280"/>
      <c r="W1134" s="280"/>
      <c r="X1134" s="280"/>
      <c r="Y1134" s="280"/>
      <c r="Z1134" s="280"/>
      <c r="AA1134" s="280"/>
      <c r="AB1134" s="280"/>
      <c r="AC1134" s="280"/>
      <c r="AD1134" s="280"/>
      <c r="AE1134" s="280"/>
      <c r="AF1134" s="280"/>
      <c r="AG1134" s="280"/>
      <c r="AH1134" s="280"/>
      <c r="AI1134" s="280"/>
      <c r="AJ1134" s="280"/>
      <c r="AK1134" s="280"/>
      <c r="AL1134" s="280"/>
      <c r="AM1134" s="280"/>
      <c r="AN1134" s="280"/>
      <c r="AO1134" s="280"/>
    </row>
    <row r="1135" s="51" customFormat="1" ht="22.5" customHeight="1">
      <c r="A1135" s="275">
        <v>66</v>
      </c>
      <c r="B1135" s="276" t="s">
        <v>1026</v>
      </c>
      <c r="C1135" s="277">
        <f t="shared" si="526"/>
        <v>2788526</v>
      </c>
      <c r="D1135" s="277">
        <f t="shared" si="527"/>
        <v>0</v>
      </c>
      <c r="E1135" s="277">
        <v>0</v>
      </c>
      <c r="F1135" s="277">
        <v>0</v>
      </c>
      <c r="G1135" s="277">
        <v>0</v>
      </c>
      <c r="H1135" s="277">
        <v>0</v>
      </c>
      <c r="I1135" s="277">
        <v>0</v>
      </c>
      <c r="J1135" s="279">
        <v>0</v>
      </c>
      <c r="K1135" s="277">
        <v>0</v>
      </c>
      <c r="L1135" s="277">
        <v>2788526</v>
      </c>
      <c r="M1135" s="277">
        <v>0</v>
      </c>
      <c r="N1135" s="277">
        <v>0</v>
      </c>
      <c r="O1135" s="277">
        <v>0</v>
      </c>
      <c r="P1135" s="277">
        <v>0</v>
      </c>
      <c r="Q1135" s="277">
        <v>0</v>
      </c>
      <c r="R1135" s="277">
        <v>0</v>
      </c>
      <c r="S1135" s="277">
        <v>0</v>
      </c>
      <c r="T1135" s="277">
        <v>0</v>
      </c>
      <c r="U1135" s="280"/>
      <c r="V1135" s="280"/>
      <c r="W1135" s="280"/>
      <c r="X1135" s="280"/>
      <c r="Y1135" s="280"/>
      <c r="Z1135" s="280"/>
      <c r="AA1135" s="280"/>
      <c r="AB1135" s="280"/>
      <c r="AC1135" s="280"/>
      <c r="AD1135" s="280"/>
      <c r="AE1135" s="280"/>
      <c r="AF1135" s="280"/>
      <c r="AG1135" s="280"/>
      <c r="AH1135" s="280"/>
      <c r="AI1135" s="280"/>
      <c r="AJ1135" s="280"/>
      <c r="AK1135" s="280"/>
      <c r="AL1135" s="280"/>
      <c r="AM1135" s="280"/>
      <c r="AN1135" s="280"/>
      <c r="AO1135" s="280"/>
    </row>
    <row r="1136" s="51" customFormat="1" ht="22.5" customHeight="1">
      <c r="A1136" s="275">
        <v>67</v>
      </c>
      <c r="B1136" s="276" t="s">
        <v>559</v>
      </c>
      <c r="C1136" s="277">
        <f t="shared" si="526"/>
        <v>7445914</v>
      </c>
      <c r="D1136" s="277">
        <f t="shared" si="527"/>
        <v>2246613</v>
      </c>
      <c r="E1136" s="277">
        <v>1231605</v>
      </c>
      <c r="F1136" s="277">
        <v>814492</v>
      </c>
      <c r="G1136" s="277">
        <v>200516</v>
      </c>
      <c r="H1136" s="277">
        <v>0</v>
      </c>
      <c r="I1136" s="277">
        <v>0</v>
      </c>
      <c r="J1136" s="279">
        <v>1</v>
      </c>
      <c r="K1136" s="277">
        <v>76323</v>
      </c>
      <c r="L1136" s="277">
        <v>4927978</v>
      </c>
      <c r="M1136" s="277">
        <v>0</v>
      </c>
      <c r="N1136" s="277">
        <v>195000</v>
      </c>
      <c r="O1136" s="277">
        <v>0</v>
      </c>
      <c r="P1136" s="277">
        <v>0</v>
      </c>
      <c r="Q1136" s="277">
        <v>0</v>
      </c>
      <c r="R1136" s="277">
        <v>0</v>
      </c>
      <c r="S1136" s="277">
        <v>0</v>
      </c>
      <c r="T1136" s="277">
        <v>0</v>
      </c>
      <c r="U1136" s="280"/>
      <c r="V1136" s="280"/>
      <c r="W1136" s="280"/>
      <c r="X1136" s="280"/>
      <c r="Y1136" s="280"/>
      <c r="Z1136" s="280"/>
      <c r="AA1136" s="280"/>
      <c r="AB1136" s="280"/>
      <c r="AC1136" s="280"/>
      <c r="AD1136" s="280"/>
      <c r="AE1136" s="280"/>
      <c r="AF1136" s="280"/>
      <c r="AG1136" s="280"/>
      <c r="AH1136" s="280"/>
      <c r="AI1136" s="280"/>
      <c r="AJ1136" s="280"/>
      <c r="AK1136" s="280"/>
      <c r="AL1136" s="280"/>
      <c r="AM1136" s="280"/>
      <c r="AN1136" s="280"/>
      <c r="AO1136" s="280"/>
    </row>
    <row r="1137" s="51" customFormat="1" ht="22.5" customHeight="1">
      <c r="A1137" s="275">
        <v>68</v>
      </c>
      <c r="B1137" s="276" t="s">
        <v>1027</v>
      </c>
      <c r="C1137" s="277">
        <f t="shared" si="526"/>
        <v>1859654</v>
      </c>
      <c r="D1137" s="277">
        <f t="shared" si="527"/>
        <v>1859654</v>
      </c>
      <c r="E1137" s="277">
        <v>0</v>
      </c>
      <c r="F1137" s="277">
        <v>1014974</v>
      </c>
      <c r="G1137" s="277">
        <v>844680</v>
      </c>
      <c r="H1137" s="277">
        <v>0</v>
      </c>
      <c r="I1137" s="277">
        <v>0</v>
      </c>
      <c r="J1137" s="279">
        <v>0</v>
      </c>
      <c r="K1137" s="277">
        <v>0</v>
      </c>
      <c r="L1137" s="277">
        <v>0</v>
      </c>
      <c r="M1137" s="277">
        <v>0</v>
      </c>
      <c r="N1137" s="277">
        <v>0</v>
      </c>
      <c r="O1137" s="277">
        <v>0</v>
      </c>
      <c r="P1137" s="277">
        <v>0</v>
      </c>
      <c r="Q1137" s="277">
        <v>0</v>
      </c>
      <c r="R1137" s="277">
        <v>0</v>
      </c>
      <c r="S1137" s="277">
        <v>0</v>
      </c>
      <c r="T1137" s="277">
        <v>0</v>
      </c>
      <c r="U1137" s="280"/>
      <c r="V1137" s="280"/>
      <c r="W1137" s="280"/>
      <c r="X1137" s="280"/>
      <c r="Y1137" s="280"/>
      <c r="Z1137" s="280"/>
      <c r="AA1137" s="280"/>
      <c r="AB1137" s="280"/>
      <c r="AC1137" s="280"/>
      <c r="AD1137" s="280"/>
      <c r="AE1137" s="280"/>
      <c r="AF1137" s="280"/>
      <c r="AG1137" s="280"/>
      <c r="AH1137" s="280"/>
      <c r="AI1137" s="280"/>
      <c r="AJ1137" s="280"/>
      <c r="AK1137" s="280"/>
      <c r="AL1137" s="280"/>
      <c r="AM1137" s="280"/>
      <c r="AN1137" s="280"/>
      <c r="AO1137" s="280"/>
    </row>
    <row r="1138" s="51" customFormat="1" ht="22.5" customHeight="1">
      <c r="A1138" s="275">
        <v>69</v>
      </c>
      <c r="B1138" s="276" t="s">
        <v>1028</v>
      </c>
      <c r="C1138" s="277">
        <f t="shared" si="526"/>
        <v>1560209.3999999999</v>
      </c>
      <c r="D1138" s="277">
        <f t="shared" si="527"/>
        <v>1126833.3999999999</v>
      </c>
      <c r="E1138" s="277">
        <v>0</v>
      </c>
      <c r="F1138" s="277">
        <v>1126833.3999999999</v>
      </c>
      <c r="G1138" s="277">
        <v>0</v>
      </c>
      <c r="H1138" s="277">
        <v>0</v>
      </c>
      <c r="I1138" s="277">
        <v>0</v>
      </c>
      <c r="J1138" s="279">
        <v>0</v>
      </c>
      <c r="K1138" s="277">
        <v>0</v>
      </c>
      <c r="L1138" s="277">
        <v>0</v>
      </c>
      <c r="M1138" s="277">
        <v>0</v>
      </c>
      <c r="N1138" s="277">
        <v>433376</v>
      </c>
      <c r="O1138" s="277">
        <v>0</v>
      </c>
      <c r="P1138" s="277">
        <v>0</v>
      </c>
      <c r="Q1138" s="277">
        <v>0</v>
      </c>
      <c r="R1138" s="277">
        <v>0</v>
      </c>
      <c r="S1138" s="277">
        <v>0</v>
      </c>
      <c r="T1138" s="277">
        <v>0</v>
      </c>
      <c r="U1138" s="280"/>
      <c r="V1138" s="280"/>
      <c r="W1138" s="280"/>
      <c r="X1138" s="280"/>
      <c r="Y1138" s="280"/>
      <c r="Z1138" s="280"/>
      <c r="AA1138" s="280"/>
      <c r="AB1138" s="280"/>
      <c r="AC1138" s="280"/>
      <c r="AD1138" s="280"/>
      <c r="AE1138" s="280"/>
      <c r="AF1138" s="280"/>
      <c r="AG1138" s="280"/>
      <c r="AH1138" s="280"/>
      <c r="AI1138" s="280"/>
      <c r="AJ1138" s="280"/>
      <c r="AK1138" s="280"/>
      <c r="AL1138" s="280"/>
      <c r="AM1138" s="280"/>
      <c r="AN1138" s="280"/>
      <c r="AO1138" s="280"/>
    </row>
    <row r="1139" s="51" customFormat="1" ht="22.5" customHeight="1">
      <c r="A1139" s="275">
        <v>70</v>
      </c>
      <c r="B1139" s="276" t="s">
        <v>563</v>
      </c>
      <c r="C1139" s="277">
        <f t="shared" si="526"/>
        <v>1580000</v>
      </c>
      <c r="D1139" s="277">
        <f t="shared" si="527"/>
        <v>1580000</v>
      </c>
      <c r="E1139" s="277">
        <v>1580000</v>
      </c>
      <c r="F1139" s="277">
        <v>0</v>
      </c>
      <c r="G1139" s="277">
        <v>0</v>
      </c>
      <c r="H1139" s="277">
        <v>0</v>
      </c>
      <c r="I1139" s="277">
        <v>0</v>
      </c>
      <c r="J1139" s="279">
        <v>0</v>
      </c>
      <c r="K1139" s="277">
        <v>0</v>
      </c>
      <c r="L1139" s="277">
        <v>0</v>
      </c>
      <c r="M1139" s="277">
        <v>0</v>
      </c>
      <c r="N1139" s="277">
        <v>0</v>
      </c>
      <c r="O1139" s="277">
        <v>0</v>
      </c>
      <c r="P1139" s="277">
        <v>0</v>
      </c>
      <c r="Q1139" s="277">
        <v>0</v>
      </c>
      <c r="R1139" s="277">
        <v>0</v>
      </c>
      <c r="S1139" s="277">
        <v>0</v>
      </c>
      <c r="T1139" s="277">
        <v>0</v>
      </c>
      <c r="U1139" s="280"/>
      <c r="V1139" s="280"/>
      <c r="W1139" s="280"/>
      <c r="X1139" s="280"/>
      <c r="Y1139" s="280"/>
      <c r="Z1139" s="280"/>
      <c r="AA1139" s="280"/>
      <c r="AB1139" s="280"/>
      <c r="AC1139" s="280"/>
      <c r="AD1139" s="280"/>
      <c r="AE1139" s="280"/>
      <c r="AF1139" s="280"/>
      <c r="AG1139" s="280"/>
      <c r="AH1139" s="280"/>
      <c r="AI1139" s="280"/>
      <c r="AJ1139" s="280"/>
      <c r="AK1139" s="280"/>
      <c r="AL1139" s="280"/>
      <c r="AM1139" s="280"/>
      <c r="AN1139" s="280"/>
      <c r="AO1139" s="280"/>
    </row>
    <row r="1140" s="51" customFormat="1" ht="22.5" customHeight="1">
      <c r="A1140" s="275">
        <v>71</v>
      </c>
      <c r="B1140" s="276" t="s">
        <v>1382</v>
      </c>
      <c r="C1140" s="277">
        <f t="shared" si="526"/>
        <v>1774106</v>
      </c>
      <c r="D1140" s="277">
        <f t="shared" si="527"/>
        <v>349774</v>
      </c>
      <c r="E1140" s="277">
        <v>0</v>
      </c>
      <c r="F1140" s="277">
        <v>349774</v>
      </c>
      <c r="G1140" s="277">
        <v>0</v>
      </c>
      <c r="H1140" s="277">
        <v>0</v>
      </c>
      <c r="I1140" s="277">
        <v>0</v>
      </c>
      <c r="J1140" s="279">
        <v>0</v>
      </c>
      <c r="K1140" s="277">
        <v>0</v>
      </c>
      <c r="L1140" s="277">
        <v>0</v>
      </c>
      <c r="M1140" s="277">
        <v>0</v>
      </c>
      <c r="N1140" s="277">
        <v>1374332</v>
      </c>
      <c r="O1140" s="277">
        <v>0</v>
      </c>
      <c r="P1140" s="277">
        <v>50000</v>
      </c>
      <c r="Q1140" s="277">
        <v>0</v>
      </c>
      <c r="R1140" s="277">
        <v>0</v>
      </c>
      <c r="S1140" s="277">
        <v>0</v>
      </c>
      <c r="T1140" s="277">
        <v>0</v>
      </c>
      <c r="U1140" s="280"/>
      <c r="V1140" s="280"/>
      <c r="W1140" s="280"/>
      <c r="X1140" s="280"/>
      <c r="Y1140" s="280"/>
      <c r="Z1140" s="280"/>
      <c r="AA1140" s="280"/>
      <c r="AB1140" s="280"/>
      <c r="AC1140" s="280"/>
      <c r="AD1140" s="280"/>
      <c r="AE1140" s="280"/>
      <c r="AF1140" s="280"/>
      <c r="AG1140" s="280"/>
      <c r="AH1140" s="280"/>
      <c r="AI1140" s="280"/>
      <c r="AJ1140" s="280"/>
      <c r="AK1140" s="280"/>
      <c r="AL1140" s="280"/>
      <c r="AM1140" s="280"/>
      <c r="AN1140" s="280"/>
      <c r="AO1140" s="280"/>
    </row>
    <row r="1141" s="51" customFormat="1" ht="22.5" customHeight="1">
      <c r="A1141" s="275">
        <v>72</v>
      </c>
      <c r="B1141" s="276" t="s">
        <v>566</v>
      </c>
      <c r="C1141" s="277">
        <f t="shared" si="526"/>
        <v>1930005</v>
      </c>
      <c r="D1141" s="277">
        <f t="shared" si="527"/>
        <v>0</v>
      </c>
      <c r="E1141" s="277">
        <v>0</v>
      </c>
      <c r="F1141" s="277">
        <v>0</v>
      </c>
      <c r="G1141" s="277">
        <v>0</v>
      </c>
      <c r="H1141" s="277">
        <v>0</v>
      </c>
      <c r="I1141" s="277">
        <v>0</v>
      </c>
      <c r="J1141" s="279">
        <v>1</v>
      </c>
      <c r="K1141" s="277">
        <v>1209327</v>
      </c>
      <c r="L1141" s="277">
        <v>0</v>
      </c>
      <c r="M1141" s="277">
        <v>0</v>
      </c>
      <c r="N1141" s="277">
        <v>720678</v>
      </c>
      <c r="O1141" s="277">
        <v>0</v>
      </c>
      <c r="P1141" s="277">
        <v>0</v>
      </c>
      <c r="Q1141" s="277">
        <v>0</v>
      </c>
      <c r="R1141" s="277">
        <v>0</v>
      </c>
      <c r="S1141" s="277">
        <v>0</v>
      </c>
      <c r="T1141" s="277">
        <v>0</v>
      </c>
      <c r="U1141" s="280"/>
      <c r="V1141" s="280"/>
      <c r="W1141" s="280"/>
      <c r="X1141" s="280"/>
      <c r="Y1141" s="280"/>
      <c r="Z1141" s="280"/>
      <c r="AA1141" s="280"/>
      <c r="AB1141" s="280"/>
      <c r="AC1141" s="280"/>
      <c r="AD1141" s="280"/>
      <c r="AE1141" s="280"/>
      <c r="AF1141" s="280"/>
      <c r="AG1141" s="280"/>
      <c r="AH1141" s="280"/>
      <c r="AI1141" s="280"/>
      <c r="AJ1141" s="280"/>
      <c r="AK1141" s="280"/>
      <c r="AL1141" s="280"/>
      <c r="AM1141" s="280"/>
      <c r="AN1141" s="280"/>
      <c r="AO1141" s="280"/>
    </row>
    <row r="1142" s="51" customFormat="1" ht="22.5" customHeight="1">
      <c r="A1142" s="275">
        <v>73</v>
      </c>
      <c r="B1142" s="276" t="s">
        <v>1031</v>
      </c>
      <c r="C1142" s="277">
        <f t="shared" si="526"/>
        <v>3651064.2000000002</v>
      </c>
      <c r="D1142" s="277">
        <f t="shared" si="527"/>
        <v>3651064.2000000002</v>
      </c>
      <c r="E1142" s="277">
        <v>0</v>
      </c>
      <c r="F1142" s="277">
        <v>0</v>
      </c>
      <c r="G1142" s="277">
        <v>955542</v>
      </c>
      <c r="H1142" s="277">
        <v>955542</v>
      </c>
      <c r="I1142" s="277">
        <v>1739980.2</v>
      </c>
      <c r="J1142" s="279">
        <v>0</v>
      </c>
      <c r="K1142" s="277">
        <v>0</v>
      </c>
      <c r="L1142" s="277">
        <v>0</v>
      </c>
      <c r="M1142" s="277">
        <v>0</v>
      </c>
      <c r="N1142" s="277">
        <v>0</v>
      </c>
      <c r="O1142" s="277">
        <v>0</v>
      </c>
      <c r="P1142" s="277">
        <v>0</v>
      </c>
      <c r="Q1142" s="277">
        <v>0</v>
      </c>
      <c r="R1142" s="277">
        <v>0</v>
      </c>
      <c r="S1142" s="277">
        <v>0</v>
      </c>
      <c r="T1142" s="277">
        <v>0</v>
      </c>
      <c r="U1142" s="280"/>
      <c r="V1142" s="280"/>
      <c r="W1142" s="280"/>
      <c r="X1142" s="280"/>
      <c r="Y1142" s="280"/>
      <c r="Z1142" s="280"/>
      <c r="AA1142" s="280"/>
      <c r="AB1142" s="280"/>
      <c r="AC1142" s="280"/>
      <c r="AD1142" s="280"/>
      <c r="AE1142" s="280"/>
      <c r="AF1142" s="280"/>
      <c r="AG1142" s="280"/>
      <c r="AH1142" s="280"/>
      <c r="AI1142" s="280"/>
      <c r="AJ1142" s="280"/>
      <c r="AK1142" s="280"/>
      <c r="AL1142" s="280"/>
      <c r="AM1142" s="280"/>
      <c r="AN1142" s="280"/>
      <c r="AO1142" s="280"/>
    </row>
    <row r="1143" s="51" customFormat="1" ht="22.5" customHeight="1">
      <c r="A1143" s="275">
        <v>74</v>
      </c>
      <c r="B1143" s="276" t="s">
        <v>205</v>
      </c>
      <c r="C1143" s="277">
        <f t="shared" si="526"/>
        <v>2628413</v>
      </c>
      <c r="D1143" s="277">
        <f t="shared" si="527"/>
        <v>2628413</v>
      </c>
      <c r="E1143" s="277">
        <v>0</v>
      </c>
      <c r="F1143" s="277">
        <v>1704997</v>
      </c>
      <c r="G1143" s="277">
        <v>0</v>
      </c>
      <c r="H1143" s="277">
        <v>923416</v>
      </c>
      <c r="I1143" s="277">
        <v>0</v>
      </c>
      <c r="J1143" s="279">
        <v>0</v>
      </c>
      <c r="K1143" s="277">
        <v>0</v>
      </c>
      <c r="L1143" s="277">
        <v>0</v>
      </c>
      <c r="M1143" s="277">
        <v>0</v>
      </c>
      <c r="N1143" s="277">
        <v>0</v>
      </c>
      <c r="O1143" s="277">
        <v>0</v>
      </c>
      <c r="P1143" s="277">
        <v>0</v>
      </c>
      <c r="Q1143" s="277">
        <v>0</v>
      </c>
      <c r="R1143" s="277">
        <v>0</v>
      </c>
      <c r="S1143" s="277">
        <v>0</v>
      </c>
      <c r="T1143" s="277">
        <v>0</v>
      </c>
      <c r="U1143" s="280"/>
      <c r="V1143" s="280"/>
      <c r="W1143" s="280"/>
      <c r="X1143" s="280"/>
      <c r="Y1143" s="280"/>
      <c r="Z1143" s="280"/>
      <c r="AA1143" s="280"/>
      <c r="AB1143" s="280"/>
      <c r="AC1143" s="280"/>
      <c r="AD1143" s="280"/>
      <c r="AE1143" s="280"/>
      <c r="AF1143" s="280"/>
      <c r="AG1143" s="280"/>
      <c r="AH1143" s="280"/>
      <c r="AI1143" s="280"/>
      <c r="AJ1143" s="280"/>
      <c r="AK1143" s="280"/>
      <c r="AL1143" s="280"/>
      <c r="AM1143" s="280"/>
      <c r="AN1143" s="280"/>
      <c r="AO1143" s="280"/>
    </row>
    <row r="1144" s="51" customFormat="1" ht="22.5" customHeight="1">
      <c r="A1144" s="275">
        <v>75</v>
      </c>
      <c r="B1144" s="276" t="s">
        <v>569</v>
      </c>
      <c r="C1144" s="277">
        <f t="shared" si="526"/>
        <v>1834266.05</v>
      </c>
      <c r="D1144" s="277">
        <f t="shared" si="527"/>
        <v>1834266.05</v>
      </c>
      <c r="E1144" s="277">
        <v>0</v>
      </c>
      <c r="F1144" s="277">
        <v>0</v>
      </c>
      <c r="G1144" s="277">
        <v>1834266.05</v>
      </c>
      <c r="H1144" s="277">
        <v>0</v>
      </c>
      <c r="I1144" s="277">
        <v>0</v>
      </c>
      <c r="J1144" s="279">
        <v>0</v>
      </c>
      <c r="K1144" s="277">
        <v>0</v>
      </c>
      <c r="L1144" s="277">
        <v>0</v>
      </c>
      <c r="M1144" s="277">
        <v>0</v>
      </c>
      <c r="N1144" s="277">
        <v>0</v>
      </c>
      <c r="O1144" s="277">
        <v>0</v>
      </c>
      <c r="P1144" s="277">
        <v>0</v>
      </c>
      <c r="Q1144" s="277">
        <v>0</v>
      </c>
      <c r="R1144" s="277">
        <v>0</v>
      </c>
      <c r="S1144" s="277">
        <v>0</v>
      </c>
      <c r="T1144" s="277">
        <v>0</v>
      </c>
      <c r="U1144" s="280"/>
      <c r="V1144" s="280"/>
      <c r="W1144" s="280"/>
      <c r="X1144" s="280"/>
      <c r="Y1144" s="280"/>
      <c r="Z1144" s="280"/>
      <c r="AA1144" s="280"/>
      <c r="AB1144" s="280"/>
      <c r="AC1144" s="280"/>
      <c r="AD1144" s="280"/>
      <c r="AE1144" s="280"/>
      <c r="AF1144" s="280"/>
      <c r="AG1144" s="280"/>
      <c r="AH1144" s="280"/>
      <c r="AI1144" s="280"/>
      <c r="AJ1144" s="280"/>
      <c r="AK1144" s="280"/>
      <c r="AL1144" s="280"/>
      <c r="AM1144" s="280"/>
      <c r="AN1144" s="280"/>
      <c r="AO1144" s="280"/>
    </row>
    <row r="1145" s="51" customFormat="1" ht="22.5" customHeight="1">
      <c r="A1145" s="275">
        <v>76</v>
      </c>
      <c r="B1145" s="276" t="s">
        <v>1034</v>
      </c>
      <c r="C1145" s="277">
        <f t="shared" si="526"/>
        <v>560653</v>
      </c>
      <c r="D1145" s="277">
        <f t="shared" si="527"/>
        <v>560653</v>
      </c>
      <c r="E1145" s="277">
        <v>0</v>
      </c>
      <c r="F1145" s="277">
        <v>186884.34</v>
      </c>
      <c r="G1145" s="277">
        <v>186884.32999999999</v>
      </c>
      <c r="H1145" s="277">
        <v>186884.32999999999</v>
      </c>
      <c r="I1145" s="277">
        <v>0</v>
      </c>
      <c r="J1145" s="279">
        <v>0</v>
      </c>
      <c r="K1145" s="277">
        <v>0</v>
      </c>
      <c r="L1145" s="277">
        <v>0</v>
      </c>
      <c r="M1145" s="277">
        <v>0</v>
      </c>
      <c r="N1145" s="277">
        <v>0</v>
      </c>
      <c r="O1145" s="277">
        <v>0</v>
      </c>
      <c r="P1145" s="277">
        <v>0</v>
      </c>
      <c r="Q1145" s="277">
        <v>0</v>
      </c>
      <c r="R1145" s="277">
        <v>0</v>
      </c>
      <c r="S1145" s="277">
        <v>0</v>
      </c>
      <c r="T1145" s="277">
        <v>0</v>
      </c>
      <c r="U1145" s="280"/>
      <c r="V1145" s="280"/>
      <c r="W1145" s="280"/>
      <c r="X1145" s="280"/>
      <c r="Y1145" s="280"/>
      <c r="Z1145" s="280"/>
      <c r="AA1145" s="280"/>
      <c r="AB1145" s="280"/>
      <c r="AC1145" s="280"/>
      <c r="AD1145" s="280"/>
      <c r="AE1145" s="280"/>
      <c r="AF1145" s="280"/>
      <c r="AG1145" s="280"/>
      <c r="AH1145" s="280"/>
      <c r="AI1145" s="280"/>
      <c r="AJ1145" s="280"/>
      <c r="AK1145" s="280"/>
      <c r="AL1145" s="280"/>
      <c r="AM1145" s="280"/>
      <c r="AN1145" s="280"/>
      <c r="AO1145" s="280"/>
    </row>
    <row r="1146" s="51" customFormat="1" ht="22.5" customHeight="1">
      <c r="A1146" s="275">
        <v>77</v>
      </c>
      <c r="B1146" s="276" t="s">
        <v>207</v>
      </c>
      <c r="C1146" s="277">
        <f t="shared" si="526"/>
        <v>1900000</v>
      </c>
      <c r="D1146" s="277">
        <f t="shared" si="527"/>
        <v>1900000</v>
      </c>
      <c r="E1146" s="277">
        <v>0</v>
      </c>
      <c r="F1146" s="277">
        <v>1900000</v>
      </c>
      <c r="G1146" s="277">
        <v>0</v>
      </c>
      <c r="H1146" s="277">
        <v>0</v>
      </c>
      <c r="I1146" s="277">
        <v>0</v>
      </c>
      <c r="J1146" s="279">
        <v>0</v>
      </c>
      <c r="K1146" s="277">
        <v>0</v>
      </c>
      <c r="L1146" s="277">
        <v>0</v>
      </c>
      <c r="M1146" s="277">
        <v>0</v>
      </c>
      <c r="N1146" s="277">
        <v>0</v>
      </c>
      <c r="O1146" s="277">
        <v>0</v>
      </c>
      <c r="P1146" s="277">
        <v>0</v>
      </c>
      <c r="Q1146" s="277">
        <v>0</v>
      </c>
      <c r="R1146" s="277">
        <v>0</v>
      </c>
      <c r="S1146" s="277">
        <v>0</v>
      </c>
      <c r="T1146" s="277">
        <v>0</v>
      </c>
      <c r="U1146" s="280"/>
      <c r="V1146" s="280"/>
      <c r="W1146" s="280"/>
      <c r="X1146" s="280"/>
      <c r="Y1146" s="280"/>
      <c r="Z1146" s="280"/>
      <c r="AA1146" s="280"/>
      <c r="AB1146" s="280"/>
      <c r="AC1146" s="280"/>
      <c r="AD1146" s="280"/>
      <c r="AE1146" s="280"/>
      <c r="AF1146" s="280"/>
      <c r="AG1146" s="280"/>
      <c r="AH1146" s="280"/>
      <c r="AI1146" s="280"/>
      <c r="AJ1146" s="280"/>
      <c r="AK1146" s="280"/>
      <c r="AL1146" s="280"/>
      <c r="AM1146" s="280"/>
      <c r="AN1146" s="280"/>
      <c r="AO1146" s="280"/>
    </row>
    <row r="1147" s="51" customFormat="1" ht="22.5" customHeight="1">
      <c r="A1147" s="275">
        <v>78</v>
      </c>
      <c r="B1147" s="276" t="s">
        <v>211</v>
      </c>
      <c r="C1147" s="277">
        <f t="shared" si="526"/>
        <v>1682083.02</v>
      </c>
      <c r="D1147" s="277">
        <f t="shared" si="527"/>
        <v>652566</v>
      </c>
      <c r="E1147" s="277">
        <v>0</v>
      </c>
      <c r="F1147" s="277">
        <v>0</v>
      </c>
      <c r="G1147" s="277">
        <v>326238</v>
      </c>
      <c r="H1147" s="277">
        <v>326328</v>
      </c>
      <c r="I1147" s="277">
        <v>0</v>
      </c>
      <c r="J1147" s="279">
        <v>1</v>
      </c>
      <c r="K1147" s="277">
        <v>118685.92</v>
      </c>
      <c r="L1147" s="277">
        <v>910831.09999999998</v>
      </c>
      <c r="M1147" s="277">
        <v>0</v>
      </c>
      <c r="N1147" s="277">
        <v>0</v>
      </c>
      <c r="O1147" s="277">
        <v>0</v>
      </c>
      <c r="P1147" s="277">
        <v>0</v>
      </c>
      <c r="Q1147" s="277">
        <v>0</v>
      </c>
      <c r="R1147" s="277">
        <v>0</v>
      </c>
      <c r="S1147" s="277">
        <v>0</v>
      </c>
      <c r="T1147" s="277">
        <v>0</v>
      </c>
      <c r="U1147" s="280"/>
      <c r="V1147" s="280"/>
      <c r="W1147" s="280"/>
      <c r="X1147" s="280"/>
      <c r="Y1147" s="280"/>
      <c r="Z1147" s="280"/>
      <c r="AA1147" s="280"/>
      <c r="AB1147" s="280"/>
      <c r="AC1147" s="280"/>
      <c r="AD1147" s="280"/>
      <c r="AE1147" s="280"/>
      <c r="AF1147" s="280"/>
      <c r="AG1147" s="280"/>
      <c r="AH1147" s="280"/>
      <c r="AI1147" s="280"/>
      <c r="AJ1147" s="280"/>
      <c r="AK1147" s="280"/>
      <c r="AL1147" s="280"/>
      <c r="AM1147" s="280"/>
      <c r="AN1147" s="280"/>
      <c r="AO1147" s="280"/>
    </row>
    <row r="1148" s="51" customFormat="1" ht="22.5" customHeight="1">
      <c r="A1148" s="275">
        <v>79</v>
      </c>
      <c r="B1148" s="276" t="s">
        <v>221</v>
      </c>
      <c r="C1148" s="277">
        <f t="shared" si="526"/>
        <v>50422.800000000003</v>
      </c>
      <c r="D1148" s="277">
        <f t="shared" si="527"/>
        <v>0</v>
      </c>
      <c r="E1148" s="277">
        <v>0</v>
      </c>
      <c r="F1148" s="277">
        <v>0</v>
      </c>
      <c r="G1148" s="277">
        <v>0</v>
      </c>
      <c r="H1148" s="277">
        <v>0</v>
      </c>
      <c r="I1148" s="277">
        <v>0</v>
      </c>
      <c r="J1148" s="279">
        <v>0</v>
      </c>
      <c r="K1148" s="277">
        <v>0</v>
      </c>
      <c r="L1148" s="277">
        <v>0</v>
      </c>
      <c r="M1148" s="277">
        <v>0</v>
      </c>
      <c r="N1148" s="277">
        <v>0</v>
      </c>
      <c r="O1148" s="277">
        <v>0</v>
      </c>
      <c r="P1148" s="277">
        <v>0</v>
      </c>
      <c r="Q1148" s="277">
        <v>0</v>
      </c>
      <c r="R1148" s="277">
        <v>0</v>
      </c>
      <c r="S1148" s="277">
        <v>50422.800000000003</v>
      </c>
      <c r="T1148" s="277">
        <v>0</v>
      </c>
      <c r="U1148" s="280"/>
      <c r="V1148" s="280"/>
      <c r="W1148" s="280"/>
      <c r="X1148" s="280"/>
      <c r="Y1148" s="280"/>
      <c r="Z1148" s="280"/>
      <c r="AA1148" s="280"/>
      <c r="AB1148" s="280"/>
      <c r="AC1148" s="280"/>
      <c r="AD1148" s="280"/>
      <c r="AE1148" s="280"/>
      <c r="AF1148" s="280"/>
      <c r="AG1148" s="280"/>
      <c r="AH1148" s="280"/>
      <c r="AI1148" s="280"/>
      <c r="AJ1148" s="280"/>
      <c r="AK1148" s="280"/>
      <c r="AL1148" s="280"/>
      <c r="AM1148" s="280"/>
      <c r="AN1148" s="280"/>
      <c r="AO1148" s="280"/>
    </row>
    <row r="1149" s="51" customFormat="1" ht="22.5" customHeight="1">
      <c r="A1149" s="275">
        <v>80</v>
      </c>
      <c r="B1149" s="276" t="s">
        <v>221</v>
      </c>
      <c r="C1149" s="277">
        <f t="shared" si="526"/>
        <v>-1449457.71</v>
      </c>
      <c r="D1149" s="277">
        <f t="shared" si="527"/>
        <v>0</v>
      </c>
      <c r="E1149" s="277">
        <v>0</v>
      </c>
      <c r="F1149" s="277">
        <v>0</v>
      </c>
      <c r="G1149" s="277">
        <v>0</v>
      </c>
      <c r="H1149" s="277">
        <v>0</v>
      </c>
      <c r="I1149" s="277">
        <v>0</v>
      </c>
      <c r="J1149" s="279">
        <v>0</v>
      </c>
      <c r="K1149" s="277">
        <v>0</v>
      </c>
      <c r="L1149" s="277">
        <v>0</v>
      </c>
      <c r="M1149" s="277">
        <v>0</v>
      </c>
      <c r="N1149" s="277">
        <v>0</v>
      </c>
      <c r="O1149" s="277">
        <v>0</v>
      </c>
      <c r="P1149" s="277">
        <v>0</v>
      </c>
      <c r="Q1149" s="277">
        <v>0</v>
      </c>
      <c r="R1149" s="277">
        <v>0</v>
      </c>
      <c r="S1149" s="277">
        <v>-1449457.71</v>
      </c>
      <c r="T1149" s="277">
        <v>0</v>
      </c>
      <c r="U1149" s="280"/>
      <c r="V1149" s="280"/>
      <c r="W1149" s="280"/>
      <c r="X1149" s="280"/>
      <c r="Y1149" s="280"/>
      <c r="Z1149" s="280"/>
      <c r="AA1149" s="280"/>
      <c r="AB1149" s="280"/>
      <c r="AC1149" s="280"/>
      <c r="AD1149" s="280"/>
      <c r="AE1149" s="280"/>
      <c r="AF1149" s="280"/>
      <c r="AG1149" s="280"/>
      <c r="AH1149" s="280"/>
      <c r="AI1149" s="280"/>
      <c r="AJ1149" s="280"/>
      <c r="AK1149" s="280"/>
      <c r="AL1149" s="280"/>
      <c r="AM1149" s="280"/>
      <c r="AN1149" s="280"/>
      <c r="AO1149" s="280"/>
    </row>
    <row r="1150" s="51" customFormat="1" ht="21.75" customHeight="1">
      <c r="A1150" s="275">
        <v>81</v>
      </c>
      <c r="B1150" s="276" t="s">
        <v>1035</v>
      </c>
      <c r="C1150" s="277">
        <f t="shared" si="526"/>
        <v>1777660.8700000001</v>
      </c>
      <c r="D1150" s="277">
        <f t="shared" si="527"/>
        <v>0</v>
      </c>
      <c r="E1150" s="277">
        <v>0</v>
      </c>
      <c r="F1150" s="277">
        <v>0</v>
      </c>
      <c r="G1150" s="277">
        <v>0</v>
      </c>
      <c r="H1150" s="277">
        <v>0</v>
      </c>
      <c r="I1150" s="277">
        <v>0</v>
      </c>
      <c r="J1150" s="279">
        <v>0</v>
      </c>
      <c r="K1150" s="277">
        <v>0</v>
      </c>
      <c r="L1150" s="277">
        <v>1309158.8700000001</v>
      </c>
      <c r="M1150" s="277">
        <v>0</v>
      </c>
      <c r="N1150" s="277">
        <v>468502</v>
      </c>
      <c r="O1150" s="277">
        <v>0</v>
      </c>
      <c r="P1150" s="277">
        <v>0</v>
      </c>
      <c r="Q1150" s="277">
        <v>0</v>
      </c>
      <c r="R1150" s="277">
        <v>0</v>
      </c>
      <c r="S1150" s="277">
        <v>0</v>
      </c>
      <c r="T1150" s="277">
        <v>0</v>
      </c>
      <c r="U1150" s="280"/>
      <c r="V1150" s="280"/>
      <c r="W1150" s="280"/>
      <c r="X1150" s="280"/>
      <c r="Y1150" s="280"/>
      <c r="Z1150" s="280"/>
      <c r="AA1150" s="280"/>
      <c r="AB1150" s="280"/>
      <c r="AC1150" s="280"/>
      <c r="AD1150" s="280"/>
      <c r="AE1150" s="280"/>
      <c r="AF1150" s="280"/>
      <c r="AG1150" s="280"/>
      <c r="AH1150" s="280"/>
      <c r="AI1150" s="280"/>
      <c r="AJ1150" s="280"/>
      <c r="AK1150" s="280"/>
      <c r="AL1150" s="280"/>
      <c r="AM1150" s="280"/>
      <c r="AN1150" s="280"/>
      <c r="AO1150" s="280"/>
    </row>
    <row r="1151" s="51" customFormat="1" ht="21.75" customHeight="1">
      <c r="A1151" s="275">
        <v>82</v>
      </c>
      <c r="B1151" s="276" t="s">
        <v>879</v>
      </c>
      <c r="C1151" s="277">
        <f t="shared" si="526"/>
        <v>706255</v>
      </c>
      <c r="D1151" s="277">
        <f t="shared" si="527"/>
        <v>0</v>
      </c>
      <c r="E1151" s="277">
        <v>0</v>
      </c>
      <c r="F1151" s="277">
        <v>0</v>
      </c>
      <c r="G1151" s="277">
        <v>0</v>
      </c>
      <c r="H1151" s="277">
        <v>0</v>
      </c>
      <c r="I1151" s="277">
        <v>0</v>
      </c>
      <c r="J1151" s="279">
        <v>3</v>
      </c>
      <c r="K1151" s="277">
        <v>706255</v>
      </c>
      <c r="L1151" s="277">
        <v>0</v>
      </c>
      <c r="M1151" s="277">
        <v>0</v>
      </c>
      <c r="N1151" s="277">
        <v>0</v>
      </c>
      <c r="O1151" s="277">
        <v>0</v>
      </c>
      <c r="P1151" s="277">
        <v>0</v>
      </c>
      <c r="Q1151" s="277">
        <v>0</v>
      </c>
      <c r="R1151" s="277">
        <v>0</v>
      </c>
      <c r="S1151" s="277">
        <v>0</v>
      </c>
      <c r="T1151" s="277">
        <v>0</v>
      </c>
      <c r="U1151" s="280"/>
      <c r="V1151" s="280"/>
      <c r="W1151" s="280"/>
      <c r="X1151" s="280"/>
      <c r="Y1151" s="280"/>
      <c r="Z1151" s="280"/>
      <c r="AA1151" s="280"/>
      <c r="AB1151" s="280"/>
      <c r="AC1151" s="280"/>
      <c r="AD1151" s="280"/>
      <c r="AE1151" s="280"/>
      <c r="AF1151" s="280"/>
      <c r="AG1151" s="280"/>
      <c r="AH1151" s="280"/>
      <c r="AI1151" s="280"/>
      <c r="AJ1151" s="280"/>
      <c r="AK1151" s="280"/>
      <c r="AL1151" s="280"/>
      <c r="AM1151" s="280"/>
      <c r="AN1151" s="280"/>
      <c r="AO1151" s="280"/>
    </row>
    <row r="1152" s="51" customFormat="1" ht="22.5" customHeight="1">
      <c r="A1152" s="275">
        <v>83</v>
      </c>
      <c r="B1152" s="276" t="s">
        <v>229</v>
      </c>
      <c r="C1152" s="277">
        <f t="shared" si="526"/>
        <v>-208172</v>
      </c>
      <c r="D1152" s="277">
        <f t="shared" si="527"/>
        <v>-208172</v>
      </c>
      <c r="E1152" s="277">
        <v>0</v>
      </c>
      <c r="F1152" s="277">
        <v>0</v>
      </c>
      <c r="G1152" s="277">
        <v>0</v>
      </c>
      <c r="H1152" s="277">
        <v>0</v>
      </c>
      <c r="I1152" s="277">
        <v>-208172</v>
      </c>
      <c r="J1152" s="279">
        <v>0</v>
      </c>
      <c r="K1152" s="277">
        <v>0</v>
      </c>
      <c r="L1152" s="277">
        <v>0</v>
      </c>
      <c r="M1152" s="277">
        <v>0</v>
      </c>
      <c r="N1152" s="277">
        <v>0</v>
      </c>
      <c r="O1152" s="277">
        <v>0</v>
      </c>
      <c r="P1152" s="277">
        <v>0</v>
      </c>
      <c r="Q1152" s="277">
        <v>0</v>
      </c>
      <c r="R1152" s="277">
        <v>0</v>
      </c>
      <c r="S1152" s="277">
        <v>0</v>
      </c>
      <c r="T1152" s="277">
        <v>0</v>
      </c>
      <c r="U1152" s="280"/>
      <c r="V1152" s="280"/>
      <c r="W1152" s="280"/>
      <c r="X1152" s="280"/>
      <c r="Y1152" s="280"/>
      <c r="Z1152" s="280"/>
      <c r="AA1152" s="280"/>
      <c r="AB1152" s="280"/>
      <c r="AC1152" s="280"/>
      <c r="AD1152" s="280"/>
      <c r="AE1152" s="280"/>
      <c r="AF1152" s="280"/>
      <c r="AG1152" s="280"/>
      <c r="AH1152" s="280"/>
      <c r="AI1152" s="280"/>
      <c r="AJ1152" s="280"/>
      <c r="AK1152" s="280"/>
      <c r="AL1152" s="280"/>
      <c r="AM1152" s="280"/>
      <c r="AN1152" s="280"/>
      <c r="AO1152" s="280"/>
    </row>
    <row r="1153" s="51" customFormat="1" ht="22.5" customHeight="1">
      <c r="A1153" s="275">
        <v>84</v>
      </c>
      <c r="B1153" s="276" t="s">
        <v>230</v>
      </c>
      <c r="C1153" s="277">
        <f t="shared" si="526"/>
        <v>606807</v>
      </c>
      <c r="D1153" s="277">
        <f t="shared" si="527"/>
        <v>606807</v>
      </c>
      <c r="E1153" s="277">
        <v>0</v>
      </c>
      <c r="F1153" s="277">
        <v>606807</v>
      </c>
      <c r="G1153" s="277">
        <v>0</v>
      </c>
      <c r="H1153" s="277">
        <v>0</v>
      </c>
      <c r="I1153" s="277">
        <v>0</v>
      </c>
      <c r="J1153" s="279">
        <v>0</v>
      </c>
      <c r="K1153" s="277">
        <v>0</v>
      </c>
      <c r="L1153" s="277">
        <v>0</v>
      </c>
      <c r="M1153" s="277">
        <v>0</v>
      </c>
      <c r="N1153" s="277">
        <v>0</v>
      </c>
      <c r="O1153" s="277">
        <v>0</v>
      </c>
      <c r="P1153" s="277">
        <v>0</v>
      </c>
      <c r="Q1153" s="277">
        <v>0</v>
      </c>
      <c r="R1153" s="277">
        <v>0</v>
      </c>
      <c r="S1153" s="277">
        <v>0</v>
      </c>
      <c r="T1153" s="277">
        <v>0</v>
      </c>
      <c r="U1153" s="280"/>
      <c r="V1153" s="280"/>
      <c r="W1153" s="280"/>
      <c r="X1153" s="280"/>
      <c r="Y1153" s="280"/>
      <c r="Z1153" s="280"/>
      <c r="AA1153" s="280"/>
      <c r="AB1153" s="280"/>
      <c r="AC1153" s="280"/>
      <c r="AD1153" s="280"/>
      <c r="AE1153" s="280"/>
      <c r="AF1153" s="280"/>
      <c r="AG1153" s="280"/>
      <c r="AH1153" s="280"/>
      <c r="AI1153" s="280"/>
      <c r="AJ1153" s="280"/>
      <c r="AK1153" s="280"/>
      <c r="AL1153" s="280"/>
      <c r="AM1153" s="280"/>
      <c r="AN1153" s="280"/>
      <c r="AO1153" s="280"/>
    </row>
    <row r="1154" s="51" customFormat="1" ht="22.5" customHeight="1">
      <c r="A1154" s="275">
        <v>85</v>
      </c>
      <c r="B1154" s="276" t="s">
        <v>1037</v>
      </c>
      <c r="C1154" s="277">
        <f t="shared" si="526"/>
        <v>1735510</v>
      </c>
      <c r="D1154" s="277">
        <f t="shared" si="527"/>
        <v>1735510</v>
      </c>
      <c r="E1154" s="277">
        <v>1735510</v>
      </c>
      <c r="F1154" s="277">
        <v>0</v>
      </c>
      <c r="G1154" s="277">
        <v>0</v>
      </c>
      <c r="H1154" s="277">
        <v>0</v>
      </c>
      <c r="I1154" s="277">
        <v>0</v>
      </c>
      <c r="J1154" s="279">
        <v>0</v>
      </c>
      <c r="K1154" s="277">
        <v>0</v>
      </c>
      <c r="L1154" s="277">
        <v>0</v>
      </c>
      <c r="M1154" s="277">
        <v>0</v>
      </c>
      <c r="N1154" s="277">
        <v>0</v>
      </c>
      <c r="O1154" s="277">
        <v>0</v>
      </c>
      <c r="P1154" s="277">
        <v>0</v>
      </c>
      <c r="Q1154" s="277">
        <v>0</v>
      </c>
      <c r="R1154" s="277">
        <v>0</v>
      </c>
      <c r="S1154" s="277">
        <v>0</v>
      </c>
      <c r="T1154" s="277">
        <v>0</v>
      </c>
      <c r="U1154" s="280"/>
      <c r="V1154" s="280"/>
      <c r="W1154" s="280"/>
      <c r="X1154" s="280"/>
      <c r="Y1154" s="280"/>
      <c r="Z1154" s="280"/>
      <c r="AA1154" s="280"/>
      <c r="AB1154" s="280"/>
      <c r="AC1154" s="280"/>
      <c r="AD1154" s="280"/>
      <c r="AE1154" s="280"/>
      <c r="AF1154" s="280"/>
      <c r="AG1154" s="280"/>
      <c r="AH1154" s="280"/>
      <c r="AI1154" s="280"/>
      <c r="AJ1154" s="280"/>
      <c r="AK1154" s="280"/>
      <c r="AL1154" s="280"/>
      <c r="AM1154" s="280"/>
      <c r="AN1154" s="280"/>
      <c r="AO1154" s="280"/>
    </row>
    <row r="1155" s="51" customFormat="1" ht="22.5" customHeight="1">
      <c r="A1155" s="275">
        <v>86</v>
      </c>
      <c r="B1155" s="276" t="s">
        <v>1395</v>
      </c>
      <c r="C1155" s="277">
        <f t="shared" si="526"/>
        <v>3434789.8300000001</v>
      </c>
      <c r="D1155" s="277">
        <f t="shared" si="527"/>
        <v>1060490.8300000001</v>
      </c>
      <c r="E1155" s="277">
        <v>0</v>
      </c>
      <c r="F1155" s="277">
        <v>112828.83</v>
      </c>
      <c r="G1155" s="277">
        <f>511013+436649</f>
        <v>947662</v>
      </c>
      <c r="H1155" s="277">
        <v>0</v>
      </c>
      <c r="I1155" s="277">
        <v>0</v>
      </c>
      <c r="J1155" s="279">
        <v>1</v>
      </c>
      <c r="K1155" s="277">
        <v>1858299</v>
      </c>
      <c r="L1155" s="277">
        <v>0</v>
      </c>
      <c r="M1155" s="277">
        <v>0</v>
      </c>
      <c r="N1155" s="277">
        <v>246000</v>
      </c>
      <c r="O1155" s="277">
        <v>0</v>
      </c>
      <c r="P1155" s="277">
        <v>270000</v>
      </c>
      <c r="Q1155" s="277">
        <v>0</v>
      </c>
      <c r="R1155" s="277">
        <v>0</v>
      </c>
      <c r="S1155" s="277">
        <v>0</v>
      </c>
      <c r="T1155" s="277">
        <v>0</v>
      </c>
      <c r="U1155" s="280"/>
      <c r="V1155" s="280"/>
      <c r="W1155" s="280"/>
      <c r="X1155" s="280"/>
      <c r="Y1155" s="280"/>
      <c r="Z1155" s="280"/>
      <c r="AA1155" s="280"/>
      <c r="AB1155" s="280"/>
      <c r="AC1155" s="280"/>
      <c r="AD1155" s="280"/>
      <c r="AE1155" s="280"/>
      <c r="AF1155" s="280"/>
      <c r="AG1155" s="280"/>
      <c r="AH1155" s="280"/>
      <c r="AI1155" s="280"/>
      <c r="AJ1155" s="280"/>
      <c r="AK1155" s="280"/>
      <c r="AL1155" s="280"/>
      <c r="AM1155" s="280"/>
      <c r="AN1155" s="280"/>
      <c r="AO1155" s="280"/>
    </row>
    <row r="1156" s="51" customFormat="1" ht="22.5" customHeight="1">
      <c r="A1156" s="275">
        <v>87</v>
      </c>
      <c r="B1156" s="276" t="s">
        <v>1039</v>
      </c>
      <c r="C1156" s="277">
        <f t="shared" si="526"/>
        <v>150078</v>
      </c>
      <c r="D1156" s="277">
        <f t="shared" si="527"/>
        <v>150078</v>
      </c>
      <c r="E1156" s="277">
        <v>150078</v>
      </c>
      <c r="F1156" s="277">
        <v>0</v>
      </c>
      <c r="G1156" s="277">
        <v>0</v>
      </c>
      <c r="H1156" s="277">
        <v>0</v>
      </c>
      <c r="I1156" s="277">
        <v>0</v>
      </c>
      <c r="J1156" s="279">
        <v>0</v>
      </c>
      <c r="K1156" s="277">
        <v>0</v>
      </c>
      <c r="L1156" s="277">
        <v>0</v>
      </c>
      <c r="M1156" s="277">
        <v>0</v>
      </c>
      <c r="N1156" s="277">
        <v>0</v>
      </c>
      <c r="O1156" s="277">
        <v>0</v>
      </c>
      <c r="P1156" s="277">
        <v>0</v>
      </c>
      <c r="Q1156" s="277">
        <v>0</v>
      </c>
      <c r="R1156" s="277">
        <v>0</v>
      </c>
      <c r="S1156" s="277">
        <v>0</v>
      </c>
      <c r="T1156" s="277">
        <v>0</v>
      </c>
      <c r="U1156" s="280"/>
      <c r="V1156" s="280"/>
      <c r="W1156" s="280"/>
      <c r="X1156" s="280"/>
      <c r="Y1156" s="280"/>
      <c r="Z1156" s="280"/>
      <c r="AA1156" s="280"/>
      <c r="AB1156" s="280"/>
      <c r="AC1156" s="280"/>
      <c r="AD1156" s="280"/>
      <c r="AE1156" s="280"/>
      <c r="AF1156" s="280"/>
      <c r="AG1156" s="280"/>
      <c r="AH1156" s="280"/>
      <c r="AI1156" s="280"/>
      <c r="AJ1156" s="280"/>
      <c r="AK1156" s="280"/>
      <c r="AL1156" s="280"/>
      <c r="AM1156" s="280"/>
      <c r="AN1156" s="280"/>
      <c r="AO1156" s="280"/>
    </row>
    <row r="1157" s="51" customFormat="1" ht="22.5" customHeight="1">
      <c r="A1157" s="275">
        <v>88</v>
      </c>
      <c r="B1157" s="276" t="s">
        <v>881</v>
      </c>
      <c r="C1157" s="277">
        <f t="shared" si="526"/>
        <v>1095291</v>
      </c>
      <c r="D1157" s="277">
        <f t="shared" si="527"/>
        <v>1095291</v>
      </c>
      <c r="E1157" s="277">
        <v>669569</v>
      </c>
      <c r="F1157" s="277">
        <v>0</v>
      </c>
      <c r="G1157" s="277">
        <v>425722</v>
      </c>
      <c r="H1157" s="277">
        <v>0</v>
      </c>
      <c r="I1157" s="277">
        <v>0</v>
      </c>
      <c r="J1157" s="279">
        <v>0</v>
      </c>
      <c r="K1157" s="277">
        <v>0</v>
      </c>
      <c r="L1157" s="277">
        <v>0</v>
      </c>
      <c r="M1157" s="277">
        <v>0</v>
      </c>
      <c r="N1157" s="277">
        <v>0</v>
      </c>
      <c r="O1157" s="277">
        <v>0</v>
      </c>
      <c r="P1157" s="277">
        <v>0</v>
      </c>
      <c r="Q1157" s="277">
        <v>0</v>
      </c>
      <c r="R1157" s="277">
        <v>0</v>
      </c>
      <c r="S1157" s="277">
        <v>0</v>
      </c>
      <c r="T1157" s="277">
        <v>0</v>
      </c>
      <c r="U1157" s="280"/>
      <c r="V1157" s="280"/>
      <c r="W1157" s="280"/>
      <c r="X1157" s="280"/>
      <c r="Y1157" s="280"/>
      <c r="Z1157" s="280"/>
      <c r="AA1157" s="280"/>
      <c r="AB1157" s="280"/>
      <c r="AC1157" s="280"/>
      <c r="AD1157" s="280"/>
      <c r="AE1157" s="280"/>
      <c r="AF1157" s="280"/>
      <c r="AG1157" s="280"/>
      <c r="AH1157" s="280"/>
      <c r="AI1157" s="280"/>
      <c r="AJ1157" s="280"/>
      <c r="AK1157" s="280"/>
      <c r="AL1157" s="280"/>
      <c r="AM1157" s="280"/>
      <c r="AN1157" s="280"/>
      <c r="AO1157" s="280"/>
    </row>
    <row r="1158" s="51" customFormat="1" ht="22.5" customHeight="1">
      <c r="A1158" s="275">
        <v>89</v>
      </c>
      <c r="B1158" s="276" t="s">
        <v>1042</v>
      </c>
      <c r="C1158" s="277">
        <f t="shared" si="526"/>
        <v>819190.76000000001</v>
      </c>
      <c r="D1158" s="277">
        <f t="shared" si="527"/>
        <v>0</v>
      </c>
      <c r="E1158" s="277">
        <v>0</v>
      </c>
      <c r="F1158" s="277">
        <v>0</v>
      </c>
      <c r="G1158" s="277">
        <v>0</v>
      </c>
      <c r="H1158" s="277">
        <v>0</v>
      </c>
      <c r="I1158" s="277">
        <v>0</v>
      </c>
      <c r="J1158" s="279">
        <v>0</v>
      </c>
      <c r="K1158" s="277">
        <v>0</v>
      </c>
      <c r="L1158" s="277">
        <v>0</v>
      </c>
      <c r="M1158" s="277">
        <v>0</v>
      </c>
      <c r="N1158" s="277">
        <v>819190.76000000001</v>
      </c>
      <c r="O1158" s="277">
        <v>0</v>
      </c>
      <c r="P1158" s="277">
        <v>0</v>
      </c>
      <c r="Q1158" s="277">
        <v>0</v>
      </c>
      <c r="R1158" s="277">
        <v>0</v>
      </c>
      <c r="S1158" s="277">
        <v>0</v>
      </c>
      <c r="T1158" s="277">
        <v>0</v>
      </c>
      <c r="U1158" s="280"/>
      <c r="V1158" s="280"/>
      <c r="W1158" s="280"/>
      <c r="X1158" s="280"/>
      <c r="Y1158" s="280"/>
      <c r="Z1158" s="280"/>
      <c r="AA1158" s="280"/>
      <c r="AB1158" s="280"/>
      <c r="AC1158" s="280"/>
      <c r="AD1158" s="280"/>
      <c r="AE1158" s="280"/>
      <c r="AF1158" s="280"/>
      <c r="AG1158" s="280"/>
      <c r="AH1158" s="280"/>
      <c r="AI1158" s="280"/>
      <c r="AJ1158" s="280"/>
      <c r="AK1158" s="280"/>
      <c r="AL1158" s="280"/>
      <c r="AM1158" s="280"/>
      <c r="AN1158" s="280"/>
      <c r="AO1158" s="280"/>
    </row>
    <row r="1159" s="43" customFormat="1" ht="21" customHeight="1">
      <c r="A1159" s="292" t="s">
        <v>1396</v>
      </c>
      <c r="B1159" s="292"/>
      <c r="C1159" s="293">
        <f>SUM(C1160:C1162)</f>
        <v>481788.5</v>
      </c>
      <c r="D1159" s="293">
        <f>SUM(D1160:D1162)</f>
        <v>481788.5</v>
      </c>
      <c r="E1159" s="293">
        <f>SUM(E1160:E1162)</f>
        <v>0</v>
      </c>
      <c r="F1159" s="293">
        <f>SUM(F1160:F1162)</f>
        <v>1178990.71</v>
      </c>
      <c r="G1159" s="293">
        <f>SUM(G1160:G1162)</f>
        <v>-789360.70999999996</v>
      </c>
      <c r="H1159" s="293">
        <f>SUM(H1160:H1162)</f>
        <v>0</v>
      </c>
      <c r="I1159" s="293">
        <f>SUM(I1160:I1162)</f>
        <v>92158.5</v>
      </c>
      <c r="J1159" s="294">
        <f>SUM(J1160:J1162)</f>
        <v>0</v>
      </c>
      <c r="K1159" s="293">
        <f>SUM(K1160:K1162)</f>
        <v>0</v>
      </c>
      <c r="L1159" s="293">
        <f>SUM(L1160:L1162)</f>
        <v>0</v>
      </c>
      <c r="M1159" s="293">
        <f>SUM(M1160:M1162)</f>
        <v>0</v>
      </c>
      <c r="N1159" s="293">
        <f>SUM(N1160:N1162)</f>
        <v>0</v>
      </c>
      <c r="O1159" s="293">
        <f>SUM(O1160:O1162)</f>
        <v>0</v>
      </c>
      <c r="P1159" s="293">
        <f>SUM(P1160:P1162)</f>
        <v>0</v>
      </c>
      <c r="Q1159" s="293">
        <f>SUM(Q1160:Q1162)</f>
        <v>0</v>
      </c>
      <c r="R1159" s="293">
        <f>SUM(R1160:R1162)</f>
        <v>0</v>
      </c>
      <c r="S1159" s="293">
        <f>SUM(S1160:S1162)</f>
        <v>0</v>
      </c>
      <c r="T1159" s="293">
        <f>SUM(T1160:T1162)</f>
        <v>0</v>
      </c>
      <c r="U1159" s="274"/>
      <c r="V1159" s="274"/>
      <c r="W1159" s="274"/>
      <c r="X1159" s="274"/>
      <c r="Y1159" s="274"/>
      <c r="Z1159" s="274"/>
      <c r="AA1159" s="274"/>
      <c r="AB1159" s="274"/>
      <c r="AC1159" s="274"/>
      <c r="AD1159" s="274"/>
      <c r="AE1159" s="274"/>
      <c r="AF1159" s="274"/>
      <c r="AG1159" s="274"/>
      <c r="AH1159" s="274"/>
      <c r="AI1159" s="274"/>
      <c r="AJ1159" s="274"/>
      <c r="AK1159" s="274"/>
      <c r="AL1159" s="274"/>
      <c r="AM1159" s="274"/>
      <c r="AN1159" s="274"/>
      <c r="AO1159" s="274"/>
    </row>
    <row r="1160" s="43" customFormat="1" ht="21" customHeight="1">
      <c r="A1160" s="295">
        <v>1</v>
      </c>
      <c r="B1160" s="296" t="s">
        <v>588</v>
      </c>
      <c r="C1160" s="297">
        <f t="shared" ref="C1160:C1162" si="528">D1160+K1160+L1160+M1160+N1160+O1160+P1160+Q1160+R1160+S1160</f>
        <v>0</v>
      </c>
      <c r="D1160" s="298">
        <f t="shared" ref="D1160:D1162" si="529">SUM(E1160:I1160)</f>
        <v>0</v>
      </c>
      <c r="E1160" s="299">
        <v>0</v>
      </c>
      <c r="F1160" s="299">
        <v>789360.70999999996</v>
      </c>
      <c r="G1160" s="299">
        <v>-789360.70999999996</v>
      </c>
      <c r="H1160" s="299">
        <v>0</v>
      </c>
      <c r="I1160" s="299">
        <v>0</v>
      </c>
      <c r="J1160" s="300">
        <v>0</v>
      </c>
      <c r="K1160" s="299">
        <v>0</v>
      </c>
      <c r="L1160" s="297">
        <v>0</v>
      </c>
      <c r="M1160" s="301">
        <v>0</v>
      </c>
      <c r="N1160" s="299">
        <v>0</v>
      </c>
      <c r="O1160" s="299">
        <v>0</v>
      </c>
      <c r="P1160" s="299">
        <v>0</v>
      </c>
      <c r="Q1160" s="299">
        <v>0</v>
      </c>
      <c r="R1160" s="299">
        <v>0</v>
      </c>
      <c r="S1160" s="299">
        <v>0</v>
      </c>
      <c r="T1160" s="299">
        <v>0</v>
      </c>
      <c r="U1160" s="274"/>
      <c r="V1160" s="274"/>
      <c r="W1160" s="274"/>
      <c r="X1160" s="274"/>
      <c r="Y1160" s="274"/>
      <c r="Z1160" s="274"/>
      <c r="AA1160" s="274"/>
      <c r="AB1160" s="274"/>
      <c r="AC1160" s="274"/>
      <c r="AD1160" s="274"/>
      <c r="AE1160" s="274"/>
      <c r="AF1160" s="274"/>
      <c r="AG1160" s="274"/>
      <c r="AH1160" s="274"/>
      <c r="AI1160" s="274"/>
      <c r="AJ1160" s="274"/>
      <c r="AK1160" s="274"/>
      <c r="AL1160" s="274"/>
      <c r="AM1160" s="274"/>
      <c r="AN1160" s="274"/>
      <c r="AO1160" s="274"/>
    </row>
    <row r="1161" s="51" customFormat="1" ht="22.5" customHeight="1">
      <c r="A1161" s="275">
        <v>2</v>
      </c>
      <c r="B1161" s="350" t="s">
        <v>1043</v>
      </c>
      <c r="C1161" s="297">
        <f t="shared" si="528"/>
        <v>92158.5</v>
      </c>
      <c r="D1161" s="298">
        <f t="shared" si="529"/>
        <v>92158.5</v>
      </c>
      <c r="E1161" s="351">
        <v>0</v>
      </c>
      <c r="F1161" s="351">
        <v>0</v>
      </c>
      <c r="G1161" s="351">
        <v>0</v>
      </c>
      <c r="H1161" s="351">
        <v>0</v>
      </c>
      <c r="I1161" s="351">
        <v>92158.5</v>
      </c>
      <c r="J1161" s="352">
        <v>0</v>
      </c>
      <c r="K1161" s="351">
        <v>0</v>
      </c>
      <c r="L1161" s="353">
        <v>0</v>
      </c>
      <c r="M1161" s="354">
        <v>0</v>
      </c>
      <c r="N1161" s="351">
        <v>0</v>
      </c>
      <c r="O1161" s="351">
        <v>0</v>
      </c>
      <c r="P1161" s="351">
        <v>0</v>
      </c>
      <c r="Q1161" s="351">
        <v>0</v>
      </c>
      <c r="R1161" s="351">
        <v>0</v>
      </c>
      <c r="S1161" s="351">
        <v>0</v>
      </c>
      <c r="T1161" s="351">
        <v>0</v>
      </c>
      <c r="U1161" s="280"/>
      <c r="V1161" s="280"/>
      <c r="W1161" s="280"/>
      <c r="X1161" s="280"/>
      <c r="Y1161" s="280"/>
      <c r="Z1161" s="280"/>
      <c r="AA1161" s="280"/>
      <c r="AB1161" s="280"/>
      <c r="AC1161" s="280"/>
      <c r="AD1161" s="280"/>
      <c r="AE1161" s="280"/>
      <c r="AF1161" s="280"/>
      <c r="AG1161" s="280"/>
      <c r="AH1161" s="280"/>
      <c r="AI1161" s="280"/>
      <c r="AJ1161" s="280"/>
      <c r="AK1161" s="280"/>
      <c r="AL1161" s="280"/>
      <c r="AM1161" s="280"/>
      <c r="AN1161" s="280"/>
      <c r="AO1161" s="280"/>
    </row>
    <row r="1162" s="51" customFormat="1" ht="22.5" customHeight="1">
      <c r="A1162" s="275">
        <v>3</v>
      </c>
      <c r="B1162" s="276" t="s">
        <v>1044</v>
      </c>
      <c r="C1162" s="297">
        <f t="shared" si="528"/>
        <v>389630</v>
      </c>
      <c r="D1162" s="298">
        <f t="shared" si="529"/>
        <v>389630</v>
      </c>
      <c r="E1162" s="299">
        <v>0</v>
      </c>
      <c r="F1162" s="277">
        <v>389630</v>
      </c>
      <c r="G1162" s="297">
        <v>0</v>
      </c>
      <c r="H1162" s="299">
        <v>0</v>
      </c>
      <c r="I1162" s="299">
        <v>0</v>
      </c>
      <c r="J1162" s="276">
        <v>0</v>
      </c>
      <c r="K1162" s="299">
        <v>0</v>
      </c>
      <c r="L1162" s="297">
        <v>0</v>
      </c>
      <c r="M1162" s="299">
        <v>0</v>
      </c>
      <c r="N1162" s="299">
        <v>0</v>
      </c>
      <c r="O1162" s="299">
        <v>0</v>
      </c>
      <c r="P1162" s="299">
        <v>0</v>
      </c>
      <c r="Q1162" s="299">
        <v>0</v>
      </c>
      <c r="R1162" s="299">
        <v>0</v>
      </c>
      <c r="S1162" s="299">
        <v>0</v>
      </c>
      <c r="T1162" s="299">
        <v>0</v>
      </c>
      <c r="U1162" s="280"/>
      <c r="V1162" s="280"/>
      <c r="W1162" s="280"/>
      <c r="X1162" s="280"/>
      <c r="Y1162" s="280"/>
      <c r="Z1162" s="280"/>
      <c r="AA1162" s="280"/>
      <c r="AB1162" s="280"/>
      <c r="AC1162" s="280"/>
      <c r="AD1162" s="280"/>
      <c r="AE1162" s="280"/>
      <c r="AF1162" s="280"/>
      <c r="AG1162" s="280"/>
      <c r="AH1162" s="280"/>
      <c r="AI1162" s="280"/>
      <c r="AJ1162" s="280"/>
      <c r="AK1162" s="280"/>
      <c r="AL1162" s="280"/>
      <c r="AM1162" s="280"/>
      <c r="AN1162" s="280"/>
      <c r="AO1162" s="280"/>
    </row>
    <row r="1163" s="309" customFormat="1" ht="23.25" customHeight="1">
      <c r="A1163" s="271" t="s">
        <v>243</v>
      </c>
      <c r="B1163" s="271"/>
      <c r="C1163" s="272">
        <f>SUM(C1164)</f>
        <v>356232</v>
      </c>
      <c r="D1163" s="272">
        <f>SUM(D1164)</f>
        <v>356232</v>
      </c>
      <c r="E1163" s="272">
        <f>SUM(E1164)</f>
        <v>0</v>
      </c>
      <c r="F1163" s="272">
        <f>SUM(F1164)</f>
        <v>0</v>
      </c>
      <c r="G1163" s="272">
        <f>SUM(G1164)</f>
        <v>0</v>
      </c>
      <c r="H1163" s="272">
        <f>SUM(H1164)</f>
        <v>0</v>
      </c>
      <c r="I1163" s="272">
        <f>SUM(I1164)</f>
        <v>356232</v>
      </c>
      <c r="J1163" s="273">
        <f>SUM(J1164)</f>
        <v>0</v>
      </c>
      <c r="K1163" s="272">
        <f>SUM(K1164)</f>
        <v>0</v>
      </c>
      <c r="L1163" s="272">
        <f>SUM(L1164)</f>
        <v>0</v>
      </c>
      <c r="M1163" s="272">
        <f>SUM(M1164)</f>
        <v>0</v>
      </c>
      <c r="N1163" s="272">
        <f>SUM(N1164)</f>
        <v>0</v>
      </c>
      <c r="O1163" s="272">
        <f>SUM(O1164)</f>
        <v>0</v>
      </c>
      <c r="P1163" s="272">
        <f>SUM(P1164)</f>
        <v>0</v>
      </c>
      <c r="Q1163" s="272">
        <f>SUM(Q1164)</f>
        <v>0</v>
      </c>
      <c r="R1163" s="272">
        <f>SUM(R1164)</f>
        <v>0</v>
      </c>
      <c r="S1163" s="272">
        <f>SUM(S1164)</f>
        <v>0</v>
      </c>
      <c r="T1163" s="272">
        <f>SUM(T1164)</f>
        <v>0</v>
      </c>
      <c r="U1163" s="274"/>
      <c r="V1163" s="274"/>
      <c r="W1163" s="274"/>
      <c r="X1163" s="274"/>
      <c r="Y1163" s="274"/>
      <c r="Z1163" s="274"/>
      <c r="AA1163" s="274"/>
      <c r="AB1163" s="274"/>
      <c r="AC1163" s="274"/>
      <c r="AD1163" s="274"/>
      <c r="AE1163" s="274"/>
      <c r="AF1163" s="274"/>
      <c r="AG1163" s="274"/>
      <c r="AH1163" s="274"/>
      <c r="AI1163" s="274"/>
      <c r="AJ1163" s="274"/>
      <c r="AK1163" s="274"/>
      <c r="AL1163" s="274"/>
      <c r="AM1163" s="274"/>
      <c r="AN1163" s="274"/>
      <c r="AO1163" s="274"/>
      <c r="AP1163" s="43"/>
      <c r="AQ1163" s="43"/>
      <c r="AR1163" s="43"/>
      <c r="AS1163" s="43"/>
      <c r="AT1163" s="43"/>
      <c r="AU1163" s="43"/>
      <c r="AV1163" s="43"/>
      <c r="AW1163" s="43"/>
      <c r="AX1163" s="43"/>
      <c r="AY1163" s="43"/>
      <c r="AZ1163" s="43"/>
      <c r="BA1163" s="43"/>
      <c r="BB1163" s="43"/>
      <c r="BC1163" s="43"/>
      <c r="BD1163" s="43"/>
      <c r="BE1163" s="43"/>
      <c r="BF1163" s="43"/>
      <c r="BG1163" s="43"/>
      <c r="BH1163" s="43"/>
      <c r="BI1163" s="43"/>
      <c r="BJ1163" s="43"/>
      <c r="BK1163" s="43"/>
      <c r="BL1163" s="43"/>
      <c r="BM1163" s="43"/>
      <c r="BN1163" s="43"/>
      <c r="BO1163" s="43"/>
      <c r="BP1163" s="43"/>
      <c r="BQ1163" s="43"/>
      <c r="BR1163" s="43"/>
      <c r="BS1163" s="43"/>
      <c r="BT1163" s="43"/>
      <c r="BU1163" s="43"/>
      <c r="BV1163" s="43"/>
      <c r="BW1163" s="43"/>
      <c r="BX1163" s="43"/>
      <c r="BY1163" s="43"/>
      <c r="BZ1163" s="43"/>
      <c r="CA1163" s="43"/>
      <c r="CB1163" s="43"/>
      <c r="CC1163" s="43"/>
      <c r="CD1163" s="43"/>
      <c r="CE1163" s="43"/>
      <c r="CF1163" s="43"/>
      <c r="CG1163" s="43"/>
      <c r="CH1163" s="43"/>
      <c r="CI1163" s="43"/>
      <c r="CJ1163" s="43"/>
      <c r="CK1163" s="43"/>
      <c r="CL1163" s="43"/>
      <c r="CM1163" s="43"/>
      <c r="CN1163" s="43"/>
      <c r="CO1163" s="43"/>
      <c r="CP1163" s="43"/>
      <c r="CQ1163" s="43"/>
      <c r="CR1163" s="43"/>
      <c r="CS1163" s="43"/>
      <c r="CT1163" s="43"/>
      <c r="CU1163" s="43"/>
      <c r="CV1163" s="43"/>
      <c r="CW1163" s="43"/>
      <c r="CX1163" s="43"/>
      <c r="CY1163" s="43"/>
      <c r="CZ1163" s="43"/>
      <c r="DA1163" s="43"/>
      <c r="DB1163" s="43"/>
      <c r="DC1163" s="43"/>
      <c r="DD1163" s="43"/>
      <c r="DE1163" s="43"/>
      <c r="DF1163" s="43"/>
      <c r="DG1163" s="43"/>
      <c r="DH1163" s="43"/>
      <c r="DI1163" s="43"/>
      <c r="DJ1163" s="43"/>
      <c r="DK1163" s="43"/>
      <c r="DL1163" s="43"/>
      <c r="DM1163" s="43"/>
      <c r="DN1163" s="43"/>
      <c r="DO1163" s="43"/>
      <c r="DP1163" s="43"/>
      <c r="DQ1163" s="43"/>
      <c r="DR1163" s="43"/>
      <c r="DS1163" s="43"/>
      <c r="DT1163" s="43"/>
      <c r="DU1163" s="43"/>
      <c r="DV1163" s="43"/>
      <c r="DW1163" s="43"/>
      <c r="DX1163" s="43"/>
      <c r="DY1163" s="43"/>
      <c r="DZ1163" s="43"/>
      <c r="EA1163" s="43"/>
      <c r="EB1163" s="43"/>
      <c r="EC1163" s="43"/>
      <c r="ED1163" s="43"/>
      <c r="EE1163" s="43"/>
      <c r="EF1163" s="43"/>
      <c r="EG1163" s="43"/>
      <c r="EH1163" s="43"/>
      <c r="EI1163" s="43"/>
      <c r="EJ1163" s="43"/>
      <c r="EK1163" s="43"/>
      <c r="EL1163" s="43"/>
      <c r="EM1163" s="43"/>
      <c r="EN1163" s="43"/>
      <c r="EO1163" s="43"/>
      <c r="EP1163" s="43"/>
      <c r="EQ1163" s="43"/>
      <c r="ER1163" s="43"/>
      <c r="ES1163" s="43"/>
      <c r="ET1163" s="43"/>
      <c r="EU1163" s="43"/>
      <c r="EV1163" s="43"/>
      <c r="EW1163" s="43"/>
      <c r="EX1163" s="43"/>
      <c r="EY1163" s="43"/>
      <c r="EZ1163" s="43"/>
      <c r="FA1163" s="43"/>
      <c r="FB1163" s="43"/>
      <c r="FC1163" s="43"/>
      <c r="FD1163" s="43"/>
      <c r="FE1163" s="43"/>
      <c r="FF1163" s="43"/>
      <c r="FG1163" s="43"/>
      <c r="FH1163" s="43"/>
      <c r="FI1163" s="43"/>
      <c r="FJ1163" s="43"/>
      <c r="FK1163" s="43"/>
      <c r="FL1163" s="43"/>
      <c r="FM1163" s="43"/>
      <c r="FN1163" s="43"/>
      <c r="FO1163" s="43"/>
      <c r="FP1163" s="43"/>
      <c r="FQ1163" s="43"/>
      <c r="FR1163" s="43"/>
      <c r="FS1163" s="43"/>
      <c r="FT1163" s="43"/>
      <c r="FU1163" s="43"/>
      <c r="FV1163" s="43"/>
      <c r="FW1163" s="43"/>
      <c r="FX1163" s="43"/>
      <c r="FY1163" s="43"/>
      <c r="FZ1163" s="43"/>
      <c r="GA1163" s="43"/>
      <c r="GB1163" s="43"/>
    </row>
    <row r="1164" s="312" customFormat="1" ht="18.75" customHeight="1">
      <c r="A1164" s="275">
        <v>1</v>
      </c>
      <c r="B1164" s="276" t="s">
        <v>1045</v>
      </c>
      <c r="C1164" s="277">
        <f>D1164+K1164+L1164+M1164+N1164+O1164+P1164+Q1164+R1164+S1164+T1164</f>
        <v>356232</v>
      </c>
      <c r="D1164" s="277">
        <f>SUM(E1164:I1164)</f>
        <v>356232</v>
      </c>
      <c r="E1164" s="277">
        <v>0</v>
      </c>
      <c r="F1164" s="277">
        <v>0</v>
      </c>
      <c r="G1164" s="277">
        <v>0</v>
      </c>
      <c r="H1164" s="277">
        <v>0</v>
      </c>
      <c r="I1164" s="277">
        <v>356232</v>
      </c>
      <c r="J1164" s="279">
        <v>0</v>
      </c>
      <c r="K1164" s="277">
        <v>0</v>
      </c>
      <c r="L1164" s="277">
        <v>0</v>
      </c>
      <c r="M1164" s="277">
        <v>0</v>
      </c>
      <c r="N1164" s="277">
        <v>0</v>
      </c>
      <c r="O1164" s="277">
        <v>0</v>
      </c>
      <c r="P1164" s="277">
        <v>0</v>
      </c>
      <c r="Q1164" s="277">
        <v>0</v>
      </c>
      <c r="R1164" s="277">
        <v>0</v>
      </c>
      <c r="S1164" s="277">
        <v>0</v>
      </c>
      <c r="T1164" s="277">
        <v>0</v>
      </c>
      <c r="U1164" s="311"/>
      <c r="V1164" s="311"/>
      <c r="W1164" s="311"/>
      <c r="X1164" s="311"/>
      <c r="Y1164" s="311"/>
      <c r="Z1164" s="311"/>
      <c r="AA1164" s="311"/>
      <c r="AB1164" s="311"/>
      <c r="AC1164" s="311"/>
      <c r="AD1164" s="311"/>
      <c r="AE1164" s="311"/>
      <c r="AF1164" s="311"/>
      <c r="AG1164" s="311"/>
      <c r="AH1164" s="311"/>
      <c r="AI1164" s="311"/>
      <c r="AJ1164" s="311"/>
      <c r="AK1164" s="311"/>
      <c r="AL1164" s="311"/>
      <c r="AM1164" s="311"/>
      <c r="AN1164" s="311"/>
      <c r="AO1164" s="311"/>
    </row>
    <row r="1165" s="51" customFormat="1" ht="22.5" customHeight="1">
      <c r="A1165" s="271" t="s">
        <v>602</v>
      </c>
      <c r="B1165" s="271"/>
      <c r="C1165" s="272">
        <f>SUM(C1166:C1168)</f>
        <v>99597.040000000037</v>
      </c>
      <c r="D1165" s="272">
        <f>SUM(D1166:D1168)</f>
        <v>99597.040000000037</v>
      </c>
      <c r="E1165" s="272">
        <f>SUM(E1166:E1168)</f>
        <v>0</v>
      </c>
      <c r="F1165" s="272">
        <f>SUM(F1166:F1168)</f>
        <v>530277.04000000004</v>
      </c>
      <c r="G1165" s="272">
        <f>SUM(G1166:G1168)</f>
        <v>0</v>
      </c>
      <c r="H1165" s="272">
        <f>SUM(H1166:H1168)</f>
        <v>-226142.39999999999</v>
      </c>
      <c r="I1165" s="272">
        <f>SUM(I1166:I1168)</f>
        <v>-204537.60000000001</v>
      </c>
      <c r="J1165" s="273">
        <f>SUM(J1166:J1168)</f>
        <v>0</v>
      </c>
      <c r="K1165" s="272">
        <f>SUM(K1166:K1168)</f>
        <v>0</v>
      </c>
      <c r="L1165" s="272">
        <f>SUM(L1166:L1168)</f>
        <v>0</v>
      </c>
      <c r="M1165" s="272">
        <f>SUM(M1166:M1168)</f>
        <v>0</v>
      </c>
      <c r="N1165" s="272">
        <f>SUM(N1166:N1168)</f>
        <v>0</v>
      </c>
      <c r="O1165" s="272">
        <f>SUM(O1166:O1168)</f>
        <v>0</v>
      </c>
      <c r="P1165" s="272">
        <f>SUM(P1166:P1168)</f>
        <v>0</v>
      </c>
      <c r="Q1165" s="272">
        <f>SUM(Q1166:Q1168)</f>
        <v>0</v>
      </c>
      <c r="R1165" s="272">
        <f>SUM(R1166:R1168)</f>
        <v>0</v>
      </c>
      <c r="S1165" s="272">
        <f>SUM(S1166:S1168)</f>
        <v>0</v>
      </c>
      <c r="T1165" s="272">
        <f>SUM(T1166:T1168)</f>
        <v>0</v>
      </c>
      <c r="U1165" s="280"/>
      <c r="V1165" s="280"/>
      <c r="W1165" s="280"/>
      <c r="X1165" s="280"/>
      <c r="Y1165" s="280"/>
      <c r="Z1165" s="280"/>
      <c r="AA1165" s="280"/>
      <c r="AB1165" s="280"/>
      <c r="AC1165" s="280"/>
      <c r="AD1165" s="280"/>
      <c r="AE1165" s="280"/>
      <c r="AF1165" s="280"/>
      <c r="AG1165" s="280"/>
      <c r="AH1165" s="280"/>
      <c r="AI1165" s="280"/>
      <c r="AJ1165" s="280"/>
      <c r="AK1165" s="280"/>
      <c r="AL1165" s="280"/>
      <c r="AM1165" s="280"/>
      <c r="AN1165" s="280"/>
      <c r="AO1165" s="280"/>
    </row>
    <row r="1166" s="43" customFormat="1" ht="22.5" customHeight="1">
      <c r="A1166" s="275">
        <v>1</v>
      </c>
      <c r="B1166" s="276" t="s">
        <v>1047</v>
      </c>
      <c r="C1166" s="277">
        <f t="shared" ref="C1166:C1168" si="530">D1166+K1166+L1166+M1166+N1166+O1166+P1166+Q1166+R1166+S1166+T1166</f>
        <v>-1011443.08</v>
      </c>
      <c r="D1166" s="277">
        <f t="shared" ref="D1166:D1167" si="531">SUM(E1166:I1166)</f>
        <v>-1011443.08</v>
      </c>
      <c r="E1166" s="277">
        <v>0</v>
      </c>
      <c r="F1166" s="277">
        <v>-580763.07999999996</v>
      </c>
      <c r="G1166" s="277">
        <v>0</v>
      </c>
      <c r="H1166" s="277">
        <v>-226142.39999999999</v>
      </c>
      <c r="I1166" s="277">
        <v>-204537.60000000001</v>
      </c>
      <c r="J1166" s="279">
        <v>0</v>
      </c>
      <c r="K1166" s="277">
        <v>0</v>
      </c>
      <c r="L1166" s="277">
        <v>0</v>
      </c>
      <c r="M1166" s="277">
        <v>0</v>
      </c>
      <c r="N1166" s="277">
        <v>0</v>
      </c>
      <c r="O1166" s="277">
        <v>0</v>
      </c>
      <c r="P1166" s="277">
        <v>0</v>
      </c>
      <c r="Q1166" s="277">
        <v>0</v>
      </c>
      <c r="R1166" s="277">
        <v>0</v>
      </c>
      <c r="S1166" s="277">
        <v>0</v>
      </c>
      <c r="T1166" s="277">
        <v>0</v>
      </c>
      <c r="U1166" s="274"/>
      <c r="V1166" s="274"/>
      <c r="W1166" s="274"/>
      <c r="X1166" s="274"/>
      <c r="Y1166" s="274"/>
      <c r="Z1166" s="274"/>
      <c r="AA1166" s="274"/>
      <c r="AB1166" s="274"/>
      <c r="AC1166" s="274"/>
      <c r="AD1166" s="274"/>
      <c r="AE1166" s="274"/>
      <c r="AF1166" s="274"/>
      <c r="AG1166" s="274"/>
      <c r="AH1166" s="274"/>
      <c r="AI1166" s="274"/>
      <c r="AJ1166" s="274"/>
      <c r="AK1166" s="274"/>
      <c r="AL1166" s="274"/>
      <c r="AM1166" s="274"/>
      <c r="AN1166" s="274"/>
      <c r="AO1166" s="274"/>
    </row>
    <row r="1167" s="51" customFormat="1" ht="22.5" customHeight="1">
      <c r="A1167" s="276"/>
      <c r="B1167" s="276" t="s">
        <v>1047</v>
      </c>
      <c r="C1167" s="277">
        <f t="shared" si="530"/>
        <v>43982.120000000003</v>
      </c>
      <c r="D1167" s="277">
        <f t="shared" si="531"/>
        <v>43982.120000000003</v>
      </c>
      <c r="E1167" s="277">
        <v>0</v>
      </c>
      <c r="F1167" s="277">
        <v>43982.120000000003</v>
      </c>
      <c r="G1167" s="277">
        <v>0</v>
      </c>
      <c r="H1167" s="277">
        <v>0</v>
      </c>
      <c r="I1167" s="277">
        <v>0</v>
      </c>
      <c r="J1167" s="279">
        <v>0</v>
      </c>
      <c r="K1167" s="277">
        <v>0</v>
      </c>
      <c r="L1167" s="277">
        <v>0</v>
      </c>
      <c r="M1167" s="277">
        <v>0</v>
      </c>
      <c r="N1167" s="277">
        <v>0</v>
      </c>
      <c r="O1167" s="277">
        <v>0</v>
      </c>
      <c r="P1167" s="277">
        <v>0</v>
      </c>
      <c r="Q1167" s="277">
        <v>0</v>
      </c>
      <c r="R1167" s="277">
        <v>0</v>
      </c>
      <c r="S1167" s="277">
        <v>0</v>
      </c>
      <c r="T1167" s="277">
        <v>0</v>
      </c>
      <c r="U1167" s="280"/>
      <c r="V1167" s="280"/>
      <c r="W1167" s="280"/>
      <c r="X1167" s="280"/>
      <c r="Y1167" s="280"/>
      <c r="Z1167" s="280"/>
      <c r="AA1167" s="280"/>
      <c r="AB1167" s="280"/>
      <c r="AC1167" s="280"/>
      <c r="AD1167" s="280"/>
      <c r="AE1167" s="280"/>
      <c r="AF1167" s="280"/>
      <c r="AG1167" s="280"/>
      <c r="AH1167" s="280"/>
      <c r="AI1167" s="280"/>
      <c r="AJ1167" s="280"/>
      <c r="AK1167" s="280"/>
      <c r="AL1167" s="280"/>
      <c r="AM1167" s="280"/>
      <c r="AN1167" s="280"/>
      <c r="AO1167" s="280"/>
    </row>
    <row r="1168" s="43" customFormat="1" ht="22.5" customHeight="1">
      <c r="A1168" s="275">
        <v>2</v>
      </c>
      <c r="B1168" s="276" t="s">
        <v>1048</v>
      </c>
      <c r="C1168" s="277">
        <f t="shared" si="530"/>
        <v>1067058</v>
      </c>
      <c r="D1168" s="277">
        <f>E1168+F1168+G1168+H1168+I1168</f>
        <v>1067058</v>
      </c>
      <c r="E1168" s="277">
        <v>0</v>
      </c>
      <c r="F1168" s="277">
        <v>1067058</v>
      </c>
      <c r="G1168" s="277">
        <v>0</v>
      </c>
      <c r="H1168" s="277">
        <v>0</v>
      </c>
      <c r="I1168" s="277">
        <v>0</v>
      </c>
      <c r="J1168" s="279">
        <v>0</v>
      </c>
      <c r="K1168" s="277">
        <v>0</v>
      </c>
      <c r="L1168" s="277">
        <v>0</v>
      </c>
      <c r="M1168" s="277">
        <v>0</v>
      </c>
      <c r="N1168" s="277">
        <v>0</v>
      </c>
      <c r="O1168" s="277">
        <v>0</v>
      </c>
      <c r="P1168" s="277">
        <v>0</v>
      </c>
      <c r="Q1168" s="277">
        <v>0</v>
      </c>
      <c r="R1168" s="277">
        <v>0</v>
      </c>
      <c r="S1168" s="277">
        <v>0</v>
      </c>
      <c r="T1168" s="277">
        <v>0</v>
      </c>
      <c r="U1168" s="274"/>
      <c r="V1168" s="274"/>
      <c r="W1168" s="274"/>
      <c r="X1168" s="274"/>
      <c r="Y1168" s="274"/>
      <c r="Z1168" s="274"/>
      <c r="AA1168" s="274"/>
      <c r="AB1168" s="274"/>
      <c r="AC1168" s="274"/>
      <c r="AD1168" s="274"/>
      <c r="AE1168" s="274"/>
      <c r="AF1168" s="274"/>
      <c r="AG1168" s="274"/>
      <c r="AH1168" s="274"/>
      <c r="AI1168" s="274"/>
      <c r="AJ1168" s="274"/>
      <c r="AK1168" s="274"/>
      <c r="AL1168" s="274"/>
      <c r="AM1168" s="274"/>
      <c r="AN1168" s="274"/>
      <c r="AO1168" s="274"/>
    </row>
    <row r="1169" s="43" customFormat="1" ht="23.25" customHeight="1">
      <c r="A1169" s="305" t="s">
        <v>248</v>
      </c>
      <c r="B1169" s="305"/>
      <c r="C1169" s="355">
        <f>C1170</f>
        <v>215704.79999999999</v>
      </c>
      <c r="D1169" s="355">
        <f>D1170</f>
        <v>0</v>
      </c>
      <c r="E1169" s="355">
        <f>E1170</f>
        <v>0</v>
      </c>
      <c r="F1169" s="355">
        <f>F1170</f>
        <v>0</v>
      </c>
      <c r="G1169" s="355">
        <f>G1170</f>
        <v>0</v>
      </c>
      <c r="H1169" s="355">
        <f>H1170</f>
        <v>0</v>
      </c>
      <c r="I1169" s="355">
        <f>I1170</f>
        <v>0</v>
      </c>
      <c r="J1169" s="356">
        <f>J1170</f>
        <v>0</v>
      </c>
      <c r="K1169" s="355">
        <f>K1170</f>
        <v>0</v>
      </c>
      <c r="L1169" s="355">
        <f>L1170</f>
        <v>0</v>
      </c>
      <c r="M1169" s="355">
        <f>M1170</f>
        <v>0</v>
      </c>
      <c r="N1169" s="355">
        <f>N1170</f>
        <v>0</v>
      </c>
      <c r="O1169" s="355">
        <f>O1170</f>
        <v>0</v>
      </c>
      <c r="P1169" s="355">
        <f>P1170</f>
        <v>0</v>
      </c>
      <c r="Q1169" s="355">
        <f>Q1170</f>
        <v>0</v>
      </c>
      <c r="R1169" s="355">
        <f>R1170</f>
        <v>0</v>
      </c>
      <c r="S1169" s="355">
        <f>S1170</f>
        <v>215704.79999999999</v>
      </c>
      <c r="T1169" s="355">
        <f>T1170</f>
        <v>0</v>
      </c>
      <c r="U1169" s="274"/>
      <c r="V1169" s="274"/>
      <c r="W1169" s="274"/>
      <c r="X1169" s="274"/>
      <c r="Y1169" s="274"/>
      <c r="Z1169" s="274"/>
      <c r="AA1169" s="274"/>
      <c r="AB1169" s="274"/>
      <c r="AC1169" s="274"/>
      <c r="AD1169" s="274"/>
      <c r="AE1169" s="274"/>
      <c r="AF1169" s="274"/>
      <c r="AG1169" s="274"/>
      <c r="AH1169" s="274"/>
      <c r="AI1169" s="274"/>
      <c r="AJ1169" s="274"/>
      <c r="AK1169" s="274"/>
      <c r="AL1169" s="274"/>
      <c r="AM1169" s="274"/>
      <c r="AN1169" s="274"/>
      <c r="AO1169" s="274"/>
    </row>
    <row r="1170" s="51" customFormat="1" ht="22.5" customHeight="1">
      <c r="A1170" s="357">
        <v>1</v>
      </c>
      <c r="B1170" s="358" t="s">
        <v>1049</v>
      </c>
      <c r="C1170" s="297">
        <f>D1170+K1170+L1170+M1170+N1170+O1170+P1170+Q1170+R1170+S1170</f>
        <v>215704.79999999999</v>
      </c>
      <c r="D1170" s="297">
        <f>SUM(E1170:I1170)</f>
        <v>0</v>
      </c>
      <c r="E1170" s="297">
        <v>0</v>
      </c>
      <c r="F1170" s="297">
        <v>0</v>
      </c>
      <c r="G1170" s="297">
        <v>0</v>
      </c>
      <c r="H1170" s="297">
        <v>0</v>
      </c>
      <c r="I1170" s="297">
        <v>0</v>
      </c>
      <c r="J1170" s="300">
        <v>0</v>
      </c>
      <c r="K1170" s="299">
        <v>0</v>
      </c>
      <c r="L1170" s="297">
        <v>0</v>
      </c>
      <c r="M1170" s="297">
        <v>0</v>
      </c>
      <c r="N1170" s="297">
        <v>0</v>
      </c>
      <c r="O1170" s="359">
        <v>0</v>
      </c>
      <c r="P1170" s="297">
        <v>0</v>
      </c>
      <c r="Q1170" s="297">
        <v>0</v>
      </c>
      <c r="R1170" s="297">
        <v>0</v>
      </c>
      <c r="S1170" s="297">
        <v>215704.79999999999</v>
      </c>
      <c r="T1170" s="302">
        <v>0</v>
      </c>
      <c r="U1170" s="280"/>
      <c r="V1170" s="280"/>
      <c r="W1170" s="280"/>
      <c r="X1170" s="280"/>
      <c r="Y1170" s="280"/>
      <c r="Z1170" s="280"/>
      <c r="AA1170" s="280"/>
      <c r="AB1170" s="280"/>
      <c r="AC1170" s="280"/>
      <c r="AD1170" s="280"/>
      <c r="AE1170" s="280"/>
      <c r="AF1170" s="280"/>
      <c r="AG1170" s="280"/>
      <c r="AH1170" s="280"/>
      <c r="AI1170" s="280"/>
      <c r="AJ1170" s="280"/>
      <c r="AK1170" s="280"/>
      <c r="AL1170" s="280"/>
      <c r="AM1170" s="280"/>
      <c r="AN1170" s="280"/>
      <c r="AO1170" s="280"/>
    </row>
    <row r="1171" ht="22.5" customHeight="1">
      <c r="A1171" s="271" t="s">
        <v>905</v>
      </c>
      <c r="B1171" s="271"/>
      <c r="C1171" s="272">
        <f>SUM(C1172:C1173)</f>
        <v>-60274.400000000001</v>
      </c>
      <c r="D1171" s="272">
        <f>SUM(D1172:D1173)</f>
        <v>-60274.400000000001</v>
      </c>
      <c r="E1171" s="272">
        <f>SUM(E1172:E1173)</f>
        <v>0</v>
      </c>
      <c r="F1171" s="272">
        <f>SUM(F1172:F1173)</f>
        <v>0</v>
      </c>
      <c r="G1171" s="272">
        <f>SUM(G1172:G1173)</f>
        <v>-15184.83</v>
      </c>
      <c r="H1171" s="272">
        <f>SUM(H1172:H1173)</f>
        <v>-45089.57</v>
      </c>
      <c r="I1171" s="272">
        <f>SUM(I1172:I1173)</f>
        <v>0</v>
      </c>
      <c r="J1171" s="273">
        <f>SUM(J1172:J1173)</f>
        <v>0</v>
      </c>
      <c r="K1171" s="272">
        <f>SUM(K1172:K1173)</f>
        <v>0</v>
      </c>
      <c r="L1171" s="272">
        <f>SUM(L1172:L1173)</f>
        <v>0</v>
      </c>
      <c r="M1171" s="272">
        <f>SUM(M1172:M1173)</f>
        <v>0</v>
      </c>
      <c r="N1171" s="272">
        <f>SUM(N1172:N1173)</f>
        <v>0</v>
      </c>
      <c r="O1171" s="272">
        <f>SUM(O1172:O1173)</f>
        <v>0</v>
      </c>
      <c r="P1171" s="272">
        <f>SUM(P1172:P1173)</f>
        <v>0</v>
      </c>
      <c r="Q1171" s="272">
        <f>SUM(Q1172:Q1173)</f>
        <v>0</v>
      </c>
      <c r="R1171" s="272">
        <f>SUM(R1172:R1173)</f>
        <v>0</v>
      </c>
      <c r="S1171" s="272">
        <f>SUM(S1172:S1173)</f>
        <v>0</v>
      </c>
      <c r="T1171" s="272">
        <f>SUM(T1172:T1173)</f>
        <v>0</v>
      </c>
      <c r="U1171" s="280"/>
      <c r="V1171" s="280"/>
      <c r="W1171" s="280"/>
      <c r="X1171" s="280"/>
      <c r="Y1171" s="280"/>
      <c r="Z1171" s="280"/>
      <c r="AA1171" s="280"/>
      <c r="AB1171" s="280"/>
      <c r="AC1171" s="280"/>
      <c r="AD1171" s="280"/>
      <c r="AE1171" s="280"/>
      <c r="AF1171" s="280"/>
      <c r="AG1171" s="280"/>
      <c r="AH1171" s="280"/>
      <c r="AI1171" s="280"/>
      <c r="AJ1171" s="280"/>
      <c r="AK1171" s="280"/>
      <c r="AL1171" s="280"/>
      <c r="AM1171" s="280"/>
      <c r="AN1171" s="280"/>
      <c r="AO1171" s="280"/>
    </row>
    <row r="1172" ht="22.5" customHeight="1">
      <c r="A1172" s="275">
        <v>1</v>
      </c>
      <c r="B1172" s="276" t="s">
        <v>369</v>
      </c>
      <c r="C1172" s="277">
        <f t="shared" ref="C1172:C1173" si="532">D1172+K1172+L1172+M1172+N1172+O1172+P1172+Q1172+R1172+S1172+T1172</f>
        <v>-29904.740000000002</v>
      </c>
      <c r="D1172" s="277">
        <f t="shared" ref="D1172:D1173" si="533">SUM(E1172:I1172)</f>
        <v>-29904.740000000002</v>
      </c>
      <c r="E1172" s="277">
        <v>0</v>
      </c>
      <c r="F1172" s="277">
        <v>0</v>
      </c>
      <c r="G1172" s="277">
        <v>0</v>
      </c>
      <c r="H1172" s="277">
        <v>-29904.740000000002</v>
      </c>
      <c r="I1172" s="277">
        <v>0</v>
      </c>
      <c r="J1172" s="279">
        <v>0</v>
      </c>
      <c r="K1172" s="277">
        <v>0</v>
      </c>
      <c r="L1172" s="277">
        <v>0</v>
      </c>
      <c r="M1172" s="277">
        <v>0</v>
      </c>
      <c r="N1172" s="277">
        <v>0</v>
      </c>
      <c r="O1172" s="277">
        <v>0</v>
      </c>
      <c r="P1172" s="277">
        <v>0</v>
      </c>
      <c r="Q1172" s="277">
        <v>0</v>
      </c>
      <c r="R1172" s="277">
        <v>0</v>
      </c>
      <c r="S1172" s="277">
        <v>0</v>
      </c>
      <c r="T1172" s="277">
        <v>0</v>
      </c>
      <c r="U1172" s="274"/>
      <c r="V1172" s="274"/>
      <c r="W1172" s="274"/>
      <c r="X1172" s="274"/>
      <c r="Y1172" s="274"/>
      <c r="Z1172" s="274"/>
      <c r="AA1172" s="274"/>
      <c r="AB1172" s="274"/>
      <c r="AC1172" s="274"/>
      <c r="AD1172" s="274"/>
      <c r="AE1172" s="274"/>
      <c r="AF1172" s="274"/>
      <c r="AG1172" s="274"/>
      <c r="AH1172" s="274"/>
      <c r="AI1172" s="274"/>
      <c r="AJ1172" s="274"/>
      <c r="AK1172" s="274"/>
      <c r="AL1172" s="274"/>
      <c r="AM1172" s="274"/>
      <c r="AN1172" s="274"/>
      <c r="AO1172" s="274"/>
    </row>
    <row r="1173" ht="22.5" customHeight="1">
      <c r="A1173" s="275">
        <v>2</v>
      </c>
      <c r="B1173" s="276" t="s">
        <v>371</v>
      </c>
      <c r="C1173" s="277">
        <f t="shared" si="532"/>
        <v>-30369.66</v>
      </c>
      <c r="D1173" s="277">
        <f t="shared" si="533"/>
        <v>-30369.66</v>
      </c>
      <c r="E1173" s="277">
        <v>0</v>
      </c>
      <c r="F1173" s="277">
        <v>0</v>
      </c>
      <c r="G1173" s="277">
        <v>-15184.83</v>
      </c>
      <c r="H1173" s="277">
        <v>-15184.83</v>
      </c>
      <c r="I1173" s="277">
        <v>0</v>
      </c>
      <c r="J1173" s="279">
        <v>0</v>
      </c>
      <c r="K1173" s="277">
        <v>0</v>
      </c>
      <c r="L1173" s="277">
        <v>0</v>
      </c>
      <c r="M1173" s="277">
        <v>0</v>
      </c>
      <c r="N1173" s="277">
        <v>0</v>
      </c>
      <c r="O1173" s="277">
        <v>0</v>
      </c>
      <c r="P1173" s="277">
        <v>0</v>
      </c>
      <c r="Q1173" s="277">
        <v>0</v>
      </c>
      <c r="R1173" s="277">
        <v>0</v>
      </c>
      <c r="S1173" s="277">
        <v>0</v>
      </c>
      <c r="T1173" s="277">
        <v>0</v>
      </c>
      <c r="U1173" s="274"/>
      <c r="V1173" s="274"/>
      <c r="W1173" s="274"/>
      <c r="X1173" s="274"/>
      <c r="Y1173" s="274"/>
      <c r="Z1173" s="274"/>
      <c r="AA1173" s="274"/>
      <c r="AB1173" s="274"/>
      <c r="AC1173" s="274"/>
      <c r="AD1173" s="274"/>
      <c r="AE1173" s="274"/>
      <c r="AF1173" s="274"/>
      <c r="AG1173" s="274"/>
      <c r="AH1173" s="274"/>
      <c r="AI1173" s="274"/>
      <c r="AJ1173" s="274"/>
      <c r="AK1173" s="274"/>
      <c r="AL1173" s="274"/>
      <c r="AM1173" s="274"/>
      <c r="AN1173" s="274"/>
      <c r="AO1173" s="274"/>
    </row>
    <row r="1174" s="51" customFormat="1" ht="22.5" customHeight="1">
      <c r="A1174" s="271" t="s">
        <v>303</v>
      </c>
      <c r="B1174" s="271"/>
      <c r="C1174" s="272">
        <f>SUM(C1175:C1176)</f>
        <v>-488617.50999999995</v>
      </c>
      <c r="D1174" s="272">
        <f>SUM(D1175:D1176)</f>
        <v>74807.690000000002</v>
      </c>
      <c r="E1174" s="272">
        <f>SUM(E1175:E1176)</f>
        <v>0</v>
      </c>
      <c r="F1174" s="272">
        <f>SUM(F1175:F1176)</f>
        <v>0</v>
      </c>
      <c r="G1174" s="272">
        <f>SUM(G1175:G1176)</f>
        <v>0</v>
      </c>
      <c r="H1174" s="272">
        <f>SUM(H1175:H1176)</f>
        <v>0</v>
      </c>
      <c r="I1174" s="272">
        <f>SUM(I1175:I1176)</f>
        <v>74807.690000000002</v>
      </c>
      <c r="J1174" s="273">
        <f>SUM(J1175:J1176)</f>
        <v>0</v>
      </c>
      <c r="K1174" s="272">
        <f>SUM(K1175:K1176)</f>
        <v>0</v>
      </c>
      <c r="L1174" s="272">
        <f>SUM(L1175:L1176)</f>
        <v>0</v>
      </c>
      <c r="M1174" s="272">
        <f>SUM(M1175:M1176)</f>
        <v>0</v>
      </c>
      <c r="N1174" s="272">
        <f>SUM(N1175:N1176)</f>
        <v>-563425.19999999995</v>
      </c>
      <c r="O1174" s="272">
        <f>SUM(O1175:O1176)</f>
        <v>0</v>
      </c>
      <c r="P1174" s="272">
        <f>SUM(P1175:P1176)</f>
        <v>0</v>
      </c>
      <c r="Q1174" s="272">
        <f>SUM(Q1175:Q1176)</f>
        <v>0</v>
      </c>
      <c r="R1174" s="272">
        <f>SUM(R1175:R1176)</f>
        <v>0</v>
      </c>
      <c r="S1174" s="272">
        <f>SUM(S1175:S1176)</f>
        <v>0</v>
      </c>
      <c r="T1174" s="272">
        <f>SUM(T1175:T1176)</f>
        <v>0</v>
      </c>
      <c r="U1174" s="280"/>
      <c r="V1174" s="280"/>
      <c r="W1174" s="280"/>
      <c r="X1174" s="280"/>
      <c r="Y1174" s="280"/>
      <c r="Z1174" s="280"/>
      <c r="AA1174" s="280"/>
      <c r="AB1174" s="280"/>
      <c r="AC1174" s="280"/>
      <c r="AD1174" s="280"/>
      <c r="AE1174" s="280"/>
      <c r="AF1174" s="280"/>
      <c r="AG1174" s="280"/>
      <c r="AH1174" s="280"/>
      <c r="AI1174" s="280"/>
      <c r="AJ1174" s="280"/>
      <c r="AK1174" s="280"/>
      <c r="AL1174" s="280"/>
      <c r="AM1174" s="280"/>
      <c r="AN1174" s="280"/>
      <c r="AO1174" s="280"/>
    </row>
    <row r="1175" s="61" customFormat="1" ht="27.75" customHeight="1">
      <c r="A1175" s="275">
        <v>1</v>
      </c>
      <c r="B1175" s="276" t="s">
        <v>1050</v>
      </c>
      <c r="C1175" s="277">
        <f t="shared" ref="C1175:C1176" si="534">D1175+K1175+L1175+M1175+N1175+O1175+P1175+Q1175+R1175+S1175+T1175</f>
        <v>74807.690000000002</v>
      </c>
      <c r="D1175" s="277">
        <f t="shared" ref="D1175:D1176" si="535">SUM(E1175:I1175)</f>
        <v>74807.690000000002</v>
      </c>
      <c r="E1175" s="277">
        <v>0</v>
      </c>
      <c r="F1175" s="277">
        <v>0</v>
      </c>
      <c r="G1175" s="277">
        <v>0</v>
      </c>
      <c r="H1175" s="277">
        <v>0</v>
      </c>
      <c r="I1175" s="277">
        <v>74807.690000000002</v>
      </c>
      <c r="J1175" s="279">
        <v>0</v>
      </c>
      <c r="K1175" s="277">
        <v>0</v>
      </c>
      <c r="L1175" s="277">
        <v>0</v>
      </c>
      <c r="M1175" s="277">
        <v>0</v>
      </c>
      <c r="N1175" s="277">
        <v>0</v>
      </c>
      <c r="O1175" s="277">
        <v>0</v>
      </c>
      <c r="P1175" s="277">
        <v>0</v>
      </c>
      <c r="Q1175" s="277">
        <v>0</v>
      </c>
      <c r="R1175" s="277">
        <v>0</v>
      </c>
      <c r="S1175" s="277">
        <v>0</v>
      </c>
      <c r="T1175" s="277">
        <v>0</v>
      </c>
      <c r="U1175" s="318"/>
      <c r="V1175" s="318"/>
      <c r="W1175" s="318"/>
      <c r="X1175" s="318"/>
      <c r="Y1175" s="318"/>
      <c r="Z1175" s="318"/>
      <c r="AA1175" s="318"/>
      <c r="AB1175" s="318"/>
      <c r="AC1175" s="318"/>
      <c r="AD1175" s="318"/>
      <c r="AE1175" s="318"/>
      <c r="AF1175" s="318"/>
      <c r="AG1175" s="318"/>
      <c r="AH1175" s="318"/>
      <c r="AI1175" s="318"/>
      <c r="AJ1175" s="318"/>
      <c r="AK1175" s="318"/>
      <c r="AL1175" s="318"/>
      <c r="AM1175" s="318"/>
      <c r="AN1175" s="318"/>
      <c r="AO1175" s="318"/>
    </row>
    <row r="1176" s="61" customFormat="1" ht="22.5" customHeight="1">
      <c r="A1176" s="275">
        <v>2</v>
      </c>
      <c r="B1176" s="276" t="s">
        <v>1051</v>
      </c>
      <c r="C1176" s="277">
        <f t="shared" si="534"/>
        <v>-563425.19999999995</v>
      </c>
      <c r="D1176" s="277">
        <f t="shared" si="535"/>
        <v>0</v>
      </c>
      <c r="E1176" s="277">
        <v>0</v>
      </c>
      <c r="F1176" s="277">
        <v>0</v>
      </c>
      <c r="G1176" s="277">
        <v>0</v>
      </c>
      <c r="H1176" s="277">
        <v>0</v>
      </c>
      <c r="I1176" s="277">
        <v>0</v>
      </c>
      <c r="J1176" s="279">
        <v>0</v>
      </c>
      <c r="K1176" s="277">
        <v>0</v>
      </c>
      <c r="L1176" s="277">
        <v>0</v>
      </c>
      <c r="M1176" s="277">
        <v>0</v>
      </c>
      <c r="N1176" s="277">
        <v>-563425.19999999995</v>
      </c>
      <c r="O1176" s="277">
        <v>0</v>
      </c>
      <c r="P1176" s="277">
        <v>0</v>
      </c>
      <c r="Q1176" s="277">
        <v>0</v>
      </c>
      <c r="R1176" s="277">
        <v>0</v>
      </c>
      <c r="S1176" s="277">
        <v>0</v>
      </c>
      <c r="T1176" s="277">
        <v>0</v>
      </c>
      <c r="U1176" s="318"/>
      <c r="V1176" s="318"/>
      <c r="W1176" s="318"/>
      <c r="X1176" s="318"/>
      <c r="Y1176" s="318"/>
      <c r="Z1176" s="318"/>
      <c r="AA1176" s="318"/>
      <c r="AB1176" s="318"/>
      <c r="AC1176" s="318"/>
      <c r="AD1176" s="318"/>
      <c r="AE1176" s="318"/>
      <c r="AF1176" s="318"/>
      <c r="AG1176" s="318"/>
      <c r="AH1176" s="318"/>
      <c r="AI1176" s="318"/>
      <c r="AJ1176" s="318"/>
      <c r="AK1176" s="318"/>
      <c r="AL1176" s="318"/>
      <c r="AM1176" s="318"/>
      <c r="AN1176" s="318"/>
      <c r="AO1176" s="318"/>
    </row>
    <row r="1177" ht="22.5" customHeight="1">
      <c r="A1177" s="271" t="s">
        <v>920</v>
      </c>
      <c r="B1177" s="271"/>
      <c r="C1177" s="272">
        <f>SUM(C1178:C1185)</f>
        <v>7712675.75</v>
      </c>
      <c r="D1177" s="272">
        <f>SUM(D1178:D1185)</f>
        <v>0</v>
      </c>
      <c r="E1177" s="272">
        <f>SUM(E1178:E1185)</f>
        <v>0</v>
      </c>
      <c r="F1177" s="272">
        <f>SUM(F1178:F1185)</f>
        <v>0</v>
      </c>
      <c r="G1177" s="272">
        <f>SUM(G1178:G1185)</f>
        <v>0</v>
      </c>
      <c r="H1177" s="272">
        <f>SUM(H1178:H1185)</f>
        <v>0</v>
      </c>
      <c r="I1177" s="272">
        <f>SUM(I1178:I1185)</f>
        <v>0</v>
      </c>
      <c r="J1177" s="273">
        <f>SUM(J1178:J1185)</f>
        <v>0</v>
      </c>
      <c r="K1177" s="272">
        <f>SUM(K1178:K1185)</f>
        <v>0</v>
      </c>
      <c r="L1177" s="272">
        <f>SUM(L1178:L1185)</f>
        <v>4677096.9799999995</v>
      </c>
      <c r="M1177" s="272">
        <f>SUM(M1178:M1185)</f>
        <v>0</v>
      </c>
      <c r="N1177" s="272">
        <f>SUM(N1178:N1185)</f>
        <v>3035578.77</v>
      </c>
      <c r="O1177" s="272">
        <f>SUM(O1178:O1185)</f>
        <v>0</v>
      </c>
      <c r="P1177" s="272">
        <f>SUM(P1178:P1185)</f>
        <v>0</v>
      </c>
      <c r="Q1177" s="272">
        <f>SUM(Q1178:Q1185)</f>
        <v>0</v>
      </c>
      <c r="R1177" s="272">
        <f>SUM(R1178:R1185)</f>
        <v>0</v>
      </c>
      <c r="S1177" s="272">
        <f>SUM(S1178:S1185)</f>
        <v>0</v>
      </c>
      <c r="T1177" s="272">
        <f>SUM(T1178:T1185)</f>
        <v>0</v>
      </c>
      <c r="U1177" s="280"/>
      <c r="V1177" s="280"/>
      <c r="W1177" s="280"/>
      <c r="X1177" s="280"/>
      <c r="Y1177" s="280"/>
      <c r="Z1177" s="280"/>
      <c r="AA1177" s="280"/>
      <c r="AB1177" s="280"/>
      <c r="AC1177" s="280"/>
      <c r="AD1177" s="280"/>
      <c r="AE1177" s="280"/>
      <c r="AF1177" s="280"/>
      <c r="AG1177" s="280"/>
      <c r="AH1177" s="280"/>
      <c r="AI1177" s="280"/>
      <c r="AJ1177" s="280"/>
      <c r="AK1177" s="280"/>
      <c r="AL1177" s="280"/>
      <c r="AM1177" s="280"/>
      <c r="AN1177" s="280"/>
      <c r="AO1177" s="280"/>
    </row>
    <row r="1178" ht="22.5" customHeight="1">
      <c r="A1178" s="275">
        <v>1</v>
      </c>
      <c r="B1178" s="276" t="s">
        <v>1052</v>
      </c>
      <c r="C1178" s="277">
        <f t="shared" ref="C1178:C1185" si="536">D1178+K1178+L1178+M1178+N1178+O1178+P1178+Q1178+R1178+S1178+T1178</f>
        <v>711142</v>
      </c>
      <c r="D1178" s="277">
        <f t="shared" ref="D1178:D1185" si="537">SUM(E1178:I1178)</f>
        <v>0</v>
      </c>
      <c r="E1178" s="277">
        <v>0</v>
      </c>
      <c r="F1178" s="277">
        <v>0</v>
      </c>
      <c r="G1178" s="277">
        <v>0</v>
      </c>
      <c r="H1178" s="277">
        <v>0</v>
      </c>
      <c r="I1178" s="277">
        <v>0</v>
      </c>
      <c r="J1178" s="279">
        <v>0</v>
      </c>
      <c r="K1178" s="277">
        <v>0</v>
      </c>
      <c r="L1178" s="277">
        <v>0</v>
      </c>
      <c r="M1178" s="277">
        <v>0</v>
      </c>
      <c r="N1178" s="277">
        <v>711142</v>
      </c>
      <c r="O1178" s="277">
        <v>0</v>
      </c>
      <c r="P1178" s="277">
        <v>0</v>
      </c>
      <c r="Q1178" s="277">
        <v>0</v>
      </c>
      <c r="R1178" s="277">
        <v>0</v>
      </c>
      <c r="S1178" s="277">
        <v>0</v>
      </c>
      <c r="T1178" s="277">
        <v>0</v>
      </c>
      <c r="U1178" s="280"/>
      <c r="V1178" s="280"/>
      <c r="W1178" s="280"/>
      <c r="X1178" s="280"/>
      <c r="Y1178" s="280"/>
      <c r="Z1178" s="280"/>
      <c r="AA1178" s="280"/>
      <c r="AB1178" s="280"/>
      <c r="AC1178" s="280"/>
      <c r="AD1178" s="280"/>
      <c r="AE1178" s="280"/>
      <c r="AF1178" s="280"/>
      <c r="AG1178" s="280"/>
      <c r="AH1178" s="280"/>
      <c r="AI1178" s="280"/>
      <c r="AJ1178" s="280"/>
      <c r="AK1178" s="280"/>
      <c r="AL1178" s="280"/>
      <c r="AM1178" s="280"/>
      <c r="AN1178" s="280"/>
      <c r="AO1178" s="280"/>
    </row>
    <row r="1179" ht="22.5" customHeight="1">
      <c r="A1179" s="275">
        <v>2</v>
      </c>
      <c r="B1179" s="276" t="s">
        <v>1053</v>
      </c>
      <c r="C1179" s="277">
        <f t="shared" si="536"/>
        <v>1472910</v>
      </c>
      <c r="D1179" s="277">
        <f t="shared" si="537"/>
        <v>0</v>
      </c>
      <c r="E1179" s="277">
        <v>0</v>
      </c>
      <c r="F1179" s="277">
        <v>0</v>
      </c>
      <c r="G1179" s="277">
        <v>0</v>
      </c>
      <c r="H1179" s="277">
        <v>0</v>
      </c>
      <c r="I1179" s="277">
        <v>0</v>
      </c>
      <c r="J1179" s="279">
        <v>0</v>
      </c>
      <c r="K1179" s="277">
        <v>0</v>
      </c>
      <c r="L1179" s="277">
        <v>1472910</v>
      </c>
      <c r="M1179" s="277">
        <v>0</v>
      </c>
      <c r="N1179" s="277">
        <v>0</v>
      </c>
      <c r="O1179" s="277">
        <v>0</v>
      </c>
      <c r="P1179" s="277">
        <v>0</v>
      </c>
      <c r="Q1179" s="277">
        <v>0</v>
      </c>
      <c r="R1179" s="277">
        <v>0</v>
      </c>
      <c r="S1179" s="277">
        <v>0</v>
      </c>
      <c r="T1179" s="277">
        <v>0</v>
      </c>
      <c r="U1179" s="280"/>
      <c r="V1179" s="280"/>
      <c r="W1179" s="280"/>
      <c r="X1179" s="280"/>
      <c r="Y1179" s="280"/>
      <c r="Z1179" s="280"/>
      <c r="AA1179" s="280"/>
      <c r="AB1179" s="280"/>
      <c r="AC1179" s="280"/>
      <c r="AD1179" s="280"/>
      <c r="AE1179" s="280"/>
      <c r="AF1179" s="280"/>
      <c r="AG1179" s="280"/>
      <c r="AH1179" s="280"/>
      <c r="AI1179" s="280"/>
      <c r="AJ1179" s="280"/>
      <c r="AK1179" s="280"/>
      <c r="AL1179" s="280"/>
      <c r="AM1179" s="280"/>
      <c r="AN1179" s="280"/>
      <c r="AO1179" s="280"/>
    </row>
    <row r="1180" ht="22.5" customHeight="1">
      <c r="A1180" s="275">
        <v>3</v>
      </c>
      <c r="B1180" s="276" t="s">
        <v>1054</v>
      </c>
      <c r="C1180" s="277">
        <f t="shared" si="536"/>
        <v>826641.30000000005</v>
      </c>
      <c r="D1180" s="277">
        <f t="shared" si="537"/>
        <v>0</v>
      </c>
      <c r="E1180" s="277">
        <v>0</v>
      </c>
      <c r="F1180" s="277">
        <v>0</v>
      </c>
      <c r="G1180" s="277">
        <v>0</v>
      </c>
      <c r="H1180" s="277">
        <v>0</v>
      </c>
      <c r="I1180" s="277">
        <v>0</v>
      </c>
      <c r="J1180" s="279">
        <v>0</v>
      </c>
      <c r="K1180" s="277">
        <v>0</v>
      </c>
      <c r="L1180" s="277">
        <v>826641.30000000005</v>
      </c>
      <c r="M1180" s="277">
        <v>0</v>
      </c>
      <c r="N1180" s="277">
        <v>0</v>
      </c>
      <c r="O1180" s="277">
        <v>0</v>
      </c>
      <c r="P1180" s="277">
        <v>0</v>
      </c>
      <c r="Q1180" s="277">
        <v>0</v>
      </c>
      <c r="R1180" s="277">
        <v>0</v>
      </c>
      <c r="S1180" s="277">
        <v>0</v>
      </c>
      <c r="T1180" s="277">
        <v>0</v>
      </c>
      <c r="U1180" s="280"/>
      <c r="V1180" s="280"/>
      <c r="W1180" s="280"/>
      <c r="X1180" s="280"/>
      <c r="Y1180" s="280"/>
      <c r="Z1180" s="280"/>
      <c r="AA1180" s="280"/>
      <c r="AB1180" s="280"/>
      <c r="AC1180" s="280"/>
      <c r="AD1180" s="280"/>
      <c r="AE1180" s="280"/>
      <c r="AF1180" s="280"/>
      <c r="AG1180" s="280"/>
      <c r="AH1180" s="280"/>
      <c r="AI1180" s="280"/>
      <c r="AJ1180" s="280"/>
      <c r="AK1180" s="280"/>
      <c r="AL1180" s="280"/>
      <c r="AM1180" s="280"/>
      <c r="AN1180" s="280"/>
      <c r="AO1180" s="280"/>
    </row>
    <row r="1181" ht="22.5" customHeight="1">
      <c r="A1181" s="275">
        <v>4</v>
      </c>
      <c r="B1181" s="276" t="s">
        <v>1055</v>
      </c>
      <c r="C1181" s="277">
        <f t="shared" si="536"/>
        <v>663523.77000000002</v>
      </c>
      <c r="D1181" s="277">
        <f t="shared" si="537"/>
        <v>0</v>
      </c>
      <c r="E1181" s="277">
        <v>0</v>
      </c>
      <c r="F1181" s="277">
        <v>0</v>
      </c>
      <c r="G1181" s="277">
        <v>0</v>
      </c>
      <c r="H1181" s="277">
        <v>0</v>
      </c>
      <c r="I1181" s="277">
        <v>0</v>
      </c>
      <c r="J1181" s="279">
        <v>0</v>
      </c>
      <c r="K1181" s="277">
        <v>0</v>
      </c>
      <c r="L1181" s="277">
        <v>0</v>
      </c>
      <c r="M1181" s="277">
        <v>0</v>
      </c>
      <c r="N1181" s="277">
        <v>663523.77000000002</v>
      </c>
      <c r="O1181" s="277">
        <v>0</v>
      </c>
      <c r="P1181" s="277">
        <v>0</v>
      </c>
      <c r="Q1181" s="277">
        <v>0</v>
      </c>
      <c r="R1181" s="277">
        <v>0</v>
      </c>
      <c r="S1181" s="277">
        <v>0</v>
      </c>
      <c r="T1181" s="277">
        <v>0</v>
      </c>
      <c r="U1181" s="280"/>
      <c r="V1181" s="280"/>
      <c r="W1181" s="280"/>
      <c r="X1181" s="280"/>
      <c r="Y1181" s="280"/>
      <c r="Z1181" s="280"/>
      <c r="AA1181" s="280"/>
      <c r="AB1181" s="280"/>
      <c r="AC1181" s="280"/>
      <c r="AD1181" s="280"/>
      <c r="AE1181" s="280"/>
      <c r="AF1181" s="280"/>
      <c r="AG1181" s="280"/>
      <c r="AH1181" s="280"/>
      <c r="AI1181" s="280"/>
      <c r="AJ1181" s="280"/>
      <c r="AK1181" s="280"/>
      <c r="AL1181" s="280"/>
      <c r="AM1181" s="280"/>
      <c r="AN1181" s="280"/>
      <c r="AO1181" s="280"/>
    </row>
    <row r="1182" ht="22.5" customHeight="1">
      <c r="A1182" s="275">
        <v>5</v>
      </c>
      <c r="B1182" s="276" t="s">
        <v>1056</v>
      </c>
      <c r="C1182" s="277">
        <f t="shared" si="536"/>
        <v>832478</v>
      </c>
      <c r="D1182" s="277">
        <f t="shared" si="537"/>
        <v>0</v>
      </c>
      <c r="E1182" s="277">
        <v>0</v>
      </c>
      <c r="F1182" s="277">
        <v>0</v>
      </c>
      <c r="G1182" s="277">
        <v>0</v>
      </c>
      <c r="H1182" s="277">
        <v>0</v>
      </c>
      <c r="I1182" s="277">
        <v>0</v>
      </c>
      <c r="J1182" s="279">
        <v>0</v>
      </c>
      <c r="K1182" s="277">
        <v>0</v>
      </c>
      <c r="L1182" s="277">
        <v>0</v>
      </c>
      <c r="M1182" s="277">
        <v>0</v>
      </c>
      <c r="N1182" s="277">
        <v>832478</v>
      </c>
      <c r="O1182" s="277">
        <v>0</v>
      </c>
      <c r="P1182" s="277">
        <v>0</v>
      </c>
      <c r="Q1182" s="277">
        <v>0</v>
      </c>
      <c r="R1182" s="277">
        <v>0</v>
      </c>
      <c r="S1182" s="277">
        <v>0</v>
      </c>
      <c r="T1182" s="277">
        <v>0</v>
      </c>
      <c r="U1182" s="280"/>
      <c r="V1182" s="280"/>
      <c r="W1182" s="280"/>
      <c r="X1182" s="280"/>
      <c r="Y1182" s="280"/>
      <c r="Z1182" s="280"/>
      <c r="AA1182" s="280"/>
      <c r="AB1182" s="280"/>
      <c r="AC1182" s="280"/>
      <c r="AD1182" s="280"/>
      <c r="AE1182" s="280"/>
      <c r="AF1182" s="280"/>
      <c r="AG1182" s="280"/>
      <c r="AH1182" s="280"/>
      <c r="AI1182" s="280"/>
      <c r="AJ1182" s="280"/>
      <c r="AK1182" s="280"/>
      <c r="AL1182" s="280"/>
      <c r="AM1182" s="280"/>
      <c r="AN1182" s="280"/>
      <c r="AO1182" s="280"/>
    </row>
    <row r="1183" ht="22.5" customHeight="1">
      <c r="A1183" s="275">
        <v>6</v>
      </c>
      <c r="B1183" s="276" t="s">
        <v>1057</v>
      </c>
      <c r="C1183" s="317">
        <f t="shared" si="536"/>
        <v>828435</v>
      </c>
      <c r="D1183" s="277">
        <f t="shared" si="537"/>
        <v>0</v>
      </c>
      <c r="E1183" s="317">
        <v>0</v>
      </c>
      <c r="F1183" s="277">
        <v>0</v>
      </c>
      <c r="G1183" s="317">
        <v>0</v>
      </c>
      <c r="H1183" s="277">
        <v>0</v>
      </c>
      <c r="I1183" s="317">
        <v>0</v>
      </c>
      <c r="J1183" s="279">
        <v>0</v>
      </c>
      <c r="K1183" s="317">
        <v>0</v>
      </c>
      <c r="L1183" s="277">
        <v>0</v>
      </c>
      <c r="M1183" s="317">
        <v>0</v>
      </c>
      <c r="N1183" s="277">
        <v>828435</v>
      </c>
      <c r="O1183" s="317">
        <v>0</v>
      </c>
      <c r="P1183" s="277">
        <v>0</v>
      </c>
      <c r="Q1183" s="317">
        <v>0</v>
      </c>
      <c r="R1183" s="277">
        <v>0</v>
      </c>
      <c r="S1183" s="317">
        <v>0</v>
      </c>
      <c r="T1183" s="277">
        <v>0</v>
      </c>
      <c r="U1183" s="325"/>
      <c r="V1183" s="325"/>
      <c r="W1183" s="325"/>
      <c r="X1183" s="325"/>
      <c r="Y1183" s="325"/>
      <c r="Z1183" s="325"/>
      <c r="AA1183" s="325"/>
      <c r="AB1183" s="325"/>
      <c r="AC1183" s="325"/>
      <c r="AD1183" s="325"/>
      <c r="AE1183" s="325"/>
      <c r="AF1183" s="325"/>
      <c r="AG1183" s="325"/>
      <c r="AH1183" s="325"/>
      <c r="AI1183" s="325"/>
      <c r="AJ1183" s="325"/>
      <c r="AK1183" s="325"/>
      <c r="AL1183" s="325"/>
      <c r="AM1183" s="325"/>
      <c r="AN1183" s="325"/>
      <c r="AO1183" s="325"/>
    </row>
    <row r="1184" ht="22.5" customHeight="1">
      <c r="A1184" s="275">
        <v>7</v>
      </c>
      <c r="B1184" s="276" t="s">
        <v>1059</v>
      </c>
      <c r="C1184" s="277">
        <f t="shared" si="536"/>
        <v>1550904.6799999999</v>
      </c>
      <c r="D1184" s="277">
        <f t="shared" si="537"/>
        <v>0</v>
      </c>
      <c r="E1184" s="277">
        <v>0</v>
      </c>
      <c r="F1184" s="277">
        <v>0</v>
      </c>
      <c r="G1184" s="277">
        <v>0</v>
      </c>
      <c r="H1184" s="277">
        <v>0</v>
      </c>
      <c r="I1184" s="277">
        <v>0</v>
      </c>
      <c r="J1184" s="279">
        <v>0</v>
      </c>
      <c r="K1184" s="277">
        <v>0</v>
      </c>
      <c r="L1184" s="277">
        <v>1550904.6799999999</v>
      </c>
      <c r="M1184" s="277">
        <v>0</v>
      </c>
      <c r="N1184" s="277">
        <v>0</v>
      </c>
      <c r="O1184" s="277">
        <v>0</v>
      </c>
      <c r="P1184" s="277">
        <v>0</v>
      </c>
      <c r="Q1184" s="277">
        <v>0</v>
      </c>
      <c r="R1184" s="277">
        <v>0</v>
      </c>
      <c r="S1184" s="277">
        <v>0</v>
      </c>
      <c r="T1184" s="277">
        <v>0</v>
      </c>
      <c r="U1184" s="274"/>
      <c r="V1184" s="274"/>
      <c r="W1184" s="274"/>
      <c r="X1184" s="274"/>
      <c r="Y1184" s="274"/>
      <c r="Z1184" s="274"/>
      <c r="AA1184" s="274"/>
      <c r="AB1184" s="274"/>
      <c r="AC1184" s="274"/>
      <c r="AD1184" s="274"/>
      <c r="AE1184" s="274"/>
      <c r="AF1184" s="274"/>
      <c r="AG1184" s="274"/>
      <c r="AH1184" s="274"/>
      <c r="AI1184" s="274"/>
      <c r="AJ1184" s="274"/>
      <c r="AK1184" s="274"/>
      <c r="AL1184" s="274"/>
      <c r="AM1184" s="274"/>
      <c r="AN1184" s="274"/>
      <c r="AO1184" s="274"/>
    </row>
    <row r="1185" ht="22.5" customHeight="1">
      <c r="A1185" s="275">
        <v>8</v>
      </c>
      <c r="B1185" s="276" t="s">
        <v>1060</v>
      </c>
      <c r="C1185" s="277">
        <f t="shared" si="536"/>
        <v>826641</v>
      </c>
      <c r="D1185" s="277">
        <f t="shared" si="537"/>
        <v>0</v>
      </c>
      <c r="E1185" s="277">
        <v>0</v>
      </c>
      <c r="F1185" s="277">
        <v>0</v>
      </c>
      <c r="G1185" s="277">
        <v>0</v>
      </c>
      <c r="H1185" s="277">
        <v>0</v>
      </c>
      <c r="I1185" s="277">
        <v>0</v>
      </c>
      <c r="J1185" s="279">
        <v>0</v>
      </c>
      <c r="K1185" s="277">
        <v>0</v>
      </c>
      <c r="L1185" s="277">
        <v>826641</v>
      </c>
      <c r="M1185" s="277">
        <v>0</v>
      </c>
      <c r="N1185" s="277">
        <v>0</v>
      </c>
      <c r="O1185" s="277">
        <v>0</v>
      </c>
      <c r="P1185" s="277">
        <v>0</v>
      </c>
      <c r="Q1185" s="277">
        <v>0</v>
      </c>
      <c r="R1185" s="277">
        <v>0</v>
      </c>
      <c r="S1185" s="277">
        <v>0</v>
      </c>
      <c r="T1185" s="277">
        <v>0</v>
      </c>
      <c r="U1185" s="274"/>
      <c r="V1185" s="274"/>
      <c r="W1185" s="274"/>
      <c r="X1185" s="274"/>
      <c r="Y1185" s="274"/>
      <c r="Z1185" s="274"/>
      <c r="AA1185" s="274"/>
      <c r="AB1185" s="274"/>
      <c r="AC1185" s="274"/>
      <c r="AD1185" s="274"/>
      <c r="AE1185" s="274"/>
      <c r="AF1185" s="274"/>
      <c r="AG1185" s="274"/>
      <c r="AH1185" s="274"/>
      <c r="AI1185" s="274"/>
      <c r="AJ1185" s="274"/>
      <c r="AK1185" s="274"/>
      <c r="AL1185" s="274"/>
      <c r="AM1185" s="274"/>
      <c r="AN1185" s="274"/>
      <c r="AO1185" s="274"/>
    </row>
    <row r="1186" ht="24.75" customHeight="1">
      <c r="A1186" s="271" t="s">
        <v>933</v>
      </c>
      <c r="B1186" s="271"/>
      <c r="C1186" s="272">
        <f>SUM(C1187:C1196)</f>
        <v>9240875.4500000011</v>
      </c>
      <c r="D1186" s="272">
        <f>SUM(D1187:D1196)</f>
        <v>8385849.4500000011</v>
      </c>
      <c r="E1186" s="272">
        <f>SUM(E1187:E1196)</f>
        <v>1323488.6499999999</v>
      </c>
      <c r="F1186" s="272">
        <f>SUM(F1187:F1196)</f>
        <v>2063330.3999999999</v>
      </c>
      <c r="G1186" s="272">
        <f>SUM(G1187:G1196)</f>
        <v>0</v>
      </c>
      <c r="H1186" s="272">
        <f>SUM(H1187:H1196)</f>
        <v>3077236.3999999999</v>
      </c>
      <c r="I1186" s="272">
        <f>SUM(I1187:I1196)</f>
        <v>1921794</v>
      </c>
      <c r="J1186" s="273">
        <f>SUM(J1187:J1196)</f>
        <v>0</v>
      </c>
      <c r="K1186" s="272">
        <f>SUM(K1187:K1196)</f>
        <v>0</v>
      </c>
      <c r="L1186" s="272">
        <f>SUM(L1187:L1196)</f>
        <v>0</v>
      </c>
      <c r="M1186" s="272">
        <f>SUM(M1187:M1196)</f>
        <v>0</v>
      </c>
      <c r="N1186" s="272">
        <f>SUM(N1187:N1196)</f>
        <v>855026</v>
      </c>
      <c r="O1186" s="272">
        <f>SUM(O1187:O1196)</f>
        <v>0</v>
      </c>
      <c r="P1186" s="272">
        <f>SUM(P1187:P1196)</f>
        <v>0</v>
      </c>
      <c r="Q1186" s="272">
        <f>SUM(Q1187:Q1196)</f>
        <v>0</v>
      </c>
      <c r="R1186" s="272">
        <f>SUM(R1187:R1196)</f>
        <v>0</v>
      </c>
      <c r="S1186" s="272">
        <f>SUM(S1187:S1196)</f>
        <v>0</v>
      </c>
      <c r="T1186" s="272">
        <f>SUM(T1187:T1196)</f>
        <v>0</v>
      </c>
      <c r="U1186" s="280"/>
      <c r="V1186" s="280"/>
      <c r="W1186" s="280"/>
      <c r="X1186" s="280"/>
      <c r="Y1186" s="280"/>
      <c r="Z1186" s="280"/>
      <c r="AA1186" s="280"/>
      <c r="AB1186" s="280"/>
      <c r="AC1186" s="280"/>
      <c r="AD1186" s="280"/>
      <c r="AE1186" s="280"/>
      <c r="AF1186" s="280"/>
      <c r="AG1186" s="280"/>
      <c r="AH1186" s="280"/>
      <c r="AI1186" s="280"/>
      <c r="AJ1186" s="280"/>
      <c r="AK1186" s="280"/>
      <c r="AL1186" s="280"/>
      <c r="AM1186" s="280"/>
      <c r="AN1186" s="280"/>
      <c r="AO1186" s="280"/>
    </row>
    <row r="1187" ht="22.5" customHeight="1">
      <c r="A1187" s="275">
        <v>1</v>
      </c>
      <c r="B1187" s="276" t="s">
        <v>1061</v>
      </c>
      <c r="C1187" s="277">
        <f t="shared" ref="C1187:C1196" si="538">D1187+K1187+L1187+M1187+N1187+O1187+P1187+Q1187+R1187+S1187+T1187</f>
        <v>1601641.2000000002</v>
      </c>
      <c r="D1187" s="277">
        <f t="shared" ref="D1187:D1196" si="539">SUM(E1187:I1187)</f>
        <v>1601641.2000000002</v>
      </c>
      <c r="E1187" s="277">
        <v>0</v>
      </c>
      <c r="F1187" s="277">
        <v>859588.80000000005</v>
      </c>
      <c r="G1187" s="277">
        <v>0</v>
      </c>
      <c r="H1187" s="277">
        <v>452456.40000000002</v>
      </c>
      <c r="I1187" s="277">
        <v>289596</v>
      </c>
      <c r="J1187" s="279">
        <v>0</v>
      </c>
      <c r="K1187" s="277">
        <v>0</v>
      </c>
      <c r="L1187" s="277">
        <v>0</v>
      </c>
      <c r="M1187" s="277">
        <v>0</v>
      </c>
      <c r="N1187" s="277">
        <v>0</v>
      </c>
      <c r="O1187" s="277">
        <v>0</v>
      </c>
      <c r="P1187" s="277">
        <v>0</v>
      </c>
      <c r="Q1187" s="277">
        <v>0</v>
      </c>
      <c r="R1187" s="277">
        <v>0</v>
      </c>
      <c r="S1187" s="277">
        <v>0</v>
      </c>
      <c r="T1187" s="277">
        <v>0</v>
      </c>
      <c r="U1187" s="280"/>
      <c r="V1187" s="280"/>
      <c r="W1187" s="280"/>
      <c r="X1187" s="280"/>
      <c r="Y1187" s="280"/>
      <c r="Z1187" s="280"/>
      <c r="AA1187" s="280"/>
      <c r="AB1187" s="280"/>
      <c r="AC1187" s="280"/>
      <c r="AD1187" s="280"/>
      <c r="AE1187" s="280"/>
      <c r="AF1187" s="280"/>
      <c r="AG1187" s="280"/>
      <c r="AH1187" s="280"/>
      <c r="AI1187" s="280"/>
      <c r="AJ1187" s="280"/>
      <c r="AK1187" s="280"/>
      <c r="AL1187" s="280"/>
      <c r="AM1187" s="280"/>
      <c r="AN1187" s="280"/>
      <c r="AO1187" s="280"/>
    </row>
    <row r="1188" ht="22.5" customHeight="1">
      <c r="A1188" s="275">
        <v>2</v>
      </c>
      <c r="B1188" s="276" t="s">
        <v>1062</v>
      </c>
      <c r="C1188" s="277">
        <f t="shared" si="538"/>
        <v>713498.40000000002</v>
      </c>
      <c r="D1188" s="277">
        <f t="shared" si="539"/>
        <v>713498.40000000002</v>
      </c>
      <c r="E1188" s="277">
        <v>0</v>
      </c>
      <c r="F1188" s="277">
        <v>0</v>
      </c>
      <c r="G1188" s="277">
        <v>0</v>
      </c>
      <c r="H1188" s="277">
        <v>423902.40000000002</v>
      </c>
      <c r="I1188" s="277">
        <v>289596</v>
      </c>
      <c r="J1188" s="279">
        <v>0</v>
      </c>
      <c r="K1188" s="277">
        <v>0</v>
      </c>
      <c r="L1188" s="277">
        <v>0</v>
      </c>
      <c r="M1188" s="277">
        <v>0</v>
      </c>
      <c r="N1188" s="277">
        <v>0</v>
      </c>
      <c r="O1188" s="277">
        <v>0</v>
      </c>
      <c r="P1188" s="277">
        <v>0</v>
      </c>
      <c r="Q1188" s="277">
        <v>0</v>
      </c>
      <c r="R1188" s="277">
        <v>0</v>
      </c>
      <c r="S1188" s="277">
        <v>0</v>
      </c>
      <c r="T1188" s="277">
        <v>0</v>
      </c>
      <c r="U1188" s="280"/>
      <c r="V1188" s="280"/>
      <c r="W1188" s="280"/>
      <c r="X1188" s="280"/>
      <c r="Y1188" s="280"/>
      <c r="Z1188" s="280"/>
      <c r="AA1188" s="280"/>
      <c r="AB1188" s="280"/>
      <c r="AC1188" s="280"/>
      <c r="AD1188" s="280"/>
      <c r="AE1188" s="280"/>
      <c r="AF1188" s="280"/>
      <c r="AG1188" s="280"/>
      <c r="AH1188" s="280"/>
      <c r="AI1188" s="280"/>
      <c r="AJ1188" s="280"/>
      <c r="AK1188" s="280"/>
      <c r="AL1188" s="280"/>
      <c r="AM1188" s="280"/>
      <c r="AN1188" s="280"/>
      <c r="AO1188" s="280"/>
    </row>
    <row r="1189" ht="22.5" customHeight="1">
      <c r="A1189" s="275">
        <v>3</v>
      </c>
      <c r="B1189" s="276" t="s">
        <v>1064</v>
      </c>
      <c r="C1189" s="277">
        <f t="shared" si="538"/>
        <v>588819.59999999998</v>
      </c>
      <c r="D1189" s="277">
        <f t="shared" si="539"/>
        <v>588819.59999999998</v>
      </c>
      <c r="E1189" s="277">
        <v>0</v>
      </c>
      <c r="F1189" s="277">
        <v>261993.60000000001</v>
      </c>
      <c r="G1189" s="277">
        <v>0</v>
      </c>
      <c r="H1189" s="277">
        <v>0</v>
      </c>
      <c r="I1189" s="277">
        <v>326826</v>
      </c>
      <c r="J1189" s="279">
        <v>0</v>
      </c>
      <c r="K1189" s="277">
        <v>0</v>
      </c>
      <c r="L1189" s="277">
        <v>0</v>
      </c>
      <c r="M1189" s="277">
        <v>0</v>
      </c>
      <c r="N1189" s="277">
        <v>0</v>
      </c>
      <c r="O1189" s="277">
        <v>0</v>
      </c>
      <c r="P1189" s="277">
        <v>0</v>
      </c>
      <c r="Q1189" s="277">
        <v>0</v>
      </c>
      <c r="R1189" s="277">
        <v>0</v>
      </c>
      <c r="S1189" s="277">
        <v>0</v>
      </c>
      <c r="T1189" s="277">
        <v>0</v>
      </c>
      <c r="U1189" s="280"/>
      <c r="V1189" s="280"/>
      <c r="W1189" s="280"/>
      <c r="X1189" s="280"/>
      <c r="Y1189" s="280"/>
      <c r="Z1189" s="280"/>
      <c r="AA1189" s="280"/>
      <c r="AB1189" s="280"/>
      <c r="AC1189" s="280"/>
      <c r="AD1189" s="280"/>
      <c r="AE1189" s="280"/>
      <c r="AF1189" s="280"/>
      <c r="AG1189" s="280"/>
      <c r="AH1189" s="280"/>
      <c r="AI1189" s="280"/>
      <c r="AJ1189" s="280"/>
      <c r="AK1189" s="280"/>
      <c r="AL1189" s="280"/>
      <c r="AM1189" s="280"/>
      <c r="AN1189" s="280"/>
      <c r="AO1189" s="280"/>
    </row>
    <row r="1190" ht="22.5" customHeight="1">
      <c r="A1190" s="275">
        <v>4</v>
      </c>
      <c r="B1190" s="276" t="s">
        <v>1065</v>
      </c>
      <c r="C1190" s="277">
        <f t="shared" si="538"/>
        <v>1237153.2</v>
      </c>
      <c r="D1190" s="277">
        <f t="shared" si="539"/>
        <v>1237153.2</v>
      </c>
      <c r="E1190" s="277">
        <v>0</v>
      </c>
      <c r="F1190" s="277">
        <v>263103.59999999998</v>
      </c>
      <c r="G1190" s="277">
        <v>0</v>
      </c>
      <c r="H1190" s="277">
        <v>599536.80000000005</v>
      </c>
      <c r="I1190" s="277">
        <v>374512.79999999999</v>
      </c>
      <c r="J1190" s="279">
        <v>0</v>
      </c>
      <c r="K1190" s="277">
        <v>0</v>
      </c>
      <c r="L1190" s="277">
        <v>0</v>
      </c>
      <c r="M1190" s="277">
        <v>0</v>
      </c>
      <c r="N1190" s="277">
        <v>0</v>
      </c>
      <c r="O1190" s="277">
        <v>0</v>
      </c>
      <c r="P1190" s="277">
        <v>0</v>
      </c>
      <c r="Q1190" s="277">
        <v>0</v>
      </c>
      <c r="R1190" s="277">
        <v>0</v>
      </c>
      <c r="S1190" s="277">
        <v>0</v>
      </c>
      <c r="T1190" s="277">
        <v>0</v>
      </c>
      <c r="U1190" s="280"/>
      <c r="V1190" s="280"/>
      <c r="W1190" s="280"/>
      <c r="X1190" s="280"/>
      <c r="Y1190" s="280"/>
      <c r="Z1190" s="280"/>
      <c r="AA1190" s="280"/>
      <c r="AB1190" s="280"/>
      <c r="AC1190" s="280"/>
      <c r="AD1190" s="280"/>
      <c r="AE1190" s="280"/>
      <c r="AF1190" s="280"/>
      <c r="AG1190" s="280"/>
      <c r="AH1190" s="280"/>
      <c r="AI1190" s="280"/>
      <c r="AJ1190" s="280"/>
      <c r="AK1190" s="280"/>
      <c r="AL1190" s="280"/>
      <c r="AM1190" s="280"/>
      <c r="AN1190" s="280"/>
      <c r="AO1190" s="280"/>
    </row>
    <row r="1191" ht="22.5" customHeight="1">
      <c r="A1191" s="275">
        <v>5</v>
      </c>
      <c r="B1191" s="276" t="s">
        <v>1066</v>
      </c>
      <c r="C1191" s="277">
        <f t="shared" si="538"/>
        <v>301372</v>
      </c>
      <c r="D1191" s="277">
        <f t="shared" si="539"/>
        <v>0</v>
      </c>
      <c r="E1191" s="277">
        <v>0</v>
      </c>
      <c r="F1191" s="277">
        <v>0</v>
      </c>
      <c r="G1191" s="277">
        <v>0</v>
      </c>
      <c r="H1191" s="277">
        <v>0</v>
      </c>
      <c r="I1191" s="277">
        <v>0</v>
      </c>
      <c r="J1191" s="279">
        <v>0</v>
      </c>
      <c r="K1191" s="277">
        <v>0</v>
      </c>
      <c r="L1191" s="277">
        <v>0</v>
      </c>
      <c r="M1191" s="277">
        <v>0</v>
      </c>
      <c r="N1191" s="277">
        <v>301372</v>
      </c>
      <c r="O1191" s="277">
        <v>0</v>
      </c>
      <c r="P1191" s="277">
        <v>0</v>
      </c>
      <c r="Q1191" s="277">
        <v>0</v>
      </c>
      <c r="R1191" s="277">
        <v>0</v>
      </c>
      <c r="S1191" s="277">
        <v>0</v>
      </c>
      <c r="T1191" s="277">
        <v>0</v>
      </c>
      <c r="U1191" s="280"/>
      <c r="V1191" s="280"/>
      <c r="W1191" s="280"/>
      <c r="X1191" s="280"/>
      <c r="Y1191" s="280"/>
      <c r="Z1191" s="280"/>
      <c r="AA1191" s="280"/>
      <c r="AB1191" s="280"/>
      <c r="AC1191" s="280"/>
      <c r="AD1191" s="280"/>
      <c r="AE1191" s="280"/>
      <c r="AF1191" s="280"/>
      <c r="AG1191" s="280"/>
      <c r="AH1191" s="280"/>
      <c r="AI1191" s="280"/>
      <c r="AJ1191" s="280"/>
      <c r="AK1191" s="280"/>
      <c r="AL1191" s="280"/>
      <c r="AM1191" s="280"/>
      <c r="AN1191" s="280"/>
      <c r="AO1191" s="280"/>
    </row>
    <row r="1192" ht="22.5" customHeight="1">
      <c r="A1192" s="275">
        <v>6</v>
      </c>
      <c r="B1192" s="276" t="s">
        <v>1067</v>
      </c>
      <c r="C1192" s="277">
        <f t="shared" si="538"/>
        <v>782167.19999999995</v>
      </c>
      <c r="D1192" s="277">
        <f t="shared" si="539"/>
        <v>782167.19999999995</v>
      </c>
      <c r="E1192" s="277">
        <v>0</v>
      </c>
      <c r="F1192" s="277">
        <v>0</v>
      </c>
      <c r="G1192" s="277">
        <v>0</v>
      </c>
      <c r="H1192" s="277">
        <v>494726.40000000002</v>
      </c>
      <c r="I1192" s="277">
        <v>287440.79999999999</v>
      </c>
      <c r="J1192" s="279">
        <v>0</v>
      </c>
      <c r="K1192" s="277">
        <v>0</v>
      </c>
      <c r="L1192" s="277">
        <v>0</v>
      </c>
      <c r="M1192" s="277">
        <v>0</v>
      </c>
      <c r="N1192" s="277">
        <v>0</v>
      </c>
      <c r="O1192" s="277">
        <v>0</v>
      </c>
      <c r="P1192" s="277">
        <v>0</v>
      </c>
      <c r="Q1192" s="277">
        <v>0</v>
      </c>
      <c r="R1192" s="277">
        <v>0</v>
      </c>
      <c r="S1192" s="277">
        <v>0</v>
      </c>
      <c r="T1192" s="277">
        <v>0</v>
      </c>
      <c r="U1192" s="280"/>
      <c r="V1192" s="280"/>
      <c r="W1192" s="280"/>
      <c r="X1192" s="280"/>
      <c r="Y1192" s="280"/>
      <c r="Z1192" s="280"/>
      <c r="AA1192" s="280"/>
      <c r="AB1192" s="280"/>
      <c r="AC1192" s="280"/>
      <c r="AD1192" s="280"/>
      <c r="AE1192" s="280"/>
      <c r="AF1192" s="280"/>
      <c r="AG1192" s="280"/>
      <c r="AH1192" s="280"/>
      <c r="AI1192" s="280"/>
      <c r="AJ1192" s="280"/>
      <c r="AK1192" s="280"/>
      <c r="AL1192" s="280"/>
      <c r="AM1192" s="280"/>
      <c r="AN1192" s="280"/>
      <c r="AO1192" s="280"/>
    </row>
    <row r="1193" ht="22.5" customHeight="1">
      <c r="A1193" s="275">
        <v>7</v>
      </c>
      <c r="B1193" s="276" t="s">
        <v>1068</v>
      </c>
      <c r="C1193" s="277">
        <f t="shared" si="538"/>
        <v>1689409.2000000002</v>
      </c>
      <c r="D1193" s="277">
        <f t="shared" si="539"/>
        <v>1689409.2000000002</v>
      </c>
      <c r="E1193" s="277">
        <v>0</v>
      </c>
      <c r="F1193" s="277">
        <v>678644.40000000002</v>
      </c>
      <c r="G1193" s="277">
        <v>0</v>
      </c>
      <c r="H1193" s="277">
        <v>656942.40000000002</v>
      </c>
      <c r="I1193" s="277">
        <v>353822.40000000002</v>
      </c>
      <c r="J1193" s="279">
        <v>0</v>
      </c>
      <c r="K1193" s="277">
        <v>0</v>
      </c>
      <c r="L1193" s="277">
        <v>0</v>
      </c>
      <c r="M1193" s="277">
        <v>0</v>
      </c>
      <c r="N1193" s="277">
        <v>0</v>
      </c>
      <c r="O1193" s="277">
        <v>0</v>
      </c>
      <c r="P1193" s="277">
        <v>0</v>
      </c>
      <c r="Q1193" s="277">
        <v>0</v>
      </c>
      <c r="R1193" s="277">
        <v>0</v>
      </c>
      <c r="S1193" s="277">
        <v>0</v>
      </c>
      <c r="T1193" s="277">
        <v>0</v>
      </c>
      <c r="U1193" s="280"/>
      <c r="V1193" s="280"/>
      <c r="W1193" s="280"/>
      <c r="X1193" s="280"/>
      <c r="Y1193" s="280"/>
      <c r="Z1193" s="280"/>
      <c r="AA1193" s="280"/>
      <c r="AB1193" s="280"/>
      <c r="AC1193" s="280"/>
      <c r="AD1193" s="280"/>
      <c r="AE1193" s="280"/>
      <c r="AF1193" s="280"/>
      <c r="AG1193" s="280"/>
      <c r="AH1193" s="280"/>
      <c r="AI1193" s="280"/>
      <c r="AJ1193" s="280"/>
      <c r="AK1193" s="280"/>
      <c r="AL1193" s="280"/>
      <c r="AM1193" s="280"/>
      <c r="AN1193" s="280"/>
      <c r="AO1193" s="280"/>
    </row>
    <row r="1194" ht="22.5" customHeight="1">
      <c r="A1194" s="275">
        <v>8</v>
      </c>
      <c r="B1194" s="276" t="s">
        <v>1069</v>
      </c>
      <c r="C1194" s="277">
        <f t="shared" si="538"/>
        <v>1443890.6499999999</v>
      </c>
      <c r="D1194" s="277">
        <f t="shared" si="539"/>
        <v>890236.65000000002</v>
      </c>
      <c r="E1194" s="277">
        <v>890236.65000000002</v>
      </c>
      <c r="F1194" s="277">
        <v>0</v>
      </c>
      <c r="G1194" s="277">
        <v>0</v>
      </c>
      <c r="H1194" s="277">
        <v>0</v>
      </c>
      <c r="I1194" s="277">
        <v>0</v>
      </c>
      <c r="J1194" s="279">
        <v>0</v>
      </c>
      <c r="K1194" s="277">
        <v>0</v>
      </c>
      <c r="L1194" s="277">
        <v>0</v>
      </c>
      <c r="M1194" s="277">
        <v>0</v>
      </c>
      <c r="N1194" s="277">
        <v>553654</v>
      </c>
      <c r="O1194" s="277">
        <v>0</v>
      </c>
      <c r="P1194" s="277">
        <v>0</v>
      </c>
      <c r="Q1194" s="277">
        <v>0</v>
      </c>
      <c r="R1194" s="277">
        <v>0</v>
      </c>
      <c r="S1194" s="277">
        <v>0</v>
      </c>
      <c r="T1194" s="277">
        <v>0</v>
      </c>
      <c r="U1194" s="280"/>
      <c r="V1194" s="280"/>
      <c r="W1194" s="280"/>
      <c r="X1194" s="280"/>
      <c r="Y1194" s="280"/>
      <c r="Z1194" s="280"/>
      <c r="AA1194" s="280"/>
      <c r="AB1194" s="280"/>
      <c r="AC1194" s="280"/>
      <c r="AD1194" s="280"/>
      <c r="AE1194" s="280"/>
      <c r="AF1194" s="280"/>
      <c r="AG1194" s="280"/>
      <c r="AH1194" s="280"/>
      <c r="AI1194" s="280"/>
      <c r="AJ1194" s="280"/>
      <c r="AK1194" s="280"/>
      <c r="AL1194" s="280"/>
      <c r="AM1194" s="280"/>
      <c r="AN1194" s="280"/>
      <c r="AO1194" s="280"/>
    </row>
    <row r="1195" ht="22.5" customHeight="1">
      <c r="A1195" s="275">
        <v>9</v>
      </c>
      <c r="B1195" s="276" t="s">
        <v>1071</v>
      </c>
      <c r="C1195" s="277">
        <f t="shared" si="538"/>
        <v>433252</v>
      </c>
      <c r="D1195" s="277">
        <f t="shared" si="539"/>
        <v>433252</v>
      </c>
      <c r="E1195" s="277">
        <v>433252</v>
      </c>
      <c r="F1195" s="277">
        <v>0</v>
      </c>
      <c r="G1195" s="277">
        <v>0</v>
      </c>
      <c r="H1195" s="277">
        <v>0</v>
      </c>
      <c r="I1195" s="277">
        <v>0</v>
      </c>
      <c r="J1195" s="279">
        <v>0</v>
      </c>
      <c r="K1195" s="277">
        <v>0</v>
      </c>
      <c r="L1195" s="277">
        <v>0</v>
      </c>
      <c r="M1195" s="277">
        <v>0</v>
      </c>
      <c r="N1195" s="277">
        <v>0</v>
      </c>
      <c r="O1195" s="277">
        <v>0</v>
      </c>
      <c r="P1195" s="277">
        <v>0</v>
      </c>
      <c r="Q1195" s="277">
        <v>0</v>
      </c>
      <c r="R1195" s="277">
        <v>0</v>
      </c>
      <c r="S1195" s="277">
        <v>0</v>
      </c>
      <c r="T1195" s="277">
        <v>0</v>
      </c>
      <c r="U1195" s="274"/>
      <c r="V1195" s="274"/>
      <c r="W1195" s="274"/>
      <c r="X1195" s="274"/>
      <c r="Y1195" s="274"/>
      <c r="Z1195" s="274"/>
      <c r="AA1195" s="274"/>
      <c r="AB1195" s="274"/>
      <c r="AC1195" s="274"/>
      <c r="AD1195" s="274"/>
      <c r="AE1195" s="274"/>
      <c r="AF1195" s="274"/>
      <c r="AG1195" s="274"/>
      <c r="AH1195" s="274"/>
      <c r="AI1195" s="274"/>
      <c r="AJ1195" s="274"/>
      <c r="AK1195" s="274"/>
      <c r="AL1195" s="274"/>
      <c r="AM1195" s="274"/>
      <c r="AN1195" s="274"/>
      <c r="AO1195" s="274"/>
    </row>
    <row r="1196" ht="22.5" customHeight="1">
      <c r="A1196" s="275">
        <v>10</v>
      </c>
      <c r="B1196" s="276" t="s">
        <v>1072</v>
      </c>
      <c r="C1196" s="277">
        <f t="shared" si="538"/>
        <v>449672</v>
      </c>
      <c r="D1196" s="277">
        <f t="shared" si="539"/>
        <v>449672</v>
      </c>
      <c r="E1196" s="277">
        <v>0</v>
      </c>
      <c r="F1196" s="277">
        <v>0</v>
      </c>
      <c r="G1196" s="277">
        <v>0</v>
      </c>
      <c r="H1196" s="277">
        <v>449672</v>
      </c>
      <c r="I1196" s="277">
        <v>0</v>
      </c>
      <c r="J1196" s="279">
        <v>0</v>
      </c>
      <c r="K1196" s="277">
        <v>0</v>
      </c>
      <c r="L1196" s="277">
        <v>0</v>
      </c>
      <c r="M1196" s="277">
        <v>0</v>
      </c>
      <c r="N1196" s="277">
        <v>0</v>
      </c>
      <c r="O1196" s="277">
        <v>0</v>
      </c>
      <c r="P1196" s="277">
        <v>0</v>
      </c>
      <c r="Q1196" s="277">
        <v>0</v>
      </c>
      <c r="R1196" s="277">
        <v>0</v>
      </c>
      <c r="S1196" s="277">
        <v>0</v>
      </c>
      <c r="T1196" s="277">
        <v>0</v>
      </c>
      <c r="U1196" s="274"/>
      <c r="V1196" s="274"/>
      <c r="W1196" s="274"/>
      <c r="X1196" s="274"/>
      <c r="Y1196" s="274"/>
      <c r="Z1196" s="274"/>
      <c r="AA1196" s="274"/>
      <c r="AB1196" s="274"/>
      <c r="AC1196" s="274"/>
      <c r="AD1196" s="274"/>
      <c r="AE1196" s="274"/>
      <c r="AF1196" s="274"/>
      <c r="AG1196" s="274"/>
      <c r="AH1196" s="274"/>
      <c r="AI1196" s="274"/>
      <c r="AJ1196" s="274"/>
      <c r="AK1196" s="274"/>
      <c r="AL1196" s="274"/>
      <c r="AM1196" s="274"/>
      <c r="AN1196" s="274"/>
      <c r="AO1196" s="274"/>
    </row>
    <row r="1197" s="43" customFormat="1" ht="22.5" customHeight="1">
      <c r="A1197" s="271" t="s">
        <v>746</v>
      </c>
      <c r="B1197" s="271"/>
      <c r="C1197" s="355">
        <f>SUM(C1198:C1199)</f>
        <v>1514400</v>
      </c>
      <c r="D1197" s="355">
        <f>SUM(D1198:D1199)</f>
        <v>120000</v>
      </c>
      <c r="E1197" s="355">
        <f>SUM(E1198:E1199)</f>
        <v>0</v>
      </c>
      <c r="F1197" s="355">
        <f>SUM(F1198:F1199)</f>
        <v>0</v>
      </c>
      <c r="G1197" s="355">
        <f>SUM(G1198:G1199)</f>
        <v>0</v>
      </c>
      <c r="H1197" s="355">
        <f>SUM(H1198:H1199)</f>
        <v>120000</v>
      </c>
      <c r="I1197" s="355">
        <f>SUM(I1198:I1199)</f>
        <v>0</v>
      </c>
      <c r="J1197" s="356">
        <f>SUM(J1198:J1199)</f>
        <v>0</v>
      </c>
      <c r="K1197" s="355">
        <f>SUM(K1198:K1199)</f>
        <v>0</v>
      </c>
      <c r="L1197" s="355">
        <f>SUM(L1198:L1199)</f>
        <v>0</v>
      </c>
      <c r="M1197" s="355">
        <f>SUM(M1198:M1199)</f>
        <v>0</v>
      </c>
      <c r="N1197" s="355">
        <f>SUM(N1198:N1199)</f>
        <v>1394400</v>
      </c>
      <c r="O1197" s="355">
        <f>SUM(O1198:O1199)</f>
        <v>0</v>
      </c>
      <c r="P1197" s="355">
        <f>SUM(P1198:P1199)</f>
        <v>0</v>
      </c>
      <c r="Q1197" s="355">
        <f>SUM(Q1198:Q1199)</f>
        <v>0</v>
      </c>
      <c r="R1197" s="355">
        <f>SUM(R1198:R1199)</f>
        <v>0</v>
      </c>
      <c r="S1197" s="355">
        <f>SUM(S1198:S1199)</f>
        <v>0</v>
      </c>
      <c r="T1197" s="355">
        <f>SUM(T1198:T1199)</f>
        <v>0</v>
      </c>
      <c r="U1197" s="274"/>
      <c r="V1197" s="274"/>
      <c r="W1197" s="274"/>
      <c r="X1197" s="274"/>
      <c r="Y1197" s="274"/>
      <c r="Z1197" s="274"/>
      <c r="AA1197" s="274"/>
      <c r="AB1197" s="274"/>
      <c r="AC1197" s="274"/>
      <c r="AD1197" s="274"/>
      <c r="AE1197" s="274"/>
      <c r="AF1197" s="274"/>
      <c r="AG1197" s="274"/>
      <c r="AH1197" s="274"/>
      <c r="AI1197" s="274"/>
      <c r="AJ1197" s="274"/>
      <c r="AK1197" s="274"/>
      <c r="AL1197" s="274"/>
      <c r="AM1197" s="274"/>
      <c r="AN1197" s="274"/>
      <c r="AO1197" s="274"/>
    </row>
    <row r="1198" s="43" customFormat="1" ht="22.5" customHeight="1">
      <c r="A1198" s="275">
        <v>1</v>
      </c>
      <c r="B1198" s="276" t="s">
        <v>1073</v>
      </c>
      <c r="C1198" s="317">
        <f t="shared" ref="C1198:C1199" si="540">D1198+K1198+L1198+M1198+N1198+O1198+P1198+Q1198+R1198+S1198+T1198</f>
        <v>120000</v>
      </c>
      <c r="D1198" s="319">
        <f t="shared" ref="D1198:D1199" si="541">SUM(E1198:I1198)</f>
        <v>120000</v>
      </c>
      <c r="E1198" s="317">
        <v>0</v>
      </c>
      <c r="F1198" s="319">
        <v>0</v>
      </c>
      <c r="G1198" s="317">
        <v>0</v>
      </c>
      <c r="H1198" s="319">
        <v>120000</v>
      </c>
      <c r="I1198" s="317">
        <v>0</v>
      </c>
      <c r="J1198" s="360">
        <v>0</v>
      </c>
      <c r="K1198" s="317">
        <v>0</v>
      </c>
      <c r="L1198" s="319">
        <v>0</v>
      </c>
      <c r="M1198" s="317">
        <v>0</v>
      </c>
      <c r="N1198" s="319">
        <v>0</v>
      </c>
      <c r="O1198" s="317">
        <v>0</v>
      </c>
      <c r="P1198" s="319">
        <v>0</v>
      </c>
      <c r="Q1198" s="317">
        <v>0</v>
      </c>
      <c r="R1198" s="319">
        <v>0</v>
      </c>
      <c r="S1198" s="317">
        <v>0</v>
      </c>
      <c r="T1198" s="277">
        <v>0</v>
      </c>
      <c r="U1198" s="325"/>
      <c r="V1198" s="325"/>
      <c r="W1198" s="325"/>
      <c r="X1198" s="325"/>
      <c r="Y1198" s="325"/>
      <c r="Z1198" s="325"/>
      <c r="AA1198" s="325"/>
      <c r="AB1198" s="325"/>
      <c r="AC1198" s="325"/>
      <c r="AD1198" s="325"/>
      <c r="AE1198" s="325"/>
      <c r="AF1198" s="325"/>
      <c r="AG1198" s="325"/>
      <c r="AH1198" s="325"/>
      <c r="AI1198" s="325"/>
      <c r="AJ1198" s="325"/>
      <c r="AK1198" s="325"/>
      <c r="AL1198" s="325"/>
      <c r="AM1198" s="325"/>
      <c r="AN1198" s="325"/>
      <c r="AO1198" s="325"/>
    </row>
    <row r="1199" s="43" customFormat="1" ht="22.5" customHeight="1">
      <c r="A1199" s="361">
        <v>2</v>
      </c>
      <c r="B1199" s="276" t="s">
        <v>1074</v>
      </c>
      <c r="C1199" s="299">
        <f t="shared" si="540"/>
        <v>1394400</v>
      </c>
      <c r="D1199" s="299">
        <f t="shared" si="541"/>
        <v>0</v>
      </c>
      <c r="E1199" s="299">
        <v>0</v>
      </c>
      <c r="F1199" s="299">
        <v>0</v>
      </c>
      <c r="G1199" s="299">
        <v>0</v>
      </c>
      <c r="H1199" s="299">
        <v>0</v>
      </c>
      <c r="I1199" s="299">
        <v>0</v>
      </c>
      <c r="J1199" s="348">
        <v>0</v>
      </c>
      <c r="K1199" s="299">
        <v>0</v>
      </c>
      <c r="L1199" s="299">
        <v>0</v>
      </c>
      <c r="M1199" s="299">
        <v>0</v>
      </c>
      <c r="N1199" s="299">
        <v>1394400</v>
      </c>
      <c r="O1199" s="299">
        <v>0</v>
      </c>
      <c r="P1199" s="299">
        <v>0</v>
      </c>
      <c r="Q1199" s="297">
        <v>0</v>
      </c>
      <c r="R1199" s="297">
        <v>0</v>
      </c>
      <c r="S1199" s="299">
        <v>0</v>
      </c>
      <c r="T1199" s="299">
        <v>0</v>
      </c>
      <c r="U1199" s="274"/>
      <c r="V1199" s="274"/>
      <c r="W1199" s="274"/>
      <c r="X1199" s="274"/>
      <c r="Y1199" s="274"/>
      <c r="Z1199" s="274"/>
      <c r="AA1199" s="274"/>
      <c r="AB1199" s="274"/>
      <c r="AC1199" s="274"/>
      <c r="AD1199" s="274"/>
      <c r="AE1199" s="274"/>
      <c r="AF1199" s="274"/>
      <c r="AG1199" s="274"/>
      <c r="AH1199" s="274"/>
      <c r="AI1199" s="274"/>
      <c r="AJ1199" s="274"/>
      <c r="AK1199" s="274"/>
      <c r="AL1199" s="274"/>
      <c r="AM1199" s="274"/>
      <c r="AN1199" s="274"/>
      <c r="AO1199" s="274"/>
    </row>
    <row r="1200" s="51" customFormat="1" ht="22.5" customHeight="1">
      <c r="A1200" s="271" t="s">
        <v>750</v>
      </c>
      <c r="B1200" s="271"/>
      <c r="C1200" s="272">
        <f>SUM(C1201:C1207)</f>
        <v>2980781</v>
      </c>
      <c r="D1200" s="272">
        <f>SUM(D1201:D1207)</f>
        <v>1811927</v>
      </c>
      <c r="E1200" s="272">
        <f>SUM(E1201:E1207)</f>
        <v>0</v>
      </c>
      <c r="F1200" s="272">
        <f>SUM(F1201:F1207)</f>
        <v>449187</v>
      </c>
      <c r="G1200" s="272">
        <f>SUM(G1201:G1207)</f>
        <v>371713</v>
      </c>
      <c r="H1200" s="272">
        <f>SUM(H1201:H1207)</f>
        <v>991027</v>
      </c>
      <c r="I1200" s="272">
        <f>SUM(I1201:I1207)</f>
        <v>0</v>
      </c>
      <c r="J1200" s="273">
        <f>SUM(J1201:J1207)</f>
        <v>0</v>
      </c>
      <c r="K1200" s="272">
        <f>SUM(K1201:K1207)</f>
        <v>0</v>
      </c>
      <c r="L1200" s="272">
        <f>SUM(L1201:L1207)</f>
        <v>0</v>
      </c>
      <c r="M1200" s="272">
        <f>SUM(M1201:M1207)</f>
        <v>109676</v>
      </c>
      <c r="N1200" s="272">
        <f>SUM(N1201:N1207)</f>
        <v>1059178</v>
      </c>
      <c r="O1200" s="272">
        <f>SUM(O1201:O1207)</f>
        <v>0</v>
      </c>
      <c r="P1200" s="272">
        <f>SUM(P1201:P1207)</f>
        <v>0</v>
      </c>
      <c r="Q1200" s="272">
        <f>SUM(Q1201:Q1207)</f>
        <v>0</v>
      </c>
      <c r="R1200" s="272">
        <f>SUM(R1201:R1207)</f>
        <v>0</v>
      </c>
      <c r="S1200" s="272">
        <f>SUM(S1201:S1207)</f>
        <v>0</v>
      </c>
      <c r="T1200" s="272">
        <f>SUM(T1201:T1207)</f>
        <v>0</v>
      </c>
      <c r="U1200" s="280"/>
      <c r="V1200" s="280"/>
      <c r="W1200" s="280"/>
      <c r="X1200" s="280"/>
      <c r="Y1200" s="280"/>
      <c r="Z1200" s="280"/>
      <c r="AA1200" s="280"/>
      <c r="AB1200" s="280"/>
      <c r="AC1200" s="280"/>
      <c r="AD1200" s="280"/>
      <c r="AE1200" s="280"/>
      <c r="AF1200" s="280"/>
      <c r="AG1200" s="280"/>
      <c r="AH1200" s="280"/>
      <c r="AI1200" s="280"/>
      <c r="AJ1200" s="280"/>
      <c r="AK1200" s="280"/>
      <c r="AL1200" s="280"/>
      <c r="AM1200" s="280"/>
      <c r="AN1200" s="280"/>
      <c r="AO1200" s="280"/>
    </row>
    <row r="1201" s="51" customFormat="1" ht="22.5" customHeight="1">
      <c r="A1201" s="275">
        <v>1</v>
      </c>
      <c r="B1201" s="276" t="s">
        <v>1076</v>
      </c>
      <c r="C1201" s="277">
        <f t="shared" ref="C1201:C1207" si="542">D1201+K1201+L1201+M1201+N1201+O1201+P1201+Q1201+R1201+S1201+T1201</f>
        <v>638935</v>
      </c>
      <c r="D1201" s="277">
        <f t="shared" ref="D1201:D1207" si="543">SUM(E1201:I1201)</f>
        <v>638935</v>
      </c>
      <c r="E1201" s="277">
        <v>0</v>
      </c>
      <c r="F1201" s="277">
        <v>0</v>
      </c>
      <c r="G1201" s="277">
        <v>347667</v>
      </c>
      <c r="H1201" s="277">
        <v>291268</v>
      </c>
      <c r="I1201" s="277">
        <v>0</v>
      </c>
      <c r="J1201" s="279">
        <v>0</v>
      </c>
      <c r="K1201" s="277">
        <v>0</v>
      </c>
      <c r="L1201" s="277">
        <v>0</v>
      </c>
      <c r="M1201" s="277">
        <v>0</v>
      </c>
      <c r="N1201" s="277">
        <v>0</v>
      </c>
      <c r="O1201" s="277">
        <v>0</v>
      </c>
      <c r="P1201" s="277">
        <v>0</v>
      </c>
      <c r="Q1201" s="277">
        <v>0</v>
      </c>
      <c r="R1201" s="277">
        <v>0</v>
      </c>
      <c r="S1201" s="277">
        <v>0</v>
      </c>
      <c r="T1201" s="277">
        <v>0</v>
      </c>
      <c r="U1201" s="280"/>
      <c r="V1201" s="280"/>
      <c r="W1201" s="280"/>
      <c r="X1201" s="280"/>
      <c r="Y1201" s="280"/>
      <c r="Z1201" s="280"/>
      <c r="AA1201" s="280"/>
      <c r="AB1201" s="280"/>
      <c r="AC1201" s="280"/>
      <c r="AD1201" s="280"/>
      <c r="AE1201" s="280"/>
      <c r="AF1201" s="280"/>
      <c r="AG1201" s="280"/>
      <c r="AH1201" s="280"/>
      <c r="AI1201" s="280"/>
      <c r="AJ1201" s="280"/>
      <c r="AK1201" s="280"/>
      <c r="AL1201" s="280"/>
      <c r="AM1201" s="280"/>
      <c r="AN1201" s="280"/>
      <c r="AO1201" s="280"/>
    </row>
    <row r="1202" s="51" customFormat="1" ht="22.5" customHeight="1">
      <c r="A1202" s="275"/>
      <c r="B1202" s="276" t="s">
        <v>1076</v>
      </c>
      <c r="C1202" s="277">
        <f t="shared" si="542"/>
        <v>-638935</v>
      </c>
      <c r="D1202" s="277">
        <f t="shared" si="543"/>
        <v>-638935</v>
      </c>
      <c r="E1202" s="277">
        <v>0</v>
      </c>
      <c r="F1202" s="277">
        <v>0</v>
      </c>
      <c r="G1202" s="277">
        <v>-638935</v>
      </c>
      <c r="H1202" s="277">
        <v>0</v>
      </c>
      <c r="I1202" s="277">
        <v>0</v>
      </c>
      <c r="J1202" s="279">
        <v>0</v>
      </c>
      <c r="K1202" s="277">
        <v>0</v>
      </c>
      <c r="L1202" s="277">
        <v>0</v>
      </c>
      <c r="M1202" s="277">
        <v>0</v>
      </c>
      <c r="N1202" s="277">
        <v>0</v>
      </c>
      <c r="O1202" s="277">
        <v>0</v>
      </c>
      <c r="P1202" s="277">
        <v>0</v>
      </c>
      <c r="Q1202" s="277">
        <v>0</v>
      </c>
      <c r="R1202" s="277">
        <v>0</v>
      </c>
      <c r="S1202" s="277">
        <v>0</v>
      </c>
      <c r="T1202" s="277">
        <v>0</v>
      </c>
      <c r="U1202" s="280"/>
      <c r="V1202" s="280"/>
      <c r="W1202" s="280"/>
      <c r="X1202" s="280"/>
      <c r="Y1202" s="280"/>
      <c r="Z1202" s="280"/>
      <c r="AA1202" s="280"/>
      <c r="AB1202" s="280"/>
      <c r="AC1202" s="280"/>
      <c r="AD1202" s="280"/>
      <c r="AE1202" s="280"/>
      <c r="AF1202" s="280"/>
      <c r="AG1202" s="280"/>
      <c r="AH1202" s="280"/>
      <c r="AI1202" s="280"/>
      <c r="AJ1202" s="280"/>
      <c r="AK1202" s="280"/>
      <c r="AL1202" s="280"/>
      <c r="AM1202" s="280"/>
      <c r="AN1202" s="280"/>
      <c r="AO1202" s="280"/>
    </row>
    <row r="1203" s="51" customFormat="1" ht="22.5" customHeight="1">
      <c r="A1203" s="275">
        <v>2</v>
      </c>
      <c r="B1203" s="276" t="s">
        <v>1077</v>
      </c>
      <c r="C1203" s="277">
        <f t="shared" si="542"/>
        <v>1325962</v>
      </c>
      <c r="D1203" s="277">
        <f t="shared" si="543"/>
        <v>1325962</v>
      </c>
      <c r="E1203" s="277">
        <v>0</v>
      </c>
      <c r="F1203" s="277">
        <v>0</v>
      </c>
      <c r="G1203" s="277">
        <v>662981</v>
      </c>
      <c r="H1203" s="277">
        <v>662981</v>
      </c>
      <c r="I1203" s="277">
        <v>0</v>
      </c>
      <c r="J1203" s="279">
        <v>0</v>
      </c>
      <c r="K1203" s="277">
        <v>0</v>
      </c>
      <c r="L1203" s="277">
        <v>0</v>
      </c>
      <c r="M1203" s="277">
        <v>0</v>
      </c>
      <c r="N1203" s="277">
        <v>0</v>
      </c>
      <c r="O1203" s="277">
        <v>0</v>
      </c>
      <c r="P1203" s="277">
        <v>0</v>
      </c>
      <c r="Q1203" s="277">
        <v>0</v>
      </c>
      <c r="R1203" s="277">
        <v>0</v>
      </c>
      <c r="S1203" s="277">
        <v>0</v>
      </c>
      <c r="T1203" s="277">
        <v>0</v>
      </c>
      <c r="U1203" s="280"/>
      <c r="V1203" s="280"/>
      <c r="W1203" s="280"/>
      <c r="X1203" s="280"/>
      <c r="Y1203" s="280"/>
      <c r="Z1203" s="280"/>
      <c r="AA1203" s="280"/>
      <c r="AB1203" s="280"/>
      <c r="AC1203" s="280"/>
      <c r="AD1203" s="280"/>
      <c r="AE1203" s="280"/>
      <c r="AF1203" s="280"/>
      <c r="AG1203" s="280"/>
      <c r="AH1203" s="280"/>
      <c r="AI1203" s="280"/>
      <c r="AJ1203" s="280"/>
      <c r="AK1203" s="280"/>
      <c r="AL1203" s="280"/>
      <c r="AM1203" s="280"/>
      <c r="AN1203" s="280"/>
      <c r="AO1203" s="280"/>
    </row>
    <row r="1204" s="51" customFormat="1" ht="22.5" customHeight="1">
      <c r="A1204" s="275">
        <v>3</v>
      </c>
      <c r="B1204" s="276" t="s">
        <v>1078</v>
      </c>
      <c r="C1204" s="277">
        <f t="shared" si="542"/>
        <v>602188</v>
      </c>
      <c r="D1204" s="277">
        <f t="shared" si="543"/>
        <v>449187</v>
      </c>
      <c r="E1204" s="277">
        <v>0</v>
      </c>
      <c r="F1204" s="277">
        <v>449187</v>
      </c>
      <c r="G1204" s="277">
        <v>0</v>
      </c>
      <c r="H1204" s="277">
        <v>0</v>
      </c>
      <c r="I1204" s="277">
        <v>0</v>
      </c>
      <c r="J1204" s="279">
        <v>0</v>
      </c>
      <c r="K1204" s="277">
        <v>0</v>
      </c>
      <c r="L1204" s="277">
        <v>0</v>
      </c>
      <c r="M1204" s="277">
        <v>0</v>
      </c>
      <c r="N1204" s="277">
        <v>153001</v>
      </c>
      <c r="O1204" s="277">
        <v>0</v>
      </c>
      <c r="P1204" s="277">
        <v>0</v>
      </c>
      <c r="Q1204" s="277">
        <v>0</v>
      </c>
      <c r="R1204" s="277">
        <v>0</v>
      </c>
      <c r="S1204" s="277">
        <v>0</v>
      </c>
      <c r="T1204" s="277">
        <v>0</v>
      </c>
      <c r="U1204" s="280"/>
      <c r="V1204" s="280"/>
      <c r="W1204" s="280"/>
      <c r="X1204" s="280"/>
      <c r="Y1204" s="280"/>
      <c r="Z1204" s="280"/>
      <c r="AA1204" s="280"/>
      <c r="AB1204" s="280"/>
      <c r="AC1204" s="280"/>
      <c r="AD1204" s="280"/>
      <c r="AE1204" s="280"/>
      <c r="AF1204" s="280"/>
      <c r="AG1204" s="280"/>
      <c r="AH1204" s="280"/>
      <c r="AI1204" s="280"/>
      <c r="AJ1204" s="280"/>
      <c r="AK1204" s="280"/>
      <c r="AL1204" s="280"/>
      <c r="AM1204" s="280"/>
      <c r="AN1204" s="280"/>
      <c r="AO1204" s="280"/>
    </row>
    <row r="1205" s="51" customFormat="1" ht="22.5" customHeight="1">
      <c r="A1205" s="275">
        <v>4</v>
      </c>
      <c r="B1205" s="276" t="s">
        <v>1079</v>
      </c>
      <c r="C1205" s="277">
        <f t="shared" si="542"/>
        <v>43547</v>
      </c>
      <c r="D1205" s="277">
        <f t="shared" si="543"/>
        <v>0</v>
      </c>
      <c r="E1205" s="277">
        <v>0</v>
      </c>
      <c r="F1205" s="277">
        <v>0</v>
      </c>
      <c r="G1205" s="277">
        <v>0</v>
      </c>
      <c r="H1205" s="277">
        <v>0</v>
      </c>
      <c r="I1205" s="277">
        <v>0</v>
      </c>
      <c r="J1205" s="279">
        <v>0</v>
      </c>
      <c r="K1205" s="277">
        <v>0</v>
      </c>
      <c r="L1205" s="277">
        <v>0</v>
      </c>
      <c r="M1205" s="277">
        <v>0</v>
      </c>
      <c r="N1205" s="277">
        <v>43547</v>
      </c>
      <c r="O1205" s="277">
        <v>0</v>
      </c>
      <c r="P1205" s="277">
        <v>0</v>
      </c>
      <c r="Q1205" s="277">
        <v>0</v>
      </c>
      <c r="R1205" s="277">
        <v>0</v>
      </c>
      <c r="S1205" s="277">
        <v>0</v>
      </c>
      <c r="T1205" s="277">
        <v>0</v>
      </c>
      <c r="U1205" s="280"/>
      <c r="V1205" s="280"/>
      <c r="W1205" s="280"/>
      <c r="X1205" s="280"/>
      <c r="Y1205" s="280"/>
      <c r="Z1205" s="280"/>
      <c r="AA1205" s="280"/>
      <c r="AB1205" s="280"/>
      <c r="AC1205" s="280"/>
      <c r="AD1205" s="280"/>
      <c r="AE1205" s="280"/>
      <c r="AF1205" s="280"/>
      <c r="AG1205" s="280"/>
      <c r="AH1205" s="280"/>
      <c r="AI1205" s="280"/>
      <c r="AJ1205" s="280"/>
      <c r="AK1205" s="280"/>
      <c r="AL1205" s="280"/>
      <c r="AM1205" s="280"/>
      <c r="AN1205" s="280"/>
      <c r="AO1205" s="280"/>
    </row>
    <row r="1206" s="43" customFormat="1" ht="22.5" customHeight="1">
      <c r="A1206" s="275">
        <v>5</v>
      </c>
      <c r="B1206" s="276" t="s">
        <v>1080</v>
      </c>
      <c r="C1206" s="277">
        <f t="shared" si="542"/>
        <v>894302</v>
      </c>
      <c r="D1206" s="277">
        <f t="shared" si="543"/>
        <v>36778</v>
      </c>
      <c r="E1206" s="277">
        <v>0</v>
      </c>
      <c r="F1206" s="277">
        <v>0</v>
      </c>
      <c r="G1206" s="277">
        <v>0</v>
      </c>
      <c r="H1206" s="277">
        <v>36778</v>
      </c>
      <c r="I1206" s="277">
        <v>0</v>
      </c>
      <c r="J1206" s="279">
        <v>0</v>
      </c>
      <c r="K1206" s="277">
        <v>0</v>
      </c>
      <c r="L1206" s="277">
        <v>0</v>
      </c>
      <c r="M1206" s="277">
        <v>109676</v>
      </c>
      <c r="N1206" s="277">
        <v>747848</v>
      </c>
      <c r="O1206" s="277">
        <v>0</v>
      </c>
      <c r="P1206" s="277">
        <v>0</v>
      </c>
      <c r="Q1206" s="277">
        <v>0</v>
      </c>
      <c r="R1206" s="277">
        <v>0</v>
      </c>
      <c r="S1206" s="277">
        <v>0</v>
      </c>
      <c r="T1206" s="277">
        <v>0</v>
      </c>
      <c r="U1206" s="274"/>
      <c r="V1206" s="274"/>
      <c r="W1206" s="274"/>
      <c r="X1206" s="274"/>
      <c r="Y1206" s="274"/>
      <c r="Z1206" s="274"/>
      <c r="AA1206" s="274"/>
      <c r="AB1206" s="274"/>
      <c r="AC1206" s="274"/>
      <c r="AD1206" s="274"/>
      <c r="AE1206" s="274"/>
      <c r="AF1206" s="274"/>
      <c r="AG1206" s="274"/>
      <c r="AH1206" s="274"/>
      <c r="AI1206" s="274"/>
      <c r="AJ1206" s="274"/>
      <c r="AK1206" s="274"/>
      <c r="AL1206" s="274"/>
      <c r="AM1206" s="274"/>
      <c r="AN1206" s="274"/>
      <c r="AO1206" s="274"/>
    </row>
    <row r="1207" s="43" customFormat="1" ht="22.5" customHeight="1">
      <c r="A1207" s="275">
        <v>6</v>
      </c>
      <c r="B1207" s="276" t="s">
        <v>1081</v>
      </c>
      <c r="C1207" s="277">
        <f t="shared" si="542"/>
        <v>114782</v>
      </c>
      <c r="D1207" s="277">
        <f t="shared" si="543"/>
        <v>0</v>
      </c>
      <c r="E1207" s="277">
        <v>0</v>
      </c>
      <c r="F1207" s="277">
        <v>0</v>
      </c>
      <c r="G1207" s="277">
        <v>0</v>
      </c>
      <c r="H1207" s="277">
        <v>0</v>
      </c>
      <c r="I1207" s="277">
        <v>0</v>
      </c>
      <c r="J1207" s="279">
        <v>0</v>
      </c>
      <c r="K1207" s="277">
        <v>0</v>
      </c>
      <c r="L1207" s="277">
        <v>0</v>
      </c>
      <c r="M1207" s="277">
        <v>0</v>
      </c>
      <c r="N1207" s="277">
        <v>114782</v>
      </c>
      <c r="O1207" s="277">
        <v>0</v>
      </c>
      <c r="P1207" s="277">
        <v>0</v>
      </c>
      <c r="Q1207" s="277">
        <v>0</v>
      </c>
      <c r="R1207" s="277">
        <v>0</v>
      </c>
      <c r="S1207" s="277">
        <v>0</v>
      </c>
      <c r="T1207" s="277">
        <v>0</v>
      </c>
      <c r="U1207" s="274"/>
      <c r="V1207" s="274"/>
      <c r="W1207" s="274"/>
      <c r="X1207" s="274"/>
      <c r="Y1207" s="274"/>
      <c r="Z1207" s="274"/>
      <c r="AA1207" s="274"/>
      <c r="AB1207" s="274"/>
      <c r="AC1207" s="274"/>
      <c r="AD1207" s="274"/>
      <c r="AE1207" s="274"/>
      <c r="AF1207" s="274"/>
      <c r="AG1207" s="274"/>
      <c r="AH1207" s="274"/>
      <c r="AI1207" s="274"/>
      <c r="AJ1207" s="274"/>
      <c r="AK1207" s="274"/>
      <c r="AL1207" s="274"/>
      <c r="AM1207" s="274"/>
      <c r="AN1207" s="274"/>
      <c r="AO1207" s="274"/>
    </row>
    <row r="1208" ht="22.5" customHeight="1">
      <c r="A1208" s="271" t="s">
        <v>939</v>
      </c>
      <c r="B1208" s="271"/>
      <c r="C1208" s="272">
        <f>SUM(C1209:C1210)</f>
        <v>2375483.3999999999</v>
      </c>
      <c r="D1208" s="272">
        <f>SUM(D1209:D1210)</f>
        <v>2375483.3999999999</v>
      </c>
      <c r="E1208" s="272">
        <f>SUM(E1209:E1210)</f>
        <v>0</v>
      </c>
      <c r="F1208" s="272">
        <f>SUM(F1209:F1210)</f>
        <v>2817369</v>
      </c>
      <c r="G1208" s="272">
        <f>SUM(G1209:G1210)</f>
        <v>0</v>
      </c>
      <c r="H1208" s="272">
        <f>SUM(H1209:H1210)</f>
        <v>-258847.20000000001</v>
      </c>
      <c r="I1208" s="272">
        <f>SUM(I1209:I1210)</f>
        <v>-183038.39999999999</v>
      </c>
      <c r="J1208" s="273">
        <f>SUM(J1209:J1210)</f>
        <v>0</v>
      </c>
      <c r="K1208" s="272">
        <f>SUM(K1209:K1210)</f>
        <v>0</v>
      </c>
      <c r="L1208" s="272">
        <f>SUM(L1209:L1210)</f>
        <v>0</v>
      </c>
      <c r="M1208" s="272">
        <f>SUM(M1209:M1210)</f>
        <v>0</v>
      </c>
      <c r="N1208" s="272">
        <f>SUM(N1209:N1210)</f>
        <v>0</v>
      </c>
      <c r="O1208" s="272">
        <f>SUM(O1209:O1210)</f>
        <v>0</v>
      </c>
      <c r="P1208" s="272">
        <f>SUM(P1209:P1210)</f>
        <v>0</v>
      </c>
      <c r="Q1208" s="272">
        <f>SUM(Q1209:Q1210)</f>
        <v>0</v>
      </c>
      <c r="R1208" s="272">
        <f>SUM(R1209:R1210)</f>
        <v>0</v>
      </c>
      <c r="S1208" s="272">
        <f>SUM(S1209:S1210)</f>
        <v>0</v>
      </c>
      <c r="T1208" s="272">
        <f>SUM(T1209:T1210)</f>
        <v>0</v>
      </c>
      <c r="U1208" s="280"/>
      <c r="V1208" s="280"/>
      <c r="W1208" s="280"/>
      <c r="X1208" s="280"/>
      <c r="Y1208" s="280"/>
      <c r="Z1208" s="280"/>
      <c r="AA1208" s="280"/>
      <c r="AB1208" s="280"/>
      <c r="AC1208" s="280"/>
      <c r="AD1208" s="280"/>
      <c r="AE1208" s="280"/>
      <c r="AF1208" s="280"/>
      <c r="AG1208" s="280"/>
      <c r="AH1208" s="280"/>
      <c r="AI1208" s="280"/>
      <c r="AJ1208" s="280"/>
      <c r="AK1208" s="280"/>
      <c r="AL1208" s="280"/>
      <c r="AM1208" s="280"/>
      <c r="AN1208" s="280"/>
      <c r="AO1208" s="280"/>
    </row>
    <row r="1209" ht="22.5" customHeight="1">
      <c r="A1209" s="275">
        <v>1</v>
      </c>
      <c r="B1209" s="276" t="s">
        <v>1082</v>
      </c>
      <c r="C1209" s="277">
        <f t="shared" ref="C1209:C1210" si="544">D1209+K1209+L1209+M1209+N1209+O1209+P1209+Q1209+R1209+S1209+T1209</f>
        <v>-441885.59999999998</v>
      </c>
      <c r="D1209" s="277">
        <f t="shared" ref="D1209:D1210" si="545">SUM(E1209:I1209)</f>
        <v>-441885.59999999998</v>
      </c>
      <c r="E1209" s="277">
        <v>0</v>
      </c>
      <c r="F1209" s="277">
        <v>0</v>
      </c>
      <c r="G1209" s="277">
        <v>0</v>
      </c>
      <c r="H1209" s="277">
        <v>-258847.20000000001</v>
      </c>
      <c r="I1209" s="277">
        <v>-183038.39999999999</v>
      </c>
      <c r="J1209" s="279">
        <v>0</v>
      </c>
      <c r="K1209" s="277">
        <v>0</v>
      </c>
      <c r="L1209" s="277">
        <v>0</v>
      </c>
      <c r="M1209" s="277">
        <v>0</v>
      </c>
      <c r="N1209" s="277">
        <v>0</v>
      </c>
      <c r="O1209" s="277">
        <v>0</v>
      </c>
      <c r="P1209" s="277">
        <v>0</v>
      </c>
      <c r="Q1209" s="277">
        <v>0</v>
      </c>
      <c r="R1209" s="277">
        <v>0</v>
      </c>
      <c r="S1209" s="277">
        <v>0</v>
      </c>
      <c r="T1209" s="277">
        <v>0</v>
      </c>
      <c r="U1209" s="274"/>
      <c r="V1209" s="274"/>
      <c r="W1209" s="274"/>
      <c r="X1209" s="274"/>
      <c r="Y1209" s="274"/>
      <c r="Z1209" s="274"/>
      <c r="AA1209" s="274"/>
      <c r="AB1209" s="274"/>
      <c r="AC1209" s="274"/>
      <c r="AD1209" s="274"/>
      <c r="AE1209" s="274"/>
      <c r="AF1209" s="274"/>
      <c r="AG1209" s="274"/>
      <c r="AH1209" s="274"/>
      <c r="AI1209" s="274"/>
      <c r="AJ1209" s="274"/>
      <c r="AK1209" s="274"/>
      <c r="AL1209" s="274"/>
      <c r="AM1209" s="274"/>
      <c r="AN1209" s="274"/>
      <c r="AO1209" s="274"/>
    </row>
    <row r="1210" ht="22.5" customHeight="1">
      <c r="A1210" s="275">
        <v>2</v>
      </c>
      <c r="B1210" s="276" t="s">
        <v>1083</v>
      </c>
      <c r="C1210" s="277">
        <f t="shared" si="544"/>
        <v>2817369</v>
      </c>
      <c r="D1210" s="277">
        <f t="shared" si="545"/>
        <v>2817369</v>
      </c>
      <c r="E1210" s="277">
        <v>0</v>
      </c>
      <c r="F1210" s="277">
        <v>2817369</v>
      </c>
      <c r="G1210" s="277">
        <v>0</v>
      </c>
      <c r="H1210" s="277">
        <v>0</v>
      </c>
      <c r="I1210" s="277">
        <v>0</v>
      </c>
      <c r="J1210" s="279">
        <v>0</v>
      </c>
      <c r="K1210" s="277">
        <v>0</v>
      </c>
      <c r="L1210" s="277">
        <v>0</v>
      </c>
      <c r="M1210" s="277">
        <v>0</v>
      </c>
      <c r="N1210" s="277">
        <v>0</v>
      </c>
      <c r="O1210" s="277">
        <v>0</v>
      </c>
      <c r="P1210" s="277">
        <v>0</v>
      </c>
      <c r="Q1210" s="277">
        <v>0</v>
      </c>
      <c r="R1210" s="277">
        <v>0</v>
      </c>
      <c r="S1210" s="277">
        <v>0</v>
      </c>
      <c r="T1210" s="277">
        <v>0</v>
      </c>
      <c r="U1210" s="274"/>
      <c r="V1210" s="274"/>
      <c r="W1210" s="274"/>
      <c r="X1210" s="274"/>
      <c r="Y1210" s="274"/>
      <c r="Z1210" s="274"/>
      <c r="AA1210" s="274"/>
      <c r="AB1210" s="274"/>
      <c r="AC1210" s="274"/>
      <c r="AD1210" s="274"/>
      <c r="AE1210" s="274"/>
      <c r="AF1210" s="274"/>
      <c r="AG1210" s="274"/>
      <c r="AH1210" s="274"/>
      <c r="AI1210" s="274"/>
      <c r="AJ1210" s="274"/>
      <c r="AK1210" s="274"/>
      <c r="AL1210" s="274"/>
      <c r="AM1210" s="274"/>
      <c r="AN1210" s="274"/>
      <c r="AO1210" s="274"/>
    </row>
    <row r="1211" s="51" customFormat="1" ht="22.5" customHeight="1">
      <c r="A1211" s="271" t="s">
        <v>757</v>
      </c>
      <c r="B1211" s="271"/>
      <c r="C1211" s="340">
        <f>SUM(C1212:C1222)</f>
        <v>6261554.2299999995</v>
      </c>
      <c r="D1211" s="340">
        <f>SUM(D1212:D1222)</f>
        <v>959605.40000000002</v>
      </c>
      <c r="E1211" s="340">
        <f>SUM(E1212:E1222)</f>
        <v>0</v>
      </c>
      <c r="F1211" s="340">
        <f>SUM(F1212:F1222)</f>
        <v>129779</v>
      </c>
      <c r="G1211" s="340">
        <f>SUM(G1212:G1222)</f>
        <v>0</v>
      </c>
      <c r="H1211" s="340">
        <f>SUM(H1212:H1222)</f>
        <v>546872.40000000002</v>
      </c>
      <c r="I1211" s="340">
        <f>SUM(I1212:I1222)</f>
        <v>282954</v>
      </c>
      <c r="J1211" s="341">
        <f>SUM(J1212:J1222)</f>
        <v>0</v>
      </c>
      <c r="K1211" s="340">
        <f>SUM(K1212:K1222)</f>
        <v>0</v>
      </c>
      <c r="L1211" s="340">
        <f>SUM(L1212:L1222)</f>
        <v>0</v>
      </c>
      <c r="M1211" s="340">
        <f>SUM(M1212:M1222)</f>
        <v>0</v>
      </c>
      <c r="N1211" s="340">
        <f>SUM(N1212:N1222)</f>
        <v>5312237.5999999996</v>
      </c>
      <c r="O1211" s="340">
        <f>SUM(O1212:O1222)</f>
        <v>0</v>
      </c>
      <c r="P1211" s="340">
        <f>SUM(P1212:P1222)</f>
        <v>87402.739999999991</v>
      </c>
      <c r="Q1211" s="340">
        <f>SUM(Q1212:Q1222)</f>
        <v>0</v>
      </c>
      <c r="R1211" s="340">
        <f>SUM(R1212:R1222)</f>
        <v>0</v>
      </c>
      <c r="S1211" s="340">
        <f>SUM(S1212:S1222)</f>
        <v>-97691.509999999995</v>
      </c>
      <c r="T1211" s="340">
        <f>SUM(T1212:T1222)</f>
        <v>0</v>
      </c>
      <c r="U1211" s="280"/>
      <c r="V1211" s="280"/>
      <c r="W1211" s="280"/>
      <c r="X1211" s="280"/>
      <c r="Y1211" s="280"/>
      <c r="Z1211" s="280"/>
      <c r="AA1211" s="280"/>
      <c r="AB1211" s="280"/>
      <c r="AC1211" s="280"/>
      <c r="AD1211" s="280"/>
      <c r="AE1211" s="280"/>
      <c r="AF1211" s="280"/>
      <c r="AG1211" s="280"/>
      <c r="AH1211" s="280"/>
      <c r="AI1211" s="280"/>
      <c r="AJ1211" s="280"/>
      <c r="AK1211" s="280"/>
      <c r="AL1211" s="280"/>
      <c r="AM1211" s="280"/>
      <c r="AN1211" s="280"/>
      <c r="AO1211" s="280"/>
    </row>
    <row r="1212" s="51" customFormat="1" ht="22.5" customHeight="1">
      <c r="A1212" s="275">
        <v>1</v>
      </c>
      <c r="B1212" s="199" t="s">
        <v>1084</v>
      </c>
      <c r="C1212" s="333">
        <f t="shared" ref="C1212:C1222" si="546">D1212+K1212+L1212+M1212+N1212+O1212+P1212+Q1212+R1212+S1212+T1212</f>
        <v>1088243</v>
      </c>
      <c r="D1212" s="333">
        <f t="shared" ref="D1212:D1222" si="547">E1212+F1212+G1212+H1212+I1212</f>
        <v>0</v>
      </c>
      <c r="E1212" s="333">
        <v>0</v>
      </c>
      <c r="F1212" s="333">
        <v>0</v>
      </c>
      <c r="G1212" s="333">
        <v>0</v>
      </c>
      <c r="H1212" s="333">
        <v>0</v>
      </c>
      <c r="I1212" s="333">
        <v>0</v>
      </c>
      <c r="J1212" s="334">
        <v>0</v>
      </c>
      <c r="K1212" s="333">
        <v>0</v>
      </c>
      <c r="L1212" s="333">
        <v>0</v>
      </c>
      <c r="M1212" s="333">
        <v>0</v>
      </c>
      <c r="N1212" s="333">
        <v>1088243</v>
      </c>
      <c r="O1212" s="333">
        <v>0</v>
      </c>
      <c r="P1212" s="333">
        <v>0</v>
      </c>
      <c r="Q1212" s="333">
        <v>0</v>
      </c>
      <c r="R1212" s="333">
        <v>0</v>
      </c>
      <c r="S1212" s="333">
        <v>0</v>
      </c>
      <c r="T1212" s="333">
        <v>0</v>
      </c>
      <c r="U1212" s="326"/>
      <c r="V1212" s="326"/>
      <c r="W1212" s="326"/>
      <c r="X1212" s="326"/>
      <c r="Y1212" s="326"/>
      <c r="Z1212" s="326"/>
      <c r="AA1212" s="326"/>
      <c r="AB1212" s="326"/>
      <c r="AC1212" s="326"/>
      <c r="AD1212" s="326"/>
      <c r="AE1212" s="326"/>
      <c r="AF1212" s="326"/>
      <c r="AG1212" s="326"/>
      <c r="AH1212" s="326"/>
      <c r="AI1212" s="326"/>
      <c r="AJ1212" s="326"/>
      <c r="AK1212" s="326"/>
      <c r="AL1212" s="326"/>
      <c r="AM1212" s="326"/>
      <c r="AN1212" s="326"/>
      <c r="AO1212" s="326"/>
    </row>
    <row r="1213" s="51" customFormat="1" ht="22.5" customHeight="1">
      <c r="A1213" s="275">
        <v>2</v>
      </c>
      <c r="B1213" s="199" t="s">
        <v>1085</v>
      </c>
      <c r="C1213" s="333">
        <f t="shared" si="546"/>
        <v>1190383</v>
      </c>
      <c r="D1213" s="333">
        <f t="shared" si="547"/>
        <v>0</v>
      </c>
      <c r="E1213" s="333">
        <v>0</v>
      </c>
      <c r="F1213" s="333">
        <v>0</v>
      </c>
      <c r="G1213" s="333">
        <v>0</v>
      </c>
      <c r="H1213" s="333">
        <v>0</v>
      </c>
      <c r="I1213" s="333">
        <v>0</v>
      </c>
      <c r="J1213" s="334">
        <v>0</v>
      </c>
      <c r="K1213" s="333">
        <v>0</v>
      </c>
      <c r="L1213" s="333">
        <v>0</v>
      </c>
      <c r="M1213" s="333">
        <v>0</v>
      </c>
      <c r="N1213" s="333">
        <v>1190383</v>
      </c>
      <c r="O1213" s="333">
        <v>0</v>
      </c>
      <c r="P1213" s="333">
        <v>0</v>
      </c>
      <c r="Q1213" s="333">
        <v>0</v>
      </c>
      <c r="R1213" s="333">
        <v>0</v>
      </c>
      <c r="S1213" s="333">
        <v>0</v>
      </c>
      <c r="T1213" s="333">
        <v>0</v>
      </c>
      <c r="U1213" s="326"/>
      <c r="V1213" s="326"/>
      <c r="W1213" s="326"/>
      <c r="X1213" s="326"/>
      <c r="Y1213" s="326"/>
      <c r="Z1213" s="326"/>
      <c r="AA1213" s="326"/>
      <c r="AB1213" s="326"/>
      <c r="AC1213" s="326"/>
      <c r="AD1213" s="326"/>
      <c r="AE1213" s="326"/>
      <c r="AF1213" s="326"/>
      <c r="AG1213" s="326"/>
      <c r="AH1213" s="326"/>
      <c r="AI1213" s="326"/>
      <c r="AJ1213" s="326"/>
      <c r="AK1213" s="326"/>
      <c r="AL1213" s="326"/>
      <c r="AM1213" s="326"/>
      <c r="AN1213" s="326"/>
      <c r="AO1213" s="326"/>
    </row>
    <row r="1214" s="51" customFormat="1" ht="22.5" customHeight="1">
      <c r="A1214" s="275">
        <v>3</v>
      </c>
      <c r="B1214" s="276" t="s">
        <v>1086</v>
      </c>
      <c r="C1214" s="317">
        <f t="shared" si="546"/>
        <v>1040000</v>
      </c>
      <c r="D1214" s="283">
        <f t="shared" si="547"/>
        <v>0</v>
      </c>
      <c r="E1214" s="317">
        <v>0</v>
      </c>
      <c r="F1214" s="283">
        <v>0</v>
      </c>
      <c r="G1214" s="317">
        <v>0</v>
      </c>
      <c r="H1214" s="283">
        <v>0</v>
      </c>
      <c r="I1214" s="317">
        <v>0</v>
      </c>
      <c r="J1214" s="289">
        <v>0</v>
      </c>
      <c r="K1214" s="317">
        <v>0</v>
      </c>
      <c r="L1214" s="283">
        <v>0</v>
      </c>
      <c r="M1214" s="317">
        <v>0</v>
      </c>
      <c r="N1214" s="283">
        <v>1040000</v>
      </c>
      <c r="O1214" s="317">
        <v>0</v>
      </c>
      <c r="P1214" s="283">
        <v>0</v>
      </c>
      <c r="Q1214" s="317">
        <v>0</v>
      </c>
      <c r="R1214" s="283">
        <v>0</v>
      </c>
      <c r="S1214" s="317">
        <v>0</v>
      </c>
      <c r="T1214" s="283">
        <v>0</v>
      </c>
      <c r="U1214" s="326"/>
      <c r="V1214" s="326"/>
      <c r="W1214" s="326"/>
      <c r="X1214" s="326"/>
      <c r="Y1214" s="326"/>
      <c r="Z1214" s="326"/>
      <c r="AA1214" s="326"/>
      <c r="AB1214" s="326"/>
      <c r="AC1214" s="326"/>
      <c r="AD1214" s="326"/>
      <c r="AE1214" s="326"/>
      <c r="AF1214" s="326"/>
      <c r="AG1214" s="326"/>
      <c r="AH1214" s="326"/>
      <c r="AI1214" s="326"/>
      <c r="AJ1214" s="326"/>
      <c r="AK1214" s="326"/>
      <c r="AL1214" s="326"/>
      <c r="AM1214" s="326"/>
      <c r="AN1214" s="326"/>
      <c r="AO1214" s="326"/>
    </row>
    <row r="1215" s="43" customFormat="1" ht="22.5" customHeight="1">
      <c r="A1215" s="275">
        <v>4</v>
      </c>
      <c r="B1215" s="276" t="s">
        <v>758</v>
      </c>
      <c r="C1215" s="277">
        <f t="shared" si="546"/>
        <v>1297499.6000000001</v>
      </c>
      <c r="D1215" s="277">
        <f t="shared" si="547"/>
        <v>0</v>
      </c>
      <c r="E1215" s="277">
        <v>0</v>
      </c>
      <c r="F1215" s="277">
        <v>0</v>
      </c>
      <c r="G1215" s="277">
        <v>0</v>
      </c>
      <c r="H1215" s="277">
        <v>0</v>
      </c>
      <c r="I1215" s="277">
        <v>0</v>
      </c>
      <c r="J1215" s="279">
        <v>0</v>
      </c>
      <c r="K1215" s="277">
        <v>0</v>
      </c>
      <c r="L1215" s="277">
        <v>0</v>
      </c>
      <c r="M1215" s="277">
        <v>0</v>
      </c>
      <c r="N1215" s="277">
        <v>1297499.6000000001</v>
      </c>
      <c r="O1215" s="277">
        <v>0</v>
      </c>
      <c r="P1215" s="277">
        <v>0</v>
      </c>
      <c r="Q1215" s="277">
        <v>0</v>
      </c>
      <c r="R1215" s="277">
        <v>0</v>
      </c>
      <c r="S1215" s="277">
        <v>0</v>
      </c>
      <c r="T1215" s="277">
        <v>0</v>
      </c>
      <c r="U1215" s="274"/>
      <c r="V1215" s="274"/>
      <c r="W1215" s="274"/>
      <c r="X1215" s="274"/>
      <c r="Y1215" s="274"/>
      <c r="Z1215" s="274"/>
      <c r="AA1215" s="274"/>
      <c r="AB1215" s="274"/>
      <c r="AC1215" s="274"/>
      <c r="AD1215" s="274"/>
      <c r="AE1215" s="274"/>
      <c r="AF1215" s="274"/>
      <c r="AG1215" s="274"/>
      <c r="AH1215" s="274"/>
      <c r="AI1215" s="274"/>
      <c r="AJ1215" s="274"/>
      <c r="AK1215" s="274"/>
      <c r="AL1215" s="274"/>
      <c r="AM1215" s="274"/>
      <c r="AN1215" s="274"/>
      <c r="AO1215" s="274"/>
    </row>
    <row r="1216" s="51" customFormat="1" ht="22.5" customHeight="1">
      <c r="A1216" s="275">
        <v>5</v>
      </c>
      <c r="B1216" s="276" t="s">
        <v>1087</v>
      </c>
      <c r="C1216" s="277">
        <f t="shared" si="546"/>
        <v>-196453.20000000001</v>
      </c>
      <c r="D1216" s="277">
        <f t="shared" si="547"/>
        <v>-196453.20000000001</v>
      </c>
      <c r="E1216" s="277">
        <v>0</v>
      </c>
      <c r="F1216" s="277">
        <v>0</v>
      </c>
      <c r="G1216" s="277">
        <v>0</v>
      </c>
      <c r="H1216" s="277">
        <v>0</v>
      </c>
      <c r="I1216" s="277">
        <v>-196453.20000000001</v>
      </c>
      <c r="J1216" s="279">
        <v>0</v>
      </c>
      <c r="K1216" s="277">
        <v>0</v>
      </c>
      <c r="L1216" s="277">
        <v>0</v>
      </c>
      <c r="M1216" s="277">
        <v>0</v>
      </c>
      <c r="N1216" s="277">
        <v>0</v>
      </c>
      <c r="O1216" s="277">
        <v>0</v>
      </c>
      <c r="P1216" s="277">
        <v>0</v>
      </c>
      <c r="Q1216" s="277">
        <v>0</v>
      </c>
      <c r="R1216" s="277">
        <v>0</v>
      </c>
      <c r="S1216" s="277">
        <v>0</v>
      </c>
      <c r="T1216" s="277">
        <v>0</v>
      </c>
      <c r="U1216" s="280"/>
      <c r="V1216" s="280"/>
      <c r="W1216" s="280"/>
      <c r="X1216" s="280"/>
      <c r="Y1216" s="280"/>
      <c r="Z1216" s="280"/>
      <c r="AA1216" s="280"/>
      <c r="AB1216" s="280"/>
      <c r="AC1216" s="280"/>
      <c r="AD1216" s="280"/>
      <c r="AE1216" s="280"/>
      <c r="AF1216" s="280"/>
      <c r="AG1216" s="280"/>
      <c r="AH1216" s="280"/>
      <c r="AI1216" s="280"/>
      <c r="AJ1216" s="280"/>
      <c r="AK1216" s="280"/>
      <c r="AL1216" s="280"/>
      <c r="AM1216" s="280"/>
      <c r="AN1216" s="280"/>
      <c r="AO1216" s="280"/>
    </row>
    <row r="1217" s="43" customFormat="1" ht="22.5" customHeight="1">
      <c r="A1217" s="275">
        <v>6</v>
      </c>
      <c r="B1217" s="276" t="s">
        <v>1568</v>
      </c>
      <c r="C1217" s="277">
        <f t="shared" si="546"/>
        <v>61083.599999999999</v>
      </c>
      <c r="D1217" s="277">
        <f t="shared" si="547"/>
        <v>61083.599999999999</v>
      </c>
      <c r="E1217" s="277">
        <v>0</v>
      </c>
      <c r="F1217" s="277">
        <v>0</v>
      </c>
      <c r="G1217" s="277">
        <v>0</v>
      </c>
      <c r="H1217" s="277">
        <v>61083.599999999999</v>
      </c>
      <c r="I1217" s="277">
        <v>0</v>
      </c>
      <c r="J1217" s="279">
        <v>0</v>
      </c>
      <c r="K1217" s="277">
        <v>0</v>
      </c>
      <c r="L1217" s="277">
        <v>0</v>
      </c>
      <c r="M1217" s="277">
        <v>0</v>
      </c>
      <c r="N1217" s="277">
        <v>0</v>
      </c>
      <c r="O1217" s="277">
        <v>0</v>
      </c>
      <c r="P1217" s="277">
        <v>0</v>
      </c>
      <c r="Q1217" s="277">
        <v>0</v>
      </c>
      <c r="R1217" s="277">
        <v>0</v>
      </c>
      <c r="S1217" s="277">
        <v>0</v>
      </c>
      <c r="T1217" s="277">
        <v>0</v>
      </c>
      <c r="U1217" s="274"/>
      <c r="V1217" s="274"/>
      <c r="W1217" s="274"/>
      <c r="X1217" s="274"/>
      <c r="Y1217" s="274"/>
      <c r="Z1217" s="274"/>
      <c r="AA1217" s="274"/>
      <c r="AB1217" s="274"/>
      <c r="AC1217" s="274"/>
      <c r="AD1217" s="274"/>
      <c r="AE1217" s="274"/>
      <c r="AF1217" s="274"/>
      <c r="AG1217" s="274"/>
      <c r="AH1217" s="274"/>
      <c r="AI1217" s="274"/>
      <c r="AJ1217" s="274"/>
      <c r="AK1217" s="274"/>
      <c r="AL1217" s="274"/>
      <c r="AM1217" s="274"/>
      <c r="AN1217" s="274"/>
      <c r="AO1217" s="274"/>
    </row>
    <row r="1218" s="51" customFormat="1" ht="22.5" customHeight="1">
      <c r="A1218" s="275">
        <v>7</v>
      </c>
      <c r="B1218" s="276" t="s">
        <v>452</v>
      </c>
      <c r="C1218" s="278">
        <f t="shared" si="546"/>
        <v>965196</v>
      </c>
      <c r="D1218" s="278">
        <f t="shared" si="547"/>
        <v>965196</v>
      </c>
      <c r="E1218" s="278">
        <v>0</v>
      </c>
      <c r="F1218" s="278">
        <v>0</v>
      </c>
      <c r="G1218" s="278">
        <v>0</v>
      </c>
      <c r="H1218" s="278">
        <v>485788.79999999999</v>
      </c>
      <c r="I1218" s="278">
        <v>479407.20000000001</v>
      </c>
      <c r="J1218" s="287">
        <v>0</v>
      </c>
      <c r="K1218" s="278">
        <v>0</v>
      </c>
      <c r="L1218" s="278">
        <v>0</v>
      </c>
      <c r="M1218" s="278">
        <v>0</v>
      </c>
      <c r="N1218" s="278">
        <v>0</v>
      </c>
      <c r="O1218" s="278">
        <v>0</v>
      </c>
      <c r="P1218" s="278">
        <v>0</v>
      </c>
      <c r="Q1218" s="278">
        <v>0</v>
      </c>
      <c r="R1218" s="278">
        <v>0</v>
      </c>
      <c r="S1218" s="278">
        <v>0</v>
      </c>
      <c r="T1218" s="278">
        <v>0</v>
      </c>
      <c r="U1218" s="280"/>
      <c r="V1218" s="280"/>
      <c r="W1218" s="280"/>
      <c r="X1218" s="280"/>
      <c r="Y1218" s="280"/>
      <c r="Z1218" s="280"/>
      <c r="AA1218" s="280"/>
      <c r="AB1218" s="280"/>
      <c r="AC1218" s="280"/>
      <c r="AD1218" s="280"/>
      <c r="AE1218" s="280"/>
      <c r="AF1218" s="280"/>
      <c r="AG1218" s="280"/>
      <c r="AH1218" s="280"/>
      <c r="AI1218" s="280"/>
      <c r="AJ1218" s="280"/>
      <c r="AK1218" s="280"/>
      <c r="AL1218" s="280"/>
      <c r="AM1218" s="280"/>
      <c r="AN1218" s="280"/>
      <c r="AO1218" s="280"/>
    </row>
    <row r="1219" s="51" customFormat="1" ht="22.5" customHeight="1">
      <c r="A1219" s="275">
        <v>8</v>
      </c>
      <c r="B1219" s="276" t="s">
        <v>763</v>
      </c>
      <c r="C1219" s="277">
        <f t="shared" si="546"/>
        <v>-97691.509999999995</v>
      </c>
      <c r="D1219" s="277">
        <f>SUM(E1219:I1219)</f>
        <v>0</v>
      </c>
      <c r="E1219" s="277">
        <v>0</v>
      </c>
      <c r="F1219" s="277">
        <v>0</v>
      </c>
      <c r="G1219" s="277">
        <v>0</v>
      </c>
      <c r="H1219" s="277">
        <v>0</v>
      </c>
      <c r="I1219" s="277">
        <v>0</v>
      </c>
      <c r="J1219" s="279">
        <v>0</v>
      </c>
      <c r="K1219" s="277">
        <v>0</v>
      </c>
      <c r="L1219" s="277">
        <v>0</v>
      </c>
      <c r="M1219" s="277">
        <v>0</v>
      </c>
      <c r="N1219" s="277">
        <v>0</v>
      </c>
      <c r="O1219" s="277">
        <v>0</v>
      </c>
      <c r="P1219" s="277">
        <v>0</v>
      </c>
      <c r="Q1219" s="277">
        <v>0</v>
      </c>
      <c r="R1219" s="277">
        <v>0</v>
      </c>
      <c r="S1219" s="277">
        <v>-97691.509999999995</v>
      </c>
      <c r="T1219" s="277">
        <v>0</v>
      </c>
      <c r="U1219" s="325"/>
      <c r="V1219" s="325"/>
      <c r="W1219" s="325"/>
      <c r="X1219" s="325"/>
      <c r="Y1219" s="325"/>
      <c r="Z1219" s="325"/>
      <c r="AA1219" s="325"/>
      <c r="AB1219" s="325"/>
      <c r="AC1219" s="325"/>
      <c r="AD1219" s="325"/>
      <c r="AE1219" s="325"/>
      <c r="AF1219" s="325"/>
      <c r="AG1219" s="325"/>
      <c r="AH1219" s="325"/>
      <c r="AI1219" s="325"/>
      <c r="AJ1219" s="325"/>
      <c r="AK1219" s="325"/>
      <c r="AL1219" s="325"/>
      <c r="AM1219" s="325"/>
      <c r="AN1219" s="325"/>
      <c r="AO1219" s="325"/>
    </row>
    <row r="1220" s="51" customFormat="1" ht="22.5" customHeight="1">
      <c r="A1220" s="275">
        <v>9</v>
      </c>
      <c r="B1220" s="199" t="s">
        <v>1569</v>
      </c>
      <c r="C1220" s="362">
        <f t="shared" si="546"/>
        <v>44171.529999999999</v>
      </c>
      <c r="D1220" s="362">
        <f t="shared" ref="D1220:D1221" si="548">E1220+F1220+G1220+H1220+I1220</f>
        <v>0</v>
      </c>
      <c r="E1220" s="362">
        <v>0</v>
      </c>
      <c r="F1220" s="362">
        <v>0</v>
      </c>
      <c r="G1220" s="362">
        <v>0</v>
      </c>
      <c r="H1220" s="362">
        <v>0</v>
      </c>
      <c r="I1220" s="362">
        <v>0</v>
      </c>
      <c r="J1220" s="363">
        <v>0</v>
      </c>
      <c r="K1220" s="362">
        <v>0</v>
      </c>
      <c r="L1220" s="362">
        <v>0</v>
      </c>
      <c r="M1220" s="362">
        <v>0</v>
      </c>
      <c r="N1220" s="362">
        <v>0</v>
      </c>
      <c r="O1220" s="362">
        <v>0</v>
      </c>
      <c r="P1220" s="362">
        <v>44171.529999999999</v>
      </c>
      <c r="Q1220" s="362">
        <v>0</v>
      </c>
      <c r="R1220" s="362">
        <v>0</v>
      </c>
      <c r="S1220" s="362">
        <v>0</v>
      </c>
      <c r="T1220" s="362">
        <v>0</v>
      </c>
      <c r="U1220" s="326"/>
      <c r="V1220" s="326"/>
      <c r="W1220" s="326"/>
      <c r="X1220" s="326"/>
      <c r="Y1220" s="326"/>
      <c r="Z1220" s="326"/>
      <c r="AA1220" s="326"/>
      <c r="AB1220" s="326"/>
      <c r="AC1220" s="326"/>
      <c r="AD1220" s="326"/>
      <c r="AE1220" s="326"/>
      <c r="AF1220" s="326"/>
      <c r="AG1220" s="326"/>
      <c r="AH1220" s="326"/>
      <c r="AI1220" s="326"/>
      <c r="AJ1220" s="326"/>
      <c r="AK1220" s="326"/>
      <c r="AL1220" s="326"/>
      <c r="AM1220" s="326"/>
      <c r="AN1220" s="326"/>
      <c r="AO1220" s="326"/>
    </row>
    <row r="1221" s="51" customFormat="1" ht="22.5" customHeight="1">
      <c r="A1221" s="275">
        <v>10</v>
      </c>
      <c r="B1221" s="199" t="s">
        <v>1570</v>
      </c>
      <c r="C1221" s="333">
        <f t="shared" si="546"/>
        <v>43231.209999999999</v>
      </c>
      <c r="D1221" s="333">
        <f t="shared" si="548"/>
        <v>0</v>
      </c>
      <c r="E1221" s="333">
        <v>0</v>
      </c>
      <c r="F1221" s="333">
        <v>0</v>
      </c>
      <c r="G1221" s="333">
        <v>0</v>
      </c>
      <c r="H1221" s="333">
        <v>0</v>
      </c>
      <c r="I1221" s="333">
        <v>0</v>
      </c>
      <c r="J1221" s="334">
        <v>0</v>
      </c>
      <c r="K1221" s="333">
        <v>0</v>
      </c>
      <c r="L1221" s="333">
        <v>0</v>
      </c>
      <c r="M1221" s="333">
        <v>0</v>
      </c>
      <c r="N1221" s="333">
        <v>0</v>
      </c>
      <c r="O1221" s="333">
        <v>0</v>
      </c>
      <c r="P1221" s="333">
        <v>43231.209999999999</v>
      </c>
      <c r="Q1221" s="333">
        <v>0</v>
      </c>
      <c r="R1221" s="333">
        <v>0</v>
      </c>
      <c r="S1221" s="333">
        <v>0</v>
      </c>
      <c r="T1221" s="333">
        <v>0</v>
      </c>
      <c r="U1221" s="326"/>
      <c r="V1221" s="326"/>
      <c r="W1221" s="326"/>
      <c r="X1221" s="326"/>
      <c r="Y1221" s="326"/>
      <c r="Z1221" s="326"/>
      <c r="AA1221" s="326"/>
      <c r="AB1221" s="326"/>
      <c r="AC1221" s="326"/>
      <c r="AD1221" s="326"/>
      <c r="AE1221" s="326"/>
      <c r="AF1221" s="326"/>
      <c r="AG1221" s="326"/>
      <c r="AH1221" s="326"/>
      <c r="AI1221" s="326"/>
      <c r="AJ1221" s="326"/>
      <c r="AK1221" s="326"/>
      <c r="AL1221" s="326"/>
      <c r="AM1221" s="326"/>
      <c r="AN1221" s="326"/>
      <c r="AO1221" s="326"/>
    </row>
    <row r="1222" s="43" customFormat="1" ht="22.5" customHeight="1">
      <c r="A1222" s="275">
        <v>11</v>
      </c>
      <c r="B1222" s="276" t="s">
        <v>1091</v>
      </c>
      <c r="C1222" s="283">
        <f t="shared" si="546"/>
        <v>825891</v>
      </c>
      <c r="D1222" s="283">
        <f t="shared" si="547"/>
        <v>129779</v>
      </c>
      <c r="E1222" s="283">
        <v>0</v>
      </c>
      <c r="F1222" s="283">
        <v>129779</v>
      </c>
      <c r="G1222" s="283">
        <v>0</v>
      </c>
      <c r="H1222" s="283">
        <v>0</v>
      </c>
      <c r="I1222" s="283">
        <v>0</v>
      </c>
      <c r="J1222" s="289">
        <v>0</v>
      </c>
      <c r="K1222" s="283">
        <v>0</v>
      </c>
      <c r="L1222" s="283">
        <v>0</v>
      </c>
      <c r="M1222" s="283">
        <v>0</v>
      </c>
      <c r="N1222" s="283">
        <f>546112+150000</f>
        <v>696112</v>
      </c>
      <c r="O1222" s="283">
        <v>0</v>
      </c>
      <c r="P1222" s="283">
        <v>0</v>
      </c>
      <c r="Q1222" s="283">
        <v>0</v>
      </c>
      <c r="R1222" s="283">
        <v>0</v>
      </c>
      <c r="S1222" s="283">
        <v>0</v>
      </c>
      <c r="T1222" s="283">
        <v>0</v>
      </c>
      <c r="U1222" s="274"/>
      <c r="V1222" s="274"/>
      <c r="W1222" s="274"/>
      <c r="X1222" s="274"/>
      <c r="Y1222" s="274"/>
      <c r="Z1222" s="274"/>
      <c r="AA1222" s="274"/>
      <c r="AB1222" s="274"/>
      <c r="AC1222" s="274"/>
      <c r="AD1222" s="274"/>
      <c r="AE1222" s="274"/>
      <c r="AF1222" s="274"/>
      <c r="AG1222" s="274"/>
      <c r="AH1222" s="274"/>
      <c r="AI1222" s="274"/>
      <c r="AJ1222" s="274"/>
      <c r="AK1222" s="274"/>
      <c r="AL1222" s="274"/>
      <c r="AM1222" s="274"/>
      <c r="AN1222" s="274"/>
      <c r="AO1222" s="274"/>
    </row>
    <row r="1223" s="51" customFormat="1" ht="23.25" customHeight="1">
      <c r="A1223" s="339" t="s">
        <v>1571</v>
      </c>
      <c r="B1223" s="339"/>
      <c r="C1223" s="340">
        <f>SUM(C1224:C1228)</f>
        <v>982526.95999999996</v>
      </c>
      <c r="D1223" s="340">
        <f>SUM(D1224:D1228)</f>
        <v>494770.16000000003</v>
      </c>
      <c r="E1223" s="340">
        <f>SUM(E1224:E1228)</f>
        <v>0</v>
      </c>
      <c r="F1223" s="340">
        <f>SUM(F1224:F1228)</f>
        <v>2346168.6400000001</v>
      </c>
      <c r="G1223" s="340">
        <f>SUM(G1224:G1228)</f>
        <v>-1690295.4399999999</v>
      </c>
      <c r="H1223" s="340">
        <f>SUM(H1224:H1228)</f>
        <v>316321</v>
      </c>
      <c r="I1223" s="340">
        <f>SUM(I1224:I1228)</f>
        <v>-477424.03999999998</v>
      </c>
      <c r="J1223" s="340">
        <f>SUM(J1224:J1228)</f>
        <v>0</v>
      </c>
      <c r="K1223" s="340">
        <f>SUM(K1224:K1228)</f>
        <v>0</v>
      </c>
      <c r="L1223" s="340">
        <f>SUM(L1224:L1228)</f>
        <v>0</v>
      </c>
      <c r="M1223" s="340">
        <f>SUM(M1224:M1228)</f>
        <v>0</v>
      </c>
      <c r="N1223" s="340">
        <f>SUM(N1224:N1228)</f>
        <v>487756.79999999999</v>
      </c>
      <c r="O1223" s="340">
        <f>SUM(O1224:O1228)</f>
        <v>0</v>
      </c>
      <c r="P1223" s="340">
        <f>SUM(P1224:P1228)</f>
        <v>0</v>
      </c>
      <c r="Q1223" s="340">
        <f>SUM(Q1224:Q1228)</f>
        <v>0</v>
      </c>
      <c r="R1223" s="340">
        <f>SUM(R1224:R1228)</f>
        <v>0</v>
      </c>
      <c r="S1223" s="340">
        <f>SUM(S1224:S1228)</f>
        <v>0</v>
      </c>
      <c r="T1223" s="340">
        <f>SUM(T1224:T1228)</f>
        <v>0</v>
      </c>
      <c r="U1223" s="280"/>
      <c r="V1223" s="280"/>
      <c r="W1223" s="280"/>
      <c r="X1223" s="280"/>
      <c r="Y1223" s="280"/>
      <c r="Z1223" s="280"/>
      <c r="AA1223" s="280"/>
      <c r="AB1223" s="280"/>
      <c r="AC1223" s="280"/>
      <c r="AD1223" s="280"/>
      <c r="AE1223" s="280"/>
      <c r="AF1223" s="280"/>
      <c r="AG1223" s="280"/>
      <c r="AH1223" s="280"/>
      <c r="AI1223" s="280"/>
      <c r="AJ1223" s="280"/>
      <c r="AK1223" s="280"/>
      <c r="AL1223" s="280"/>
      <c r="AM1223" s="280"/>
      <c r="AN1223" s="280"/>
      <c r="AO1223" s="280"/>
    </row>
    <row r="1224" ht="22.5" customHeight="1">
      <c r="A1224" s="332">
        <v>1</v>
      </c>
      <c r="B1224" s="214" t="s">
        <v>1092</v>
      </c>
      <c r="C1224" s="333">
        <f t="shared" ref="C1224:C1228" si="549">D1224+K1224+L1224+M1224+N1224+O1224+P1224+Q1224+R1224+S1224+T1224</f>
        <v>0</v>
      </c>
      <c r="D1224" s="333">
        <f t="shared" ref="D1224:D1228" si="550">SUM(E1224:I1224)</f>
        <v>0</v>
      </c>
      <c r="E1224" s="333">
        <v>0</v>
      </c>
      <c r="F1224" s="333">
        <v>698595.59999999998</v>
      </c>
      <c r="G1224" s="333">
        <v>0</v>
      </c>
      <c r="H1224" s="333">
        <v>0</v>
      </c>
      <c r="I1224" s="333">
        <v>-698595.59999999998</v>
      </c>
      <c r="J1224" s="334">
        <v>0</v>
      </c>
      <c r="K1224" s="333">
        <v>0</v>
      </c>
      <c r="L1224" s="333">
        <v>0</v>
      </c>
      <c r="M1224" s="333">
        <v>0</v>
      </c>
      <c r="N1224" s="333">
        <v>0</v>
      </c>
      <c r="O1224" s="333">
        <v>0</v>
      </c>
      <c r="P1224" s="333">
        <v>0</v>
      </c>
      <c r="Q1224" s="333">
        <v>0</v>
      </c>
      <c r="R1224" s="333">
        <v>0</v>
      </c>
      <c r="S1224" s="333">
        <v>0</v>
      </c>
      <c r="T1224" s="282">
        <v>0</v>
      </c>
      <c r="U1224" s="280"/>
      <c r="V1224" s="280"/>
      <c r="W1224" s="280"/>
      <c r="X1224" s="280"/>
      <c r="Y1224" s="280"/>
      <c r="Z1224" s="280"/>
      <c r="AA1224" s="280"/>
      <c r="AB1224" s="280"/>
      <c r="AC1224" s="280"/>
      <c r="AD1224" s="280"/>
      <c r="AE1224" s="280"/>
      <c r="AF1224" s="280"/>
      <c r="AG1224" s="280"/>
      <c r="AH1224" s="280"/>
      <c r="AI1224" s="280"/>
      <c r="AJ1224" s="280"/>
      <c r="AK1224" s="280"/>
      <c r="AL1224" s="280"/>
      <c r="AM1224" s="280"/>
      <c r="AN1224" s="280"/>
      <c r="AO1224" s="280"/>
    </row>
    <row r="1225" ht="22.5" customHeight="1">
      <c r="A1225" s="332">
        <v>2</v>
      </c>
      <c r="B1225" s="214" t="s">
        <v>1093</v>
      </c>
      <c r="C1225" s="333">
        <f t="shared" si="549"/>
        <v>316321</v>
      </c>
      <c r="D1225" s="333">
        <f t="shared" si="550"/>
        <v>316321</v>
      </c>
      <c r="E1225" s="333">
        <v>0</v>
      </c>
      <c r="F1225" s="333">
        <v>0</v>
      </c>
      <c r="G1225" s="333">
        <v>0</v>
      </c>
      <c r="H1225" s="333">
        <v>316321</v>
      </c>
      <c r="I1225" s="333">
        <v>0</v>
      </c>
      <c r="J1225" s="334">
        <v>0</v>
      </c>
      <c r="K1225" s="333">
        <v>0</v>
      </c>
      <c r="L1225" s="333">
        <v>0</v>
      </c>
      <c r="M1225" s="333">
        <v>0</v>
      </c>
      <c r="N1225" s="333">
        <v>0</v>
      </c>
      <c r="O1225" s="333">
        <v>0</v>
      </c>
      <c r="P1225" s="333">
        <v>0</v>
      </c>
      <c r="Q1225" s="333">
        <v>0</v>
      </c>
      <c r="R1225" s="333">
        <v>0</v>
      </c>
      <c r="S1225" s="333">
        <v>0</v>
      </c>
      <c r="T1225" s="282">
        <v>0</v>
      </c>
      <c r="U1225" s="280"/>
      <c r="V1225" s="280"/>
      <c r="W1225" s="280"/>
      <c r="X1225" s="280"/>
      <c r="Y1225" s="280"/>
      <c r="Z1225" s="280"/>
      <c r="AA1225" s="280"/>
      <c r="AB1225" s="280"/>
      <c r="AC1225" s="280"/>
      <c r="AD1225" s="280"/>
      <c r="AE1225" s="280"/>
      <c r="AF1225" s="280"/>
      <c r="AG1225" s="280"/>
      <c r="AH1225" s="280"/>
      <c r="AI1225" s="280"/>
      <c r="AJ1225" s="280"/>
      <c r="AK1225" s="280"/>
      <c r="AL1225" s="280"/>
      <c r="AM1225" s="280"/>
      <c r="AN1225" s="280"/>
      <c r="AO1225" s="280"/>
    </row>
    <row r="1226" ht="22.5" customHeight="1">
      <c r="A1226" s="332">
        <v>3</v>
      </c>
      <c r="B1226" s="214" t="s">
        <v>483</v>
      </c>
      <c r="C1226" s="333">
        <f t="shared" si="549"/>
        <v>708928.35999999999</v>
      </c>
      <c r="D1226" s="333">
        <f t="shared" si="550"/>
        <v>221171.56</v>
      </c>
      <c r="E1226" s="333">
        <v>0</v>
      </c>
      <c r="F1226" s="333">
        <v>0</v>
      </c>
      <c r="G1226" s="333">
        <v>0</v>
      </c>
      <c r="H1226" s="333">
        <v>0</v>
      </c>
      <c r="I1226" s="333">
        <v>221171.56</v>
      </c>
      <c r="J1226" s="334">
        <v>0</v>
      </c>
      <c r="K1226" s="333">
        <v>0</v>
      </c>
      <c r="L1226" s="333">
        <v>0</v>
      </c>
      <c r="M1226" s="333">
        <v>0</v>
      </c>
      <c r="N1226" s="333">
        <v>487756.79999999999</v>
      </c>
      <c r="O1226" s="333">
        <v>0</v>
      </c>
      <c r="P1226" s="333">
        <v>0</v>
      </c>
      <c r="Q1226" s="333">
        <v>0</v>
      </c>
      <c r="R1226" s="333">
        <v>0</v>
      </c>
      <c r="S1226" s="333">
        <v>0</v>
      </c>
      <c r="T1226" s="282">
        <v>0</v>
      </c>
      <c r="U1226" s="280"/>
      <c r="V1226" s="280"/>
      <c r="W1226" s="280"/>
      <c r="X1226" s="280"/>
      <c r="Y1226" s="280"/>
      <c r="Z1226" s="280"/>
      <c r="AA1226" s="280"/>
      <c r="AB1226" s="280"/>
      <c r="AC1226" s="280"/>
      <c r="AD1226" s="280"/>
      <c r="AE1226" s="280"/>
      <c r="AF1226" s="280"/>
      <c r="AG1226" s="280"/>
      <c r="AH1226" s="280"/>
      <c r="AI1226" s="280"/>
      <c r="AJ1226" s="280"/>
      <c r="AK1226" s="280"/>
      <c r="AL1226" s="280"/>
      <c r="AM1226" s="280"/>
      <c r="AN1226" s="280"/>
      <c r="AO1226" s="280"/>
    </row>
    <row r="1227" ht="22.5" customHeight="1">
      <c r="A1227" s="332">
        <v>4</v>
      </c>
      <c r="B1227" s="214" t="s">
        <v>1572</v>
      </c>
      <c r="C1227" s="333">
        <f t="shared" si="549"/>
        <v>0</v>
      </c>
      <c r="D1227" s="333">
        <f t="shared" si="550"/>
        <v>0</v>
      </c>
      <c r="E1227" s="333">
        <v>0</v>
      </c>
      <c r="F1227" s="333">
        <v>1690295.4399999999</v>
      </c>
      <c r="G1227" s="333">
        <v>-1690295.4399999999</v>
      </c>
      <c r="H1227" s="333">
        <v>0</v>
      </c>
      <c r="I1227" s="333">
        <v>0</v>
      </c>
      <c r="J1227" s="334">
        <v>0</v>
      </c>
      <c r="K1227" s="333">
        <v>0</v>
      </c>
      <c r="L1227" s="333">
        <v>0</v>
      </c>
      <c r="M1227" s="333">
        <v>0</v>
      </c>
      <c r="N1227" s="333">
        <v>0</v>
      </c>
      <c r="O1227" s="333">
        <v>0</v>
      </c>
      <c r="P1227" s="333">
        <v>0</v>
      </c>
      <c r="Q1227" s="333">
        <v>0</v>
      </c>
      <c r="R1227" s="333">
        <v>0</v>
      </c>
      <c r="S1227" s="333">
        <v>0</v>
      </c>
      <c r="T1227" s="282">
        <v>0</v>
      </c>
      <c r="U1227" s="280"/>
      <c r="V1227" s="280"/>
      <c r="W1227" s="280"/>
      <c r="X1227" s="280"/>
      <c r="Y1227" s="280"/>
      <c r="Z1227" s="280"/>
      <c r="AA1227" s="280"/>
      <c r="AB1227" s="280"/>
      <c r="AC1227" s="280"/>
      <c r="AD1227" s="280"/>
      <c r="AE1227" s="280"/>
      <c r="AF1227" s="280"/>
      <c r="AG1227" s="280"/>
      <c r="AH1227" s="280"/>
      <c r="AI1227" s="280"/>
      <c r="AJ1227" s="280"/>
      <c r="AK1227" s="280"/>
      <c r="AL1227" s="280"/>
      <c r="AM1227" s="280"/>
      <c r="AN1227" s="280"/>
      <c r="AO1227" s="280"/>
    </row>
    <row r="1228" s="145" customFormat="1" ht="22.5" customHeight="1">
      <c r="A1228" s="332">
        <v>5</v>
      </c>
      <c r="B1228" s="214" t="s">
        <v>823</v>
      </c>
      <c r="C1228" s="333">
        <f t="shared" si="549"/>
        <v>-42722.400000000001</v>
      </c>
      <c r="D1228" s="333">
        <f t="shared" si="550"/>
        <v>-42722.400000000001</v>
      </c>
      <c r="E1228" s="333">
        <v>0</v>
      </c>
      <c r="F1228" s="333">
        <v>-42722.400000000001</v>
      </c>
      <c r="G1228" s="333">
        <v>0</v>
      </c>
      <c r="H1228" s="333">
        <v>0</v>
      </c>
      <c r="I1228" s="333">
        <v>0</v>
      </c>
      <c r="J1228" s="334">
        <v>0</v>
      </c>
      <c r="K1228" s="333">
        <v>0</v>
      </c>
      <c r="L1228" s="333">
        <v>0</v>
      </c>
      <c r="M1228" s="333">
        <v>0</v>
      </c>
      <c r="N1228" s="333">
        <v>0</v>
      </c>
      <c r="O1228" s="333">
        <v>0</v>
      </c>
      <c r="P1228" s="333">
        <v>0</v>
      </c>
      <c r="Q1228" s="333">
        <v>0</v>
      </c>
      <c r="R1228" s="333">
        <v>0</v>
      </c>
      <c r="S1228" s="333">
        <v>0</v>
      </c>
      <c r="T1228" s="282">
        <v>0</v>
      </c>
      <c r="U1228" s="325"/>
      <c r="V1228" s="325"/>
      <c r="W1228" s="325"/>
      <c r="X1228" s="325"/>
      <c r="Y1228" s="325"/>
      <c r="Z1228" s="325"/>
      <c r="AA1228" s="325"/>
      <c r="AB1228" s="325"/>
      <c r="AC1228" s="325"/>
      <c r="AD1228" s="325"/>
      <c r="AE1228" s="325"/>
      <c r="AF1228" s="325"/>
      <c r="AG1228" s="325"/>
      <c r="AH1228" s="325"/>
      <c r="AI1228" s="325"/>
      <c r="AJ1228" s="325"/>
      <c r="AK1228" s="325"/>
      <c r="AL1228" s="325"/>
      <c r="AM1228" s="325"/>
      <c r="AN1228" s="325"/>
      <c r="AO1228" s="325"/>
    </row>
    <row r="1229" s="51" customFormat="1" ht="22.5" customHeight="1">
      <c r="A1229" s="51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W1229" s="51"/>
      <c r="X1229" s="51"/>
      <c r="Y1229" s="51"/>
      <c r="Z1229" s="51"/>
      <c r="AA1229" s="51"/>
      <c r="AB1229" s="51"/>
      <c r="AC1229" s="51"/>
      <c r="AD1229" s="51"/>
      <c r="AE1229" s="51"/>
      <c r="AF1229" s="51"/>
      <c r="AG1229" s="51"/>
      <c r="AH1229" s="51"/>
      <c r="AI1229" s="51"/>
      <c r="AJ1229" s="51"/>
      <c r="AK1229" s="51"/>
      <c r="AL1229" s="51"/>
      <c r="AM1229" s="51"/>
      <c r="AN1229" s="51"/>
      <c r="AO1229" s="51"/>
    </row>
    <row r="1230" s="51" customFormat="1" ht="22.5" customHeight="1"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</row>
    <row r="1231" ht="14.25">
      <c r="C1231" s="244"/>
      <c r="D1231" s="244"/>
      <c r="E1231" s="244"/>
      <c r="F1231" s="244"/>
      <c r="G1231" s="244"/>
      <c r="H1231" s="244"/>
      <c r="I1231" s="244"/>
      <c r="J1231" s="244"/>
      <c r="K1231" s="244"/>
      <c r="L1231" s="244"/>
      <c r="M1231" s="244"/>
      <c r="N1231" s="244"/>
      <c r="O1231" s="244"/>
      <c r="P1231" s="244"/>
      <c r="Q1231" s="244"/>
      <c r="R1231" s="244"/>
      <c r="S1231" s="244"/>
      <c r="T1231" s="244"/>
      <c r="U1231" s="245"/>
      <c r="V1231" s="245"/>
    </row>
    <row r="1232">
      <c r="B1232" s="244" t="s">
        <v>1573</v>
      </c>
      <c r="C1232" s="244"/>
      <c r="D1232" s="244"/>
      <c r="E1232" s="244"/>
      <c r="F1232" s="244"/>
      <c r="G1232" s="244"/>
      <c r="H1232" s="244"/>
      <c r="I1232" s="244"/>
      <c r="J1232" s="244"/>
      <c r="K1232" s="244"/>
      <c r="L1232" s="244"/>
      <c r="M1232" s="244"/>
      <c r="N1232" s="244"/>
      <c r="O1232" s="244"/>
      <c r="P1232" s="244"/>
      <c r="Q1232" s="244"/>
      <c r="R1232" s="244"/>
      <c r="S1232" s="244"/>
      <c r="T1232" s="244"/>
      <c r="U1232" s="245"/>
      <c r="V1232" s="245"/>
    </row>
    <row r="1233">
      <c r="B1233" s="244" t="s">
        <v>1574</v>
      </c>
      <c r="C1233" s="244"/>
      <c r="D1233" s="244"/>
      <c r="E1233" s="244"/>
      <c r="F1233" s="244"/>
      <c r="G1233" s="244"/>
      <c r="H1233" s="244"/>
      <c r="I1233" s="244"/>
      <c r="J1233" s="244"/>
      <c r="K1233" s="244"/>
      <c r="L1233" s="244"/>
      <c r="M1233" s="244"/>
      <c r="N1233" s="244"/>
      <c r="O1233" s="244"/>
      <c r="P1233" s="244"/>
      <c r="Q1233" s="244"/>
      <c r="R1233" s="244"/>
      <c r="S1233" s="244"/>
      <c r="T1233" s="244"/>
      <c r="U1233" s="245"/>
      <c r="V1233" s="245"/>
    </row>
    <row r="1234">
      <c r="B1234" s="244" t="s">
        <v>1575</v>
      </c>
      <c r="C1234" s="244"/>
      <c r="D1234" s="244"/>
      <c r="E1234" s="244"/>
      <c r="F1234" s="244"/>
      <c r="G1234" s="244"/>
      <c r="H1234" s="244"/>
      <c r="I1234" s="244"/>
      <c r="J1234" s="244"/>
      <c r="K1234" s="244"/>
      <c r="L1234" s="244"/>
      <c r="M1234" s="244"/>
      <c r="N1234" s="244"/>
      <c r="O1234" s="244"/>
      <c r="P1234" s="244"/>
      <c r="Q1234" s="244"/>
      <c r="R1234" s="244"/>
      <c r="S1234" s="244"/>
      <c r="T1234" s="244"/>
      <c r="U1234" s="245"/>
      <c r="V1234" s="245"/>
    </row>
    <row r="1235">
      <c r="B1235" s="244" t="s">
        <v>1576</v>
      </c>
      <c r="C1235" s="244"/>
      <c r="D1235" s="244"/>
      <c r="E1235" s="244"/>
      <c r="F1235" s="244"/>
      <c r="G1235" s="244"/>
      <c r="H1235" s="244"/>
      <c r="I1235" s="244"/>
      <c r="J1235" s="244"/>
      <c r="K1235" s="244"/>
      <c r="L1235" s="244"/>
      <c r="M1235" s="244"/>
      <c r="N1235" s="244"/>
      <c r="O1235" s="244"/>
      <c r="P1235" s="244"/>
      <c r="Q1235" s="244"/>
      <c r="R1235" s="244"/>
      <c r="S1235" s="244"/>
      <c r="T1235" s="244"/>
      <c r="U1235" s="245"/>
      <c r="V1235" s="245"/>
    </row>
    <row r="1236">
      <c r="B1236" s="244" t="s">
        <v>1577</v>
      </c>
      <c r="C1236" s="244"/>
      <c r="D1236" s="244"/>
      <c r="E1236" s="244"/>
      <c r="F1236" s="244"/>
      <c r="G1236" s="244"/>
      <c r="H1236" s="244"/>
      <c r="I1236" s="244"/>
      <c r="J1236" s="244"/>
      <c r="K1236" s="244"/>
      <c r="L1236" s="244"/>
      <c r="M1236" s="244"/>
      <c r="N1236" s="244"/>
      <c r="O1236" s="244"/>
      <c r="P1236" s="244"/>
      <c r="Q1236" s="244"/>
      <c r="R1236" s="244"/>
      <c r="S1236" s="244"/>
      <c r="T1236" s="244"/>
    </row>
    <row r="1237">
      <c r="B1237" s="244" t="s">
        <v>1578</v>
      </c>
      <c r="C1237" s="244"/>
      <c r="D1237" s="244"/>
      <c r="E1237" s="244"/>
      <c r="F1237" s="244"/>
      <c r="G1237" s="244"/>
      <c r="H1237" s="244"/>
      <c r="I1237" s="244"/>
      <c r="J1237" s="244"/>
      <c r="K1237" s="244"/>
      <c r="L1237" s="244"/>
      <c r="M1237" s="244"/>
      <c r="N1237" s="244"/>
      <c r="O1237" s="244"/>
      <c r="P1237" s="244"/>
      <c r="Q1237" s="244"/>
      <c r="R1237" s="244"/>
      <c r="S1237" s="244"/>
      <c r="T1237" s="244"/>
    </row>
    <row r="1238">
      <c r="B1238" s="244" t="s">
        <v>1579</v>
      </c>
      <c r="C1238" s="244"/>
      <c r="D1238" s="244"/>
      <c r="E1238" s="244"/>
      <c r="F1238" s="244"/>
      <c r="G1238" s="244"/>
      <c r="H1238" s="244"/>
      <c r="I1238" s="244"/>
      <c r="J1238" s="244"/>
      <c r="K1238" s="244"/>
      <c r="L1238" s="244"/>
      <c r="M1238" s="244"/>
      <c r="N1238" s="244"/>
      <c r="O1238" s="244"/>
      <c r="P1238" s="244"/>
      <c r="Q1238" s="244"/>
      <c r="R1238" s="244"/>
      <c r="S1238" s="244"/>
      <c r="T1238" s="244"/>
    </row>
    <row r="1239">
      <c r="B1239" s="244" t="s">
        <v>1580</v>
      </c>
      <c r="C1239" s="244"/>
      <c r="D1239" s="244"/>
      <c r="E1239" s="244"/>
      <c r="F1239" s="244"/>
      <c r="G1239" s="244"/>
      <c r="H1239" s="244"/>
      <c r="I1239" s="244"/>
      <c r="J1239" s="244"/>
      <c r="K1239" s="244"/>
      <c r="L1239" s="244"/>
      <c r="M1239" s="244"/>
      <c r="N1239" s="244"/>
      <c r="O1239" s="244"/>
      <c r="P1239" s="244"/>
      <c r="Q1239" s="244"/>
      <c r="R1239" s="244"/>
      <c r="S1239" s="244"/>
      <c r="T1239" s="244"/>
    </row>
    <row r="1240" s="4" customFormat="1">
      <c r="A1240" s="244"/>
      <c r="B1240" s="244" t="s">
        <v>1581</v>
      </c>
      <c r="C1240" s="244"/>
      <c r="D1240" s="244"/>
      <c r="E1240" s="244"/>
      <c r="F1240" s="244"/>
      <c r="G1240" s="244"/>
      <c r="H1240" s="244"/>
      <c r="I1240" s="244"/>
      <c r="J1240" s="244"/>
      <c r="K1240" s="244"/>
      <c r="L1240" s="244"/>
      <c r="M1240" s="244"/>
      <c r="N1240" s="244"/>
      <c r="O1240" s="244"/>
      <c r="P1240" s="244"/>
      <c r="Q1240" s="244"/>
      <c r="R1240" s="244"/>
      <c r="S1240" s="244"/>
      <c r="T1240" s="244"/>
      <c r="U1240" s="245"/>
      <c r="V1240" s="245"/>
      <c r="W1240" s="245"/>
      <c r="X1240" s="245"/>
      <c r="Y1240" s="245"/>
      <c r="Z1240" s="245"/>
      <c r="AA1240" s="245"/>
      <c r="AB1240" s="246"/>
      <c r="AC1240" s="246"/>
      <c r="AD1240" s="246"/>
      <c r="AE1240" s="246"/>
      <c r="AF1240" s="246"/>
      <c r="AG1240" s="246"/>
      <c r="AH1240" s="246"/>
      <c r="AI1240" s="246"/>
      <c r="AJ1240" s="246"/>
      <c r="AK1240" s="246"/>
      <c r="AL1240" s="246"/>
      <c r="AM1240" s="246"/>
      <c r="AN1240" s="246"/>
      <c r="AO1240" s="246"/>
    </row>
    <row r="1241">
      <c r="B1241" s="244" t="s">
        <v>1582</v>
      </c>
      <c r="C1241" s="244"/>
      <c r="D1241" s="244"/>
      <c r="E1241" s="244"/>
      <c r="F1241" s="244"/>
      <c r="G1241" s="244"/>
      <c r="H1241" s="244"/>
      <c r="I1241" s="244"/>
      <c r="J1241" s="244"/>
      <c r="K1241" s="244"/>
      <c r="L1241" s="244"/>
      <c r="M1241" s="244"/>
      <c r="N1241" s="244"/>
      <c r="O1241" s="244"/>
      <c r="P1241" s="244"/>
      <c r="Q1241" s="244"/>
      <c r="R1241" s="244"/>
      <c r="S1241" s="244"/>
      <c r="T1241" s="244"/>
    </row>
    <row r="1242">
      <c r="B1242" s="244" t="s">
        <v>1583</v>
      </c>
      <c r="C1242" s="244"/>
      <c r="D1242" s="244"/>
      <c r="E1242" s="244"/>
      <c r="F1242" s="244"/>
      <c r="G1242" s="244"/>
      <c r="H1242" s="244"/>
      <c r="I1242" s="244"/>
      <c r="J1242" s="244"/>
      <c r="K1242" s="244"/>
      <c r="L1242" s="244"/>
      <c r="M1242" s="244"/>
      <c r="N1242" s="244"/>
      <c r="O1242" s="244"/>
      <c r="P1242" s="244"/>
      <c r="Q1242" s="244"/>
      <c r="R1242" s="244"/>
      <c r="S1242" s="244"/>
      <c r="T1242" s="244"/>
    </row>
    <row r="1243">
      <c r="B1243" s="244" t="s">
        <v>1584</v>
      </c>
      <c r="C1243" s="244"/>
      <c r="D1243" s="244"/>
      <c r="E1243" s="244"/>
      <c r="F1243" s="244"/>
      <c r="G1243" s="244"/>
      <c r="H1243" s="244"/>
      <c r="I1243" s="244"/>
      <c r="J1243" s="244"/>
      <c r="K1243" s="244"/>
      <c r="L1243" s="244"/>
      <c r="M1243" s="244"/>
      <c r="N1243" s="244"/>
      <c r="O1243" s="244"/>
      <c r="P1243" s="244"/>
      <c r="Q1243" s="244"/>
      <c r="R1243" s="244"/>
      <c r="S1243" s="244"/>
      <c r="T1243" s="244"/>
    </row>
    <row r="1244">
      <c r="C1244" s="244"/>
      <c r="D1244" s="244"/>
      <c r="E1244" s="244"/>
      <c r="F1244" s="244"/>
      <c r="G1244" s="364"/>
      <c r="H1244" s="364"/>
      <c r="I1244" s="364"/>
      <c r="J1244" s="364"/>
      <c r="K1244" s="364"/>
      <c r="L1244" s="244" t="s">
        <v>1585</v>
      </c>
      <c r="M1244" s="244"/>
      <c r="N1244" s="244"/>
      <c r="O1244" s="244"/>
      <c r="P1244" s="244"/>
      <c r="Q1244" s="244"/>
      <c r="R1244" s="244"/>
      <c r="S1244" s="244"/>
      <c r="T1244" s="244"/>
    </row>
    <row r="1245" ht="14.25">
      <c r="C1245" s="244"/>
      <c r="D1245" s="244"/>
      <c r="E1245" s="244"/>
      <c r="F1245" s="244"/>
      <c r="G1245" s="244"/>
      <c r="H1245" s="244"/>
      <c r="I1245" s="244"/>
      <c r="J1245" s="244"/>
      <c r="K1245" s="244"/>
      <c r="L1245" s="244"/>
      <c r="M1245" s="244"/>
      <c r="N1245" s="244"/>
      <c r="O1245" s="244"/>
      <c r="P1245" s="244"/>
      <c r="Q1245" s="244"/>
      <c r="R1245" s="244"/>
      <c r="S1245" s="244"/>
      <c r="T1245" s="244"/>
      <c r="U1245" s="245"/>
      <c r="V1245" s="245"/>
    </row>
    <row r="1246" ht="14.25">
      <c r="C1246" s="244"/>
      <c r="D1246" s="244"/>
      <c r="E1246" s="244"/>
      <c r="F1246" s="244"/>
      <c r="G1246" s="244"/>
      <c r="H1246" s="244"/>
      <c r="I1246" s="244"/>
      <c r="J1246" s="244"/>
      <c r="K1246" s="244"/>
      <c r="L1246" s="244"/>
      <c r="M1246" s="244"/>
      <c r="N1246" s="244"/>
      <c r="O1246" s="244"/>
      <c r="P1246" s="244"/>
      <c r="Q1246" s="244"/>
      <c r="R1246" s="244"/>
      <c r="S1246" s="244"/>
      <c r="T1246" s="244"/>
    </row>
    <row r="1247" ht="14.25">
      <c r="C1247" s="244"/>
      <c r="D1247" s="244"/>
      <c r="E1247" s="244"/>
      <c r="F1247" s="244"/>
      <c r="G1247" s="244"/>
      <c r="H1247" s="244"/>
      <c r="I1247" s="244"/>
      <c r="J1247" s="244"/>
      <c r="K1247" s="244"/>
      <c r="L1247" s="244"/>
      <c r="M1247" s="244"/>
      <c r="N1247" s="244"/>
      <c r="O1247" s="244"/>
      <c r="P1247" s="244"/>
      <c r="Q1247" s="244"/>
      <c r="R1247" s="244"/>
      <c r="S1247" s="244"/>
      <c r="T1247" s="244"/>
    </row>
    <row r="1248" ht="14.25">
      <c r="C1248" s="244"/>
      <c r="D1248" s="244"/>
      <c r="E1248" s="244"/>
      <c r="F1248" s="244"/>
      <c r="G1248" s="244"/>
      <c r="H1248" s="244"/>
      <c r="I1248" s="244"/>
      <c r="J1248" s="244"/>
      <c r="K1248" s="244"/>
      <c r="L1248" s="244"/>
      <c r="M1248" s="244"/>
      <c r="N1248" s="244"/>
      <c r="O1248" s="244"/>
      <c r="P1248" s="244"/>
      <c r="Q1248" s="244"/>
      <c r="R1248" s="244"/>
      <c r="S1248" s="244"/>
      <c r="T1248" s="244"/>
    </row>
    <row r="1249" ht="14.25">
      <c r="C1249" s="244"/>
      <c r="D1249" s="244"/>
      <c r="E1249" s="244"/>
      <c r="F1249" s="244"/>
      <c r="G1249" s="244"/>
      <c r="H1249" s="244"/>
      <c r="I1249" s="244"/>
      <c r="J1249" s="244"/>
      <c r="K1249" s="244"/>
      <c r="L1249" s="244"/>
      <c r="M1249" s="244"/>
      <c r="N1249" s="244"/>
      <c r="O1249" s="244"/>
      <c r="P1249" s="244"/>
      <c r="Q1249" s="244"/>
      <c r="R1249" s="244"/>
      <c r="S1249" s="244"/>
      <c r="T1249" s="244"/>
    </row>
    <row r="1250" ht="14.25">
      <c r="C1250" s="244"/>
      <c r="D1250" s="244"/>
      <c r="E1250" s="244"/>
      <c r="F1250" s="244"/>
      <c r="G1250" s="244"/>
      <c r="H1250" s="244"/>
      <c r="I1250" s="244"/>
      <c r="J1250" s="244"/>
      <c r="K1250" s="244"/>
      <c r="L1250" s="244"/>
      <c r="M1250" s="244"/>
      <c r="N1250" s="244"/>
      <c r="O1250" s="244"/>
      <c r="P1250" s="244"/>
      <c r="Q1250" s="244"/>
      <c r="R1250" s="244"/>
      <c r="S1250" s="244"/>
      <c r="T1250" s="244"/>
    </row>
  </sheetData>
  <mergeCells count="164">
    <mergeCell ref="A2:S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1:B11"/>
    <mergeCell ref="A168:B168"/>
    <mergeCell ref="A170:B170"/>
    <mergeCell ref="A172:B172"/>
    <mergeCell ref="A174:B174"/>
    <mergeCell ref="A182:B182"/>
    <mergeCell ref="A228:B228"/>
    <mergeCell ref="A233:B233"/>
    <mergeCell ref="A242:B242"/>
    <mergeCell ref="A244:B244"/>
    <mergeCell ref="A247:B247"/>
    <mergeCell ref="A249:B249"/>
    <mergeCell ref="A250:B250"/>
    <mergeCell ref="A253:B253"/>
    <mergeCell ref="A254:B254"/>
    <mergeCell ref="A276:B276"/>
    <mergeCell ref="A282:B282"/>
    <mergeCell ref="A283:B283"/>
    <mergeCell ref="A285:B285"/>
    <mergeCell ref="A286:B286"/>
    <mergeCell ref="A289:B289"/>
    <mergeCell ref="A294:B294"/>
    <mergeCell ref="A296:B296"/>
    <mergeCell ref="A298:B298"/>
    <mergeCell ref="A299:B299"/>
    <mergeCell ref="A301:B301"/>
    <mergeCell ref="A302:B302"/>
    <mergeCell ref="A305:B305"/>
    <mergeCell ref="A306:B306"/>
    <mergeCell ref="A308:B308"/>
    <mergeCell ref="A309:B309"/>
    <mergeCell ref="A314:B314"/>
    <mergeCell ref="A315:B315"/>
    <mergeCell ref="A320:B320"/>
    <mergeCell ref="A324:B324"/>
    <mergeCell ref="A325:B325"/>
    <mergeCell ref="A335:B335"/>
    <mergeCell ref="A337:B337"/>
    <mergeCell ref="A339:B339"/>
    <mergeCell ref="A340:B340"/>
    <mergeCell ref="A345:B345"/>
    <mergeCell ref="A349:B349"/>
    <mergeCell ref="A351:B351"/>
    <mergeCell ref="A352:B352"/>
    <mergeCell ref="A355:B355"/>
    <mergeCell ref="A356:B356"/>
    <mergeCell ref="A360:B360"/>
    <mergeCell ref="A367:B367"/>
    <mergeCell ref="A369:B369"/>
    <mergeCell ref="A370:B370"/>
    <mergeCell ref="A381:B381"/>
    <mergeCell ref="A386:B386"/>
    <mergeCell ref="A398:B398"/>
    <mergeCell ref="A400:B400"/>
    <mergeCell ref="A401:B401"/>
    <mergeCell ref="A402:B402"/>
    <mergeCell ref="A537:B537"/>
    <mergeCell ref="A541:B541"/>
    <mergeCell ref="A544:B544"/>
    <mergeCell ref="A548:B548"/>
    <mergeCell ref="A554:B554"/>
    <mergeCell ref="A588:B588"/>
    <mergeCell ref="A593:B593"/>
    <mergeCell ref="A601:B601"/>
    <mergeCell ref="A676:B676"/>
    <mergeCell ref="A678:B678"/>
    <mergeCell ref="A693:B693"/>
    <mergeCell ref="A697:B697"/>
    <mergeCell ref="A711:B711"/>
    <mergeCell ref="A723:B723"/>
    <mergeCell ref="A725:B725"/>
    <mergeCell ref="A729:B729"/>
    <mergeCell ref="A735:B735"/>
    <mergeCell ref="A752:B752"/>
    <mergeCell ref="A753:B753"/>
    <mergeCell ref="A758:B758"/>
    <mergeCell ref="A767:B767"/>
    <mergeCell ref="A769:B769"/>
    <mergeCell ref="A770:B770"/>
    <mergeCell ref="A781:B781"/>
    <mergeCell ref="A785:B785"/>
    <mergeCell ref="A786:B786"/>
    <mergeCell ref="A790:B790"/>
    <mergeCell ref="A791:B791"/>
    <mergeCell ref="A793:B793"/>
    <mergeCell ref="A818:B818"/>
    <mergeCell ref="A820:B820"/>
    <mergeCell ref="A821:B821"/>
    <mergeCell ref="A831:B831"/>
    <mergeCell ref="A839:B839"/>
    <mergeCell ref="A842:B842"/>
    <mergeCell ref="A843:B843"/>
    <mergeCell ref="A844:B844"/>
    <mergeCell ref="A938:B938"/>
    <mergeCell ref="A945:B945"/>
    <mergeCell ref="A949:B949"/>
    <mergeCell ref="A953:B953"/>
    <mergeCell ref="A969:B969"/>
    <mergeCell ref="A972:B972"/>
    <mergeCell ref="A976:B976"/>
    <mergeCell ref="A978:B978"/>
    <mergeCell ref="A989:B989"/>
    <mergeCell ref="A991:B991"/>
    <mergeCell ref="A994:B994"/>
    <mergeCell ref="A1003:B1003"/>
    <mergeCell ref="A1006:B1006"/>
    <mergeCell ref="A1017:B1017"/>
    <mergeCell ref="A1019:B1019"/>
    <mergeCell ref="A1027:B1027"/>
    <mergeCell ref="A1030:B1030"/>
    <mergeCell ref="A1034:B1034"/>
    <mergeCell ref="A1036:B1036"/>
    <mergeCell ref="A1038:B1038"/>
    <mergeCell ref="A1042:B1042"/>
    <mergeCell ref="A1049:B1049"/>
    <mergeCell ref="A1056:B1056"/>
    <mergeCell ref="A1064:B1064"/>
    <mergeCell ref="A1065:S1065"/>
    <mergeCell ref="A1066:B1066"/>
    <mergeCell ref="A1067:B1067"/>
    <mergeCell ref="A1159:B1159"/>
    <mergeCell ref="A1163:B1163"/>
    <mergeCell ref="A1165:B1165"/>
    <mergeCell ref="A1169:B1169"/>
    <mergeCell ref="A1171:B1171"/>
    <mergeCell ref="A1174:B1174"/>
    <mergeCell ref="A1177:B1177"/>
    <mergeCell ref="A1186:B1186"/>
    <mergeCell ref="A1197:B1197"/>
    <mergeCell ref="A1200:B1200"/>
    <mergeCell ref="A1208:B1208"/>
    <mergeCell ref="A1211:B1211"/>
    <mergeCell ref="A1223:B1223"/>
    <mergeCell ref="B1233:S1233"/>
    <mergeCell ref="B1234:S1234"/>
    <mergeCell ref="B1235:S1235"/>
    <mergeCell ref="B1236:S1236"/>
    <mergeCell ref="B1237:S1237"/>
    <mergeCell ref="B1238:S1238"/>
    <mergeCell ref="B1239:P1239"/>
    <mergeCell ref="B1240:S1240"/>
    <mergeCell ref="B1241:I1241"/>
    <mergeCell ref="B1242:I1242"/>
    <mergeCell ref="B1243:I1243"/>
  </mergeCells>
  <printOptions headings="0" gridLines="0"/>
  <pageMargins left="0.51000000000000023" right="0.20000000000000004" top="0.55118110236220474" bottom="0.39370078740157477" header="0.31496062992125984" footer="0.31496062992125984"/>
  <pageSetup paperSize="9" scale="44" firstPageNumber="51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Base/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ket</cp:lastModifiedBy>
  <cp:revision>46</cp:revision>
  <dcterms:created xsi:type="dcterms:W3CDTF">2019-01-09T06:44:55Z</dcterms:created>
  <dcterms:modified xsi:type="dcterms:W3CDTF">2025-09-23T02:45:55Z</dcterms:modified>
</cp:coreProperties>
</file>