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28680" yWindow="-120" windowWidth="21840" windowHeight="13740"/>
  </bookViews>
  <sheets>
    <sheet name="Несанкц.свалки" sheetId="3" r:id="rId1"/>
    <sheet name="Свод по районам" sheetId="2" state="hidden" r:id="rId2"/>
  </sheets>
  <externalReferences>
    <externalReference r:id="rId3"/>
  </externalReferences>
  <definedNames>
    <definedName name="_xlnm._FilterDatabase" localSheetId="0" hidden="1">Несанкц.свалки!$A$4:$L$353</definedName>
    <definedName name="_xlnm.Print_Titles" localSheetId="0">Несанкц.свалки!$1:$4</definedName>
    <definedName name="_xlnm.Print_Area" localSheetId="0">Несанкц.свалки!$A$1:$L$354</definedName>
  </definedNames>
  <calcPr calcId="14562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54" i="3"/>
  <c r="K354"/>
  <c r="I354"/>
  <c r="C6" i="2" l="1"/>
  <c r="F22" l="1"/>
  <c r="D6" l="1"/>
  <c r="C22"/>
  <c r="E6"/>
  <c r="E8"/>
  <c r="E10"/>
  <c r="E12"/>
  <c r="E14"/>
  <c r="E16"/>
  <c r="E18"/>
  <c r="E20"/>
  <c r="E22"/>
  <c r="E24"/>
  <c r="E26"/>
  <c r="E7"/>
  <c r="E9"/>
  <c r="E11"/>
  <c r="E13"/>
  <c r="E15"/>
  <c r="E17"/>
  <c r="E19"/>
  <c r="E21"/>
  <c r="E23"/>
  <c r="E25"/>
  <c r="E27"/>
  <c r="D8"/>
  <c r="D10"/>
  <c r="D12"/>
  <c r="D14"/>
  <c r="D16"/>
  <c r="D18"/>
  <c r="D20"/>
  <c r="D22"/>
  <c r="D24"/>
  <c r="D26"/>
  <c r="D7"/>
  <c r="D9"/>
  <c r="D11"/>
  <c r="D13"/>
  <c r="D15"/>
  <c r="D17"/>
  <c r="D19"/>
  <c r="D21"/>
  <c r="D23"/>
  <c r="D25"/>
  <c r="D27"/>
  <c r="C8"/>
  <c r="C10"/>
  <c r="C12"/>
  <c r="C14"/>
  <c r="C16"/>
  <c r="C18"/>
  <c r="C20"/>
  <c r="C24"/>
  <c r="C26"/>
  <c r="C7"/>
  <c r="C9"/>
  <c r="C11"/>
  <c r="C13"/>
  <c r="C15"/>
  <c r="C17"/>
  <c r="C19"/>
  <c r="C21"/>
  <c r="C23"/>
  <c r="C25"/>
  <c r="C27"/>
  <c r="F6"/>
  <c r="F8"/>
  <c r="F10"/>
  <c r="F12"/>
  <c r="F14"/>
  <c r="F16"/>
  <c r="F18"/>
  <c r="F20"/>
  <c r="F24"/>
  <c r="F26"/>
  <c r="F4"/>
  <c r="E4"/>
  <c r="D4"/>
  <c r="E29" l="1"/>
  <c r="D29"/>
  <c r="D28"/>
  <c r="F28"/>
  <c r="C28"/>
  <c r="E28"/>
  <c r="C29"/>
  <c r="E30" l="1"/>
  <c r="D30"/>
  <c r="C30"/>
</calcChain>
</file>

<file path=xl/sharedStrings.xml><?xml version="1.0" encoding="utf-8"?>
<sst xmlns="http://schemas.openxmlformats.org/spreadsheetml/2006/main" count="2501" uniqueCount="994">
  <si>
    <t>Кадастровый номер квартала</t>
  </si>
  <si>
    <t>-</t>
  </si>
  <si>
    <t>№ п/п</t>
  </si>
  <si>
    <t>Наименование муниципального района</t>
  </si>
  <si>
    <t>Количество, шт.</t>
  </si>
  <si>
    <t>А</t>
  </si>
  <si>
    <t>Ахтубинский район</t>
  </si>
  <si>
    <t>в том числе, с оценочной массой отходов менее 3 тыс. куб. м.</t>
  </si>
  <si>
    <t>Володарский район</t>
  </si>
  <si>
    <t>Енотаевский район</t>
  </si>
  <si>
    <t>Икрянинский район</t>
  </si>
  <si>
    <t>Камызякский район</t>
  </si>
  <si>
    <t>Красноярский район</t>
  </si>
  <si>
    <t>Лиманский район</t>
  </si>
  <si>
    <t>Наримановский район</t>
  </si>
  <si>
    <t>Приволжский район</t>
  </si>
  <si>
    <t>Харабалинский район</t>
  </si>
  <si>
    <t>Черноярский район</t>
  </si>
  <si>
    <t>ИТОГО</t>
  </si>
  <si>
    <t>в том числе, с оценочной массой отходов более 3 тыс. куб. м.</t>
  </si>
  <si>
    <t>Приложение А7.1. Оценочная стоимость рекультивации объектов несанкционированного размещения отходов</t>
  </si>
  <si>
    <t>Кадастровый номер земельного участка</t>
  </si>
  <si>
    <t>Географические координаты WGS84</t>
  </si>
  <si>
    <t>Правообладатель зем. участка</t>
  </si>
  <si>
    <t>Площадь кадастрового участка, га</t>
  </si>
  <si>
    <t>Оценочный объем отходов, куб.м.</t>
  </si>
  <si>
    <t>Оценочная масса отходов, тонн</t>
  </si>
  <si>
    <t>Оценочная стоимость рекультивации земельных участков (руб., без НДС)</t>
  </si>
  <si>
    <t>нет данных</t>
  </si>
  <si>
    <t>Код ОКТМО</t>
  </si>
  <si>
    <t xml:space="preserve">с. Татаурово </t>
  </si>
  <si>
    <t>Агинский район, городское поселение Новоорловск</t>
  </si>
  <si>
    <t xml:space="preserve">пгт. Новоорловск </t>
  </si>
  <si>
    <t>Агинский район, городское поселение Орловский</t>
  </si>
  <si>
    <t xml:space="preserve">п. Орловский
</t>
  </si>
  <si>
    <t>Агинский район, сельское поселение Гунэй</t>
  </si>
  <si>
    <t xml:space="preserve">с. Гунэй  
</t>
  </si>
  <si>
    <t>Агинский район, сельское поселение Кункур</t>
  </si>
  <si>
    <t xml:space="preserve">с. Кункур 
</t>
  </si>
  <si>
    <t>Агинский район, сельское поселение Сахюрта</t>
  </si>
  <si>
    <t xml:space="preserve">с. Сахюрта
</t>
  </si>
  <si>
    <t xml:space="preserve">с. Узон
</t>
  </si>
  <si>
    <t>Агинский район, сельское поселение Судунтуй</t>
  </si>
  <si>
    <t xml:space="preserve">с. Судунтуй
</t>
  </si>
  <si>
    <t>Агинский район, сельское поселение Урда-Ага</t>
  </si>
  <si>
    <t xml:space="preserve">с. Урда-Ага
</t>
  </si>
  <si>
    <t xml:space="preserve">с. Токчин
</t>
  </si>
  <si>
    <t>Агинский район, сельское поселение Хойто-Ага</t>
  </si>
  <si>
    <t xml:space="preserve">с. Хойто-Ага
</t>
  </si>
  <si>
    <t xml:space="preserve">с. Бальзино
</t>
  </si>
  <si>
    <t xml:space="preserve">с. Верхний Калгукан </t>
  </si>
  <si>
    <t xml:space="preserve">с. Челутай
</t>
  </si>
  <si>
    <t xml:space="preserve">с. Чиндалей
</t>
  </si>
  <si>
    <t>Агинский район, сельское поселение Южный Аргалей</t>
  </si>
  <si>
    <t xml:space="preserve">с. Южный Аргалей
</t>
  </si>
  <si>
    <t xml:space="preserve">с. Зуткулей
</t>
  </si>
  <si>
    <t>Акшинский район, Новокургатайское сельское поселение</t>
  </si>
  <si>
    <t xml:space="preserve">с. Курульга </t>
  </si>
  <si>
    <t>Акшинский район, Оройское сельское поселение</t>
  </si>
  <si>
    <t xml:space="preserve">с. Убур-Тохтор </t>
  </si>
  <si>
    <t>Акшинский район, Тохторское сельское поселение</t>
  </si>
  <si>
    <t xml:space="preserve">п. Нарасун </t>
  </si>
  <si>
    <t>Акшинский район, Убур-Тохторское сельское поселение</t>
  </si>
  <si>
    <t xml:space="preserve">с. Тохтор
</t>
  </si>
  <si>
    <t>Акшинский район, Улачинское сельское поселение</t>
  </si>
  <si>
    <t xml:space="preserve">с. Урейск </t>
  </si>
  <si>
    <t>Акшинский район, Урейское сельское поселение</t>
  </si>
  <si>
    <t xml:space="preserve">с. Бытэв </t>
  </si>
  <si>
    <t xml:space="preserve">п. Манкечур </t>
  </si>
  <si>
    <t xml:space="preserve">с. Биликтуй </t>
  </si>
  <si>
    <t xml:space="preserve">СП "Черно-Озёрское" </t>
  </si>
  <si>
    <t>Александрово-Заводский район, Первококуйское сельское поселение</t>
  </si>
  <si>
    <t xml:space="preserve">с. Савва-Борзя </t>
  </si>
  <si>
    <t>Александрово-Заводский район, Чиндагатайское сельское поселение</t>
  </si>
  <si>
    <t xml:space="preserve">п.Чиндагатай </t>
  </si>
  <si>
    <t>Балейский район, Казаковское сельское поселение</t>
  </si>
  <si>
    <t xml:space="preserve">с. Казаковский Промысел
</t>
  </si>
  <si>
    <t xml:space="preserve">с. Акурай </t>
  </si>
  <si>
    <t xml:space="preserve">с. Передняя Бырка
</t>
  </si>
  <si>
    <t xml:space="preserve">с. Усть-Озёрная </t>
  </si>
  <si>
    <t>Балейский район, Нижнекокуйское сельское поселение</t>
  </si>
  <si>
    <t xml:space="preserve">п. Саранная
</t>
  </si>
  <si>
    <t xml:space="preserve">с. Барановск
</t>
  </si>
  <si>
    <t xml:space="preserve">с. Нижний Кокуй
</t>
  </si>
  <si>
    <t>Балейский район, Ундино-Посельское сельское поселение</t>
  </si>
  <si>
    <t>Борзинский район, Кондуйское сельское поселение</t>
  </si>
  <si>
    <t xml:space="preserve">с. Ключевское </t>
  </si>
  <si>
    <t xml:space="preserve">с. Кондуй </t>
  </si>
  <si>
    <t xml:space="preserve">с. Даурия </t>
  </si>
  <si>
    <t>Борзинский район, Приозёрное сельское поселение</t>
  </si>
  <si>
    <t>Борзинский район, Хада-Булакское сельское поселение</t>
  </si>
  <si>
    <t xml:space="preserve">с. Хада Булак </t>
  </si>
  <si>
    <t>Борзинский район, Цаган-Олуйское сельское поселение</t>
  </si>
  <si>
    <t xml:space="preserve">с. Южное </t>
  </si>
  <si>
    <t xml:space="preserve">пчт. Билитуй </t>
  </si>
  <si>
    <t>Борзинский район, Шоноктуйское сельское поселение</t>
  </si>
  <si>
    <t xml:space="preserve">с. Цаган-Олуй </t>
  </si>
  <si>
    <t>Газимуро-Заводский район, Буруканское сельское поселение</t>
  </si>
  <si>
    <t>Газимуро-Заводский район, Новоширокинское сельское поселение</t>
  </si>
  <si>
    <t xml:space="preserve">п. Новоширокинский
</t>
  </si>
  <si>
    <t xml:space="preserve">г. Краснокаменск </t>
  </si>
  <si>
    <t xml:space="preserve">с. Богдановка </t>
  </si>
  <si>
    <t xml:space="preserve">с. Кайластуй
</t>
  </si>
  <si>
    <t xml:space="preserve">п. Ковыли
</t>
  </si>
  <si>
    <t xml:space="preserve">с. Маргуцек </t>
  </si>
  <si>
    <t xml:space="preserve">с. Соктуй-Милозан </t>
  </si>
  <si>
    <t xml:space="preserve">с. Среднеаргунск </t>
  </si>
  <si>
    <t xml:space="preserve">с. Брусиловка </t>
  </si>
  <si>
    <t xml:space="preserve">п. Целинный </t>
  </si>
  <si>
    <t xml:space="preserve">пст. Абагатуй </t>
  </si>
  <si>
    <t xml:space="preserve">н.п. Рудник Абагатуй </t>
  </si>
  <si>
    <t xml:space="preserve">п. Юбилейный </t>
  </si>
  <si>
    <t>Дульдургинский район, сельское поселение Алханай</t>
  </si>
  <si>
    <t xml:space="preserve">с. Улача </t>
  </si>
  <si>
    <t xml:space="preserve">с. Такеча </t>
  </si>
  <si>
    <t>Дульдургинский район, сельское поселение Зуткулей</t>
  </si>
  <si>
    <t xml:space="preserve">с. Усть-Иля </t>
  </si>
  <si>
    <t>Дульдургинский район, сельское поселение Токчин</t>
  </si>
  <si>
    <t xml:space="preserve">с. Жимбира
</t>
  </si>
  <si>
    <t>Дульдургинский район, сельское поселение Чиндалей</t>
  </si>
  <si>
    <t xml:space="preserve">с. Новокургатай </t>
  </si>
  <si>
    <t>Забайкальский район, Красновеликанское сельское поселение</t>
  </si>
  <si>
    <t xml:space="preserve">пст. Харанор
</t>
  </si>
  <si>
    <t>Забайкальский район, Степное сельское поселение</t>
  </si>
  <si>
    <t xml:space="preserve">п. Степной
</t>
  </si>
  <si>
    <t>Каларский район</t>
  </si>
  <si>
    <t xml:space="preserve">с. Икабья
</t>
  </si>
  <si>
    <t xml:space="preserve">с. Куанда </t>
  </si>
  <si>
    <t>Каларский район, Чарское сельское поселение</t>
  </si>
  <si>
    <t xml:space="preserve">с. Чара
</t>
  </si>
  <si>
    <t>Калганский район, Буринское сельское поселение</t>
  </si>
  <si>
    <t xml:space="preserve">с. Бура
</t>
  </si>
  <si>
    <t>Калганский район, Нижне-Калгуканское сельское поселение</t>
  </si>
  <si>
    <t xml:space="preserve">с. Нижний Калгукан
</t>
  </si>
  <si>
    <t>Калганский район, Чупровское сельское поселение</t>
  </si>
  <si>
    <t xml:space="preserve">с. Чупрово
</t>
  </si>
  <si>
    <t xml:space="preserve">с. Шивия
</t>
  </si>
  <si>
    <t xml:space="preserve">с. Красноярово
</t>
  </si>
  <si>
    <t>Карымский район, Кайдаловское сельское поселение</t>
  </si>
  <si>
    <t xml:space="preserve">пгт. Карымское
</t>
  </si>
  <si>
    <t xml:space="preserve">с. Кайдалово
</t>
  </si>
  <si>
    <t xml:space="preserve">с. Новодоронинск </t>
  </si>
  <si>
    <t>Карымский район, Курорт-Дарасунское городское поселение</t>
  </si>
  <si>
    <t xml:space="preserve">с. Алханай
</t>
  </si>
  <si>
    <t xml:space="preserve">пгт. Курорт-Дарасун
</t>
  </si>
  <si>
    <t xml:space="preserve">с. Таптанай
</t>
  </si>
  <si>
    <t>Карымский район, Нарын-Талачинское сельское поселение</t>
  </si>
  <si>
    <t xml:space="preserve">с. Адриановка
</t>
  </si>
  <si>
    <t xml:space="preserve">с. Седловая </t>
  </si>
  <si>
    <t xml:space="preserve">с. Нарын-Талача
</t>
  </si>
  <si>
    <t>Карымский район, Тыргетуйское сельское поселение</t>
  </si>
  <si>
    <t xml:space="preserve">с. Иля
</t>
  </si>
  <si>
    <t xml:space="preserve">с. Тыргетуй
</t>
  </si>
  <si>
    <t xml:space="preserve">с. Шара-Горохон
</t>
  </si>
  <si>
    <t>Карымский район, Урульгинское сельское поселение</t>
  </si>
  <si>
    <t xml:space="preserve">с. Урульга
</t>
  </si>
  <si>
    <t xml:space="preserve">СП "Кадахтинское" </t>
  </si>
  <si>
    <t xml:space="preserve">с. Жиндокон </t>
  </si>
  <si>
    <t>Красночикойский район, Архангельское сельское поселение</t>
  </si>
  <si>
    <t xml:space="preserve">с. Архангельское </t>
  </si>
  <si>
    <t xml:space="preserve">с. Урлук </t>
  </si>
  <si>
    <t xml:space="preserve">с. Коротково </t>
  </si>
  <si>
    <t>Кыринский район, Алтанское сельское поселение</t>
  </si>
  <si>
    <t xml:space="preserve">с. Алтан 
</t>
  </si>
  <si>
    <t>Кыринский район, Билютуйское сельское поселение</t>
  </si>
  <si>
    <t xml:space="preserve">с. Билютуй </t>
  </si>
  <si>
    <t>Кыринский район, Верхне-Ульхунское сельское поселение</t>
  </si>
  <si>
    <t xml:space="preserve">с. Тырин 
</t>
  </si>
  <si>
    <t xml:space="preserve">с. Верхний Ульхун </t>
  </si>
  <si>
    <t>Кыринский район, Гаваньское сельское поселение</t>
  </si>
  <si>
    <t xml:space="preserve">с. Гавань </t>
  </si>
  <si>
    <t>Кыринский район, Любавинское сельское поселение</t>
  </si>
  <si>
    <t xml:space="preserve">с. Любовь </t>
  </si>
  <si>
    <t>Кыринский район, Мангутское сельское поселение</t>
  </si>
  <si>
    <t xml:space="preserve">с. Магнут </t>
  </si>
  <si>
    <t>Кыринский район, Михайло-Павловское сельское поселение</t>
  </si>
  <si>
    <t xml:space="preserve">с. Михайло-Павловск </t>
  </si>
  <si>
    <t xml:space="preserve">с. Турген </t>
  </si>
  <si>
    <t>Кыринский район, Мордойское сельское поселение</t>
  </si>
  <si>
    <t xml:space="preserve">с. Мордой </t>
  </si>
  <si>
    <t>Кыринский район, Тарбальджейское сельское поселение</t>
  </si>
  <si>
    <t xml:space="preserve">с. Былыра </t>
  </si>
  <si>
    <t xml:space="preserve">с. Тарбальджей </t>
  </si>
  <si>
    <t>Кыринский район, Ульхун-Партионское сельское поселение</t>
  </si>
  <si>
    <t xml:space="preserve">с. Ульхун Партия </t>
  </si>
  <si>
    <t>Кыринский район, Хапчерангинское сельское поселение</t>
  </si>
  <si>
    <t xml:space="preserve">с. Хапчеранга </t>
  </si>
  <si>
    <t>Кыринский район, Шумундинское сельское поселение</t>
  </si>
  <si>
    <t xml:space="preserve">с. Шумунда </t>
  </si>
  <si>
    <t>Могойтуйский район, сельское поселение Ага-Хангил</t>
  </si>
  <si>
    <t xml:space="preserve">с. Ага-Хангил </t>
  </si>
  <si>
    <t>Могойтуйский район, сельское поселение Боржигантай</t>
  </si>
  <si>
    <t xml:space="preserve">с. Боржигантай </t>
  </si>
  <si>
    <t xml:space="preserve">с. Цугол </t>
  </si>
  <si>
    <t>Могойтуйский район, сельское поселение Догой</t>
  </si>
  <si>
    <t xml:space="preserve">с. Догой </t>
  </si>
  <si>
    <t xml:space="preserve">с. Харганаша </t>
  </si>
  <si>
    <t xml:space="preserve">с. Уронай </t>
  </si>
  <si>
    <t>Могойтуйский район, сельское поселение Зугалай</t>
  </si>
  <si>
    <t xml:space="preserve">с. Зугалай
</t>
  </si>
  <si>
    <t>Могойтуйский район, сельское поселение Нуринск</t>
  </si>
  <si>
    <t xml:space="preserve">с. Нуринск </t>
  </si>
  <si>
    <t>Могойтуйский район, сельское поселение Ортуй</t>
  </si>
  <si>
    <t xml:space="preserve">с. Ортуй
</t>
  </si>
  <si>
    <t>Могойтуйский район, сельское поселение Усть-Нарин</t>
  </si>
  <si>
    <t xml:space="preserve">с. Умть-Нарин </t>
  </si>
  <si>
    <t>Могойтуйский район, сельское поселение Ушарбай</t>
  </si>
  <si>
    <t xml:space="preserve">с. Ушарбай
</t>
  </si>
  <si>
    <t>Могойтуйский район, сельское поселение Хара-Шибирь</t>
  </si>
  <si>
    <t xml:space="preserve">с. Хара-Шибирь </t>
  </si>
  <si>
    <t>Могойтуйский район, сельское поселение Хила</t>
  </si>
  <si>
    <t xml:space="preserve">п/ст Ага
</t>
  </si>
  <si>
    <t>Могойтуйский район, сельское поселение Цаган-Ола</t>
  </si>
  <si>
    <t xml:space="preserve">с. Цаган-Ола </t>
  </si>
  <si>
    <t>Могойтуйский район, сельское поселение Цаган-Челутай</t>
  </si>
  <si>
    <t xml:space="preserve">с. Цаган-Челутай </t>
  </si>
  <si>
    <t>Могочинский район</t>
  </si>
  <si>
    <t xml:space="preserve">п.ст. Сбега </t>
  </si>
  <si>
    <t xml:space="preserve">пгт.  Ксеньевка </t>
  </si>
  <si>
    <t xml:space="preserve">п. Ключевский </t>
  </si>
  <si>
    <t>Могочинский район, Семиозёрнинское сельское поселение</t>
  </si>
  <si>
    <t xml:space="preserve">п. Семиозерный </t>
  </si>
  <si>
    <t xml:space="preserve">п. Таптугары </t>
  </si>
  <si>
    <t>Нерчинский район, Андронниковское сельское поселение</t>
  </si>
  <si>
    <t xml:space="preserve">с. Андронниково </t>
  </si>
  <si>
    <t>Нерчинский район, Бишигинское сельское поселение</t>
  </si>
  <si>
    <t xml:space="preserve">с. Бишигино </t>
  </si>
  <si>
    <t>Нерчинский район, Верхнеключевское сельское поселение</t>
  </si>
  <si>
    <t xml:space="preserve">с. Верхние Ключи </t>
  </si>
  <si>
    <t xml:space="preserve">с. Алеур </t>
  </si>
  <si>
    <t>Нерчинский район, Зареченское сельское поселение</t>
  </si>
  <si>
    <t xml:space="preserve">пст. Заречный
</t>
  </si>
  <si>
    <t xml:space="preserve">пст. Нагорный
</t>
  </si>
  <si>
    <t>Нерчинский район, Знаменское сельское поселение</t>
  </si>
  <si>
    <t xml:space="preserve">с. Знаменка  </t>
  </si>
  <si>
    <t>Нерчинский район, Зюльзинское сельское поселение</t>
  </si>
  <si>
    <t xml:space="preserve">с. Зюльзиканн </t>
  </si>
  <si>
    <t xml:space="preserve">с. Зюльзя </t>
  </si>
  <si>
    <t>Нерчинский район, Илимское сельское поселение</t>
  </si>
  <si>
    <t xml:space="preserve">с. Илим </t>
  </si>
  <si>
    <t>Нерчинский район, Нерчинское городское поселение</t>
  </si>
  <si>
    <t xml:space="preserve">п. Приисковый
</t>
  </si>
  <si>
    <t>Нерчинский район, Нижнеключевское сельское поселение</t>
  </si>
  <si>
    <t xml:space="preserve">с. Нижние Ключи </t>
  </si>
  <si>
    <t>Нерчинский район, Олеканское сельское поселение</t>
  </si>
  <si>
    <t xml:space="preserve">с. Олекан </t>
  </si>
  <si>
    <t>Нерчинский район, Олинское сельское поселение</t>
  </si>
  <si>
    <t xml:space="preserve">с. Олинск </t>
  </si>
  <si>
    <t>Нерчинский район, Пешковское сельское поселение</t>
  </si>
  <si>
    <t xml:space="preserve">с. Пешково </t>
  </si>
  <si>
    <t>Нерчинско-Заводский район, Аргунское сельское поселение</t>
  </si>
  <si>
    <t xml:space="preserve">с. Аргунск </t>
  </si>
  <si>
    <t xml:space="preserve">с. Доно </t>
  </si>
  <si>
    <t>Нерчинско-Заводский район, Горбуновское сельское поселение</t>
  </si>
  <si>
    <t xml:space="preserve">с. Михайловка </t>
  </si>
  <si>
    <t>Нерчинско-Заводский район, Олочинское сельское поселение</t>
  </si>
  <si>
    <t xml:space="preserve">с. Горный Зерентуй </t>
  </si>
  <si>
    <t xml:space="preserve">с. Ивановка </t>
  </si>
  <si>
    <t xml:space="preserve">с. Кадая </t>
  </si>
  <si>
    <t xml:space="preserve">с. Средняя Борзя </t>
  </si>
  <si>
    <t xml:space="preserve">с. Большой Зерентуй </t>
  </si>
  <si>
    <t xml:space="preserve">с. Георгиевка </t>
  </si>
  <si>
    <t>Оловяннинский район, Булумское сельское поселение</t>
  </si>
  <si>
    <t xml:space="preserve">с. Будулан </t>
  </si>
  <si>
    <t>Оловяннинский район, Хара-Быркинское сельское поселение</t>
  </si>
  <si>
    <t xml:space="preserve">с. Кусоча
</t>
  </si>
  <si>
    <t xml:space="preserve">с. Орой </t>
  </si>
  <si>
    <t>Петровск-Забайкальский район, Зугмарское сельское поселение</t>
  </si>
  <si>
    <t xml:space="preserve">с. Захарово </t>
  </si>
  <si>
    <t xml:space="preserve">с. Аца </t>
  </si>
  <si>
    <t xml:space="preserve">с. Осиновка </t>
  </si>
  <si>
    <t xml:space="preserve">с. Малоорхангельское </t>
  </si>
  <si>
    <t>Петровск-Забайкальский район, Катангарское сельское поселение</t>
  </si>
  <si>
    <t xml:space="preserve">с. Быково </t>
  </si>
  <si>
    <t>Петровск-Забайкальский район, Малетинское сельское поселение</t>
  </si>
  <si>
    <t xml:space="preserve">с. Жиндо </t>
  </si>
  <si>
    <t>Приаргунский район, Быркинское сельское поселение</t>
  </si>
  <si>
    <t xml:space="preserve">с. Капцегайтуй </t>
  </si>
  <si>
    <t>Сретенский район</t>
  </si>
  <si>
    <t xml:space="preserve">с. Бурукан </t>
  </si>
  <si>
    <t xml:space="preserve">с. Ушмун
</t>
  </si>
  <si>
    <t>Хилокский район, Линёво-Озёрское сельское поселение</t>
  </si>
  <si>
    <t xml:space="preserve">с. Афонькино </t>
  </si>
  <si>
    <t>Хилокский район, Хилогосонское сельское поселение</t>
  </si>
  <si>
    <t xml:space="preserve">с. Ядрихино </t>
  </si>
  <si>
    <t>Хилокский район, Энгорокское сельское поселение</t>
  </si>
  <si>
    <t xml:space="preserve">с. Черемхово </t>
  </si>
  <si>
    <t>Читинский район, Елизаветинское сельское поселение</t>
  </si>
  <si>
    <t xml:space="preserve">с. Ара-Иля
</t>
  </si>
  <si>
    <t xml:space="preserve">с. Шоноктуй </t>
  </si>
  <si>
    <t>Шилкинский район, Богомягковское сельское поселение</t>
  </si>
  <si>
    <t xml:space="preserve">с. Поселье </t>
  </si>
  <si>
    <t xml:space="preserve">с. Нерчинский-Завод </t>
  </si>
  <si>
    <t xml:space="preserve">с. Олочи  </t>
  </si>
  <si>
    <t xml:space="preserve">с. Широкая </t>
  </si>
  <si>
    <t>Нерчинско-Заводский район, Явленское сельское поселение</t>
  </si>
  <si>
    <t xml:space="preserve">с. Явленка </t>
  </si>
  <si>
    <t xml:space="preserve">п. Золотореченск
</t>
  </si>
  <si>
    <t>Оловяннинский район, Калангуйское городское поселение</t>
  </si>
  <si>
    <t xml:space="preserve">п. Калангуй
</t>
  </si>
  <si>
    <t>Оловяннинский район, Ононское сельское поселение</t>
  </si>
  <si>
    <t xml:space="preserve">пгт. Ясногорск
</t>
  </si>
  <si>
    <t>Оловяннинский район, Безречнинское сельское поселение</t>
  </si>
  <si>
    <t xml:space="preserve">ст. Безречная
</t>
  </si>
  <si>
    <t xml:space="preserve">с. Булум
</t>
  </si>
  <si>
    <t>Оловяннинский район, Бурулятуйское сельское поселение</t>
  </si>
  <si>
    <t xml:space="preserve">с. Бурулятуй
</t>
  </si>
  <si>
    <t>Оловяннинский район, Долгокычинское сельское поселение</t>
  </si>
  <si>
    <t xml:space="preserve">с. Долгокыча
</t>
  </si>
  <si>
    <t>Оловяннинский район, Единенское сельское поселение</t>
  </si>
  <si>
    <t xml:space="preserve">с. Единение
</t>
  </si>
  <si>
    <t>Оловяннинский район, Мирнинское сельское поселение</t>
  </si>
  <si>
    <t xml:space="preserve">п. ст. Мирная
</t>
  </si>
  <si>
    <t>Шилкинский район, Казановское сельское поселение</t>
  </si>
  <si>
    <t xml:space="preserve">с. Ононск
</t>
  </si>
  <si>
    <t>Оловяннинский район, Степнинское сельское поселение</t>
  </si>
  <si>
    <t xml:space="preserve">п. ст. Степь </t>
  </si>
  <si>
    <t xml:space="preserve">с. Турга
</t>
  </si>
  <si>
    <t>Оловяннинский район, Улятуйское сельское поселение</t>
  </si>
  <si>
    <t xml:space="preserve">с. Улятуй
</t>
  </si>
  <si>
    <t>Оловяннинский район, Уртуйское сельское поселение</t>
  </si>
  <si>
    <t xml:space="preserve">с. Уртуй 
</t>
  </si>
  <si>
    <t xml:space="preserve">жд/ст Хада-Булак
</t>
  </si>
  <si>
    <t xml:space="preserve">с. Хара-Бырка
</t>
  </si>
  <si>
    <t>Оловяннинский район, Яснинское сельское поселение</t>
  </si>
  <si>
    <t xml:space="preserve">ст. Ясная
</t>
  </si>
  <si>
    <t xml:space="preserve">с. Большевик </t>
  </si>
  <si>
    <t>Ононский район, Новозоринское сельское поселение</t>
  </si>
  <si>
    <t xml:space="preserve">с. Буйлэсан </t>
  </si>
  <si>
    <t xml:space="preserve">с. Красная Ималка </t>
  </si>
  <si>
    <t xml:space="preserve">с. Кулусутай </t>
  </si>
  <si>
    <t xml:space="preserve">с.Новая Заря </t>
  </si>
  <si>
    <t xml:space="preserve">с. Холуй База </t>
  </si>
  <si>
    <t xml:space="preserve">с. Усть Борзя </t>
  </si>
  <si>
    <t xml:space="preserve">с. Тут Халтуй </t>
  </si>
  <si>
    <t xml:space="preserve">с. Чиндант </t>
  </si>
  <si>
    <t xml:space="preserve">с. Икарал
 </t>
  </si>
  <si>
    <t xml:space="preserve">с. Старый Чиндант  </t>
  </si>
  <si>
    <t xml:space="preserve">с. Кубухай </t>
  </si>
  <si>
    <t xml:space="preserve">с. Урта-Харгана </t>
  </si>
  <si>
    <t xml:space="preserve">с. Усть-Лиска </t>
  </si>
  <si>
    <t>Ононский район, Кулусутайское сельское поселение</t>
  </si>
  <si>
    <t xml:space="preserve">с. Усть-Ималка </t>
  </si>
  <si>
    <t>Петровск-Забайкальский район, Балягинское сельское поселение</t>
  </si>
  <si>
    <t xml:space="preserve">п. Баляга
</t>
  </si>
  <si>
    <t>Петровск-Забайкальский район, Новопавловское городское поселение</t>
  </si>
  <si>
    <t xml:space="preserve">п. Новопавловка
</t>
  </si>
  <si>
    <t>Петровск-Забайкальский район, Тарбагатайское сельское поселение</t>
  </si>
  <si>
    <t xml:space="preserve">п. Тарбагатай
</t>
  </si>
  <si>
    <t xml:space="preserve">с. Малета
</t>
  </si>
  <si>
    <t>Петровск-Забайкальский район, Хараузское сельское поселение</t>
  </si>
  <si>
    <t xml:space="preserve">с. Харауз
</t>
  </si>
  <si>
    <t>Петровск-Забайкальский район, Катаевское сельское поселение</t>
  </si>
  <si>
    <t xml:space="preserve">с. Усть-Обор
</t>
  </si>
  <si>
    <t>Петровск-Забайкальский район, Хохотуйское сельское поселение</t>
  </si>
  <si>
    <t xml:space="preserve">с. Хохотуй
</t>
  </si>
  <si>
    <t xml:space="preserve">с. Катаево
</t>
  </si>
  <si>
    <t>Петровск-Забайкальский район, Песчанское сельское поселение</t>
  </si>
  <si>
    <t xml:space="preserve">с. Пески </t>
  </si>
  <si>
    <t>Петровск-Забайкальский район, Баляга-Катангарское сельское поселение</t>
  </si>
  <si>
    <t xml:space="preserve">с. Баляга-Катангар
</t>
  </si>
  <si>
    <t xml:space="preserve">с. Катангар
</t>
  </si>
  <si>
    <t xml:space="preserve">с. Зугмара </t>
  </si>
  <si>
    <t>Петровск-Забайкальский район, Толбагинское сельское поселение</t>
  </si>
  <si>
    <t xml:space="preserve">с. Толбага </t>
  </si>
  <si>
    <t xml:space="preserve">пгт. Кличка </t>
  </si>
  <si>
    <t>Приаргунский район, Новоцурухайтуйское сельское поселение</t>
  </si>
  <si>
    <t xml:space="preserve">с. Бырка
 </t>
  </si>
  <si>
    <t>Приаргунский район, Пограничнинское сельское поселение</t>
  </si>
  <si>
    <t xml:space="preserve">с. Досатуй </t>
  </si>
  <si>
    <t>Приаргунский район, Дуройское сельское поселение</t>
  </si>
  <si>
    <t xml:space="preserve">с. Дурой </t>
  </si>
  <si>
    <t>Калганский район, Средне-Борзинское сельское поселение</t>
  </si>
  <si>
    <t xml:space="preserve">с. Зоргол </t>
  </si>
  <si>
    <t>Приаргунский район, Молодёжнинское сельское поселение</t>
  </si>
  <si>
    <t xml:space="preserve">с. Молодежный </t>
  </si>
  <si>
    <t xml:space="preserve">с. Новоцурухайтуй </t>
  </si>
  <si>
    <t xml:space="preserve">с. Улан </t>
  </si>
  <si>
    <t>Приаргунский район, Погадаевское сельское поселение</t>
  </si>
  <si>
    <t xml:space="preserve">с. Погодаево
</t>
  </si>
  <si>
    <t xml:space="preserve">п. Пограничный </t>
  </si>
  <si>
    <t>Приаргунский район, Кличкинское городское поселение</t>
  </si>
  <si>
    <t xml:space="preserve">с. Урулюнгуй </t>
  </si>
  <si>
    <t xml:space="preserve">с. Усть-Тасуркай </t>
  </si>
  <si>
    <t xml:space="preserve">с. Талман-Борзя </t>
  </si>
  <si>
    <t>Приаргунский район, Староцурухайтуйское сельское поселение</t>
  </si>
  <si>
    <t xml:space="preserve">с. Староцурухайтуйское </t>
  </si>
  <si>
    <t xml:space="preserve">с. Молодовск </t>
  </si>
  <si>
    <t xml:space="preserve">с. Ломы </t>
  </si>
  <si>
    <t>Сретенский район, Дунаевское сельское поселение</t>
  </si>
  <si>
    <t xml:space="preserve">с. Дунаево </t>
  </si>
  <si>
    <t xml:space="preserve">с. Нижняя Куэнга </t>
  </si>
  <si>
    <t xml:space="preserve">с. Алия </t>
  </si>
  <si>
    <t>Сретенский район, Усть-Начинское сельское поселение</t>
  </si>
  <si>
    <t xml:space="preserve">с. Усть Начин </t>
  </si>
  <si>
    <t xml:space="preserve">пгт. Усть Карск </t>
  </si>
  <si>
    <t>Сретенский район, Кокуйское городское поселение</t>
  </si>
  <si>
    <t xml:space="preserve">пгт. Кокуй </t>
  </si>
  <si>
    <t xml:space="preserve">с. Верхняя Куэнга </t>
  </si>
  <si>
    <t xml:space="preserve">с. Болотово </t>
  </si>
  <si>
    <t xml:space="preserve">с. Верх Усугли </t>
  </si>
  <si>
    <t>Тунгокоченский район, Кыкерское сельское поселение</t>
  </si>
  <si>
    <t xml:space="preserve">с. Кыкер
</t>
  </si>
  <si>
    <t>Тунгокоченский район, Тунгокоченское сельское поселение</t>
  </si>
  <si>
    <t xml:space="preserve">с. Тунгокочен
</t>
  </si>
  <si>
    <t xml:space="preserve">пгт. Дровяная </t>
  </si>
  <si>
    <t xml:space="preserve">с. Аблатуйский Бор </t>
  </si>
  <si>
    <t xml:space="preserve">с. Арта </t>
  </si>
  <si>
    <t xml:space="preserve">с. Горекацан </t>
  </si>
  <si>
    <t xml:space="preserve">с. Доронинское
</t>
  </si>
  <si>
    <t>Хилокский район, Харагунское сельское поселение</t>
  </si>
  <si>
    <t xml:space="preserve">п. Ленинский </t>
  </si>
  <si>
    <t xml:space="preserve">с. Николаевское
</t>
  </si>
  <si>
    <t>Хилокский район, Укурикское сельское поселение</t>
  </si>
  <si>
    <t xml:space="preserve">с. Танга </t>
  </si>
  <si>
    <t xml:space="preserve">с. Арей </t>
  </si>
  <si>
    <t xml:space="preserve">с. Хадакта </t>
  </si>
  <si>
    <t>Читинский район, Сохондинское сельское поселение</t>
  </si>
  <si>
    <t xml:space="preserve">с. Горека </t>
  </si>
  <si>
    <t>Читинский район, Новокукинское сельское поселение</t>
  </si>
  <si>
    <t xml:space="preserve">с. Черемхово
</t>
  </si>
  <si>
    <t xml:space="preserve">с. Бальзой  </t>
  </si>
  <si>
    <t xml:space="preserve">с. Бада </t>
  </si>
  <si>
    <t>Хилокский район, Закультинское сельское поселение</t>
  </si>
  <si>
    <t xml:space="preserve">с. Закульта </t>
  </si>
  <si>
    <t xml:space="preserve">с. Линево-Озеро </t>
  </si>
  <si>
    <t xml:space="preserve">с. Харагун 
</t>
  </si>
  <si>
    <t xml:space="preserve">с. Хилогосон </t>
  </si>
  <si>
    <t>Хилокский район, Бадинское сельское поселение</t>
  </si>
  <si>
    <t xml:space="preserve">с. Хушенга </t>
  </si>
  <si>
    <t>Хилокский район, Жипхегенское сельское поселение</t>
  </si>
  <si>
    <t xml:space="preserve">СП "Жипхегенское" </t>
  </si>
  <si>
    <t xml:space="preserve">СП "Укурикское"  </t>
  </si>
  <si>
    <t xml:space="preserve">СП "Энгорское"  </t>
  </si>
  <si>
    <t>Хилокский район, Глинкинское сельское поселение</t>
  </si>
  <si>
    <t xml:space="preserve">СП "Глинкинское" </t>
  </si>
  <si>
    <t>Чернышевский район, Аксёново-Зиловское городское поселение</t>
  </si>
  <si>
    <t xml:space="preserve">с. Бушулей </t>
  </si>
  <si>
    <t xml:space="preserve">с. Мильгидун </t>
  </si>
  <si>
    <t>Чернышевский район, Урюмское сельское поселение</t>
  </si>
  <si>
    <t xml:space="preserve">п. Урюм 
</t>
  </si>
  <si>
    <t>Могочинский район, Сбегинское сельское поселение</t>
  </si>
  <si>
    <t xml:space="preserve">пгт. Букачача 
</t>
  </si>
  <si>
    <t>Шелопугинский район, Шивиинское сельское поселение</t>
  </si>
  <si>
    <t xml:space="preserve">с. Укурей
</t>
  </si>
  <si>
    <t xml:space="preserve">с. Икшица </t>
  </si>
  <si>
    <t xml:space="preserve">с. Новоильинск </t>
  </si>
  <si>
    <t xml:space="preserve">с. Байгул </t>
  </si>
  <si>
    <t>Чернышевский район, Букачачинское городское поселение</t>
  </si>
  <si>
    <t xml:space="preserve">с. Комсомольское </t>
  </si>
  <si>
    <t xml:space="preserve">пгт. Аксеново-Зиловское </t>
  </si>
  <si>
    <t xml:space="preserve">с. Старый Олов
</t>
  </si>
  <si>
    <t xml:space="preserve">с. Курлыч </t>
  </si>
  <si>
    <t xml:space="preserve">с. Утан </t>
  </si>
  <si>
    <t>Читинский район, Атамановское городское поселение</t>
  </si>
  <si>
    <t xml:space="preserve">пгт. Атамановка </t>
  </si>
  <si>
    <t>Читинский район, Шишкинское сельское поселение</t>
  </si>
  <si>
    <t xml:space="preserve">пгт. Новокручининский </t>
  </si>
  <si>
    <t xml:space="preserve">с. Маккавеево </t>
  </si>
  <si>
    <t xml:space="preserve">с. Елизаветино </t>
  </si>
  <si>
    <t xml:space="preserve">с. Шишкино </t>
  </si>
  <si>
    <t xml:space="preserve">с.Аей </t>
  </si>
  <si>
    <t xml:space="preserve">с. Бургень </t>
  </si>
  <si>
    <t xml:space="preserve">с. Преображенка </t>
  </si>
  <si>
    <t xml:space="preserve">с. Арахлей </t>
  </si>
  <si>
    <t>Читинский район, Арахлейское сельское поселение</t>
  </si>
  <si>
    <t xml:space="preserve">с. Тасей </t>
  </si>
  <si>
    <t xml:space="preserve">с. Иргень </t>
  </si>
  <si>
    <t xml:space="preserve">мкр. Заб ПТФ </t>
  </si>
  <si>
    <t xml:space="preserve">с. Старая Кука </t>
  </si>
  <si>
    <t xml:space="preserve">с. Жипковщина </t>
  </si>
  <si>
    <t>Читинский район, Ингодинское сельское поселение</t>
  </si>
  <si>
    <t xml:space="preserve">ст. Ингода </t>
  </si>
  <si>
    <t>Читинский район, Домнинское сельское поселение</t>
  </si>
  <si>
    <t xml:space="preserve">с. Домна
 </t>
  </si>
  <si>
    <t>Читинский район, Сивяковское сельское поселение</t>
  </si>
  <si>
    <t xml:space="preserve">с. Сивяково  </t>
  </si>
  <si>
    <t xml:space="preserve">с. Еремина </t>
  </si>
  <si>
    <t xml:space="preserve">с. Амодово </t>
  </si>
  <si>
    <t xml:space="preserve">с. Тургутуй </t>
  </si>
  <si>
    <t xml:space="preserve">с. Сохондо </t>
  </si>
  <si>
    <t xml:space="preserve">с. Гонгота </t>
  </si>
  <si>
    <t xml:space="preserve">п. Ягодный </t>
  </si>
  <si>
    <t xml:space="preserve">с. Верх-Чита </t>
  </si>
  <si>
    <t xml:space="preserve">с. Новотроицк </t>
  </si>
  <si>
    <t xml:space="preserve">с. Танха </t>
  </si>
  <si>
    <t xml:space="preserve">с. Новая Кука </t>
  </si>
  <si>
    <t>Читинский район, Новотроицкое сельское поселение</t>
  </si>
  <si>
    <t xml:space="preserve">с. Засопка </t>
  </si>
  <si>
    <t xml:space="preserve">с. "Подволок" </t>
  </si>
  <si>
    <t xml:space="preserve">с. Ишикан </t>
  </si>
  <si>
    <t xml:space="preserve">с. Малый-Тонтой </t>
  </si>
  <si>
    <t xml:space="preserve">с. Деревцово </t>
  </si>
  <si>
    <t>Чернышевский район, Старооловское сельское поселение</t>
  </si>
  <si>
    <t xml:space="preserve">п. Первомайск </t>
  </si>
  <si>
    <t xml:space="preserve">пгт. Холбон </t>
  </si>
  <si>
    <t>Чернышевский район, Новооловское сельское поселение</t>
  </si>
  <si>
    <t xml:space="preserve">п. Арбагар </t>
  </si>
  <si>
    <t xml:space="preserve">с. Богомяково </t>
  </si>
  <si>
    <t xml:space="preserve">с. Верхняя Хила </t>
  </si>
  <si>
    <t xml:space="preserve">с. Галкино </t>
  </si>
  <si>
    <t xml:space="preserve">с. Савино </t>
  </si>
  <si>
    <t xml:space="preserve">с. Зубарево </t>
  </si>
  <si>
    <t xml:space="preserve">с. Мирсаново </t>
  </si>
  <si>
    <t xml:space="preserve">с. Новоберезовское </t>
  </si>
  <si>
    <t xml:space="preserve">с. Берея </t>
  </si>
  <si>
    <t xml:space="preserve">с. Ононское </t>
  </si>
  <si>
    <t xml:space="preserve">с. Байцетуй </t>
  </si>
  <si>
    <t xml:space="preserve">с. Красноярово </t>
  </si>
  <si>
    <t xml:space="preserve">с. Усть-теленгуй </t>
  </si>
  <si>
    <t>Чернышевский район, Комсомольское сельское поселение</t>
  </si>
  <si>
    <t xml:space="preserve">с. Казаново </t>
  </si>
  <si>
    <t xml:space="preserve">с. Чирон </t>
  </si>
  <si>
    <t xml:space="preserve">с. Номоконовское </t>
  </si>
  <si>
    <t xml:space="preserve">с. Размахнинское </t>
  </si>
  <si>
    <t>51.953820; 113.021158</t>
  </si>
  <si>
    <t>Улётовский район, Дровянинское городское поселение</t>
  </si>
  <si>
    <t>Улётовский район, Хадактинское сельское поселение</t>
  </si>
  <si>
    <t>Улётовский район, Артинское сельское поселение</t>
  </si>
  <si>
    <t>Улётовский район, Доронинское сельское поселение</t>
  </si>
  <si>
    <t>Улётовский район, Николаевское сельское поселение</t>
  </si>
  <si>
    <t xml:space="preserve">Место нахождение
</t>
  </si>
  <si>
    <t>Наименование муниципального образования</t>
  </si>
  <si>
    <t xml:space="preserve">с. Старый Дурулгуй </t>
  </si>
  <si>
    <t>Дульдургинский район, сельское поселение Бальзино</t>
  </si>
  <si>
    <t>Дульдургинский район, сельское поселение Узон</t>
  </si>
  <si>
    <t>Калганский район, Верхне-Калгуканское сельское поселение</t>
  </si>
  <si>
    <t>Ононский район, Большевистское сельское поселение</t>
  </si>
  <si>
    <t xml:space="preserve">с. Новый Дурулгуй </t>
  </si>
  <si>
    <t>Ононский район, Дурулгуйское сельское поселение</t>
  </si>
  <si>
    <t>Агинский район, сельское поселение Будулан</t>
  </si>
  <si>
    <t>с.п. Хойто-Ага</t>
  </si>
  <si>
    <t>Акшинский район, Усть-Илинское сельское поселение</t>
  </si>
  <si>
    <t>Борзинский район, Биликтуйское сельское поселение</t>
  </si>
  <si>
    <t>Забайкальский район, Черно-Озёрское сельское поселение</t>
  </si>
  <si>
    <t xml:space="preserve">с. Ундино-Поселье
</t>
  </si>
  <si>
    <t>Борзинский район, Акурайское сельское поселение</t>
  </si>
  <si>
    <t>Борзинский район, Переднебыркинское сельское поселение</t>
  </si>
  <si>
    <t>Борзинский район, Усть-Озёрское сельское поселение</t>
  </si>
  <si>
    <t>Борзинский район, Курунзулайское сельское поселение</t>
  </si>
  <si>
    <t xml:space="preserve">с. Курунзулай </t>
  </si>
  <si>
    <t xml:space="preserve">с. Соловьёск </t>
  </si>
  <si>
    <t>Борзинский район, Соловьёвское сельское поселение</t>
  </si>
  <si>
    <t>Борзинский район, Ключевское сельское поселение</t>
  </si>
  <si>
    <t>Забайкальский район, Даурское сельское поселение</t>
  </si>
  <si>
    <t>Борзинский район, Чиндантское сельское поселение</t>
  </si>
  <si>
    <t>с. Чиндант 2-й</t>
  </si>
  <si>
    <t>Забайкальский район, Билитуйское сельское поселение</t>
  </si>
  <si>
    <t>Приаргунский район, Зоргольское сельское поселение</t>
  </si>
  <si>
    <t xml:space="preserve">с. Приозёрное </t>
  </si>
  <si>
    <t>с.Догьё</t>
  </si>
  <si>
    <t xml:space="preserve">с. Газимурские Кавыкучи </t>
  </si>
  <si>
    <t xml:space="preserve">с. Трубачёво
</t>
  </si>
  <si>
    <t>Газимуро-Заводский район, Ушмунское сельское поселение</t>
  </si>
  <si>
    <t>Дульдургинский район, сельское поселение Ара-Иля</t>
  </si>
  <si>
    <t>Дульдургинский район, сельское поселение Иля</t>
  </si>
  <si>
    <t>Дульдургинский район, сельское поселение Таптанай</t>
  </si>
  <si>
    <t>Карымский район, Жимбиринское сельское поселение</t>
  </si>
  <si>
    <t>Забайкальский район, Абагайтуйское сельское поселение</t>
  </si>
  <si>
    <t xml:space="preserve">п. Красный Великан
</t>
  </si>
  <si>
    <t>Забайкальский район, Рудник-Абагайтуйское сельское поселение</t>
  </si>
  <si>
    <t>Калганский район, Доновское сельское поселение</t>
  </si>
  <si>
    <t>Калганский район, Кадаинское сельское поселение</t>
  </si>
  <si>
    <t>Карымский район, Адриановское сельское поселение</t>
  </si>
  <si>
    <t>Карымский район, Кадахтинское сельское поселение</t>
  </si>
  <si>
    <t>Читинский район, Маккавеевское сельское поселение</t>
  </si>
  <si>
    <t>Краснокаменский район, Капцегайтуйское сельское поселение</t>
  </si>
  <si>
    <t>Краснокаменский район, Богдановское сельское поселение</t>
  </si>
  <si>
    <t>Краснокаменский район, Кайластуйское сельское поселение</t>
  </si>
  <si>
    <t>Краснокаменский район, Ковылинское сельское поселение</t>
  </si>
  <si>
    <t>Краснокаменский район, Маргуцекское сельское поселение</t>
  </si>
  <si>
    <t>Краснокаменский район, Соктуй-Милозанское сельское поселение</t>
  </si>
  <si>
    <t>Краснокаменский район, Среднеаргунское сельское поселение</t>
  </si>
  <si>
    <t>Краснокаменский район, Целиннинское сельское поселение</t>
  </si>
  <si>
    <t>Краснокаменский район, Юбилейнинское сельское поселение</t>
  </si>
  <si>
    <t>Красночикойский район, Жиндойское сельское поселение</t>
  </si>
  <si>
    <t>Красночикойский район, Урлукское сельское поселение</t>
  </si>
  <si>
    <t>Красночикойский район, Коротковское сельское поселение</t>
  </si>
  <si>
    <t>Красночикойский район, Захаровское сельское поселение</t>
  </si>
  <si>
    <t xml:space="preserve">с. Фомичёво </t>
  </si>
  <si>
    <t>Красночикойский район, Малоархангельское сельское поселение</t>
  </si>
  <si>
    <t>Красночикойский район, Черемховское сельское поселение</t>
  </si>
  <si>
    <t>Могойтуйский район, сельское поселение Кусоча</t>
  </si>
  <si>
    <t>51.059491; 114.760798</t>
  </si>
  <si>
    <t>51.040588; 114.868576</t>
  </si>
  <si>
    <t>50.553377; 114.933029</t>
  </si>
  <si>
    <t>50.513114; 114.571469</t>
  </si>
  <si>
    <t>50.586338; 115.185684</t>
  </si>
  <si>
    <t>51.013071; 114.212503</t>
  </si>
  <si>
    <t>50.763968; 114.490032</t>
  </si>
  <si>
    <t>50.9864; 114.2589</t>
  </si>
  <si>
    <t>51.0939; 114.0879</t>
  </si>
  <si>
    <t>51.1315; 114.2157</t>
  </si>
  <si>
    <t>51.144024; 114.302118</t>
  </si>
  <si>
    <t>Акшинский район, Бытэвское сельское поселение</t>
  </si>
  <si>
    <t>50.150598; 113.135974</t>
  </si>
  <si>
    <t>Акшинский район, Курулгинское сельское поселение</t>
  </si>
  <si>
    <t>50.119765; 112.767952</t>
  </si>
  <si>
    <t>Акшинский район, Нарасунское сельское поселение</t>
  </si>
  <si>
    <t>50.104239; 112.988697</t>
  </si>
  <si>
    <t>50.324083; 113.479027</t>
  </si>
  <si>
    <t>50.164553; 113.728074</t>
  </si>
  <si>
    <t>50.071505; 113.33913</t>
  </si>
  <si>
    <t>50.117184; 113.615118</t>
  </si>
  <si>
    <t>50.407733; 113.284021</t>
  </si>
  <si>
    <t>50.474621; 113.307362</t>
  </si>
  <si>
    <t>50.299914; 113.186978</t>
  </si>
  <si>
    <t>50.393601; 113.72778</t>
  </si>
  <si>
    <t>Александрово-Заводский район, Манкечурское сельское поселение</t>
  </si>
  <si>
    <t>50.657784; 117.930117</t>
  </si>
  <si>
    <t>51.246599; 118.2336</t>
  </si>
  <si>
    <t>Александрово-Заводский район, Савво-Борзинское сельское поселение</t>
  </si>
  <si>
    <t>50.705159; 118.368847</t>
  </si>
  <si>
    <t>50.749186; 118.223887</t>
  </si>
  <si>
    <t>51.760946; 117.01928</t>
  </si>
  <si>
    <t>Балейский район, Нижнеильдиканское сельское поселение</t>
  </si>
  <si>
    <t>51.620728; 117.120376</t>
  </si>
  <si>
    <t>51.428485; 116.682027</t>
  </si>
  <si>
    <t>51.483537; 116.522161</t>
  </si>
  <si>
    <t>51.539122; 116.613788</t>
  </si>
  <si>
    <t>51.420465; 116.225390</t>
  </si>
  <si>
    <t>50.748736; 117.159907</t>
  </si>
  <si>
    <t>50.735393; 116.92259</t>
  </si>
  <si>
    <t>50.386656; 116.859786</t>
  </si>
  <si>
    <t>50.559721; 117.45733</t>
  </si>
  <si>
    <t>50.944151; 117.143828</t>
  </si>
  <si>
    <t>Борзинский район, Новоборзинское сельское поселение</t>
  </si>
  <si>
    <t>50.253747; 116.566784</t>
  </si>
  <si>
    <t>50.710991; 116.809942</t>
  </si>
  <si>
    <t>50.480986; 116.286082</t>
  </si>
  <si>
    <t>49.888905; 115.72474</t>
  </si>
  <si>
    <t>50.701085; 117.104716</t>
  </si>
  <si>
    <t>50.612666; 116.575936</t>
  </si>
  <si>
    <t>50.61259; 116.576046</t>
  </si>
  <si>
    <t>50.432002; 117.145492</t>
  </si>
  <si>
    <t>50.375221; 116.341555</t>
  </si>
  <si>
    <t>Борзинский район, Шерловогородское городское поселение</t>
  </si>
  <si>
    <t>пос. Шерловая гора</t>
  </si>
  <si>
    <t>50.514375; 116.312257</t>
  </si>
  <si>
    <t>50.776892; 117.286389</t>
  </si>
  <si>
    <t>51.848135; 118.539033</t>
  </si>
  <si>
    <t>51.567267; 118.637516</t>
  </si>
  <si>
    <t>Газимуро-Заводский район, Трубачевское сельское поселение</t>
  </si>
  <si>
    <t>51.503794; 118.201399</t>
  </si>
  <si>
    <t>51.364533; 118.177799</t>
  </si>
  <si>
    <t>51.387446; 118.180648</t>
  </si>
  <si>
    <t>51.692551; 118.370472</t>
  </si>
  <si>
    <t>50.713876; 113.482404</t>
  </si>
  <si>
    <t>50.948774; 113.296992</t>
  </si>
  <si>
    <t>51.054348; 113.601602</t>
  </si>
  <si>
    <t>50.962014; 113.512922</t>
  </si>
  <si>
    <t>50.655182; 114.206081</t>
  </si>
  <si>
    <t>50.831688; 113.590893</t>
  </si>
  <si>
    <t>50.790971; 113.834933</t>
  </si>
  <si>
    <t>50.509163; 114.149726</t>
  </si>
  <si>
    <t>50.57608; 113.603638</t>
  </si>
  <si>
    <t>50.579227; 113.913645</t>
  </si>
  <si>
    <t>49.591426; 117.818325</t>
  </si>
  <si>
    <t>49.818988; 117.102552</t>
  </si>
  <si>
    <t>49.938598; 116.863365</t>
  </si>
  <si>
    <t>50.086481; 117.061472</t>
  </si>
  <si>
    <t>49.695719; 117.899915</t>
  </si>
  <si>
    <t>50.010902; 117.485904</t>
  </si>
  <si>
    <t>50.145875; 116.655059</t>
  </si>
  <si>
    <t>56.990866; 118.756682</t>
  </si>
  <si>
    <t>Каларский район, Куандинское сельское поселение</t>
  </si>
  <si>
    <t>56.336434; 116.195272</t>
  </si>
  <si>
    <t>56.926459; 118.273722</t>
  </si>
  <si>
    <t>50.759978; 119.434593</t>
  </si>
  <si>
    <t>50.825677; 118.790582</t>
  </si>
  <si>
    <t>50.89315; 118.623085</t>
  </si>
  <si>
    <t>50.925473; 119.28788</t>
  </si>
  <si>
    <t>50.731127; 118.899583</t>
  </si>
  <si>
    <t>50.906135; 119.478801</t>
  </si>
  <si>
    <t>50.985519; 119.009067</t>
  </si>
  <si>
    <t>51.553622; 114.534132</t>
  </si>
  <si>
    <t>51.482446; 114.538675</t>
  </si>
  <si>
    <t>51.517753; 114.027248</t>
  </si>
  <si>
    <t>51.614074; 114.279379</t>
  </si>
  <si>
    <t>51.637988; 114.564051</t>
  </si>
  <si>
    <t>Карымский район, Карымское городское поселение</t>
  </si>
  <si>
    <t>51.653268; 114.385124</t>
  </si>
  <si>
    <t>51.225727; 113.712863</t>
  </si>
  <si>
    <t>51.938383; 114.864167</t>
  </si>
  <si>
    <t>Карымский район, Новодоронинское сельское поселение</t>
  </si>
  <si>
    <t>51.535287; 113.881511</t>
  </si>
  <si>
    <t>51.446363; 113.806561</t>
  </si>
  <si>
    <t>51.408433; 113.879987</t>
  </si>
  <si>
    <t>51.770699; 114.823426</t>
  </si>
  <si>
    <t>51.712827; 114.725609</t>
  </si>
  <si>
    <t>50.010984; 118.76958</t>
  </si>
  <si>
    <t>49.844832; 118.370435</t>
  </si>
  <si>
    <t>49.966691; 118.596933</t>
  </si>
  <si>
    <t>50.388075; 117.610011</t>
  </si>
  <si>
    <t>50.409238; 117.877737</t>
  </si>
  <si>
    <t>50.07588; 117.76124</t>
  </si>
  <si>
    <t>49.758574; 118.256817</t>
  </si>
  <si>
    <t>49.673786; 118.025512</t>
  </si>
  <si>
    <t>50.129433; 118.032314</t>
  </si>
  <si>
    <t>50.255006; 118.109496</t>
  </si>
  <si>
    <t>50.274533; 118.352842</t>
  </si>
  <si>
    <t>50.325164; 108.773209</t>
  </si>
  <si>
    <t>50.078291; 108.042767</t>
  </si>
  <si>
    <t>49.95064; 107.979272</t>
  </si>
  <si>
    <t>50.539952; 109.387118</t>
  </si>
  <si>
    <t>50.483616; 109.560397</t>
  </si>
  <si>
    <t>50.552179; 109.458939</t>
  </si>
  <si>
    <t>50.509648; 109.253254</t>
  </si>
  <si>
    <t>50.447455; 108.959774</t>
  </si>
  <si>
    <t>50.419983; 109.030283</t>
  </si>
  <si>
    <t>50.406355; 108.851817</t>
  </si>
  <si>
    <t>50.044078; 107.887973</t>
  </si>
  <si>
    <t>50.579561; 110.12161</t>
  </si>
  <si>
    <t>50.607439; 110.346427</t>
  </si>
  <si>
    <t>50.579570; 110.122138</t>
  </si>
  <si>
    <t>49.510518; 111.547847</t>
  </si>
  <si>
    <t>49.584844; 111.712054</t>
  </si>
  <si>
    <t>49.690893; 111.719235</t>
  </si>
  <si>
    <t>49.566338; 112.400559</t>
  </si>
  <si>
    <t>49.575709; 112.540052</t>
  </si>
  <si>
    <t>49.472322; 112.190321</t>
  </si>
  <si>
    <t>49.63021; 112.130838</t>
  </si>
  <si>
    <t>49.711672; 112.687485</t>
  </si>
  <si>
    <t>49.678265; 113.042415</t>
  </si>
  <si>
    <t>49.767254; 113.132881</t>
  </si>
  <si>
    <t>49.692509; 112.027538</t>
  </si>
  <si>
    <t>49.735467; 112.505592</t>
  </si>
  <si>
    <t>49.892115; 112.77732</t>
  </si>
  <si>
    <t>49.708558; 112.388937</t>
  </si>
  <si>
    <t>49.49977; 111.305641</t>
  </si>
  <si>
    <t>51.173902; 114.718995</t>
  </si>
  <si>
    <t>51.23059; 115.855109</t>
  </si>
  <si>
    <t>51.350764; 114.678758</t>
  </si>
  <si>
    <t>51.26242; 115.051687</t>
  </si>
  <si>
    <t>51.217036; 114.95264</t>
  </si>
  <si>
    <t>51.448151; 115.019987</t>
  </si>
  <si>
    <t>50.702973; 115.598857</t>
  </si>
  <si>
    <t>51.089864; 115.643092</t>
  </si>
  <si>
    <t>50.806785; 115.647289</t>
  </si>
  <si>
    <t>51.418583; 115.606558</t>
  </si>
  <si>
    <t>51.392709; 114.847771</t>
  </si>
  <si>
    <t>51.502344; 115.184662</t>
  </si>
  <si>
    <t>51.207997; 115.155725</t>
  </si>
  <si>
    <t>51.373938; 115.482895</t>
  </si>
  <si>
    <t>51.059633; 115.095036</t>
  </si>
  <si>
    <t>Могойтуйский район, сельское поселение Цугол</t>
  </si>
  <si>
    <t>51.050732; 115.631711</t>
  </si>
  <si>
    <t>53.525744; 119.455625</t>
  </si>
  <si>
    <t>Могочинский район, Ксеньевское городское поселение</t>
  </si>
  <si>
    <t>53.548039; 118.745198</t>
  </si>
  <si>
    <t>53.30255; 118.53198</t>
  </si>
  <si>
    <t>53.713382; 120.396342</t>
  </si>
  <si>
    <t>53.673345; 120.054024</t>
  </si>
  <si>
    <t>51.729928; 116.296118</t>
  </si>
  <si>
    <t>51.862439; 116.4651</t>
  </si>
  <si>
    <t>51.975332; 116.754665</t>
  </si>
  <si>
    <t>52.096943; 116.725741</t>
  </si>
  <si>
    <t>52.041076; 116.506427</t>
  </si>
  <si>
    <t>52.026153; 116.574347</t>
  </si>
  <si>
    <t>52.195337; 116.304894</t>
  </si>
  <si>
    <t>52.664766; 116.282862</t>
  </si>
  <si>
    <t>52.516863; 116.200357</t>
  </si>
  <si>
    <t>52.547344; 116.208971</t>
  </si>
  <si>
    <t>52.216441; 116.066607</t>
  </si>
  <si>
    <t>51.930516; 116.577483</t>
  </si>
  <si>
    <t>51.998544; 116.81857</t>
  </si>
  <si>
    <t>52.373415; 116.062161</t>
  </si>
  <si>
    <t>52.38576; 116.200772</t>
  </si>
  <si>
    <t>52.400463; 116.203089</t>
  </si>
  <si>
    <t>51.820584; 116.483645</t>
  </si>
  <si>
    <t>51.576307; 119.991027</t>
  </si>
  <si>
    <t>Нерчинско-Заводский район, Больше-Зерентуйское сельское поселение</t>
  </si>
  <si>
    <t>51.358418; 119.234951</t>
  </si>
  <si>
    <t>Нерчинско-Заводский район, Георгиевское сельское поселение</t>
  </si>
  <si>
    <t>51.378689; 119.452788</t>
  </si>
  <si>
    <t>51.30327; 119.663421</t>
  </si>
  <si>
    <t>Нерчинско-Заводский район, Горно-Зерентуйское сельское поселение</t>
  </si>
  <si>
    <t>51.225708; 119.511352</t>
  </si>
  <si>
    <t>Нерчинско-Заводский район, Ивановское сельское поселение</t>
  </si>
  <si>
    <t>51.249013; 119.446168</t>
  </si>
  <si>
    <t>Нерчинско-Заводский район, Михайловское сельское поселение</t>
  </si>
  <si>
    <t>51.111095; 119.425212</t>
  </si>
  <si>
    <t>51.354218; 119.885388</t>
  </si>
  <si>
    <t>Нерчинско-Заводский район, Широковское сельское поселение</t>
  </si>
  <si>
    <t>51.365655; 119.588283</t>
  </si>
  <si>
    <t>51.028723; 119.073505</t>
  </si>
  <si>
    <t>50.742986; 116.14686</t>
  </si>
  <si>
    <t>50.877903; 116.541559</t>
  </si>
  <si>
    <t>51.073023; 116.327032</t>
  </si>
  <si>
    <t>51.074026; 116.400337</t>
  </si>
  <si>
    <t>51.18499; 115.887705</t>
  </si>
  <si>
    <t>50.998327; 116.528826</t>
  </si>
  <si>
    <t>50.761732; 116.046549</t>
  </si>
  <si>
    <t>50.984928; 115.553882</t>
  </si>
  <si>
    <t>50.989095; 115.401528</t>
  </si>
  <si>
    <t>Оловяннинский район, Тургинское сельское поселение</t>
  </si>
  <si>
    <t>51.029892; 116.721802</t>
  </si>
  <si>
    <t>51.061597; 116.663132</t>
  </si>
  <si>
    <t>51.163281; 116.289188</t>
  </si>
  <si>
    <t>50.723434; 115.953793</t>
  </si>
  <si>
    <t>50.956912; 115.938521</t>
  </si>
  <si>
    <t>50.814763; 115.806937</t>
  </si>
  <si>
    <t>Оловяннинский район, Ясногорское городское поселение</t>
  </si>
  <si>
    <t>50.888574; 115.70581</t>
  </si>
  <si>
    <t>50.492068; 114.676945</t>
  </si>
  <si>
    <t>50.509027; 114.797193</t>
  </si>
  <si>
    <t>50.394245; 114.756532</t>
  </si>
  <si>
    <t>50.432343; 114.591919</t>
  </si>
  <si>
    <t>Ононский район, Буйлэсанское сельское поселение</t>
  </si>
  <si>
    <t>50.265024; 114.879306</t>
  </si>
  <si>
    <t>50.335542; 114.401792</t>
  </si>
  <si>
    <t>50.469216; 114.289857</t>
  </si>
  <si>
    <t>Ононский район, Ималкинское сельское поселение</t>
  </si>
  <si>
    <t>50.267528; 115.301435</t>
  </si>
  <si>
    <t>50.095273; 115.327655</t>
  </si>
  <si>
    <t>50.220542; 115.691312</t>
  </si>
  <si>
    <t>50.382377; 115.564611</t>
  </si>
  <si>
    <t>Ононский район, Тут-Халтуйское сельское поселение</t>
  </si>
  <si>
    <t>50.447642; 114.126435</t>
  </si>
  <si>
    <t>Ононский район, Холуй-Базинское сельское поселение</t>
  </si>
  <si>
    <t>50.481678; 115.795761</t>
  </si>
  <si>
    <t>50.591151; 115.67606</t>
  </si>
  <si>
    <t>Ононский район, Чиндантское сельское поселение</t>
  </si>
  <si>
    <t>50.568242; 115.428455</t>
  </si>
  <si>
    <t>50.531454; 115.285356</t>
  </si>
  <si>
    <t>50.563951; 115.575507</t>
  </si>
  <si>
    <t>51.112265; 108.962462</t>
  </si>
  <si>
    <t>51.144099; 108.949551</t>
  </si>
  <si>
    <t>51.191366; 109.240011</t>
  </si>
  <si>
    <t>50.9384; 108.547461</t>
  </si>
  <si>
    <t>50.957534; 108.672015</t>
  </si>
  <si>
    <t>51.015448; 108.96259</t>
  </si>
  <si>
    <t>50.802731; 108.459783</t>
  </si>
  <si>
    <t>51.229778; 109.237245</t>
  </si>
  <si>
    <t>50.756632; 108.112299</t>
  </si>
  <si>
    <t>51.19126; 109.091782</t>
  </si>
  <si>
    <t>51.211597; 109.325483</t>
  </si>
  <si>
    <t>51.254903; 108.474156</t>
  </si>
  <si>
    <t>51.283279; 109.551407</t>
  </si>
  <si>
    <t>50.644344; 118.580665</t>
  </si>
  <si>
    <t>Приаргунский район, Досатуйское сельское поселение</t>
  </si>
  <si>
    <t>50.393558; 118.613059</t>
  </si>
  <si>
    <t>50.012226; 118.917362</t>
  </si>
  <si>
    <t>50.613183; 119.25339</t>
  </si>
  <si>
    <t>50.415642; 117.987609</t>
  </si>
  <si>
    <t>50.297571; 118.989642</t>
  </si>
  <si>
    <t>50.395984; 119.101299</t>
  </si>
  <si>
    <t>50.479742; 118.941923</t>
  </si>
  <si>
    <t>50.337497; 118.681273</t>
  </si>
  <si>
    <t>50.596091; 118.968483</t>
  </si>
  <si>
    <t>50.561904; 118.821833</t>
  </si>
  <si>
    <t>50.197786; 119.283794</t>
  </si>
  <si>
    <t>Приаргунский район, Урулюнгуйское сельское поселение</t>
  </si>
  <si>
    <t>50.459122; 118.527521</t>
  </si>
  <si>
    <t>Приаргунский район, Усть-Тасуркайское сельское поселение</t>
  </si>
  <si>
    <t>50.363076; 118.414057</t>
  </si>
  <si>
    <t>52.696663; 118.765303</t>
  </si>
  <si>
    <t>Сретенский район, Верхне-Куэнгинское сельское поселение</t>
  </si>
  <si>
    <t>52.145376; 117.066482</t>
  </si>
  <si>
    <t>52.091189; 117.24569</t>
  </si>
  <si>
    <t>52.061775; 117.040984</t>
  </si>
  <si>
    <t>52.091581; 117.010528</t>
  </si>
  <si>
    <t>52.20048; 117.526535</t>
  </si>
  <si>
    <t>Сретенский район, Молодовское сельское поселение</t>
  </si>
  <si>
    <t>52.257363; 117.858019</t>
  </si>
  <si>
    <t>52.285547; 117.983988</t>
  </si>
  <si>
    <t>52.373329; 119.246719</t>
  </si>
  <si>
    <t>53.182658; 115.848039</t>
  </si>
  <si>
    <t>53.541224; 115.60925</t>
  </si>
  <si>
    <t>Тунгокоченский район, Усуглинское сельское поселение</t>
  </si>
  <si>
    <t>52.669682; 115.232499</t>
  </si>
  <si>
    <t>Улётовский район, Аблатуйское сельское поселение</t>
  </si>
  <si>
    <t>51.189346; 112.207689</t>
  </si>
  <si>
    <t>51.265462; 112.412305</t>
  </si>
  <si>
    <t>Улётовский район, Горекацанское сельское поселение</t>
  </si>
  <si>
    <t>51.113377; 111.907235</t>
  </si>
  <si>
    <t>51.083575; 111.991582</t>
  </si>
  <si>
    <t>51.120698; 112.137803</t>
  </si>
  <si>
    <t>51.592256; 112.908821</t>
  </si>
  <si>
    <t>51.515325; 113.028801</t>
  </si>
  <si>
    <t>Улётовский район, Ленинское сельское поселение</t>
  </si>
  <si>
    <t>50.838976; 111.530031</t>
  </si>
  <si>
    <t>51.030658; 111.769853</t>
  </si>
  <si>
    <t>Улётовский район, Тангинское сельское поселение</t>
  </si>
  <si>
    <t>50.971473; 111.56502</t>
  </si>
  <si>
    <t>50.967619; 111.250731</t>
  </si>
  <si>
    <t>Улётовский район, Улётовское сельское поселение</t>
  </si>
  <si>
    <t>51.368502; 112.353112</t>
  </si>
  <si>
    <t>51.434358; 112.569421</t>
  </si>
  <si>
    <t>51.459190; 112.702567</t>
  </si>
  <si>
    <t>51.401376; 109.860515</t>
  </si>
  <si>
    <t>51.440536; 110.046363</t>
  </si>
  <si>
    <t>51.454116; 110.162136</t>
  </si>
  <si>
    <t>51.368269; 109.744567</t>
  </si>
  <si>
    <t>51.373814; 110.650131</t>
  </si>
  <si>
    <t>51.680037; 111.820201</t>
  </si>
  <si>
    <t>51.53999; 111.196034</t>
  </si>
  <si>
    <t>51.165823; 110.645577</t>
  </si>
  <si>
    <t>Хилокский район, Хушенгинское сельское поселение</t>
  </si>
  <si>
    <t>51.418079; 110.908754</t>
  </si>
  <si>
    <t>50.981802; 110.361268</t>
  </si>
  <si>
    <t>53.053146; 117.47518</t>
  </si>
  <si>
    <t>Чернышевский район, Байгульское сельское поселение</t>
  </si>
  <si>
    <t>52.246907; 116.770467</t>
  </si>
  <si>
    <t>52.981983; 116.888875</t>
  </si>
  <si>
    <t>Чернышевский район, Бушулейское сельское поселение</t>
  </si>
  <si>
    <t>52.727541; 117.264768</t>
  </si>
  <si>
    <t>Чернышевский район, Икшицкое сельское поселение</t>
  </si>
  <si>
    <t>52.463627; 117.190778</t>
  </si>
  <si>
    <t>52.339073; 116.882674</t>
  </si>
  <si>
    <t>Чернышевский район, Курлыченское сельское поселение</t>
  </si>
  <si>
    <t>52.371973; 117.23919</t>
  </si>
  <si>
    <t>Чернышевский район, Мильгидунское сельское поселение</t>
  </si>
  <si>
    <t>52.649413; 116.928829</t>
  </si>
  <si>
    <t>Чернышевский район, Новоильинское сельское поселение</t>
  </si>
  <si>
    <t>52.500322; 116.76987</t>
  </si>
  <si>
    <t>52.546399; 116.556294</t>
  </si>
  <si>
    <t>52.45646; 116.685639</t>
  </si>
  <si>
    <t>Чернышевский район, Укурейское сельское поселение</t>
  </si>
  <si>
    <t>52.343183; 117.004581</t>
  </si>
  <si>
    <t>53.161544; 118.11494</t>
  </si>
  <si>
    <t>Чернышевский район, Утанское сельское поселение</t>
  </si>
  <si>
    <t>52.57686; 116.995788</t>
  </si>
  <si>
    <t>52.223122; 112.823953</t>
  </si>
  <si>
    <t>52.15449; 112.84943</t>
  </si>
  <si>
    <t>52.211775; 112.949817</t>
  </si>
  <si>
    <t>51.904171; 113.703613</t>
  </si>
  <si>
    <t>Читинский район, Верх-Читинское сельское поселение</t>
  </si>
  <si>
    <t>52.234344; 113.487513</t>
  </si>
  <si>
    <t>51.885175; 113.128275</t>
  </si>
  <si>
    <t>51.665642; 113.623548</t>
  </si>
  <si>
    <t>Читинский район, Засопкинское сельское поселение</t>
  </si>
  <si>
    <t>52.003104; 113.422122</t>
  </si>
  <si>
    <t>51.848574; 113.087441</t>
  </si>
  <si>
    <t xml:space="preserve">с. Домна-Ключи </t>
  </si>
  <si>
    <t>51.761041; 113.969476</t>
  </si>
  <si>
    <t>Читинский район, Новокручининское городское поселение</t>
  </si>
  <si>
    <t>51.772721; 113.758447</t>
  </si>
  <si>
    <t>51.782851; 113.043351</t>
  </si>
  <si>
    <t>51.751205; 113.060688</t>
  </si>
  <si>
    <t>51.808834; 113.019948</t>
  </si>
  <si>
    <t>51.784585; 113.059374</t>
  </si>
  <si>
    <t>52.002972; 114.098976</t>
  </si>
  <si>
    <t>51.989375; 113.987518</t>
  </si>
  <si>
    <t>51.901577; 113.240554</t>
  </si>
  <si>
    <t>51.95716; 113.347231</t>
  </si>
  <si>
    <t>51.866273; 113.190692</t>
  </si>
  <si>
    <t>51.972906; 112.597259</t>
  </si>
  <si>
    <t>51.844963; 112.641551</t>
  </si>
  <si>
    <t>51.83123; 112.48461</t>
  </si>
  <si>
    <t>51.778861; 112.247921</t>
  </si>
  <si>
    <t>51.90086; 112.489174</t>
  </si>
  <si>
    <t>52.316143; 113.564444</t>
  </si>
  <si>
    <t>52.366796; 113.62901</t>
  </si>
  <si>
    <t>52.422434; 113.785051</t>
  </si>
  <si>
    <t>52.427814; 113.684755</t>
  </si>
  <si>
    <t>Шелопугинский район, Мало-Тонтойское сельское поселение</t>
  </si>
  <si>
    <t>51.835346; 117.769689</t>
  </si>
  <si>
    <t>51.883341; 117.818763</t>
  </si>
  <si>
    <t>Шелопугинский район, Мироновское сельское поселение</t>
  </si>
  <si>
    <t>51.961271; 117.571187</t>
  </si>
  <si>
    <t>51.871642; 117.415133</t>
  </si>
  <si>
    <t>52.007229; 115.791516</t>
  </si>
  <si>
    <t>Шилкинский район, Верхнехилинское сельское поселение</t>
  </si>
  <si>
    <t>52.076274; 115.89867</t>
  </si>
  <si>
    <t>Шилкинский район, Галкинское сельское поселение</t>
  </si>
  <si>
    <t>51.782093; 115.190392</t>
  </si>
  <si>
    <t>51.76729; 115.078806</t>
  </si>
  <si>
    <t>51.7884; 115.284237</t>
  </si>
  <si>
    <t>51.760858; 115.864304</t>
  </si>
  <si>
    <t>Шилкинский район, Мирсановское сельское поселение</t>
  </si>
  <si>
    <t>51.88601; 116.176274</t>
  </si>
  <si>
    <t>Шилкинский район, Новоберёзовское сельское поселение</t>
  </si>
  <si>
    <t>52.109593; 116.09871</t>
  </si>
  <si>
    <t>Шилкинский район, Номоконовское сельское поселение</t>
  </si>
  <si>
    <t>51.61319; 115.302969</t>
  </si>
  <si>
    <t>51.638201; 115.511636</t>
  </si>
  <si>
    <t>Шилкинский район, Ононское сельское поселение</t>
  </si>
  <si>
    <t>51.465741; 115.974362</t>
  </si>
  <si>
    <t>Шилкинский район, Первомайское городское поселение</t>
  </si>
  <si>
    <t>51.684683; 115.6703</t>
  </si>
  <si>
    <t>Шилкинский район, Размахнинское сельское поселение</t>
  </si>
  <si>
    <t>51.895724; 115.315728</t>
  </si>
  <si>
    <t>51.771522; 115.501193</t>
  </si>
  <si>
    <t>Шилкинский район, Усть-Теленгуйское сельское поселение</t>
  </si>
  <si>
    <t>51.553098; 115.950745</t>
  </si>
  <si>
    <t>Шилкинский район, Холбонское городское поселение</t>
  </si>
  <si>
    <t>51.907693; 116.263393</t>
  </si>
  <si>
    <t>51.949556; 116.271673</t>
  </si>
  <si>
    <t>Шилкинский район, Чиронское сельское поселение</t>
  </si>
  <si>
    <t>51.627598; 115.748747</t>
  </si>
  <si>
    <t>Итого</t>
  </si>
  <si>
    <t>ПРИЛОЖЕНИЕ
к территориальной схеме обращения с отходами, в том числе с твердыми коммунальными отходами, Забайкальского края</t>
  </si>
  <si>
    <t>Перечень несанкционированных свалок ("исторически сложившиеся" свалки)</t>
  </si>
</sst>
</file>

<file path=xl/styles.xml><?xml version="1.0" encoding="utf-8"?>
<styleSheet xmlns="http://schemas.openxmlformats.org/spreadsheetml/2006/main">
  <numFmts count="1">
    <numFmt numFmtId="164" formatCode="#,##0.000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9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5" fillId="0" borderId="0" xfId="1"/>
    <xf numFmtId="0" fontId="1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4" fillId="0" borderId="0" xfId="1" applyFont="1"/>
    <xf numFmtId="0" fontId="1" fillId="0" borderId="1" xfId="1" applyFont="1" applyBorder="1"/>
    <xf numFmtId="0" fontId="1" fillId="0" borderId="1" xfId="1" applyFont="1" applyBorder="1" applyAlignment="1">
      <alignment horizontal="center"/>
    </xf>
    <xf numFmtId="4" fontId="1" fillId="0" borderId="1" xfId="1" applyNumberFormat="1" applyFont="1" applyBorder="1"/>
    <xf numFmtId="0" fontId="8" fillId="0" borderId="1" xfId="1" applyFont="1" applyBorder="1" applyAlignment="1">
      <alignment horizontal="right" wrapText="1"/>
    </xf>
    <xf numFmtId="0" fontId="8" fillId="0" borderId="1" xfId="1" applyFont="1" applyBorder="1" applyAlignment="1">
      <alignment horizontal="center"/>
    </xf>
    <xf numFmtId="4" fontId="8" fillId="0" borderId="1" xfId="1" applyNumberFormat="1" applyFont="1" applyBorder="1"/>
    <xf numFmtId="4" fontId="8" fillId="0" borderId="1" xfId="1" applyNumberFormat="1" applyFont="1" applyBorder="1" applyAlignment="1">
      <alignment horizontal="center" vertical="center"/>
    </xf>
    <xf numFmtId="0" fontId="9" fillId="0" borderId="0" xfId="1" applyFont="1"/>
    <xf numFmtId="0" fontId="2" fillId="0" borderId="1" xfId="1" applyFont="1" applyBorder="1" applyAlignment="1">
      <alignment horizontal="right"/>
    </xf>
    <xf numFmtId="0" fontId="2" fillId="0" borderId="1" xfId="1" applyFont="1" applyBorder="1" applyAlignment="1">
      <alignment horizontal="center"/>
    </xf>
    <xf numFmtId="4" fontId="2" fillId="0" borderId="1" xfId="1" applyNumberFormat="1" applyFont="1" applyBorder="1" applyAlignment="1">
      <alignment horizontal="right"/>
    </xf>
    <xf numFmtId="0" fontId="5" fillId="0" borderId="0" xfId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0" fontId="10" fillId="0" borderId="0" xfId="1" applyFont="1" applyAlignment="1">
      <alignment vertical="center"/>
    </xf>
    <xf numFmtId="0" fontId="6" fillId="0" borderId="0" xfId="1" applyFont="1" applyAlignment="1">
      <alignment vertical="center" wrapText="1"/>
    </xf>
    <xf numFmtId="0" fontId="6" fillId="0" borderId="0" xfId="1" applyFont="1" applyAlignment="1">
      <alignment horizontal="center" vertical="center" wrapText="1"/>
    </xf>
    <xf numFmtId="4" fontId="6" fillId="0" borderId="0" xfId="1" applyNumberFormat="1" applyFont="1" applyAlignment="1">
      <alignment vertical="center" wrapText="1"/>
    </xf>
    <xf numFmtId="0" fontId="6" fillId="0" borderId="0" xfId="1" applyFont="1" applyAlignment="1">
      <alignment horizontal="left" vertical="center" wrapText="1"/>
    </xf>
    <xf numFmtId="164" fontId="6" fillId="0" borderId="0" xfId="1" applyNumberFormat="1" applyFont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1" xfId="1" applyFont="1" applyBorder="1" applyAlignment="1">
      <alignment vertical="center" wrapText="1"/>
    </xf>
    <xf numFmtId="0" fontId="7" fillId="0" borderId="1" xfId="1" applyFont="1" applyFill="1" applyBorder="1" applyAlignment="1">
      <alignment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7" fillId="0" borderId="1" xfId="1" applyFont="1" applyFill="1" applyBorder="1" applyAlignment="1">
      <alignment wrapText="1"/>
    </xf>
    <xf numFmtId="0" fontId="7" fillId="0" borderId="0" xfId="1" applyFont="1" applyAlignment="1">
      <alignment horizontal="left" vertical="center" wrapText="1"/>
    </xf>
    <xf numFmtId="4" fontId="7" fillId="0" borderId="0" xfId="1" applyNumberFormat="1" applyFont="1" applyAlignment="1">
      <alignment horizontal="right" vertical="center" wrapText="1"/>
    </xf>
    <xf numFmtId="164" fontId="7" fillId="0" borderId="0" xfId="1" applyNumberFormat="1" applyFont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0" fontId="6" fillId="0" borderId="2" xfId="1" applyFont="1" applyBorder="1" applyAlignment="1">
      <alignment horizontal="right" vertical="center" wrapText="1"/>
    </xf>
    <xf numFmtId="0" fontId="6" fillId="0" borderId="4" xfId="1" applyFont="1" applyBorder="1" applyAlignment="1">
      <alignment horizontal="right" vertical="center" wrapText="1"/>
    </xf>
    <xf numFmtId="0" fontId="6" fillId="0" borderId="3" xfId="1" applyFont="1" applyBorder="1" applyAlignment="1">
      <alignment horizontal="right" vertical="center" wrapText="1"/>
    </xf>
    <xf numFmtId="0" fontId="7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40;&#1089;&#1090;&#1072;&#1092;&#1086;&#1088;&#1086;&#1074;&#1072;%20&#1045;&#1082;&#1072;&#1090;&#1077;&#1088;&#1080;&#1085;&#1072;\Desktop\&#1057;&#1093;&#1077;&#1084;&#1072;%20&#1040;&#1089;&#1090;&#1088;&#1072;&#1093;&#1072;&#1085;&#1100;\&#1057;&#1074;&#1086;&#1076;&#1085;&#1099;&#1077;%20&#1076;&#1072;&#1085;&#1085;&#1099;&#1077;\11_&#1053;&#1077;&#1089;&#1072;&#1085;&#1082;&#1094;&#1057;&#1074;&#1072;&#1083;&#1082;&#1080;\&#1055;&#1088;&#1080;&#1083;&#1086;&#1078;&#1077;&#1085;&#1080;&#1077;_&#1040;7_&#1053;&#1077;&#1089;&#1072;&#1085;&#1082;&#1094;&#1080;&#1086;&#1085;&#1080;&#1088;&#1086;&#1074;&#1072;&#1085;&#1085;&#1099;&#1077;_15.12.1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Несанкц.свалки"/>
      <sheetName val="Свод по районам"/>
      <sheetName val="Данные 15.12.18"/>
    </sheetNames>
    <sheetDataSet>
      <sheetData sheetId="0"/>
      <sheetData sheetId="1">
        <row r="3">
          <cell r="I3" t="str">
            <v>Площадь кадастрового участка, га</v>
          </cell>
          <cell r="J3" t="str">
            <v>Оценочный объем отходов, куб.м.</v>
          </cell>
          <cell r="L3" t="str">
            <v>Оценочная стоимость рекультивации земельных участков с оценочной массой отходов более 3 тыс. куб. м. (руб., без НДС)</v>
          </cell>
        </row>
        <row r="4">
          <cell r="B4" t="str">
            <v xml:space="preserve"> Ахтубинский район</v>
          </cell>
          <cell r="I4">
            <v>0.01</v>
          </cell>
          <cell r="J4">
            <v>16</v>
          </cell>
          <cell r="L4" t="str">
            <v>Затраты на транспортировку и размещение</v>
          </cell>
        </row>
        <row r="5">
          <cell r="B5" t="str">
            <v xml:space="preserve"> Ахтубинский район</v>
          </cell>
          <cell r="I5">
            <v>1.2E-2</v>
          </cell>
          <cell r="J5">
            <v>30</v>
          </cell>
          <cell r="L5" t="str">
            <v>Затраты на транспортировку и размещение</v>
          </cell>
        </row>
        <row r="6">
          <cell r="B6" t="str">
            <v xml:space="preserve"> Ахтубинский район</v>
          </cell>
          <cell r="I6">
            <v>0.66500000000000004</v>
          </cell>
          <cell r="J6">
            <v>665</v>
          </cell>
          <cell r="L6" t="str">
            <v>Затраты на транспортировку и размещение</v>
          </cell>
        </row>
        <row r="7">
          <cell r="B7" t="str">
            <v xml:space="preserve"> Ахтубинский район</v>
          </cell>
          <cell r="I7">
            <v>0.2</v>
          </cell>
          <cell r="J7">
            <v>100</v>
          </cell>
          <cell r="L7" t="str">
            <v>Затраты на транспортировку и размещение</v>
          </cell>
        </row>
        <row r="8">
          <cell r="B8" t="str">
            <v xml:space="preserve"> Ахтубинский район</v>
          </cell>
          <cell r="I8">
            <v>0.2</v>
          </cell>
          <cell r="J8">
            <v>200</v>
          </cell>
          <cell r="L8" t="str">
            <v>Затраты на транспортировку и размещение</v>
          </cell>
        </row>
        <row r="9">
          <cell r="B9" t="str">
            <v xml:space="preserve"> Ахтубинский район</v>
          </cell>
          <cell r="I9">
            <v>5.0000000000000001E-3</v>
          </cell>
          <cell r="J9">
            <v>20</v>
          </cell>
          <cell r="L9" t="str">
            <v>Затраты на транспортировку и размещение</v>
          </cell>
        </row>
        <row r="10">
          <cell r="B10" t="str">
            <v xml:space="preserve"> Ахтубинский район</v>
          </cell>
          <cell r="I10">
            <v>0.02</v>
          </cell>
          <cell r="J10">
            <v>20</v>
          </cell>
          <cell r="L10" t="str">
            <v>Затраты на транспортировку и размещение</v>
          </cell>
        </row>
        <row r="11">
          <cell r="B11" t="str">
            <v xml:space="preserve"> Ахтубинский район</v>
          </cell>
          <cell r="I11">
            <v>8.0000000000000002E-3</v>
          </cell>
          <cell r="J11">
            <v>8</v>
          </cell>
          <cell r="L11" t="str">
            <v>Затраты на транспортировку и размещение</v>
          </cell>
        </row>
        <row r="12">
          <cell r="B12" t="str">
            <v xml:space="preserve"> Ахтубинский район</v>
          </cell>
          <cell r="I12">
            <v>7.0000000000000001E-3</v>
          </cell>
          <cell r="J12">
            <v>21</v>
          </cell>
          <cell r="L12" t="str">
            <v>Затраты на транспортировку и размещение</v>
          </cell>
        </row>
        <row r="13">
          <cell r="B13" t="str">
            <v xml:space="preserve"> Ахтубинский район</v>
          </cell>
          <cell r="I13">
            <v>0.01</v>
          </cell>
          <cell r="J13">
            <v>20</v>
          </cell>
          <cell r="L13" t="str">
            <v>Затраты на транспортировку и размещение</v>
          </cell>
        </row>
        <row r="14">
          <cell r="B14" t="str">
            <v xml:space="preserve"> Ахтубинский район</v>
          </cell>
          <cell r="I14">
            <v>65</v>
          </cell>
          <cell r="J14">
            <v>130</v>
          </cell>
          <cell r="L14" t="str">
            <v>Затраты на транспортировку и размещение</v>
          </cell>
        </row>
        <row r="15">
          <cell r="B15" t="str">
            <v xml:space="preserve"> Ахтубинский район</v>
          </cell>
          <cell r="I15">
            <v>1.2E-2</v>
          </cell>
          <cell r="J15">
            <v>36</v>
          </cell>
          <cell r="L15" t="str">
            <v>Затраты на транспортировку и размещение</v>
          </cell>
        </row>
        <row r="16">
          <cell r="B16" t="str">
            <v xml:space="preserve"> Ахтубинский район</v>
          </cell>
          <cell r="I16">
            <v>0.2</v>
          </cell>
          <cell r="J16">
            <v>200</v>
          </cell>
          <cell r="L16" t="str">
            <v>Затраты на транспортировку и размещение</v>
          </cell>
        </row>
        <row r="17">
          <cell r="B17" t="str">
            <v xml:space="preserve"> Ахтубинский район</v>
          </cell>
          <cell r="I17">
            <v>0.02</v>
          </cell>
          <cell r="J17">
            <v>60</v>
          </cell>
          <cell r="L17" t="str">
            <v>Затраты на транспортировку и размещение</v>
          </cell>
        </row>
        <row r="18">
          <cell r="B18" t="str">
            <v xml:space="preserve"> Ахтубинский район</v>
          </cell>
          <cell r="I18">
            <v>3.0000000000000001E-3</v>
          </cell>
          <cell r="J18">
            <v>15</v>
          </cell>
          <cell r="L18" t="str">
            <v>Затраты на транспортировку и размещение</v>
          </cell>
        </row>
        <row r="19">
          <cell r="B19" t="str">
            <v xml:space="preserve"> Ахтубинский район</v>
          </cell>
          <cell r="I19">
            <v>5.0000000000000001E-3</v>
          </cell>
          <cell r="J19">
            <v>20</v>
          </cell>
          <cell r="L19" t="str">
            <v>Затраты на транспортировку и размещение</v>
          </cell>
        </row>
        <row r="20">
          <cell r="B20" t="str">
            <v xml:space="preserve"> Ахтубинский район</v>
          </cell>
          <cell r="I20">
            <v>0.66500000000000004</v>
          </cell>
          <cell r="J20">
            <v>665</v>
          </cell>
          <cell r="L20" t="str">
            <v>Затраты на транспортировку и размещение</v>
          </cell>
        </row>
        <row r="21">
          <cell r="B21" t="str">
            <v xml:space="preserve"> Ахтубинский район</v>
          </cell>
          <cell r="I21">
            <v>2.5000000000000001E-2</v>
          </cell>
          <cell r="J21">
            <v>50</v>
          </cell>
          <cell r="L21" t="str">
            <v>Затраты на транспортировку и размещение</v>
          </cell>
        </row>
        <row r="22">
          <cell r="B22" t="str">
            <v xml:space="preserve"> Ахтубинский район</v>
          </cell>
          <cell r="I22">
            <v>0.16</v>
          </cell>
          <cell r="J22">
            <v>112.00000000000001</v>
          </cell>
          <cell r="L22" t="str">
            <v>Затраты на транспортировку и размещение</v>
          </cell>
        </row>
        <row r="23">
          <cell r="B23" t="str">
            <v xml:space="preserve"> Ахтубинский район</v>
          </cell>
          <cell r="I23">
            <v>0.12</v>
          </cell>
          <cell r="J23">
            <v>240</v>
          </cell>
          <cell r="L23" t="str">
            <v>Затраты на транспортировку и размещение</v>
          </cell>
        </row>
        <row r="24">
          <cell r="B24" t="str">
            <v xml:space="preserve"> Ахтубинский район</v>
          </cell>
          <cell r="I24">
            <v>2.5000000000000001E-3</v>
          </cell>
          <cell r="J24">
            <v>10</v>
          </cell>
          <cell r="L24" t="str">
            <v>Затраты на транспортировку и размещение</v>
          </cell>
        </row>
        <row r="25">
          <cell r="B25" t="str">
            <v xml:space="preserve"> Ахтубинский район</v>
          </cell>
          <cell r="I25">
            <v>4.0000000000000001E-3</v>
          </cell>
          <cell r="J25">
            <v>12</v>
          </cell>
          <cell r="L25" t="str">
            <v>Затраты на транспортировку и размещение</v>
          </cell>
        </row>
        <row r="26">
          <cell r="B26" t="str">
            <v xml:space="preserve"> Ахтубинский район</v>
          </cell>
          <cell r="I26">
            <v>2.5000000000000001E-2</v>
          </cell>
          <cell r="J26">
            <v>50</v>
          </cell>
          <cell r="L26" t="str">
            <v>Затраты на транспортировку и размещение</v>
          </cell>
        </row>
        <row r="27">
          <cell r="B27" t="str">
            <v xml:space="preserve"> Ахтубинский район</v>
          </cell>
          <cell r="I27">
            <v>0.02</v>
          </cell>
          <cell r="J27">
            <v>20</v>
          </cell>
          <cell r="L27" t="str">
            <v>Затраты на транспортировку и размещение</v>
          </cell>
        </row>
        <row r="28">
          <cell r="B28" t="str">
            <v xml:space="preserve"> Ахтубинский район</v>
          </cell>
          <cell r="I28">
            <v>4.8999999999999998E-3</v>
          </cell>
          <cell r="J28">
            <v>49</v>
          </cell>
          <cell r="L28" t="str">
            <v>Затраты на транспортировку и размещение</v>
          </cell>
        </row>
        <row r="29">
          <cell r="B29" t="str">
            <v xml:space="preserve"> Ахтубинский район</v>
          </cell>
          <cell r="I29">
            <v>0.06</v>
          </cell>
          <cell r="J29">
            <v>200</v>
          </cell>
          <cell r="L29" t="str">
            <v>Затраты на транспортировку и размещение</v>
          </cell>
        </row>
        <row r="30">
          <cell r="B30" t="str">
            <v xml:space="preserve"> Ахтубинский район</v>
          </cell>
          <cell r="I30">
            <v>0.25</v>
          </cell>
          <cell r="J30">
            <v>120</v>
          </cell>
          <cell r="L30" t="str">
            <v>Затраты на транспортировку и размещение</v>
          </cell>
        </row>
        <row r="31">
          <cell r="B31" t="str">
            <v xml:space="preserve"> Ахтубинский район</v>
          </cell>
          <cell r="I31">
            <v>1.5</v>
          </cell>
          <cell r="J31">
            <v>250</v>
          </cell>
          <cell r="L31" t="str">
            <v>Затраты на транспортировку и размещение</v>
          </cell>
        </row>
        <row r="32">
          <cell r="B32" t="str">
            <v xml:space="preserve"> Ахтубинский район</v>
          </cell>
          <cell r="I32">
            <v>5</v>
          </cell>
          <cell r="J32">
            <v>5640</v>
          </cell>
          <cell r="L32">
            <v>63291946.900000006</v>
          </cell>
        </row>
        <row r="33">
          <cell r="B33" t="str">
            <v xml:space="preserve"> Ахтубинский район</v>
          </cell>
          <cell r="I33">
            <v>4.2</v>
          </cell>
          <cell r="J33">
            <v>8120</v>
          </cell>
          <cell r="L33">
            <v>53165235.396000005</v>
          </cell>
        </row>
        <row r="34">
          <cell r="B34" t="str">
            <v xml:space="preserve"> Ахтубинский район</v>
          </cell>
          <cell r="I34">
            <v>12</v>
          </cell>
          <cell r="J34">
            <v>3720</v>
          </cell>
          <cell r="L34">
            <v>151900672.56</v>
          </cell>
        </row>
        <row r="35">
          <cell r="B35" t="str">
            <v xml:space="preserve"> Ахтубинский район</v>
          </cell>
          <cell r="I35">
            <v>3.5</v>
          </cell>
          <cell r="J35">
            <v>8420</v>
          </cell>
          <cell r="L35">
            <v>44304362.830000006</v>
          </cell>
        </row>
        <row r="36">
          <cell r="B36" t="str">
            <v xml:space="preserve"> Ахтубинский район</v>
          </cell>
          <cell r="I36">
            <v>1.2</v>
          </cell>
          <cell r="J36">
            <v>390</v>
          </cell>
          <cell r="L36" t="str">
            <v>Затраты на транспортировку и размещение</v>
          </cell>
        </row>
        <row r="37">
          <cell r="B37" t="str">
            <v xml:space="preserve"> Ахтубинский район</v>
          </cell>
          <cell r="I37">
            <v>8</v>
          </cell>
          <cell r="J37">
            <v>8200</v>
          </cell>
          <cell r="L37">
            <v>101267115.04000001</v>
          </cell>
        </row>
        <row r="38">
          <cell r="B38" t="str">
            <v xml:space="preserve"> Ахтубинский район</v>
          </cell>
          <cell r="I38">
            <v>5.2</v>
          </cell>
          <cell r="J38">
            <v>5200</v>
          </cell>
          <cell r="L38">
            <v>65823624.776000008</v>
          </cell>
        </row>
        <row r="39">
          <cell r="B39" t="str">
            <v xml:space="preserve"> Ахтубинский район</v>
          </cell>
          <cell r="I39">
            <v>0.26</v>
          </cell>
          <cell r="J39">
            <v>25</v>
          </cell>
          <cell r="L39" t="str">
            <v>Затраты на транспортировку и размещение</v>
          </cell>
        </row>
        <row r="40">
          <cell r="B40" t="str">
            <v xml:space="preserve"> Ахтубинский район</v>
          </cell>
          <cell r="I40">
            <v>1</v>
          </cell>
          <cell r="J40">
            <v>46</v>
          </cell>
          <cell r="L40" t="str">
            <v>Затраты на транспортировку и размещение</v>
          </cell>
        </row>
        <row r="41">
          <cell r="B41" t="str">
            <v xml:space="preserve"> Ахтубинский район</v>
          </cell>
          <cell r="I41">
            <v>0.75</v>
          </cell>
          <cell r="J41">
            <v>32</v>
          </cell>
          <cell r="L41" t="str">
            <v>Затраты на транспортировку и размещение</v>
          </cell>
        </row>
        <row r="42">
          <cell r="B42" t="str">
            <v xml:space="preserve"> Ахтубинский район</v>
          </cell>
          <cell r="I42">
            <v>3.42</v>
          </cell>
          <cell r="J42">
            <v>10260</v>
          </cell>
          <cell r="L42">
            <v>43291691.6796</v>
          </cell>
        </row>
        <row r="43">
          <cell r="B43" t="str">
            <v xml:space="preserve"> Ахтубинский район</v>
          </cell>
          <cell r="I43">
            <v>2.5000000000000001E-2</v>
          </cell>
          <cell r="J43">
            <v>35</v>
          </cell>
          <cell r="L43" t="str">
            <v>Затраты на транспортировку и размещение</v>
          </cell>
        </row>
        <row r="44">
          <cell r="B44" t="str">
            <v xml:space="preserve"> Ахтубинский район</v>
          </cell>
          <cell r="I44">
            <v>0.2</v>
          </cell>
          <cell r="J44">
            <v>150</v>
          </cell>
          <cell r="L44" t="str">
            <v>Затраты на транспортировку и размещение</v>
          </cell>
        </row>
        <row r="45">
          <cell r="B45" t="str">
            <v xml:space="preserve"> Ахтубинский район</v>
          </cell>
          <cell r="I45">
            <v>0.1</v>
          </cell>
          <cell r="J45">
            <v>150</v>
          </cell>
          <cell r="L45" t="str">
            <v>Затраты на транспортировку и размещение</v>
          </cell>
        </row>
        <row r="46">
          <cell r="B46" t="str">
            <v xml:space="preserve"> Ахтубинский район</v>
          </cell>
          <cell r="I46">
            <v>0.02</v>
          </cell>
          <cell r="J46">
            <v>50</v>
          </cell>
          <cell r="L46" t="str">
            <v>Затраты на транспортировку и размещение</v>
          </cell>
        </row>
        <row r="47">
          <cell r="B47" t="str">
            <v xml:space="preserve"> Ахтубинский район</v>
          </cell>
          <cell r="I47">
            <v>1.2E-2</v>
          </cell>
          <cell r="J47">
            <v>35</v>
          </cell>
          <cell r="L47" t="str">
            <v>Затраты на транспортировку и размещение</v>
          </cell>
        </row>
        <row r="48">
          <cell r="B48" t="str">
            <v xml:space="preserve"> Ахтубинский район</v>
          </cell>
          <cell r="I48">
            <v>0.03</v>
          </cell>
          <cell r="J48">
            <v>60</v>
          </cell>
          <cell r="L48" t="str">
            <v>Затраты на транспортировку и размещение</v>
          </cell>
        </row>
        <row r="49">
          <cell r="B49" t="str">
            <v xml:space="preserve"> Ахтубинский район</v>
          </cell>
          <cell r="I49">
            <v>1.7999999999999999E-2</v>
          </cell>
          <cell r="J49">
            <v>32</v>
          </cell>
          <cell r="L49" t="str">
            <v>Затраты на транспортировку и размещение</v>
          </cell>
        </row>
        <row r="50">
          <cell r="B50" t="str">
            <v xml:space="preserve"> Ахтубинский район</v>
          </cell>
          <cell r="I50">
            <v>5.0000000000000001E-3</v>
          </cell>
          <cell r="J50">
            <v>25</v>
          </cell>
          <cell r="L50" t="str">
            <v>Затраты на транспортировку и размещение</v>
          </cell>
        </row>
        <row r="51">
          <cell r="B51" t="str">
            <v xml:space="preserve"> Ахтубинский район</v>
          </cell>
          <cell r="I51">
            <v>1.0499999999999999E-3</v>
          </cell>
          <cell r="J51">
            <v>7</v>
          </cell>
          <cell r="L51" t="str">
            <v>Затраты на транспортировку и размещение</v>
          </cell>
        </row>
        <row r="52">
          <cell r="B52" t="str">
            <v xml:space="preserve"> Ахтубинский район</v>
          </cell>
          <cell r="I52">
            <v>8</v>
          </cell>
          <cell r="J52">
            <v>4540</v>
          </cell>
          <cell r="L52">
            <v>101267115.04000001</v>
          </cell>
        </row>
        <row r="53">
          <cell r="B53" t="str">
            <v xml:space="preserve"> Ахтубинский район</v>
          </cell>
          <cell r="I53">
            <v>4.2</v>
          </cell>
          <cell r="J53">
            <v>8120</v>
          </cell>
          <cell r="L53">
            <v>53165235.396000005</v>
          </cell>
        </row>
        <row r="54">
          <cell r="B54" t="str">
            <v xml:space="preserve"> Ахтубинский район</v>
          </cell>
          <cell r="I54">
            <v>0.25</v>
          </cell>
          <cell r="J54">
            <v>250</v>
          </cell>
          <cell r="L54" t="str">
            <v>Затраты на транспортировку и размещение</v>
          </cell>
        </row>
        <row r="55">
          <cell r="B55" t="str">
            <v xml:space="preserve"> Ахтубинский район</v>
          </cell>
          <cell r="I55">
            <v>5</v>
          </cell>
          <cell r="J55">
            <v>5000</v>
          </cell>
          <cell r="L55">
            <v>63291946.900000006</v>
          </cell>
        </row>
        <row r="56">
          <cell r="B56" t="str">
            <v xml:space="preserve"> Ахтубинский район</v>
          </cell>
          <cell r="I56">
            <v>1.6</v>
          </cell>
          <cell r="J56">
            <v>600</v>
          </cell>
          <cell r="L56" t="str">
            <v>Затраты на транспортировку и размещение</v>
          </cell>
        </row>
        <row r="57">
          <cell r="B57" t="str">
            <v xml:space="preserve"> Ахтубинский район</v>
          </cell>
          <cell r="I57">
            <v>5.5</v>
          </cell>
          <cell r="J57">
            <v>8800</v>
          </cell>
          <cell r="L57">
            <v>69621141.590000004</v>
          </cell>
        </row>
        <row r="58">
          <cell r="B58" t="str">
            <v xml:space="preserve"> Ахтубинский район</v>
          </cell>
          <cell r="I58">
            <v>0.16</v>
          </cell>
          <cell r="J58">
            <v>640</v>
          </cell>
          <cell r="L58" t="str">
            <v>Затраты на транспортировку и размещение</v>
          </cell>
        </row>
        <row r="59">
          <cell r="B59" t="str">
            <v xml:space="preserve"> Ахтубинский район</v>
          </cell>
          <cell r="I59">
            <v>1.8</v>
          </cell>
          <cell r="J59">
            <v>410</v>
          </cell>
          <cell r="L59" t="str">
            <v>Затраты на транспортировку и размещение</v>
          </cell>
        </row>
        <row r="60">
          <cell r="B60" t="str">
            <v xml:space="preserve"> Ахтубинский район</v>
          </cell>
          <cell r="I60">
            <v>2.6</v>
          </cell>
          <cell r="J60">
            <v>7800</v>
          </cell>
          <cell r="L60">
            <v>32911812.388000004</v>
          </cell>
        </row>
        <row r="61">
          <cell r="B61" t="str">
            <v xml:space="preserve"> Ахтубинский район</v>
          </cell>
          <cell r="I61">
            <v>2.6</v>
          </cell>
          <cell r="J61">
            <v>7800</v>
          </cell>
          <cell r="L61">
            <v>32911812.388000004</v>
          </cell>
        </row>
        <row r="62">
          <cell r="B62" t="str">
            <v xml:space="preserve"> Володарский район</v>
          </cell>
          <cell r="I62">
            <v>12.396000000000001</v>
          </cell>
          <cell r="J62">
            <v>371880</v>
          </cell>
          <cell r="L62">
            <v>156913394.75448003</v>
          </cell>
        </row>
        <row r="63">
          <cell r="B63" t="str">
            <v xml:space="preserve"> Володарский район</v>
          </cell>
          <cell r="I63">
            <v>0.04</v>
          </cell>
          <cell r="J63">
            <v>400</v>
          </cell>
          <cell r="L63" t="str">
            <v>Затраты на транспортировку и размещение</v>
          </cell>
        </row>
        <row r="64">
          <cell r="B64" t="str">
            <v xml:space="preserve"> Володарский район</v>
          </cell>
          <cell r="I64">
            <v>0.48949999999999999</v>
          </cell>
          <cell r="J64">
            <v>9790</v>
          </cell>
          <cell r="L64">
            <v>6196281.6015100004</v>
          </cell>
        </row>
        <row r="65">
          <cell r="B65" t="str">
            <v xml:space="preserve"> Володарский район</v>
          </cell>
          <cell r="I65">
            <v>5.2</v>
          </cell>
          <cell r="J65">
            <v>155</v>
          </cell>
          <cell r="L65" t="str">
            <v>Затраты на транспортировку и размещение</v>
          </cell>
        </row>
        <row r="66">
          <cell r="B66" t="str">
            <v xml:space="preserve"> Енотаевский район</v>
          </cell>
          <cell r="I66">
            <v>1</v>
          </cell>
          <cell r="J66">
            <v>5</v>
          </cell>
          <cell r="L66" t="str">
            <v>Затраты на транспортировку и размещение</v>
          </cell>
        </row>
        <row r="67">
          <cell r="B67" t="str">
            <v xml:space="preserve"> Енотаевский район</v>
          </cell>
          <cell r="I67">
            <v>5</v>
          </cell>
          <cell r="J67">
            <v>87</v>
          </cell>
          <cell r="L67" t="str">
            <v>Затраты на транспортировку и размещение</v>
          </cell>
        </row>
        <row r="68">
          <cell r="B68" t="str">
            <v xml:space="preserve"> Енотаевский район</v>
          </cell>
          <cell r="I68">
            <v>4</v>
          </cell>
          <cell r="J68">
            <v>0</v>
          </cell>
          <cell r="L68" t="str">
            <v>Затраты на транспортировку и размещение</v>
          </cell>
        </row>
        <row r="69">
          <cell r="B69" t="str">
            <v xml:space="preserve"> Енотаевский район</v>
          </cell>
          <cell r="I69">
            <v>1</v>
          </cell>
          <cell r="J69">
            <v>0</v>
          </cell>
          <cell r="L69" t="str">
            <v>Затраты на транспортировку и размещение</v>
          </cell>
        </row>
        <row r="70">
          <cell r="B70" t="str">
            <v xml:space="preserve"> Енотаевский район</v>
          </cell>
          <cell r="I70">
            <v>1</v>
          </cell>
          <cell r="J70">
            <v>2</v>
          </cell>
          <cell r="L70" t="str">
            <v>Затраты на транспортировку и размещение</v>
          </cell>
        </row>
        <row r="71">
          <cell r="B71" t="str">
            <v xml:space="preserve"> Енотаевский район</v>
          </cell>
          <cell r="I71">
            <v>3</v>
          </cell>
          <cell r="J71">
            <v>32</v>
          </cell>
          <cell r="L71" t="str">
            <v>Затраты на транспортировку и размещение</v>
          </cell>
        </row>
        <row r="72">
          <cell r="B72" t="str">
            <v xml:space="preserve"> Енотаевский район</v>
          </cell>
          <cell r="I72">
            <v>7</v>
          </cell>
          <cell r="J72">
            <v>46</v>
          </cell>
          <cell r="L72" t="str">
            <v>Затраты на транспортировку и размещение</v>
          </cell>
        </row>
        <row r="73">
          <cell r="B73" t="str">
            <v xml:space="preserve"> Енотаевский район</v>
          </cell>
          <cell r="I73">
            <v>5</v>
          </cell>
          <cell r="J73">
            <v>65</v>
          </cell>
          <cell r="L73" t="str">
            <v>Затраты на транспортировку и размещение</v>
          </cell>
        </row>
        <row r="74">
          <cell r="B74" t="str">
            <v xml:space="preserve"> Енотаевский район</v>
          </cell>
          <cell r="I74">
            <v>25</v>
          </cell>
          <cell r="J74">
            <v>450</v>
          </cell>
          <cell r="L74" t="str">
            <v>Затраты на транспортировку и размещение</v>
          </cell>
        </row>
        <row r="75">
          <cell r="B75" t="str">
            <v xml:space="preserve"> Енотаевский район</v>
          </cell>
          <cell r="I75">
            <v>0.5</v>
          </cell>
          <cell r="J75">
            <v>5700</v>
          </cell>
          <cell r="L75">
            <v>6329194.6900000004</v>
          </cell>
        </row>
        <row r="76">
          <cell r="B76" t="str">
            <v xml:space="preserve"> Енотаевский район</v>
          </cell>
          <cell r="I76">
            <v>2.5</v>
          </cell>
          <cell r="J76">
            <v>34</v>
          </cell>
          <cell r="L76" t="str">
            <v>Затраты на транспортировку и размещение</v>
          </cell>
        </row>
        <row r="77">
          <cell r="B77" t="str">
            <v xml:space="preserve"> Енотаевский район</v>
          </cell>
          <cell r="I77">
            <v>5</v>
          </cell>
          <cell r="J77">
            <v>0</v>
          </cell>
          <cell r="L77" t="str">
            <v>Затраты на транспортировку и размещение</v>
          </cell>
        </row>
        <row r="78">
          <cell r="B78" t="str">
            <v xml:space="preserve"> Енотаевский район</v>
          </cell>
          <cell r="I78">
            <v>4</v>
          </cell>
          <cell r="J78">
            <v>32</v>
          </cell>
          <cell r="L78" t="str">
            <v>Затраты на транспортировку и размещение</v>
          </cell>
        </row>
        <row r="79">
          <cell r="B79" t="str">
            <v xml:space="preserve"> Енотаевский район</v>
          </cell>
          <cell r="I79">
            <v>7</v>
          </cell>
          <cell r="J79">
            <v>45</v>
          </cell>
          <cell r="L79" t="str">
            <v>Затраты на транспортировку и размещение</v>
          </cell>
        </row>
        <row r="80">
          <cell r="B80" t="str">
            <v xml:space="preserve"> Енотаевский район</v>
          </cell>
          <cell r="I80">
            <v>2</v>
          </cell>
          <cell r="J80">
            <v>15</v>
          </cell>
          <cell r="L80" t="str">
            <v>Затраты на транспортировку и размещение</v>
          </cell>
        </row>
        <row r="81">
          <cell r="B81" t="str">
            <v xml:space="preserve"> Енотаевский район</v>
          </cell>
          <cell r="I81">
            <v>2.5</v>
          </cell>
          <cell r="J81">
            <v>500</v>
          </cell>
          <cell r="L81" t="str">
            <v>Затраты на транспортировку и размещение</v>
          </cell>
        </row>
        <row r="82">
          <cell r="B82" t="str">
            <v xml:space="preserve"> Енотаевский район</v>
          </cell>
          <cell r="I82">
            <v>20</v>
          </cell>
          <cell r="J82">
            <v>0</v>
          </cell>
          <cell r="L82" t="str">
            <v>Затраты на транспортировку и размещение</v>
          </cell>
        </row>
        <row r="83">
          <cell r="B83" t="str">
            <v xml:space="preserve"> Енотаевский район</v>
          </cell>
          <cell r="I83">
            <v>5</v>
          </cell>
          <cell r="J83">
            <v>22</v>
          </cell>
          <cell r="L83" t="str">
            <v>Затраты на транспортировку и размещение</v>
          </cell>
        </row>
        <row r="84">
          <cell r="B84" t="str">
            <v xml:space="preserve"> Енотаевский район</v>
          </cell>
          <cell r="I84">
            <v>2</v>
          </cell>
          <cell r="J84">
            <v>6</v>
          </cell>
          <cell r="L84" t="str">
            <v>Затраты на транспортировку и размещение</v>
          </cell>
        </row>
        <row r="85">
          <cell r="B85" t="str">
            <v xml:space="preserve"> Енотаевский район</v>
          </cell>
          <cell r="I85">
            <v>10</v>
          </cell>
          <cell r="J85">
            <v>0</v>
          </cell>
          <cell r="L85" t="str">
            <v>Затраты на транспортировку и размещение</v>
          </cell>
        </row>
        <row r="86">
          <cell r="B86" t="str">
            <v xml:space="preserve"> Енотаевский район</v>
          </cell>
          <cell r="I86">
            <v>3</v>
          </cell>
          <cell r="J86">
            <v>0</v>
          </cell>
          <cell r="L86" t="str">
            <v>Затраты на транспортировку и размещение</v>
          </cell>
        </row>
        <row r="87">
          <cell r="B87" t="str">
            <v xml:space="preserve"> Икрянинский район</v>
          </cell>
          <cell r="I87">
            <v>0.04</v>
          </cell>
          <cell r="J87">
            <v>600</v>
          </cell>
          <cell r="L87" t="str">
            <v>Затраты на транспортировку и размещение</v>
          </cell>
        </row>
        <row r="88">
          <cell r="B88" t="str">
            <v xml:space="preserve"> Икрянинский район</v>
          </cell>
          <cell r="I88">
            <v>0</v>
          </cell>
          <cell r="J88">
            <v>0</v>
          </cell>
          <cell r="L88" t="str">
            <v>Затраты на транспортировку и размещение</v>
          </cell>
        </row>
        <row r="89">
          <cell r="B89" t="str">
            <v xml:space="preserve"> Икрянинский район</v>
          </cell>
          <cell r="I89">
            <v>5.2</v>
          </cell>
          <cell r="J89">
            <v>0</v>
          </cell>
          <cell r="L89" t="str">
            <v>Затраты на транспортировку и размещение</v>
          </cell>
        </row>
        <row r="90">
          <cell r="B90" t="str">
            <v xml:space="preserve"> Камызякский район</v>
          </cell>
          <cell r="I90">
            <v>1.0933999999999999</v>
          </cell>
          <cell r="J90">
            <v>19681.2</v>
          </cell>
          <cell r="L90">
            <v>13840682.948092001</v>
          </cell>
        </row>
        <row r="91">
          <cell r="B91" t="str">
            <v xml:space="preserve"> Красноярский район</v>
          </cell>
          <cell r="I91">
            <v>0.25</v>
          </cell>
          <cell r="J91">
            <v>1000</v>
          </cell>
          <cell r="L91" t="str">
            <v>Затраты на транспортировку и размещение</v>
          </cell>
        </row>
        <row r="92">
          <cell r="B92" t="str">
            <v xml:space="preserve"> Красноярский район</v>
          </cell>
          <cell r="I92">
            <v>0.9</v>
          </cell>
          <cell r="J92">
            <v>6030</v>
          </cell>
          <cell r="L92">
            <v>11392550.442000002</v>
          </cell>
        </row>
        <row r="93">
          <cell r="B93" t="str">
            <v xml:space="preserve"> Красноярский район</v>
          </cell>
          <cell r="I93">
            <v>0.24</v>
          </cell>
          <cell r="J93">
            <v>1200</v>
          </cell>
          <cell r="L93" t="str">
            <v>Затраты на транспортировку и размещение</v>
          </cell>
        </row>
        <row r="94">
          <cell r="B94" t="str">
            <v xml:space="preserve"> Красноярский район</v>
          </cell>
          <cell r="I94">
            <v>0.02</v>
          </cell>
          <cell r="J94">
            <v>200</v>
          </cell>
          <cell r="L94" t="str">
            <v>Затраты на транспортировку и размещение</v>
          </cell>
        </row>
        <row r="95">
          <cell r="B95" t="str">
            <v xml:space="preserve"> Красноярский район</v>
          </cell>
          <cell r="I95">
            <v>0.02</v>
          </cell>
          <cell r="J95">
            <v>200</v>
          </cell>
          <cell r="L95" t="str">
            <v>Затраты на транспортировку и размещение</v>
          </cell>
        </row>
        <row r="96">
          <cell r="B96" t="str">
            <v xml:space="preserve"> Красноярский район</v>
          </cell>
          <cell r="I96">
            <v>1.6000000000000001E-3</v>
          </cell>
          <cell r="J96">
            <v>24</v>
          </cell>
          <cell r="L96" t="str">
            <v>Затраты на транспортировку и размещение</v>
          </cell>
        </row>
        <row r="97">
          <cell r="B97" t="str">
            <v xml:space="preserve"> Красноярский район</v>
          </cell>
          <cell r="I97">
            <v>8.0000000000000004E-4</v>
          </cell>
          <cell r="J97">
            <v>8</v>
          </cell>
          <cell r="L97" t="str">
            <v>Затраты на транспортировку и размещение</v>
          </cell>
        </row>
        <row r="98">
          <cell r="B98" t="str">
            <v xml:space="preserve"> Красноярский район</v>
          </cell>
          <cell r="I98">
            <v>0.16</v>
          </cell>
          <cell r="J98">
            <v>1600</v>
          </cell>
          <cell r="L98" t="str">
            <v>Затраты на транспортировку и размещение</v>
          </cell>
        </row>
        <row r="99">
          <cell r="B99" t="str">
            <v xml:space="preserve"> Красноярский район</v>
          </cell>
          <cell r="I99">
            <v>1.44E-2</v>
          </cell>
          <cell r="J99">
            <v>14.4</v>
          </cell>
          <cell r="L99" t="str">
            <v>Затраты на транспортировку и размещение</v>
          </cell>
        </row>
        <row r="100">
          <cell r="B100" t="str">
            <v xml:space="preserve"> Красноярский район</v>
          </cell>
          <cell r="I100">
            <v>0.2</v>
          </cell>
          <cell r="J100">
            <v>2000</v>
          </cell>
          <cell r="L100" t="str">
            <v>Затраты на транспортировку и размещение</v>
          </cell>
        </row>
        <row r="101">
          <cell r="B101" t="str">
            <v xml:space="preserve"> Красноярский район</v>
          </cell>
          <cell r="I101">
            <v>0.05</v>
          </cell>
          <cell r="J101">
            <v>4000</v>
          </cell>
          <cell r="L101">
            <v>632919.46900000004</v>
          </cell>
        </row>
        <row r="102">
          <cell r="B102" t="str">
            <v xml:space="preserve"> Красноярский район</v>
          </cell>
          <cell r="I102">
            <v>8.0000000000000004E-4</v>
          </cell>
          <cell r="J102">
            <v>8</v>
          </cell>
          <cell r="L102" t="str">
            <v>Затраты на транспортировку и размещение</v>
          </cell>
        </row>
        <row r="103">
          <cell r="B103" t="str">
            <v xml:space="preserve"> Красноярский район</v>
          </cell>
          <cell r="I103">
            <v>0.12</v>
          </cell>
          <cell r="J103">
            <v>60</v>
          </cell>
          <cell r="L103" t="str">
            <v>Затраты на транспортировку и размещение</v>
          </cell>
        </row>
        <row r="104">
          <cell r="B104" t="str">
            <v xml:space="preserve"> Красноярский район</v>
          </cell>
          <cell r="I104">
            <v>0.05</v>
          </cell>
          <cell r="J104">
            <v>500</v>
          </cell>
          <cell r="L104" t="str">
            <v>Затраты на транспортировку и размещение</v>
          </cell>
        </row>
        <row r="105">
          <cell r="B105" t="str">
            <v xml:space="preserve"> Красноярский район</v>
          </cell>
          <cell r="I105">
            <v>1.6000000000000001E-3</v>
          </cell>
          <cell r="J105">
            <v>16</v>
          </cell>
          <cell r="L105" t="str">
            <v>Затраты на транспортировку и размещение</v>
          </cell>
        </row>
        <row r="106">
          <cell r="B106" t="str">
            <v xml:space="preserve"> Красноярский район</v>
          </cell>
          <cell r="I106">
            <v>6.4000000000000001E-2</v>
          </cell>
          <cell r="J106">
            <v>1600</v>
          </cell>
          <cell r="L106" t="str">
            <v>Затраты на транспортировку и размещение</v>
          </cell>
        </row>
        <row r="107">
          <cell r="B107" t="str">
            <v xml:space="preserve"> Красноярский район</v>
          </cell>
          <cell r="I107">
            <v>4.0399999999999998E-2</v>
          </cell>
          <cell r="J107">
            <v>404</v>
          </cell>
          <cell r="L107" t="str">
            <v>Затраты на транспортировку и размещение</v>
          </cell>
        </row>
        <row r="108">
          <cell r="B108" t="str">
            <v xml:space="preserve"> Красноярский район</v>
          </cell>
          <cell r="I108">
            <v>1</v>
          </cell>
          <cell r="J108">
            <v>5000</v>
          </cell>
          <cell r="L108">
            <v>12658389.380000001</v>
          </cell>
        </row>
        <row r="109">
          <cell r="B109" t="str">
            <v xml:space="preserve"> Красноярский район</v>
          </cell>
          <cell r="I109">
            <v>0.1</v>
          </cell>
          <cell r="J109">
            <v>100</v>
          </cell>
          <cell r="L109" t="str">
            <v>Затраты на транспортировку и размещение</v>
          </cell>
        </row>
        <row r="110">
          <cell r="B110" t="str">
            <v xml:space="preserve"> Красноярский район</v>
          </cell>
          <cell r="I110">
            <v>4.0000000000000002E-4</v>
          </cell>
          <cell r="J110">
            <v>3.2</v>
          </cell>
          <cell r="L110" t="str">
            <v>Затраты на транспортировку и размещение</v>
          </cell>
        </row>
        <row r="111">
          <cell r="B111" t="str">
            <v xml:space="preserve"> Красноярский район</v>
          </cell>
          <cell r="I111">
            <v>0.25</v>
          </cell>
          <cell r="J111">
            <v>1250</v>
          </cell>
          <cell r="L111" t="str">
            <v>Затраты на транспортировку и размещение</v>
          </cell>
        </row>
        <row r="112">
          <cell r="B112" t="str">
            <v xml:space="preserve"> Красноярский район</v>
          </cell>
          <cell r="I112">
            <v>1.4</v>
          </cell>
          <cell r="J112">
            <v>14000</v>
          </cell>
          <cell r="L112">
            <v>17721745.131999999</v>
          </cell>
        </row>
        <row r="113">
          <cell r="B113" t="str">
            <v xml:space="preserve"> Красноярский район</v>
          </cell>
          <cell r="I113">
            <v>5</v>
          </cell>
          <cell r="J113">
            <v>2000</v>
          </cell>
          <cell r="L113" t="str">
            <v>Затраты на транспортировку и размещение</v>
          </cell>
        </row>
        <row r="114">
          <cell r="B114" t="str">
            <v xml:space="preserve"> Красноярский район</v>
          </cell>
          <cell r="I114">
            <v>1.26</v>
          </cell>
          <cell r="J114">
            <v>10080</v>
          </cell>
          <cell r="L114">
            <v>15949570.618800001</v>
          </cell>
        </row>
        <row r="115">
          <cell r="B115" t="str">
            <v xml:space="preserve"> Красноярский район</v>
          </cell>
          <cell r="I115">
            <v>0.66</v>
          </cell>
          <cell r="J115">
            <v>6600</v>
          </cell>
          <cell r="L115">
            <v>8354536.9908000007</v>
          </cell>
        </row>
        <row r="116">
          <cell r="B116" t="str">
            <v xml:space="preserve"> Красноярский район</v>
          </cell>
          <cell r="I116">
            <v>0.05</v>
          </cell>
          <cell r="J116">
            <v>500</v>
          </cell>
          <cell r="L116" t="str">
            <v>Затраты на транспортировку и размещение</v>
          </cell>
        </row>
        <row r="117">
          <cell r="B117" t="str">
            <v xml:space="preserve"> Красноярский район</v>
          </cell>
          <cell r="I117">
            <v>0.12</v>
          </cell>
          <cell r="J117">
            <v>204.00000000000003</v>
          </cell>
          <cell r="L117" t="str">
            <v>Затраты на транспортировку и размещение</v>
          </cell>
        </row>
        <row r="118">
          <cell r="B118" t="str">
            <v xml:space="preserve"> Красноярский район</v>
          </cell>
          <cell r="I118">
            <v>0.18</v>
          </cell>
          <cell r="J118">
            <v>540</v>
          </cell>
          <cell r="L118" t="str">
            <v>Затраты на транспортировку и размещение</v>
          </cell>
        </row>
        <row r="119">
          <cell r="B119" t="str">
            <v xml:space="preserve"> Красноярский район</v>
          </cell>
          <cell r="I119">
            <v>3.008</v>
          </cell>
          <cell r="J119">
            <v>609.12</v>
          </cell>
          <cell r="L119" t="str">
            <v>Затраты на транспортировку и размещение</v>
          </cell>
        </row>
        <row r="120">
          <cell r="B120" t="str">
            <v xml:space="preserve"> Красноярский район</v>
          </cell>
          <cell r="I120">
            <v>0.49</v>
          </cell>
          <cell r="J120">
            <v>4900</v>
          </cell>
          <cell r="L120">
            <v>6202610.7962000007</v>
          </cell>
        </row>
        <row r="121">
          <cell r="B121" t="str">
            <v xml:space="preserve"> Красноярский район</v>
          </cell>
          <cell r="I121">
            <v>0.26</v>
          </cell>
          <cell r="J121">
            <v>260</v>
          </cell>
          <cell r="L121" t="str">
            <v>Затраты на транспортировку и размещение</v>
          </cell>
        </row>
        <row r="122">
          <cell r="B122" t="str">
            <v xml:space="preserve"> Красноярский район</v>
          </cell>
          <cell r="I122">
            <v>0.1</v>
          </cell>
          <cell r="J122">
            <v>200</v>
          </cell>
          <cell r="L122" t="str">
            <v>Затраты на транспортировку и размещение</v>
          </cell>
        </row>
        <row r="123">
          <cell r="B123" t="str">
            <v xml:space="preserve"> Красноярский район</v>
          </cell>
          <cell r="I123">
            <v>5.9999999999999995E-4</v>
          </cell>
          <cell r="J123">
            <v>4.8000000000000007</v>
          </cell>
          <cell r="L123" t="str">
            <v>Затраты на транспортировку и размещение</v>
          </cell>
        </row>
        <row r="124">
          <cell r="B124" t="str">
            <v xml:space="preserve"> Красноярский район</v>
          </cell>
          <cell r="I124">
            <v>3.04</v>
          </cell>
          <cell r="J124">
            <v>15200</v>
          </cell>
          <cell r="L124">
            <v>38481503.7152</v>
          </cell>
        </row>
        <row r="125">
          <cell r="B125" t="str">
            <v xml:space="preserve"> Красноярский район</v>
          </cell>
          <cell r="I125">
            <v>7.0000000000000001E-3</v>
          </cell>
          <cell r="J125">
            <v>14</v>
          </cell>
          <cell r="L125" t="str">
            <v>Затраты на транспортировку и размещение</v>
          </cell>
        </row>
        <row r="126">
          <cell r="B126" t="str">
            <v xml:space="preserve"> Красноярский район</v>
          </cell>
          <cell r="I126">
            <v>0.08</v>
          </cell>
          <cell r="J126">
            <v>112.00000000000001</v>
          </cell>
          <cell r="L126" t="str">
            <v>Затраты на транспортировку и размещение</v>
          </cell>
        </row>
        <row r="127">
          <cell r="B127" t="str">
            <v xml:space="preserve"> Красноярский район</v>
          </cell>
          <cell r="I127">
            <v>0.08</v>
          </cell>
          <cell r="J127">
            <v>240</v>
          </cell>
          <cell r="L127" t="str">
            <v>Затраты на транспортировку и размещение</v>
          </cell>
        </row>
        <row r="128">
          <cell r="B128" t="str">
            <v xml:space="preserve"> Красноярский район</v>
          </cell>
          <cell r="I128">
            <v>0.1</v>
          </cell>
          <cell r="J128">
            <v>200</v>
          </cell>
          <cell r="L128" t="str">
            <v>Затраты на транспортировку и размещение</v>
          </cell>
        </row>
        <row r="129">
          <cell r="B129" t="str">
            <v xml:space="preserve"> Красноярский район</v>
          </cell>
          <cell r="I129">
            <v>0.09</v>
          </cell>
          <cell r="J129">
            <v>180</v>
          </cell>
          <cell r="L129" t="str">
            <v>Затраты на транспортировку и размещение</v>
          </cell>
        </row>
        <row r="130">
          <cell r="B130" t="str">
            <v xml:space="preserve"> Красноярский район</v>
          </cell>
          <cell r="I130">
            <v>2E-3</v>
          </cell>
          <cell r="J130">
            <v>20</v>
          </cell>
          <cell r="L130" t="str">
            <v>Затраты на транспортировку и размещение</v>
          </cell>
        </row>
        <row r="131">
          <cell r="B131" t="str">
            <v xml:space="preserve"> Красноярский район</v>
          </cell>
          <cell r="I131">
            <v>8.9999999999999998E-4</v>
          </cell>
          <cell r="J131">
            <v>7.2</v>
          </cell>
          <cell r="L131" t="str">
            <v>Затраты на транспортировку и размещение</v>
          </cell>
        </row>
        <row r="132">
          <cell r="B132" t="str">
            <v xml:space="preserve"> Красноярский район</v>
          </cell>
          <cell r="I132">
            <v>8.9999999999999998E-4</v>
          </cell>
          <cell r="J132">
            <v>7.2</v>
          </cell>
          <cell r="L132" t="str">
            <v>Затраты на транспортировку и размещение</v>
          </cell>
        </row>
        <row r="133">
          <cell r="B133" t="str">
            <v xml:space="preserve"> Красноярский район</v>
          </cell>
          <cell r="I133">
            <v>8.9999999999999998E-4</v>
          </cell>
          <cell r="J133">
            <v>7.2</v>
          </cell>
          <cell r="L133" t="str">
            <v>Затраты на транспортировку и размещение</v>
          </cell>
        </row>
        <row r="134">
          <cell r="B134" t="str">
            <v xml:space="preserve"> Красноярский район</v>
          </cell>
          <cell r="I134">
            <v>8.9999999999999998E-4</v>
          </cell>
          <cell r="J134">
            <v>7.2</v>
          </cell>
          <cell r="L134" t="str">
            <v>Затраты на транспортировку и размещение</v>
          </cell>
        </row>
        <row r="135">
          <cell r="B135" t="str">
            <v xml:space="preserve"> Красноярский район</v>
          </cell>
          <cell r="I135">
            <v>8.9999999999999998E-4</v>
          </cell>
          <cell r="J135">
            <v>7.2</v>
          </cell>
          <cell r="L135" t="str">
            <v>Затраты на транспортировку и размещение</v>
          </cell>
        </row>
        <row r="136">
          <cell r="B136" t="str">
            <v xml:space="preserve"> Красноярский район</v>
          </cell>
          <cell r="I136">
            <v>1.47</v>
          </cell>
          <cell r="J136">
            <v>735</v>
          </cell>
          <cell r="L136" t="str">
            <v>Затраты на транспортировку и размещение</v>
          </cell>
        </row>
        <row r="137">
          <cell r="B137" t="str">
            <v xml:space="preserve"> Красноярский район</v>
          </cell>
          <cell r="I137">
            <v>0.4</v>
          </cell>
          <cell r="J137">
            <v>2000</v>
          </cell>
          <cell r="L137" t="str">
            <v>Затраты на транспортировку и размещение</v>
          </cell>
        </row>
        <row r="138">
          <cell r="B138" t="str">
            <v xml:space="preserve"> Красноярский район</v>
          </cell>
          <cell r="I138">
            <v>1.4</v>
          </cell>
          <cell r="J138">
            <v>14000</v>
          </cell>
          <cell r="L138">
            <v>17721745.131999999</v>
          </cell>
        </row>
        <row r="139">
          <cell r="B139" t="str">
            <v xml:space="preserve"> Красноярский район</v>
          </cell>
          <cell r="I139">
            <v>0.8</v>
          </cell>
          <cell r="J139">
            <v>12000</v>
          </cell>
          <cell r="L139">
            <v>10126711.504000001</v>
          </cell>
        </row>
        <row r="140">
          <cell r="B140" t="str">
            <v xml:space="preserve"> Красноярский район</v>
          </cell>
          <cell r="I140">
            <v>0.26600000000000001</v>
          </cell>
          <cell r="J140">
            <v>3990</v>
          </cell>
          <cell r="L140">
            <v>3367131.5750800003</v>
          </cell>
        </row>
        <row r="141">
          <cell r="B141" t="str">
            <v xml:space="preserve"> Лиманский район</v>
          </cell>
          <cell r="I141">
            <v>0.09</v>
          </cell>
          <cell r="J141">
            <v>270</v>
          </cell>
          <cell r="L141" t="str">
            <v>Затраты на транспортировку и размещение</v>
          </cell>
        </row>
        <row r="142">
          <cell r="B142" t="str">
            <v xml:space="preserve"> Лиманский район</v>
          </cell>
          <cell r="I142">
            <v>0.25</v>
          </cell>
          <cell r="J142">
            <v>750</v>
          </cell>
          <cell r="L142" t="str">
            <v>Затраты на транспортировку и размещение</v>
          </cell>
        </row>
        <row r="143">
          <cell r="B143" t="str">
            <v xml:space="preserve"> Лиманский район</v>
          </cell>
          <cell r="I143">
            <v>0.01</v>
          </cell>
          <cell r="J143">
            <v>200</v>
          </cell>
          <cell r="L143" t="str">
            <v>Затраты на транспортировку и размещение</v>
          </cell>
        </row>
        <row r="144">
          <cell r="B144" t="str">
            <v xml:space="preserve"> Лиманский район</v>
          </cell>
          <cell r="I144">
            <v>0.24</v>
          </cell>
          <cell r="J144">
            <v>720</v>
          </cell>
          <cell r="L144" t="str">
            <v>Затраты на транспортировку и размещение</v>
          </cell>
        </row>
        <row r="145">
          <cell r="B145" t="str">
            <v xml:space="preserve"> Лиманский район</v>
          </cell>
          <cell r="I145">
            <v>0.2</v>
          </cell>
          <cell r="J145">
            <v>400</v>
          </cell>
          <cell r="L145" t="str">
            <v>Затраты на транспортировку и размещение</v>
          </cell>
        </row>
        <row r="146">
          <cell r="B146" t="str">
            <v xml:space="preserve"> Лиманский район</v>
          </cell>
          <cell r="I146">
            <v>0.15</v>
          </cell>
          <cell r="J146">
            <v>750</v>
          </cell>
          <cell r="L146" t="str">
            <v>Затраты на транспортировку и размещение</v>
          </cell>
        </row>
        <row r="147">
          <cell r="B147" t="str">
            <v xml:space="preserve"> Лиманский район</v>
          </cell>
          <cell r="I147">
            <v>0.06</v>
          </cell>
          <cell r="J147">
            <v>600</v>
          </cell>
          <cell r="L147" t="str">
            <v>Затраты на транспортировку и размещение</v>
          </cell>
        </row>
        <row r="148">
          <cell r="B148" t="str">
            <v xml:space="preserve"> Лиманский район</v>
          </cell>
          <cell r="I148">
            <v>1.6</v>
          </cell>
          <cell r="J148">
            <v>4800</v>
          </cell>
          <cell r="L148">
            <v>20253423.008000001</v>
          </cell>
        </row>
        <row r="149">
          <cell r="B149" t="str">
            <v xml:space="preserve"> Лиманский район</v>
          </cell>
          <cell r="I149">
            <v>0.64</v>
          </cell>
          <cell r="J149">
            <v>1280</v>
          </cell>
          <cell r="L149" t="str">
            <v>Затраты на транспортировку и размещение</v>
          </cell>
        </row>
        <row r="150">
          <cell r="B150" t="str">
            <v xml:space="preserve"> Лиманский район</v>
          </cell>
          <cell r="I150">
            <v>1</v>
          </cell>
          <cell r="J150">
            <v>3000</v>
          </cell>
          <cell r="L150">
            <v>12658389.380000001</v>
          </cell>
        </row>
        <row r="151">
          <cell r="B151" t="str">
            <v xml:space="preserve"> Лиманский район</v>
          </cell>
          <cell r="I151">
            <v>0.25</v>
          </cell>
          <cell r="J151">
            <v>500</v>
          </cell>
          <cell r="L151" t="str">
            <v>Затраты на транспортировку и размещение</v>
          </cell>
        </row>
        <row r="152">
          <cell r="B152" t="str">
            <v xml:space="preserve"> Лиманский район</v>
          </cell>
          <cell r="I152">
            <v>7.4999999999999997E-2</v>
          </cell>
          <cell r="J152">
            <v>225</v>
          </cell>
          <cell r="L152" t="str">
            <v>Затраты на транспортировку и размещение</v>
          </cell>
        </row>
        <row r="153">
          <cell r="B153" t="str">
            <v xml:space="preserve"> Лиманский район</v>
          </cell>
          <cell r="I153">
            <v>0.12</v>
          </cell>
          <cell r="J153">
            <v>480</v>
          </cell>
          <cell r="L153" t="str">
            <v>Затраты на транспортировку и размещение</v>
          </cell>
        </row>
        <row r="154">
          <cell r="B154" t="str">
            <v xml:space="preserve"> Наримановский район</v>
          </cell>
          <cell r="I154">
            <v>2.79</v>
          </cell>
          <cell r="J154">
            <v>139500</v>
          </cell>
          <cell r="L154">
            <v>35316906.370200001</v>
          </cell>
        </row>
        <row r="155">
          <cell r="B155" t="str">
            <v xml:space="preserve"> Наримановский район</v>
          </cell>
          <cell r="I155">
            <v>9.2700000000000005E-2</v>
          </cell>
          <cell r="J155">
            <v>1575.8999999999999</v>
          </cell>
          <cell r="L155" t="str">
            <v>Затраты на транспортировку и размещение</v>
          </cell>
        </row>
        <row r="156">
          <cell r="B156" t="str">
            <v xml:space="preserve"> Наримановский район</v>
          </cell>
          <cell r="I156">
            <v>0.13</v>
          </cell>
          <cell r="J156">
            <v>390</v>
          </cell>
          <cell r="L156" t="str">
            <v>Затраты на транспортировку и размещение</v>
          </cell>
        </row>
        <row r="157">
          <cell r="B157" t="str">
            <v xml:space="preserve"> Наримановский район</v>
          </cell>
          <cell r="I157">
            <v>0.04</v>
          </cell>
          <cell r="J157">
            <v>80</v>
          </cell>
          <cell r="L157" t="str">
            <v>Затраты на транспортировку и размещение</v>
          </cell>
        </row>
        <row r="158">
          <cell r="B158" t="str">
            <v xml:space="preserve"> Наримановский район</v>
          </cell>
          <cell r="I158">
            <v>0.01</v>
          </cell>
          <cell r="J158">
            <v>20</v>
          </cell>
          <cell r="L158" t="str">
            <v>Затраты на транспортировку и размещение</v>
          </cell>
        </row>
        <row r="159">
          <cell r="B159" t="str">
            <v xml:space="preserve"> Наримановский район</v>
          </cell>
          <cell r="I159">
            <v>2.64</v>
          </cell>
          <cell r="J159">
            <v>5280</v>
          </cell>
          <cell r="L159">
            <v>33418147.963200003</v>
          </cell>
        </row>
        <row r="160">
          <cell r="B160" t="str">
            <v xml:space="preserve"> Наримановский район</v>
          </cell>
          <cell r="I160">
            <v>0.7</v>
          </cell>
          <cell r="J160">
            <v>1400</v>
          </cell>
          <cell r="L160" t="str">
            <v>Затраты на транспортировку и размещение</v>
          </cell>
        </row>
        <row r="161">
          <cell r="B161" t="str">
            <v xml:space="preserve"> Наримановский район</v>
          </cell>
          <cell r="I161">
            <v>0.06</v>
          </cell>
          <cell r="J161">
            <v>300</v>
          </cell>
          <cell r="L161" t="str">
            <v>Затраты на транспортировку и размещение</v>
          </cell>
        </row>
        <row r="162">
          <cell r="B162" t="str">
            <v xml:space="preserve"> Наримановский район</v>
          </cell>
          <cell r="I162">
            <v>6.8640000000000007E-2</v>
          </cell>
          <cell r="J162">
            <v>514.79999999999995</v>
          </cell>
          <cell r="L162" t="str">
            <v>Затраты на транспортировку и размещение</v>
          </cell>
        </row>
        <row r="163">
          <cell r="B163" t="str">
            <v xml:space="preserve"> Наримановский район</v>
          </cell>
          <cell r="I163">
            <v>0.05</v>
          </cell>
          <cell r="J163">
            <v>150</v>
          </cell>
          <cell r="L163" t="str">
            <v>Затраты на транспортировку и размещение</v>
          </cell>
        </row>
        <row r="164">
          <cell r="B164" t="str">
            <v xml:space="preserve"> Наримановский район</v>
          </cell>
          <cell r="I164">
            <v>5</v>
          </cell>
          <cell r="J164">
            <v>25</v>
          </cell>
          <cell r="L164" t="str">
            <v>Затраты на транспортировку и размещение</v>
          </cell>
        </row>
        <row r="165">
          <cell r="B165" t="str">
            <v xml:space="preserve"> Наримановский район</v>
          </cell>
          <cell r="I165">
            <v>7</v>
          </cell>
          <cell r="J165">
            <v>70000</v>
          </cell>
          <cell r="L165">
            <v>88608725.660000011</v>
          </cell>
        </row>
        <row r="166">
          <cell r="B166" t="str">
            <v xml:space="preserve"> Наримановский район</v>
          </cell>
          <cell r="I166">
            <v>0.13919999999999999</v>
          </cell>
          <cell r="J166">
            <v>556.80000000000007</v>
          </cell>
          <cell r="L166" t="str">
            <v>Затраты на транспортировку и размещение</v>
          </cell>
        </row>
        <row r="167">
          <cell r="B167" t="str">
            <v xml:space="preserve"> Наримановский район</v>
          </cell>
          <cell r="I167">
            <v>0.32</v>
          </cell>
          <cell r="J167">
            <v>960</v>
          </cell>
          <cell r="L167" t="str">
            <v>Затраты на транспортировку и размещение</v>
          </cell>
        </row>
        <row r="168">
          <cell r="B168" t="str">
            <v xml:space="preserve"> Наримановский район</v>
          </cell>
          <cell r="I168">
            <v>0.4</v>
          </cell>
          <cell r="J168">
            <v>1200</v>
          </cell>
          <cell r="L168" t="str">
            <v>Затраты на транспортировку и размещение</v>
          </cell>
        </row>
        <row r="169">
          <cell r="B169" t="str">
            <v xml:space="preserve"> Наримановский район</v>
          </cell>
          <cell r="I169">
            <v>0.05</v>
          </cell>
          <cell r="J169">
            <v>100</v>
          </cell>
          <cell r="L169" t="str">
            <v>Затраты на транспортировку и размещение</v>
          </cell>
        </row>
        <row r="170">
          <cell r="B170" t="str">
            <v xml:space="preserve"> Наримановский район</v>
          </cell>
          <cell r="I170">
            <v>0.8</v>
          </cell>
          <cell r="J170">
            <v>1600</v>
          </cell>
          <cell r="L170" t="str">
            <v>Затраты на транспортировку и размещение</v>
          </cell>
        </row>
        <row r="171">
          <cell r="B171" t="str">
            <v xml:space="preserve"> Наримановский район</v>
          </cell>
          <cell r="I171">
            <v>3</v>
          </cell>
          <cell r="J171">
            <v>60</v>
          </cell>
          <cell r="L171" t="str">
            <v>Затраты на транспортировку и размещение</v>
          </cell>
        </row>
        <row r="172">
          <cell r="B172" t="str">
            <v xml:space="preserve"> Наримановский район</v>
          </cell>
          <cell r="I172">
            <v>6</v>
          </cell>
          <cell r="J172">
            <v>60</v>
          </cell>
          <cell r="L172" t="str">
            <v>Затраты на транспортировку и размещение</v>
          </cell>
        </row>
        <row r="173">
          <cell r="B173" t="str">
            <v xml:space="preserve"> Наримановский район</v>
          </cell>
          <cell r="I173">
            <v>0.02</v>
          </cell>
          <cell r="J173">
            <v>300</v>
          </cell>
          <cell r="L173" t="str">
            <v>Затраты на транспортировку и размещение</v>
          </cell>
        </row>
        <row r="174">
          <cell r="B174" t="str">
            <v xml:space="preserve"> Наримановский район</v>
          </cell>
          <cell r="I174">
            <v>0.25</v>
          </cell>
          <cell r="J174">
            <v>500</v>
          </cell>
          <cell r="L174" t="str">
            <v>Затраты на транспортировку и размещение</v>
          </cell>
        </row>
        <row r="175">
          <cell r="B175" t="str">
            <v xml:space="preserve"> Приволжский район</v>
          </cell>
          <cell r="I175">
            <v>0.06</v>
          </cell>
          <cell r="J175">
            <v>300</v>
          </cell>
          <cell r="L175" t="str">
            <v>Затраты на транспортировку и размещение</v>
          </cell>
        </row>
        <row r="176">
          <cell r="B176" t="str">
            <v xml:space="preserve"> Приволжский район</v>
          </cell>
          <cell r="I176">
            <v>0.06</v>
          </cell>
          <cell r="J176">
            <v>300</v>
          </cell>
          <cell r="L176" t="str">
            <v>Затраты на транспортировку и размещение</v>
          </cell>
        </row>
        <row r="177">
          <cell r="B177" t="str">
            <v xml:space="preserve"> Приволжский район</v>
          </cell>
          <cell r="I177">
            <v>4</v>
          </cell>
          <cell r="J177">
            <v>32000</v>
          </cell>
          <cell r="L177">
            <v>50633557.520000003</v>
          </cell>
        </row>
        <row r="178">
          <cell r="B178" t="str">
            <v xml:space="preserve"> Приволжский район</v>
          </cell>
          <cell r="I178">
            <v>2</v>
          </cell>
          <cell r="J178">
            <v>10000</v>
          </cell>
          <cell r="L178">
            <v>25316778.760000002</v>
          </cell>
        </row>
        <row r="179">
          <cell r="B179" t="str">
            <v xml:space="preserve"> Приволжский район</v>
          </cell>
          <cell r="I179">
            <v>0.84</v>
          </cell>
          <cell r="J179">
            <v>8400</v>
          </cell>
          <cell r="L179">
            <v>10633047.0792</v>
          </cell>
        </row>
        <row r="180">
          <cell r="B180" t="str">
            <v xml:space="preserve"> Приволжский район</v>
          </cell>
          <cell r="I180">
            <v>3</v>
          </cell>
          <cell r="J180">
            <v>30000</v>
          </cell>
          <cell r="L180">
            <v>37975168.140000001</v>
          </cell>
        </row>
        <row r="181">
          <cell r="B181" t="str">
            <v xml:space="preserve"> Приволжский район</v>
          </cell>
          <cell r="I181">
            <v>0.05</v>
          </cell>
          <cell r="J181">
            <v>3500</v>
          </cell>
          <cell r="L181">
            <v>632919.46900000004</v>
          </cell>
        </row>
        <row r="182">
          <cell r="B182" t="str">
            <v xml:space="preserve"> Приволжский район</v>
          </cell>
          <cell r="I182">
            <v>3</v>
          </cell>
          <cell r="J182">
            <v>15000</v>
          </cell>
          <cell r="L182">
            <v>37975168.140000001</v>
          </cell>
        </row>
        <row r="183">
          <cell r="B183" t="str">
            <v xml:space="preserve"> Приволжский район</v>
          </cell>
          <cell r="I183" t="str">
            <v>данные отсутствуют</v>
          </cell>
          <cell r="J183" t="str">
            <v>данные отсутствуют</v>
          </cell>
          <cell r="L183" t="str">
            <v>-</v>
          </cell>
        </row>
        <row r="184">
          <cell r="B184" t="str">
            <v xml:space="preserve"> Приволжский район</v>
          </cell>
          <cell r="I184">
            <v>0.6</v>
          </cell>
          <cell r="J184">
            <v>3000</v>
          </cell>
          <cell r="L184">
            <v>7595033.6280000005</v>
          </cell>
        </row>
        <row r="185">
          <cell r="B185" t="str">
            <v xml:space="preserve"> Приволжский район</v>
          </cell>
          <cell r="I185">
            <v>0.6</v>
          </cell>
          <cell r="J185">
            <v>3000</v>
          </cell>
          <cell r="L185">
            <v>7595033.6280000005</v>
          </cell>
        </row>
        <row r="186">
          <cell r="B186" t="str">
            <v xml:space="preserve"> Приволжский район</v>
          </cell>
          <cell r="I186">
            <v>1</v>
          </cell>
          <cell r="J186">
            <v>5000</v>
          </cell>
          <cell r="L186">
            <v>12658389.380000001</v>
          </cell>
        </row>
        <row r="187">
          <cell r="B187" t="str">
            <v xml:space="preserve"> Приволжский район</v>
          </cell>
          <cell r="I187">
            <v>0.02</v>
          </cell>
          <cell r="J187">
            <v>100</v>
          </cell>
          <cell r="L187" t="str">
            <v>Затраты на транспортировку и размещение</v>
          </cell>
        </row>
        <row r="188">
          <cell r="B188" t="str">
            <v xml:space="preserve"> Приволжский район</v>
          </cell>
          <cell r="I188">
            <v>0.2</v>
          </cell>
          <cell r="J188">
            <v>1000</v>
          </cell>
          <cell r="L188" t="str">
            <v>Затраты на транспортировку и размещение</v>
          </cell>
        </row>
        <row r="189">
          <cell r="B189" t="str">
            <v xml:space="preserve"> Харабалинский район</v>
          </cell>
          <cell r="I189">
            <v>0.06</v>
          </cell>
          <cell r="J189">
            <v>180</v>
          </cell>
          <cell r="L189" t="str">
            <v>Затраты на транспортировку и размещение</v>
          </cell>
        </row>
        <row r="190">
          <cell r="B190" t="str">
            <v xml:space="preserve"> Харабалинский район</v>
          </cell>
          <cell r="I190">
            <v>3</v>
          </cell>
          <cell r="J190">
            <v>24000</v>
          </cell>
          <cell r="L190">
            <v>37975168.140000001</v>
          </cell>
        </row>
        <row r="191">
          <cell r="B191" t="str">
            <v xml:space="preserve"> Харабалинский район</v>
          </cell>
          <cell r="I191">
            <v>35</v>
          </cell>
          <cell r="J191">
            <v>175000</v>
          </cell>
          <cell r="L191">
            <v>443043628.30000001</v>
          </cell>
        </row>
        <row r="192">
          <cell r="B192" t="str">
            <v xml:space="preserve"> Харабалинский район</v>
          </cell>
          <cell r="I192">
            <v>3</v>
          </cell>
          <cell r="J192">
            <v>15000</v>
          </cell>
          <cell r="L192">
            <v>37975168.140000001</v>
          </cell>
        </row>
        <row r="193">
          <cell r="B193" t="str">
            <v xml:space="preserve"> Харабалинский район</v>
          </cell>
          <cell r="I193">
            <v>0.57999999999999996</v>
          </cell>
          <cell r="J193">
            <v>11600</v>
          </cell>
          <cell r="L193">
            <v>7341865.8404000001</v>
          </cell>
        </row>
        <row r="194">
          <cell r="B194" t="str">
            <v xml:space="preserve"> Харабалинский район</v>
          </cell>
          <cell r="I194">
            <v>0.84</v>
          </cell>
          <cell r="J194">
            <v>2520</v>
          </cell>
          <cell r="L194" t="str">
            <v>Затраты на транспортировку и размещение</v>
          </cell>
        </row>
        <row r="195">
          <cell r="B195" t="str">
            <v xml:space="preserve"> Харабалинский район</v>
          </cell>
          <cell r="I195">
            <v>0.7</v>
          </cell>
          <cell r="J195">
            <v>2100</v>
          </cell>
          <cell r="L195" t="str">
            <v>Затраты на транспортировку и размещение</v>
          </cell>
        </row>
        <row r="196">
          <cell r="B196" t="str">
            <v xml:space="preserve"> Харабалинский район</v>
          </cell>
          <cell r="I196">
            <v>4.8</v>
          </cell>
          <cell r="J196">
            <v>14400</v>
          </cell>
          <cell r="L196">
            <v>60760269.024000004</v>
          </cell>
        </row>
        <row r="197">
          <cell r="B197" t="str">
            <v xml:space="preserve"> Харабалинский район</v>
          </cell>
          <cell r="I197">
            <v>7.5</v>
          </cell>
          <cell r="J197">
            <v>22500</v>
          </cell>
          <cell r="L197">
            <v>94937920.350000009</v>
          </cell>
        </row>
        <row r="198">
          <cell r="B198" t="str">
            <v xml:space="preserve"> Харабалинский район</v>
          </cell>
          <cell r="I198">
            <v>1.44</v>
          </cell>
          <cell r="J198">
            <v>4320</v>
          </cell>
          <cell r="L198">
            <v>18228080.707200002</v>
          </cell>
        </row>
        <row r="199">
          <cell r="B199" t="str">
            <v xml:space="preserve"> Харабалинский район</v>
          </cell>
          <cell r="I199">
            <v>1.26</v>
          </cell>
          <cell r="J199">
            <v>3780</v>
          </cell>
          <cell r="L199">
            <v>15949570.618800001</v>
          </cell>
        </row>
        <row r="200">
          <cell r="B200" t="str">
            <v xml:space="preserve"> Харабалинский район</v>
          </cell>
          <cell r="I200">
            <v>4</v>
          </cell>
          <cell r="J200">
            <v>12000</v>
          </cell>
          <cell r="L200">
            <v>50633557.520000003</v>
          </cell>
        </row>
        <row r="201">
          <cell r="B201" t="str">
            <v xml:space="preserve"> Харабалинский район</v>
          </cell>
          <cell r="I201">
            <v>0.4</v>
          </cell>
          <cell r="J201">
            <v>800</v>
          </cell>
          <cell r="L201" t="str">
            <v>Затраты на транспортировку и размещение</v>
          </cell>
        </row>
        <row r="202">
          <cell r="B202" t="str">
            <v xml:space="preserve"> Харабалинский район</v>
          </cell>
          <cell r="I202">
            <v>2</v>
          </cell>
          <cell r="J202">
            <v>10000</v>
          </cell>
          <cell r="L202">
            <v>25316778.760000002</v>
          </cell>
        </row>
        <row r="203">
          <cell r="B203" t="str">
            <v xml:space="preserve"> Харабалинский район</v>
          </cell>
          <cell r="I203">
            <v>4.5</v>
          </cell>
          <cell r="J203">
            <v>22500</v>
          </cell>
          <cell r="L203">
            <v>56962752.210000001</v>
          </cell>
        </row>
        <row r="204">
          <cell r="B204" t="str">
            <v xml:space="preserve"> Харабалинский район</v>
          </cell>
          <cell r="I204">
            <v>1</v>
          </cell>
          <cell r="J204">
            <v>3000</v>
          </cell>
          <cell r="L204">
            <v>12658389.380000001</v>
          </cell>
        </row>
        <row r="205">
          <cell r="B205" t="str">
            <v xml:space="preserve"> Харабалинский район</v>
          </cell>
          <cell r="I205">
            <v>5</v>
          </cell>
          <cell r="J205">
            <v>150000</v>
          </cell>
          <cell r="L205">
            <v>63291946.900000006</v>
          </cell>
        </row>
        <row r="206">
          <cell r="B206" t="str">
            <v xml:space="preserve"> Харабалинский район</v>
          </cell>
          <cell r="I206">
            <v>4.5</v>
          </cell>
          <cell r="J206">
            <v>9000</v>
          </cell>
          <cell r="L206">
            <v>56962752.210000001</v>
          </cell>
        </row>
        <row r="207">
          <cell r="B207" t="str">
            <v xml:space="preserve"> Харабалинский район</v>
          </cell>
          <cell r="I207">
            <v>2.6</v>
          </cell>
          <cell r="J207">
            <v>52000</v>
          </cell>
          <cell r="L207">
            <v>32911812.388000004</v>
          </cell>
        </row>
        <row r="208">
          <cell r="B208" t="str">
            <v xml:space="preserve"> Черноярский район</v>
          </cell>
          <cell r="I208">
            <v>10</v>
          </cell>
          <cell r="J208">
            <v>75000</v>
          </cell>
          <cell r="L208">
            <v>126583893.80000001</v>
          </cell>
        </row>
        <row r="209">
          <cell r="B209" t="str">
            <v xml:space="preserve"> Черноярский район</v>
          </cell>
          <cell r="I209">
            <v>0.1</v>
          </cell>
          <cell r="J209">
            <v>500</v>
          </cell>
          <cell r="L209" t="str">
            <v>Затраты на транспортировку и размещение</v>
          </cell>
        </row>
        <row r="210">
          <cell r="B210" t="str">
            <v xml:space="preserve"> Черноярский район</v>
          </cell>
          <cell r="I210">
            <v>0.1</v>
          </cell>
          <cell r="J210">
            <v>1000</v>
          </cell>
          <cell r="L210" t="str">
            <v>Затраты на транспортировку и размещение</v>
          </cell>
        </row>
        <row r="211">
          <cell r="B211" t="str">
            <v xml:space="preserve"> Черноярский район</v>
          </cell>
          <cell r="I211">
            <v>0.2</v>
          </cell>
          <cell r="J211">
            <v>1000</v>
          </cell>
          <cell r="L211" t="str">
            <v>Затраты на транспортировку и размещение</v>
          </cell>
        </row>
        <row r="212">
          <cell r="B212" t="str">
            <v xml:space="preserve"> Черноярский район</v>
          </cell>
          <cell r="I212">
            <v>0.03</v>
          </cell>
          <cell r="J212">
            <v>150</v>
          </cell>
          <cell r="L212" t="str">
            <v>Затраты на транспортировку и размещение</v>
          </cell>
        </row>
        <row r="213">
          <cell r="B213" t="str">
            <v xml:space="preserve"> Черноярский район</v>
          </cell>
          <cell r="I213">
            <v>9.1800000000000007E-2</v>
          </cell>
          <cell r="J213">
            <v>459</v>
          </cell>
          <cell r="L213" t="str">
            <v>Затраты на транспортировку и размещение</v>
          </cell>
        </row>
        <row r="214">
          <cell r="B214" t="str">
            <v xml:space="preserve"> Черноярский район</v>
          </cell>
          <cell r="I214">
            <v>12.26</v>
          </cell>
          <cell r="J214">
            <v>61300</v>
          </cell>
          <cell r="L214">
            <v>155191853.79880002</v>
          </cell>
        </row>
        <row r="215">
          <cell r="B215" t="str">
            <v xml:space="preserve"> Черноярский район</v>
          </cell>
          <cell r="I215">
            <v>2.1</v>
          </cell>
          <cell r="J215">
            <v>10500</v>
          </cell>
          <cell r="L215">
            <v>26582617.698000003</v>
          </cell>
        </row>
        <row r="216">
          <cell r="B216" t="str">
            <v xml:space="preserve"> Черноярский район</v>
          </cell>
          <cell r="I216">
            <v>1</v>
          </cell>
          <cell r="J216">
            <v>5000</v>
          </cell>
          <cell r="L216">
            <v>12658389.380000001</v>
          </cell>
        </row>
        <row r="217">
          <cell r="B217" t="str">
            <v xml:space="preserve"> Черноярский район</v>
          </cell>
          <cell r="I217">
            <v>0.15</v>
          </cell>
          <cell r="J217">
            <v>750</v>
          </cell>
          <cell r="L217" t="str">
            <v>Затраты на транспортировку и размещение</v>
          </cell>
        </row>
        <row r="218">
          <cell r="B218" t="str">
            <v xml:space="preserve"> Черноярский район</v>
          </cell>
          <cell r="I218">
            <v>2.21</v>
          </cell>
          <cell r="J218">
            <v>22100</v>
          </cell>
          <cell r="L218">
            <v>27975040.529800002</v>
          </cell>
        </row>
        <row r="219">
          <cell r="B219" t="str">
            <v xml:space="preserve"> Черноярский район</v>
          </cell>
          <cell r="I219">
            <v>1.444</v>
          </cell>
          <cell r="J219">
            <v>7220</v>
          </cell>
          <cell r="L219">
            <v>18278714.26472</v>
          </cell>
        </row>
        <row r="220">
          <cell r="B220" t="str">
            <v xml:space="preserve"> Черноярский район</v>
          </cell>
          <cell r="I220">
            <v>11.3157</v>
          </cell>
          <cell r="J220">
            <v>113157</v>
          </cell>
          <cell r="L220">
            <v>143238536.707266</v>
          </cell>
        </row>
        <row r="221">
          <cell r="B221" t="str">
            <v xml:space="preserve"> Черноярский район</v>
          </cell>
          <cell r="I221">
            <v>3.04E-2</v>
          </cell>
          <cell r="J221">
            <v>370.5</v>
          </cell>
          <cell r="L221" t="str">
            <v>Затраты на транспортировку и размещение</v>
          </cell>
        </row>
        <row r="222">
          <cell r="B222" t="str">
            <v xml:space="preserve"> Черноярский район</v>
          </cell>
          <cell r="I222">
            <v>2.4E-2</v>
          </cell>
          <cell r="J222">
            <v>120</v>
          </cell>
          <cell r="L222" t="str">
            <v>Затраты на транспортировку и размещение</v>
          </cell>
        </row>
        <row r="223">
          <cell r="B223" t="str">
            <v xml:space="preserve"> Черноярский район</v>
          </cell>
          <cell r="I223">
            <v>0.58199999999999996</v>
          </cell>
          <cell r="J223">
            <v>5820</v>
          </cell>
          <cell r="L223">
            <v>7367182.6191600002</v>
          </cell>
        </row>
        <row r="224">
          <cell r="B224" t="str">
            <v xml:space="preserve"> Черноярский район</v>
          </cell>
          <cell r="I224">
            <v>15.5526</v>
          </cell>
          <cell r="J224">
            <v>155526</v>
          </cell>
          <cell r="L224">
            <v>196870866.671388</v>
          </cell>
        </row>
        <row r="225">
          <cell r="B225" t="str">
            <v xml:space="preserve"> Черноярский район</v>
          </cell>
          <cell r="I225">
            <v>0.2</v>
          </cell>
          <cell r="J225">
            <v>1000</v>
          </cell>
          <cell r="L225" t="str">
            <v>Затраты на транспортировку и размещение</v>
          </cell>
        </row>
        <row r="226">
          <cell r="B226" t="str">
            <v xml:space="preserve"> Черноярский район</v>
          </cell>
          <cell r="I226">
            <v>0.1</v>
          </cell>
          <cell r="J226">
            <v>500</v>
          </cell>
          <cell r="L226" t="str">
            <v>Затраты на транспортировку и размещение</v>
          </cell>
        </row>
        <row r="227">
          <cell r="B227" t="str">
            <v xml:space="preserve"> Черноярский район</v>
          </cell>
          <cell r="I227">
            <v>0.06</v>
          </cell>
          <cell r="J227">
            <v>300</v>
          </cell>
          <cell r="L227" t="str">
            <v>Затраты на транспортировку и размещение</v>
          </cell>
        </row>
        <row r="228">
          <cell r="B228" t="str">
            <v xml:space="preserve"> Черноярский район</v>
          </cell>
          <cell r="I228">
            <v>0.25</v>
          </cell>
          <cell r="J228">
            <v>1250</v>
          </cell>
          <cell r="L228" t="str">
            <v>Затраты на транспортировку и размещение</v>
          </cell>
        </row>
        <row r="229">
          <cell r="B229" t="str">
            <v xml:space="preserve"> Черноярский район</v>
          </cell>
          <cell r="I229">
            <v>2.4E-2</v>
          </cell>
          <cell r="J229">
            <v>240</v>
          </cell>
          <cell r="L229" t="str">
            <v>Затраты на транспортировку и размещение</v>
          </cell>
        </row>
        <row r="230">
          <cell r="B230" t="str">
            <v xml:space="preserve"> Черноярский район</v>
          </cell>
          <cell r="I230">
            <v>3.6</v>
          </cell>
          <cell r="J230">
            <v>18000</v>
          </cell>
          <cell r="L230">
            <v>45570201.768000007</v>
          </cell>
        </row>
        <row r="231">
          <cell r="B231" t="str">
            <v xml:space="preserve"> Черноярский район</v>
          </cell>
          <cell r="I231">
            <v>0.01</v>
          </cell>
          <cell r="J231">
            <v>50</v>
          </cell>
          <cell r="L231" t="str">
            <v>Затраты на транспортировку и размещение</v>
          </cell>
        </row>
        <row r="232">
          <cell r="B232" t="str">
            <v xml:space="preserve"> Черноярский район</v>
          </cell>
          <cell r="I232">
            <v>0.4</v>
          </cell>
          <cell r="J232">
            <v>4000</v>
          </cell>
          <cell r="L232">
            <v>5063355.7520000003</v>
          </cell>
        </row>
        <row r="233">
          <cell r="B233" t="str">
            <v xml:space="preserve"> Черноярский район</v>
          </cell>
          <cell r="I233">
            <v>0.06</v>
          </cell>
          <cell r="J233">
            <v>300</v>
          </cell>
          <cell r="L233" t="str">
            <v>Затраты на транспортировку и размещение</v>
          </cell>
        </row>
        <row r="234">
          <cell r="B234" t="str">
            <v xml:space="preserve"> Черноярский район</v>
          </cell>
          <cell r="I234">
            <v>0.12</v>
          </cell>
          <cell r="J234">
            <v>1200</v>
          </cell>
          <cell r="L234" t="str">
            <v>Затраты на транспортировку и размещение</v>
          </cell>
        </row>
        <row r="235">
          <cell r="B235" t="str">
            <v xml:space="preserve"> Черноярский район</v>
          </cell>
          <cell r="I235">
            <v>0.12</v>
          </cell>
          <cell r="J235">
            <v>1200</v>
          </cell>
          <cell r="L235" t="str">
            <v>Затраты на транспортировку и размещение</v>
          </cell>
        </row>
        <row r="236">
          <cell r="B236" t="str">
            <v xml:space="preserve"> Черноярский район</v>
          </cell>
          <cell r="I236">
            <v>2.1600000000000001E-2</v>
          </cell>
          <cell r="J236">
            <v>216</v>
          </cell>
          <cell r="L236" t="str">
            <v>Затраты на транспортировку и размещение</v>
          </cell>
        </row>
        <row r="237">
          <cell r="B237" t="str">
            <v xml:space="preserve"> Черноярский район</v>
          </cell>
          <cell r="I237">
            <v>5.0000000000000001E-3</v>
          </cell>
          <cell r="J237">
            <v>25</v>
          </cell>
          <cell r="L237" t="str">
            <v>Затраты на транспортировку и размещение</v>
          </cell>
        </row>
        <row r="238">
          <cell r="B238" t="str">
            <v xml:space="preserve"> Черноярский район</v>
          </cell>
          <cell r="I238">
            <v>0.111</v>
          </cell>
          <cell r="J238">
            <v>555</v>
          </cell>
          <cell r="L238" t="str">
            <v>Затраты на транспортировку и размещение</v>
          </cell>
        </row>
        <row r="239">
          <cell r="B239" t="str">
            <v xml:space="preserve"> Черноярский район</v>
          </cell>
          <cell r="I239">
            <v>6.4</v>
          </cell>
          <cell r="J239">
            <v>64000</v>
          </cell>
          <cell r="L239">
            <v>81013692.032000005</v>
          </cell>
        </row>
        <row r="240">
          <cell r="B240" t="str">
            <v xml:space="preserve"> Черноярский район</v>
          </cell>
          <cell r="I240">
            <v>6.1199999999999997E-2</v>
          </cell>
          <cell r="J240">
            <v>648</v>
          </cell>
          <cell r="L240" t="str">
            <v>Затраты на транспортировку и размещение</v>
          </cell>
        </row>
        <row r="241">
          <cell r="B241" t="str">
            <v xml:space="preserve"> Черноярский район</v>
          </cell>
          <cell r="I241">
            <v>0.42</v>
          </cell>
          <cell r="J241">
            <v>6300</v>
          </cell>
          <cell r="L241">
            <v>5316523.5395999998</v>
          </cell>
        </row>
        <row r="242">
          <cell r="B242" t="str">
            <v xml:space="preserve"> Черноярский район</v>
          </cell>
          <cell r="I242">
            <v>7.1999999999999995E-2</v>
          </cell>
          <cell r="J242">
            <v>720</v>
          </cell>
          <cell r="L242" t="str">
            <v>Затраты на транспортировку и размещение</v>
          </cell>
        </row>
        <row r="243">
          <cell r="B243">
            <v>0</v>
          </cell>
          <cell r="I243">
            <v>0</v>
          </cell>
          <cell r="J243">
            <v>0</v>
          </cell>
          <cell r="L243" t="str">
            <v>Затраты на транспортировку и размещение</v>
          </cell>
        </row>
        <row r="244">
          <cell r="B244">
            <v>0</v>
          </cell>
          <cell r="I244">
            <v>0</v>
          </cell>
          <cell r="J244">
            <v>0</v>
          </cell>
          <cell r="L244" t="str">
            <v>Затраты на транспортировку и размещение</v>
          </cell>
        </row>
        <row r="245">
          <cell r="B245">
            <v>0</v>
          </cell>
          <cell r="I245">
            <v>0</v>
          </cell>
          <cell r="J245">
            <v>0</v>
          </cell>
          <cell r="L245" t="str">
            <v>Затраты на транспортировку и размещение</v>
          </cell>
        </row>
        <row r="246">
          <cell r="B246">
            <v>0</v>
          </cell>
          <cell r="I246">
            <v>0</v>
          </cell>
          <cell r="J246">
            <v>0</v>
          </cell>
          <cell r="L246" t="str">
            <v>Затраты на транспортировку и размещение</v>
          </cell>
        </row>
        <row r="247">
          <cell r="B247">
            <v>0</v>
          </cell>
          <cell r="I247">
            <v>0</v>
          </cell>
          <cell r="J247">
            <v>0</v>
          </cell>
          <cell r="L247" t="str">
            <v>Затраты на транспортировку и размещение</v>
          </cell>
        </row>
        <row r="248">
          <cell r="B248">
            <v>0</v>
          </cell>
          <cell r="I248">
            <v>0</v>
          </cell>
          <cell r="J248">
            <v>0</v>
          </cell>
          <cell r="L248" t="str">
            <v>Затраты на транспортировку и размещение</v>
          </cell>
        </row>
        <row r="249">
          <cell r="B249">
            <v>0</v>
          </cell>
          <cell r="I249">
            <v>0</v>
          </cell>
          <cell r="J249">
            <v>0</v>
          </cell>
          <cell r="L249" t="str">
            <v>Затраты на транспортировку и размещение</v>
          </cell>
        </row>
        <row r="250">
          <cell r="B250">
            <v>0</v>
          </cell>
          <cell r="I250">
            <v>0</v>
          </cell>
          <cell r="J250">
            <v>0</v>
          </cell>
          <cell r="L250" t="str">
            <v>Затраты на транспортировку и размещение</v>
          </cell>
        </row>
        <row r="251">
          <cell r="B251">
            <v>0</v>
          </cell>
          <cell r="I251">
            <v>0</v>
          </cell>
          <cell r="J251">
            <v>0</v>
          </cell>
          <cell r="L251" t="str">
            <v>Затраты на транспортировку и размещение</v>
          </cell>
        </row>
        <row r="252">
          <cell r="B252">
            <v>0</v>
          </cell>
          <cell r="I252">
            <v>0</v>
          </cell>
          <cell r="J252">
            <v>0</v>
          </cell>
          <cell r="L252" t="str">
            <v>Затраты на транспортировку и размещение</v>
          </cell>
        </row>
        <row r="253">
          <cell r="B253">
            <v>0</v>
          </cell>
          <cell r="I253">
            <v>0</v>
          </cell>
          <cell r="J253">
            <v>0</v>
          </cell>
          <cell r="L253" t="str">
            <v>Затраты на транспортировку и размещение</v>
          </cell>
        </row>
        <row r="254">
          <cell r="B254">
            <v>0</v>
          </cell>
          <cell r="I254">
            <v>0</v>
          </cell>
          <cell r="J254">
            <v>0</v>
          </cell>
          <cell r="L254" t="str">
            <v>Затраты на транспортировку и размещение</v>
          </cell>
        </row>
        <row r="255">
          <cell r="B255">
            <v>0</v>
          </cell>
          <cell r="I255">
            <v>0</v>
          </cell>
          <cell r="J255">
            <v>0</v>
          </cell>
          <cell r="L255" t="str">
            <v>Затраты на транспортировку и размещение</v>
          </cell>
        </row>
        <row r="256">
          <cell r="B256">
            <v>0</v>
          </cell>
          <cell r="I256">
            <v>0</v>
          </cell>
          <cell r="J256">
            <v>0</v>
          </cell>
          <cell r="L256" t="str">
            <v>Затраты на транспортировку и размещение</v>
          </cell>
        </row>
        <row r="257">
          <cell r="B257">
            <v>0</v>
          </cell>
          <cell r="I257">
            <v>0</v>
          </cell>
          <cell r="J257">
            <v>0</v>
          </cell>
          <cell r="L257" t="str">
            <v>Затраты на транспортировку и размещение</v>
          </cell>
        </row>
        <row r="258">
          <cell r="B258">
            <v>0</v>
          </cell>
          <cell r="I258">
            <v>0</v>
          </cell>
          <cell r="J258">
            <v>0</v>
          </cell>
          <cell r="L258" t="str">
            <v>Затраты на транспортировку и размещение</v>
          </cell>
        </row>
        <row r="259">
          <cell r="B259">
            <v>0</v>
          </cell>
          <cell r="I259">
            <v>0</v>
          </cell>
          <cell r="J259">
            <v>0</v>
          </cell>
          <cell r="L259" t="str">
            <v>Затраты на транспортировку и размещение</v>
          </cell>
        </row>
        <row r="260">
          <cell r="B260">
            <v>0</v>
          </cell>
          <cell r="I260">
            <v>0</v>
          </cell>
          <cell r="J260">
            <v>0</v>
          </cell>
          <cell r="L260" t="str">
            <v>Затраты на транспортировку и размещение</v>
          </cell>
        </row>
        <row r="261">
          <cell r="B261">
            <v>0</v>
          </cell>
          <cell r="I261">
            <v>0</v>
          </cell>
          <cell r="J261">
            <v>0</v>
          </cell>
          <cell r="L261" t="str">
            <v>Затраты на транспортировку и размещение</v>
          </cell>
        </row>
        <row r="262">
          <cell r="B262">
            <v>0</v>
          </cell>
          <cell r="I262">
            <v>0</v>
          </cell>
          <cell r="J262">
            <v>0</v>
          </cell>
          <cell r="L262" t="str">
            <v>Затраты на транспортировку и размещение</v>
          </cell>
        </row>
        <row r="263">
          <cell r="B263">
            <v>0</v>
          </cell>
          <cell r="I263">
            <v>0</v>
          </cell>
          <cell r="J263">
            <v>0</v>
          </cell>
          <cell r="L263" t="str">
            <v>Затраты на транспортировку и размещение</v>
          </cell>
        </row>
        <row r="264">
          <cell r="B264">
            <v>0</v>
          </cell>
          <cell r="I264">
            <v>0</v>
          </cell>
          <cell r="J264">
            <v>0</v>
          </cell>
          <cell r="L264" t="str">
            <v>Затраты на транспортировку и размещение</v>
          </cell>
        </row>
        <row r="265">
          <cell r="B265">
            <v>0</v>
          </cell>
          <cell r="I265">
            <v>0</v>
          </cell>
          <cell r="J265">
            <v>0</v>
          </cell>
          <cell r="L265" t="str">
            <v>Затраты на транспортировку и размещение</v>
          </cell>
        </row>
        <row r="266">
          <cell r="B266">
            <v>0</v>
          </cell>
          <cell r="I266">
            <v>0</v>
          </cell>
          <cell r="J266">
            <v>0</v>
          </cell>
          <cell r="L266" t="str">
            <v>Затраты на транспортировку и размещение</v>
          </cell>
        </row>
        <row r="267">
          <cell r="B267">
            <v>0</v>
          </cell>
          <cell r="I267">
            <v>0</v>
          </cell>
          <cell r="J267">
            <v>0</v>
          </cell>
          <cell r="L267" t="str">
            <v>Затраты на транспортировку и размещение</v>
          </cell>
        </row>
        <row r="268">
          <cell r="B268">
            <v>0</v>
          </cell>
          <cell r="I268">
            <v>0</v>
          </cell>
          <cell r="J268">
            <v>0</v>
          </cell>
          <cell r="L268" t="str">
            <v>Затраты на транспортировку и размещение</v>
          </cell>
        </row>
        <row r="269">
          <cell r="B269">
            <v>0</v>
          </cell>
          <cell r="I269">
            <v>0</v>
          </cell>
          <cell r="J269">
            <v>0</v>
          </cell>
          <cell r="L269" t="str">
            <v>Затраты на транспортировку и размещение</v>
          </cell>
        </row>
        <row r="270">
          <cell r="B270">
            <v>0</v>
          </cell>
          <cell r="I270">
            <v>0</v>
          </cell>
          <cell r="J270">
            <v>0</v>
          </cell>
          <cell r="L270" t="str">
            <v>Затраты на транспортировку и размещение</v>
          </cell>
        </row>
        <row r="271">
          <cell r="B271">
            <v>0</v>
          </cell>
          <cell r="I271">
            <v>0</v>
          </cell>
          <cell r="J271">
            <v>0</v>
          </cell>
          <cell r="L271" t="str">
            <v>Затраты на транспортировку и размещение</v>
          </cell>
        </row>
        <row r="272">
          <cell r="B272">
            <v>0</v>
          </cell>
          <cell r="I272">
            <v>0</v>
          </cell>
          <cell r="J272">
            <v>0</v>
          </cell>
          <cell r="L272" t="str">
            <v>Затраты на транспортировку и размещение</v>
          </cell>
        </row>
        <row r="273">
          <cell r="B273">
            <v>0</v>
          </cell>
          <cell r="I273">
            <v>0</v>
          </cell>
          <cell r="J273">
            <v>0</v>
          </cell>
          <cell r="L273" t="str">
            <v>Затраты на транспортировку и размещение</v>
          </cell>
        </row>
        <row r="274">
          <cell r="B274">
            <v>0</v>
          </cell>
          <cell r="I274">
            <v>0</v>
          </cell>
          <cell r="J274">
            <v>0</v>
          </cell>
          <cell r="L274" t="str">
            <v>Затраты на транспортировку и размещение</v>
          </cell>
        </row>
        <row r="275">
          <cell r="B275">
            <v>0</v>
          </cell>
          <cell r="I275">
            <v>0</v>
          </cell>
          <cell r="J275">
            <v>0</v>
          </cell>
          <cell r="L275" t="str">
            <v>Затраты на транспортировку и размещение</v>
          </cell>
        </row>
        <row r="276">
          <cell r="B276">
            <v>0</v>
          </cell>
          <cell r="I276">
            <v>0</v>
          </cell>
          <cell r="J276">
            <v>0</v>
          </cell>
          <cell r="L276" t="str">
            <v>Затраты на транспортировку и размещение</v>
          </cell>
        </row>
        <row r="277">
          <cell r="B277">
            <v>0</v>
          </cell>
          <cell r="I277">
            <v>0</v>
          </cell>
          <cell r="J277">
            <v>0</v>
          </cell>
          <cell r="L277" t="str">
            <v>Затраты на транспортировку и размещение</v>
          </cell>
        </row>
        <row r="278">
          <cell r="B278">
            <v>0</v>
          </cell>
          <cell r="I278">
            <v>0</v>
          </cell>
          <cell r="J278">
            <v>0</v>
          </cell>
          <cell r="L278" t="str">
            <v>Затраты на транспортировку и размещение</v>
          </cell>
        </row>
        <row r="279">
          <cell r="B279">
            <v>0</v>
          </cell>
          <cell r="I279">
            <v>0</v>
          </cell>
          <cell r="J279">
            <v>0</v>
          </cell>
          <cell r="L279" t="str">
            <v>Затраты на транспортировку и размещение</v>
          </cell>
        </row>
        <row r="280">
          <cell r="B280">
            <v>0</v>
          </cell>
          <cell r="I280">
            <v>0</v>
          </cell>
          <cell r="J280">
            <v>0</v>
          </cell>
          <cell r="L280" t="str">
            <v>Затраты на транспортировку и размещение</v>
          </cell>
        </row>
        <row r="281">
          <cell r="B281">
            <v>0</v>
          </cell>
          <cell r="I281">
            <v>0</v>
          </cell>
          <cell r="J281">
            <v>0</v>
          </cell>
          <cell r="L281" t="str">
            <v>Затраты на транспортировку и размещение</v>
          </cell>
        </row>
        <row r="282">
          <cell r="B282">
            <v>0</v>
          </cell>
          <cell r="I282">
            <v>0</v>
          </cell>
          <cell r="J282">
            <v>0</v>
          </cell>
          <cell r="L282" t="str">
            <v>Затраты на транспортировку и размещение</v>
          </cell>
        </row>
        <row r="283">
          <cell r="B283">
            <v>0</v>
          </cell>
          <cell r="I283">
            <v>0</v>
          </cell>
          <cell r="J283">
            <v>0</v>
          </cell>
          <cell r="L283" t="str">
            <v>Затраты на транспортировку и размещение</v>
          </cell>
        </row>
        <row r="284">
          <cell r="B284">
            <v>0</v>
          </cell>
          <cell r="I284">
            <v>0</v>
          </cell>
          <cell r="J284">
            <v>0</v>
          </cell>
          <cell r="L284" t="str">
            <v>Затраты на транспортировку и размещение</v>
          </cell>
        </row>
        <row r="285">
          <cell r="B285">
            <v>0</v>
          </cell>
          <cell r="I285">
            <v>0</v>
          </cell>
          <cell r="J285">
            <v>0</v>
          </cell>
          <cell r="L285" t="str">
            <v>Затраты на транспортировку и размещение</v>
          </cell>
        </row>
        <row r="286">
          <cell r="B286">
            <v>0</v>
          </cell>
          <cell r="I286">
            <v>0</v>
          </cell>
          <cell r="J286">
            <v>0</v>
          </cell>
          <cell r="L286" t="str">
            <v>Затраты на транспортировку и размещение</v>
          </cell>
        </row>
        <row r="287">
          <cell r="B287">
            <v>0</v>
          </cell>
          <cell r="I287">
            <v>0</v>
          </cell>
          <cell r="J287">
            <v>0</v>
          </cell>
          <cell r="L287" t="str">
            <v>Затраты на транспортировку и размещение</v>
          </cell>
        </row>
        <row r="288">
          <cell r="B288">
            <v>0</v>
          </cell>
          <cell r="I288">
            <v>0</v>
          </cell>
          <cell r="J288">
            <v>0</v>
          </cell>
          <cell r="L288" t="str">
            <v>Затраты на транспортировку и размещение</v>
          </cell>
        </row>
        <row r="289">
          <cell r="B289">
            <v>0</v>
          </cell>
          <cell r="I289">
            <v>0</v>
          </cell>
          <cell r="J289">
            <v>0</v>
          </cell>
          <cell r="L289" t="str">
            <v>Затраты на транспортировку и размещение</v>
          </cell>
        </row>
        <row r="290">
          <cell r="B290">
            <v>0</v>
          </cell>
          <cell r="I290">
            <v>0</v>
          </cell>
          <cell r="J290">
            <v>0</v>
          </cell>
          <cell r="L290" t="str">
            <v>Затраты на транспортировку и размещение</v>
          </cell>
        </row>
        <row r="291">
          <cell r="B291">
            <v>0</v>
          </cell>
          <cell r="I291">
            <v>0</v>
          </cell>
          <cell r="J291">
            <v>0</v>
          </cell>
          <cell r="L291" t="str">
            <v>Затраты на транспортировку и размещение</v>
          </cell>
        </row>
        <row r="292">
          <cell r="B292">
            <v>0</v>
          </cell>
          <cell r="I292">
            <v>0</v>
          </cell>
          <cell r="J292">
            <v>0</v>
          </cell>
          <cell r="L292" t="str">
            <v>Затраты на транспортировку и размещение</v>
          </cell>
        </row>
        <row r="293">
          <cell r="B293">
            <v>0</v>
          </cell>
          <cell r="I293">
            <v>0</v>
          </cell>
          <cell r="J293">
            <v>0</v>
          </cell>
          <cell r="L293" t="str">
            <v>Затраты на транспортировку и размещение</v>
          </cell>
        </row>
        <row r="294">
          <cell r="B294">
            <v>0</v>
          </cell>
          <cell r="I294">
            <v>0</v>
          </cell>
          <cell r="J294">
            <v>0</v>
          </cell>
          <cell r="L294" t="str">
            <v>Затраты на транспортировку и размещение</v>
          </cell>
        </row>
        <row r="295">
          <cell r="B295">
            <v>0</v>
          </cell>
          <cell r="I295">
            <v>0</v>
          </cell>
          <cell r="J295">
            <v>0</v>
          </cell>
          <cell r="L295" t="str">
            <v>Затраты на транспортировку и размещение</v>
          </cell>
        </row>
        <row r="296">
          <cell r="B296">
            <v>0</v>
          </cell>
          <cell r="I296">
            <v>0</v>
          </cell>
          <cell r="J296">
            <v>0</v>
          </cell>
          <cell r="L296" t="str">
            <v>Затраты на транспортировку и размещение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54"/>
  <sheetViews>
    <sheetView tabSelected="1" zoomScale="65" zoomScaleNormal="65" workbookViewId="0">
      <pane ySplit="4" topLeftCell="A5" activePane="bottomLeft" state="frozen"/>
      <selection pane="bottomLeft" activeCell="A3" sqref="A3:L3"/>
    </sheetView>
  </sheetViews>
  <sheetFormatPr defaultColWidth="8.85546875" defaultRowHeight="15"/>
  <cols>
    <col min="1" max="1" width="6.7109375" style="34" bestFit="1" customWidth="1"/>
    <col min="2" max="2" width="49.28515625" style="34" customWidth="1"/>
    <col min="3" max="3" width="20.7109375" style="35" bestFit="1" customWidth="1"/>
    <col min="4" max="4" width="26.7109375" style="34" bestFit="1" customWidth="1"/>
    <col min="5" max="6" width="23.7109375" style="34" customWidth="1"/>
    <col min="7" max="7" width="39.7109375" style="34" bestFit="1" customWidth="1"/>
    <col min="8" max="8" width="24.5703125" style="37" customWidth="1"/>
    <col min="9" max="9" width="15" style="39" customWidth="1"/>
    <col min="10" max="11" width="17.42578125" style="35" customWidth="1"/>
    <col min="12" max="12" width="21.28515625" style="38" customWidth="1"/>
    <col min="13" max="16384" width="8.85546875" style="34"/>
  </cols>
  <sheetData>
    <row r="1" spans="1:12" s="25" customFormat="1" ht="18.75">
      <c r="A1" s="24"/>
      <c r="C1" s="26"/>
      <c r="E1" s="27"/>
      <c r="F1" s="27"/>
      <c r="H1" s="28"/>
      <c r="I1" s="29"/>
      <c r="J1" s="44" t="s">
        <v>992</v>
      </c>
      <c r="K1" s="45"/>
      <c r="L1" s="45"/>
    </row>
    <row r="2" spans="1:12" ht="56.25" customHeight="1">
      <c r="J2" s="46"/>
      <c r="K2" s="46"/>
      <c r="L2" s="46"/>
    </row>
    <row r="3" spans="1:12" ht="56.25" customHeight="1">
      <c r="A3" s="47" t="s">
        <v>993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2" s="30" customFormat="1" ht="85.5">
      <c r="A4" s="21" t="s">
        <v>2</v>
      </c>
      <c r="B4" s="21" t="s">
        <v>522</v>
      </c>
      <c r="C4" s="21" t="s">
        <v>29</v>
      </c>
      <c r="D4" s="21" t="s">
        <v>521</v>
      </c>
      <c r="E4" s="21" t="s">
        <v>21</v>
      </c>
      <c r="F4" s="21" t="s">
        <v>0</v>
      </c>
      <c r="G4" s="21" t="s">
        <v>22</v>
      </c>
      <c r="H4" s="21" t="s">
        <v>23</v>
      </c>
      <c r="I4" s="22" t="s">
        <v>24</v>
      </c>
      <c r="J4" s="21" t="s">
        <v>25</v>
      </c>
      <c r="K4" s="21" t="s">
        <v>26</v>
      </c>
      <c r="L4" s="23" t="s">
        <v>27</v>
      </c>
    </row>
    <row r="5" spans="1:12">
      <c r="A5" s="31">
        <v>1</v>
      </c>
      <c r="B5" s="31" t="s">
        <v>31</v>
      </c>
      <c r="C5" s="7">
        <v>76602153</v>
      </c>
      <c r="D5" s="32" t="s">
        <v>32</v>
      </c>
      <c r="E5" s="7" t="s">
        <v>28</v>
      </c>
      <c r="F5" s="7" t="s">
        <v>28</v>
      </c>
      <c r="G5" s="7" t="s">
        <v>583</v>
      </c>
      <c r="H5" s="7" t="s">
        <v>28</v>
      </c>
      <c r="I5" s="7">
        <v>1.5924</v>
      </c>
      <c r="J5" s="7" t="s">
        <v>28</v>
      </c>
      <c r="K5" s="33">
        <v>1166.8</v>
      </c>
      <c r="L5" s="33">
        <v>28526820.109999999</v>
      </c>
    </row>
    <row r="6" spans="1:12" ht="30">
      <c r="A6" s="31">
        <v>2</v>
      </c>
      <c r="B6" s="31" t="s">
        <v>33</v>
      </c>
      <c r="C6" s="7">
        <v>76602154</v>
      </c>
      <c r="D6" s="32" t="s">
        <v>34</v>
      </c>
      <c r="E6" s="7" t="s">
        <v>28</v>
      </c>
      <c r="F6" s="7" t="s">
        <v>28</v>
      </c>
      <c r="G6" s="7" t="s">
        <v>584</v>
      </c>
      <c r="H6" s="7" t="s">
        <v>28</v>
      </c>
      <c r="I6" s="7">
        <v>4.3</v>
      </c>
      <c r="J6" s="7" t="s">
        <v>28</v>
      </c>
      <c r="K6" s="33">
        <v>620</v>
      </c>
      <c r="L6" s="33">
        <v>77031729.769999996</v>
      </c>
    </row>
    <row r="7" spans="1:12">
      <c r="A7" s="31">
        <v>3</v>
      </c>
      <c r="B7" s="31" t="s">
        <v>530</v>
      </c>
      <c r="C7" s="7">
        <v>76602404</v>
      </c>
      <c r="D7" s="32" t="s">
        <v>263</v>
      </c>
      <c r="E7" s="7" t="s">
        <v>28</v>
      </c>
      <c r="F7" s="7" t="s">
        <v>28</v>
      </c>
      <c r="G7" s="7" t="s">
        <v>585</v>
      </c>
      <c r="H7" s="7" t="s">
        <v>28</v>
      </c>
      <c r="I7" s="7">
        <v>1</v>
      </c>
      <c r="J7" s="7" t="s">
        <v>28</v>
      </c>
      <c r="K7" s="33">
        <v>270</v>
      </c>
      <c r="L7" s="33">
        <v>17914355.760000002</v>
      </c>
    </row>
    <row r="8" spans="1:12" ht="30">
      <c r="A8" s="31">
        <v>4</v>
      </c>
      <c r="B8" s="31" t="s">
        <v>35</v>
      </c>
      <c r="C8" s="7">
        <v>76602408</v>
      </c>
      <c r="D8" s="32" t="s">
        <v>36</v>
      </c>
      <c r="E8" s="7" t="s">
        <v>28</v>
      </c>
      <c r="F8" s="7" t="s">
        <v>28</v>
      </c>
      <c r="G8" s="7" t="s">
        <v>586</v>
      </c>
      <c r="H8" s="7" t="s">
        <v>28</v>
      </c>
      <c r="I8" s="7">
        <v>3.44</v>
      </c>
      <c r="J8" s="7" t="s">
        <v>28</v>
      </c>
      <c r="K8" s="33">
        <v>1000</v>
      </c>
      <c r="L8" s="33">
        <v>61625383.810000002</v>
      </c>
    </row>
    <row r="9" spans="1:12" ht="30">
      <c r="A9" s="31">
        <v>5</v>
      </c>
      <c r="B9" s="31" t="s">
        <v>37</v>
      </c>
      <c r="C9" s="7">
        <v>76602412</v>
      </c>
      <c r="D9" s="32" t="s">
        <v>38</v>
      </c>
      <c r="E9" s="7" t="s">
        <v>28</v>
      </c>
      <c r="F9" s="7" t="s">
        <v>28</v>
      </c>
      <c r="G9" s="7" t="s">
        <v>587</v>
      </c>
      <c r="H9" s="7" t="s">
        <v>28</v>
      </c>
      <c r="I9" s="7">
        <v>0.28999999999999998</v>
      </c>
      <c r="J9" s="7" t="s">
        <v>28</v>
      </c>
      <c r="K9" s="33">
        <v>1560</v>
      </c>
      <c r="L9" s="33">
        <v>5195163.17</v>
      </c>
    </row>
    <row r="10" spans="1:12" ht="30">
      <c r="A10" s="31">
        <v>6</v>
      </c>
      <c r="B10" s="31" t="s">
        <v>39</v>
      </c>
      <c r="C10" s="7">
        <v>76602416</v>
      </c>
      <c r="D10" s="32" t="s">
        <v>40</v>
      </c>
      <c r="E10" s="7" t="s">
        <v>28</v>
      </c>
      <c r="F10" s="7" t="s">
        <v>28</v>
      </c>
      <c r="G10" s="7" t="s">
        <v>588</v>
      </c>
      <c r="H10" s="7" t="s">
        <v>28</v>
      </c>
      <c r="I10" s="7">
        <v>2</v>
      </c>
      <c r="J10" s="7" t="s">
        <v>28</v>
      </c>
      <c r="K10" s="33">
        <v>664</v>
      </c>
      <c r="L10" s="33">
        <v>35828711.520000003</v>
      </c>
    </row>
    <row r="11" spans="1:12" ht="30">
      <c r="A11" s="31">
        <v>7</v>
      </c>
      <c r="B11" s="31" t="s">
        <v>42</v>
      </c>
      <c r="C11" s="7">
        <v>76602420</v>
      </c>
      <c r="D11" s="32" t="s">
        <v>43</v>
      </c>
      <c r="E11" s="7" t="s">
        <v>28</v>
      </c>
      <c r="F11" s="7" t="s">
        <v>28</v>
      </c>
      <c r="G11" s="7" t="s">
        <v>589</v>
      </c>
      <c r="H11" s="7" t="s">
        <v>28</v>
      </c>
      <c r="I11" s="7">
        <v>7</v>
      </c>
      <c r="J11" s="7" t="s">
        <v>28</v>
      </c>
      <c r="K11" s="33">
        <v>2324</v>
      </c>
      <c r="L11" s="33">
        <v>125400490.31999999</v>
      </c>
    </row>
    <row r="12" spans="1:12" ht="30">
      <c r="A12" s="31">
        <v>8</v>
      </c>
      <c r="B12" s="31" t="s">
        <v>44</v>
      </c>
      <c r="C12" s="7">
        <v>76602424</v>
      </c>
      <c r="D12" s="32" t="s">
        <v>45</v>
      </c>
      <c r="E12" s="7" t="s">
        <v>28</v>
      </c>
      <c r="F12" s="7" t="s">
        <v>28</v>
      </c>
      <c r="G12" s="7" t="s">
        <v>590</v>
      </c>
      <c r="H12" s="7" t="s">
        <v>28</v>
      </c>
      <c r="I12" s="7">
        <v>2</v>
      </c>
      <c r="J12" s="7" t="s">
        <v>28</v>
      </c>
      <c r="K12" s="33">
        <v>510</v>
      </c>
      <c r="L12" s="33">
        <v>35828711.520000003</v>
      </c>
    </row>
    <row r="13" spans="1:12" ht="30">
      <c r="A13" s="31">
        <v>9</v>
      </c>
      <c r="B13" s="31" t="s">
        <v>47</v>
      </c>
      <c r="C13" s="7">
        <v>76602428</v>
      </c>
      <c r="D13" s="32" t="s">
        <v>48</v>
      </c>
      <c r="E13" s="7" t="s">
        <v>28</v>
      </c>
      <c r="F13" s="7" t="s">
        <v>28</v>
      </c>
      <c r="G13" s="7" t="s">
        <v>591</v>
      </c>
      <c r="H13" s="7" t="s">
        <v>28</v>
      </c>
      <c r="I13" s="7">
        <v>3.8976999999999999</v>
      </c>
      <c r="J13" s="7" t="s">
        <v>28</v>
      </c>
      <c r="K13" s="33">
        <v>940</v>
      </c>
      <c r="L13" s="33">
        <v>69824784.450000003</v>
      </c>
    </row>
    <row r="14" spans="1:12">
      <c r="A14" s="31">
        <v>10</v>
      </c>
      <c r="B14" s="31" t="s">
        <v>47</v>
      </c>
      <c r="C14" s="7">
        <v>76602428</v>
      </c>
      <c r="D14" s="32" t="s">
        <v>531</v>
      </c>
      <c r="E14" s="7" t="s">
        <v>28</v>
      </c>
      <c r="F14" s="7" t="s">
        <v>28</v>
      </c>
      <c r="G14" s="7" t="s">
        <v>591</v>
      </c>
      <c r="H14" s="7" t="s">
        <v>28</v>
      </c>
      <c r="I14" s="7">
        <v>3.9</v>
      </c>
      <c r="J14" s="7" t="s">
        <v>28</v>
      </c>
      <c r="K14" s="33">
        <v>14440000</v>
      </c>
      <c r="L14" s="33">
        <v>69865987.459999993</v>
      </c>
    </row>
    <row r="15" spans="1:12" ht="30">
      <c r="A15" s="31">
        <v>11</v>
      </c>
      <c r="B15" s="31" t="s">
        <v>53</v>
      </c>
      <c r="C15" s="7">
        <v>76602440</v>
      </c>
      <c r="D15" s="36" t="s">
        <v>51</v>
      </c>
      <c r="E15" s="7" t="s">
        <v>28</v>
      </c>
      <c r="F15" s="7" t="s">
        <v>28</v>
      </c>
      <c r="G15" s="7" t="s">
        <v>592</v>
      </c>
      <c r="H15" s="7" t="s">
        <v>28</v>
      </c>
      <c r="I15" s="7">
        <v>1</v>
      </c>
      <c r="J15" s="7" t="s">
        <v>28</v>
      </c>
      <c r="K15" s="33">
        <v>650</v>
      </c>
      <c r="L15" s="33">
        <v>17914355.760000002</v>
      </c>
    </row>
    <row r="16" spans="1:12" ht="30">
      <c r="A16" s="31">
        <v>12</v>
      </c>
      <c r="B16" s="31" t="s">
        <v>53</v>
      </c>
      <c r="C16" s="7">
        <v>76602440</v>
      </c>
      <c r="D16" s="32" t="s">
        <v>54</v>
      </c>
      <c r="E16" s="7" t="s">
        <v>28</v>
      </c>
      <c r="F16" s="7" t="s">
        <v>28</v>
      </c>
      <c r="G16" s="7" t="s">
        <v>593</v>
      </c>
      <c r="H16" s="7" t="s">
        <v>28</v>
      </c>
      <c r="I16" s="7">
        <v>1.5</v>
      </c>
      <c r="J16" s="7" t="s">
        <v>28</v>
      </c>
      <c r="K16" s="33">
        <v>380</v>
      </c>
      <c r="L16" s="33">
        <v>26871533.640000001</v>
      </c>
    </row>
    <row r="17" spans="1:12">
      <c r="A17" s="31">
        <v>13</v>
      </c>
      <c r="B17" s="31" t="s">
        <v>594</v>
      </c>
      <c r="C17" s="7">
        <v>76603420</v>
      </c>
      <c r="D17" s="32" t="s">
        <v>67</v>
      </c>
      <c r="E17" s="7" t="s">
        <v>28</v>
      </c>
      <c r="F17" s="7" t="s">
        <v>28</v>
      </c>
      <c r="G17" s="7" t="s">
        <v>595</v>
      </c>
      <c r="H17" s="7" t="s">
        <v>28</v>
      </c>
      <c r="I17" s="7">
        <v>4.5</v>
      </c>
      <c r="J17" s="7" t="s">
        <v>28</v>
      </c>
      <c r="K17" s="33">
        <v>250</v>
      </c>
      <c r="L17" s="33">
        <v>80614600.920000002</v>
      </c>
    </row>
    <row r="18" spans="1:12" ht="30">
      <c r="A18" s="31">
        <v>14</v>
      </c>
      <c r="B18" s="31" t="s">
        <v>596</v>
      </c>
      <c r="C18" s="7">
        <v>76603427</v>
      </c>
      <c r="D18" s="32" t="s">
        <v>57</v>
      </c>
      <c r="E18" s="7" t="s">
        <v>28</v>
      </c>
      <c r="F18" s="7" t="s">
        <v>28</v>
      </c>
      <c r="G18" s="7" t="s">
        <v>597</v>
      </c>
      <c r="H18" s="7" t="s">
        <v>28</v>
      </c>
      <c r="I18" s="7">
        <v>0.15</v>
      </c>
      <c r="J18" s="7" t="s">
        <v>28</v>
      </c>
      <c r="K18" s="33">
        <v>170</v>
      </c>
      <c r="L18" s="33">
        <v>2687153.36</v>
      </c>
    </row>
    <row r="19" spans="1:12">
      <c r="A19" s="31">
        <v>15</v>
      </c>
      <c r="B19" s="31" t="s">
        <v>598</v>
      </c>
      <c r="C19" s="7">
        <v>76603440</v>
      </c>
      <c r="D19" s="32" t="s">
        <v>61</v>
      </c>
      <c r="E19" s="7" t="s">
        <v>28</v>
      </c>
      <c r="F19" s="7" t="s">
        <v>28</v>
      </c>
      <c r="G19" s="7" t="s">
        <v>599</v>
      </c>
      <c r="H19" s="7" t="s">
        <v>28</v>
      </c>
      <c r="I19" s="7">
        <v>4</v>
      </c>
      <c r="J19" s="7" t="s">
        <v>28</v>
      </c>
      <c r="K19" s="33">
        <v>154.30000000000001</v>
      </c>
      <c r="L19" s="33">
        <v>71657423.040000007</v>
      </c>
    </row>
    <row r="20" spans="1:12" ht="30">
      <c r="A20" s="31">
        <v>16</v>
      </c>
      <c r="B20" s="31" t="s">
        <v>56</v>
      </c>
      <c r="C20" s="7">
        <v>76603450</v>
      </c>
      <c r="D20" s="32" t="s">
        <v>120</v>
      </c>
      <c r="E20" s="7" t="s">
        <v>28</v>
      </c>
      <c r="F20" s="7" t="s">
        <v>28</v>
      </c>
      <c r="G20" s="7" t="s">
        <v>600</v>
      </c>
      <c r="H20" s="7" t="s">
        <v>28</v>
      </c>
      <c r="I20" s="7">
        <v>4</v>
      </c>
      <c r="J20" s="7" t="s">
        <v>28</v>
      </c>
      <c r="K20" s="33">
        <v>40</v>
      </c>
      <c r="L20" s="33">
        <v>71657423.040000007</v>
      </c>
    </row>
    <row r="21" spans="1:12">
      <c r="A21" s="31">
        <v>17</v>
      </c>
      <c r="B21" s="31" t="s">
        <v>58</v>
      </c>
      <c r="C21" s="7">
        <v>76603460</v>
      </c>
      <c r="D21" s="32" t="s">
        <v>266</v>
      </c>
      <c r="E21" s="7" t="s">
        <v>28</v>
      </c>
      <c r="F21" s="7" t="s">
        <v>28</v>
      </c>
      <c r="G21" s="7" t="s">
        <v>601</v>
      </c>
      <c r="H21" s="7" t="s">
        <v>28</v>
      </c>
      <c r="I21" s="7">
        <v>1.6</v>
      </c>
      <c r="J21" s="7" t="s">
        <v>28</v>
      </c>
      <c r="K21" s="33">
        <v>130</v>
      </c>
      <c r="L21" s="33">
        <v>28662969.219999999</v>
      </c>
    </row>
    <row r="22" spans="1:12" ht="30">
      <c r="A22" s="31">
        <v>18</v>
      </c>
      <c r="B22" s="31" t="s">
        <v>60</v>
      </c>
      <c r="C22" s="7">
        <v>76603465</v>
      </c>
      <c r="D22" s="32" t="s">
        <v>63</v>
      </c>
      <c r="E22" s="7" t="s">
        <v>28</v>
      </c>
      <c r="F22" s="7" t="s">
        <v>28</v>
      </c>
      <c r="G22" s="7" t="s">
        <v>602</v>
      </c>
      <c r="H22" s="7" t="s">
        <v>28</v>
      </c>
      <c r="I22" s="7">
        <v>1.9</v>
      </c>
      <c r="J22" s="7" t="s">
        <v>28</v>
      </c>
      <c r="K22" s="33">
        <v>195.5</v>
      </c>
      <c r="L22" s="33">
        <v>34037275.939999998</v>
      </c>
    </row>
    <row r="23" spans="1:12" ht="30">
      <c r="A23" s="31">
        <v>19</v>
      </c>
      <c r="B23" s="31" t="s">
        <v>62</v>
      </c>
      <c r="C23" s="7">
        <v>76603468</v>
      </c>
      <c r="D23" s="32" t="s">
        <v>59</v>
      </c>
      <c r="E23" s="7" t="s">
        <v>28</v>
      </c>
      <c r="F23" s="7" t="s">
        <v>28</v>
      </c>
      <c r="G23" s="7" t="s">
        <v>603</v>
      </c>
      <c r="H23" s="7" t="s">
        <v>28</v>
      </c>
      <c r="I23" s="7">
        <v>1.9</v>
      </c>
      <c r="J23" s="7" t="s">
        <v>28</v>
      </c>
      <c r="K23" s="33">
        <v>718.2</v>
      </c>
      <c r="L23" s="33">
        <v>34037275.939999998</v>
      </c>
    </row>
    <row r="24" spans="1:12">
      <c r="A24" s="31">
        <v>20</v>
      </c>
      <c r="B24" s="31" t="s">
        <v>64</v>
      </c>
      <c r="C24" s="7">
        <v>76603470</v>
      </c>
      <c r="D24" s="32" t="s">
        <v>113</v>
      </c>
      <c r="E24" s="7" t="s">
        <v>28</v>
      </c>
      <c r="F24" s="7" t="s">
        <v>28</v>
      </c>
      <c r="G24" s="7" t="s">
        <v>604</v>
      </c>
      <c r="H24" s="7" t="s">
        <v>28</v>
      </c>
      <c r="I24" s="7">
        <v>3</v>
      </c>
      <c r="J24" s="7" t="s">
        <v>28</v>
      </c>
      <c r="K24" s="33">
        <v>25</v>
      </c>
      <c r="L24" s="33">
        <v>53743067.280000001</v>
      </c>
    </row>
    <row r="25" spans="1:12">
      <c r="A25" s="31">
        <v>21</v>
      </c>
      <c r="B25" s="31" t="s">
        <v>64</v>
      </c>
      <c r="C25" s="7">
        <v>76603470</v>
      </c>
      <c r="D25" s="32" t="s">
        <v>114</v>
      </c>
      <c r="E25" s="7" t="s">
        <v>28</v>
      </c>
      <c r="F25" s="7" t="s">
        <v>28</v>
      </c>
      <c r="G25" s="7" t="s">
        <v>605</v>
      </c>
      <c r="H25" s="7" t="s">
        <v>28</v>
      </c>
      <c r="I25" s="7">
        <v>4.5</v>
      </c>
      <c r="J25" s="7" t="s">
        <v>28</v>
      </c>
      <c r="K25" s="33">
        <v>40</v>
      </c>
      <c r="L25" s="33">
        <v>80614600.920000002</v>
      </c>
    </row>
    <row r="26" spans="1:12">
      <c r="A26" s="31">
        <v>22</v>
      </c>
      <c r="B26" s="31" t="s">
        <v>66</v>
      </c>
      <c r="C26" s="7">
        <v>76603480</v>
      </c>
      <c r="D26" s="32" t="s">
        <v>65</v>
      </c>
      <c r="E26" s="7" t="s">
        <v>28</v>
      </c>
      <c r="F26" s="7" t="s">
        <v>28</v>
      </c>
      <c r="G26" s="7" t="s">
        <v>606</v>
      </c>
      <c r="H26" s="7" t="s">
        <v>28</v>
      </c>
      <c r="I26" s="7">
        <v>3</v>
      </c>
      <c r="J26" s="7" t="s">
        <v>28</v>
      </c>
      <c r="K26" s="33">
        <v>120</v>
      </c>
      <c r="L26" s="33">
        <v>53743067.280000001</v>
      </c>
    </row>
    <row r="27" spans="1:12" ht="30">
      <c r="A27" s="31">
        <v>23</v>
      </c>
      <c r="B27" s="31" t="s">
        <v>532</v>
      </c>
      <c r="C27" s="7">
        <v>76603490</v>
      </c>
      <c r="D27" s="31" t="s">
        <v>116</v>
      </c>
      <c r="E27" s="7" t="s">
        <v>28</v>
      </c>
      <c r="F27" s="7" t="s">
        <v>28</v>
      </c>
      <c r="G27" s="7" t="s">
        <v>607</v>
      </c>
      <c r="H27" s="7" t="s">
        <v>28</v>
      </c>
      <c r="I27" s="7">
        <v>3</v>
      </c>
      <c r="J27" s="7" t="s">
        <v>28</v>
      </c>
      <c r="K27" s="33">
        <v>720</v>
      </c>
      <c r="L27" s="33">
        <v>53743067.280000001</v>
      </c>
    </row>
    <row r="28" spans="1:12" ht="30">
      <c r="A28" s="31">
        <v>24</v>
      </c>
      <c r="B28" s="31" t="s">
        <v>608</v>
      </c>
      <c r="C28" s="7">
        <v>76604440</v>
      </c>
      <c r="D28" s="31" t="s">
        <v>68</v>
      </c>
      <c r="E28" s="7" t="s">
        <v>28</v>
      </c>
      <c r="F28" s="7" t="s">
        <v>28</v>
      </c>
      <c r="G28" s="7" t="s">
        <v>609</v>
      </c>
      <c r="H28" s="7" t="s">
        <v>28</v>
      </c>
      <c r="I28" s="7">
        <v>1.49</v>
      </c>
      <c r="J28" s="7" t="s">
        <v>28</v>
      </c>
      <c r="K28" s="33">
        <v>61</v>
      </c>
      <c r="L28" s="33">
        <v>26692390.079999998</v>
      </c>
    </row>
    <row r="29" spans="1:12" ht="30">
      <c r="A29" s="31">
        <v>25</v>
      </c>
      <c r="B29" s="31" t="s">
        <v>71</v>
      </c>
      <c r="C29" s="7">
        <v>76604458</v>
      </c>
      <c r="D29" s="31" t="s">
        <v>137</v>
      </c>
      <c r="E29" s="7" t="s">
        <v>28</v>
      </c>
      <c r="F29" s="7" t="s">
        <v>28</v>
      </c>
      <c r="G29" s="7" t="s">
        <v>610</v>
      </c>
      <c r="H29" s="7" t="s">
        <v>28</v>
      </c>
      <c r="I29" s="7">
        <v>16.8</v>
      </c>
      <c r="J29" s="7" t="s">
        <v>28</v>
      </c>
      <c r="K29" s="33">
        <v>1200</v>
      </c>
      <c r="L29" s="33">
        <v>300961176.76999998</v>
      </c>
    </row>
    <row r="30" spans="1:12" ht="30">
      <c r="A30" s="31">
        <v>26</v>
      </c>
      <c r="B30" s="31" t="s">
        <v>611</v>
      </c>
      <c r="C30" s="7">
        <v>76604460</v>
      </c>
      <c r="D30" s="31" t="s">
        <v>72</v>
      </c>
      <c r="E30" s="7" t="s">
        <v>28</v>
      </c>
      <c r="F30" s="7" t="s">
        <v>28</v>
      </c>
      <c r="G30" s="7" t="s">
        <v>612</v>
      </c>
      <c r="H30" s="7" t="s">
        <v>28</v>
      </c>
      <c r="I30" s="7">
        <v>1.7</v>
      </c>
      <c r="J30" s="7" t="s">
        <v>28</v>
      </c>
      <c r="K30" s="33">
        <v>10</v>
      </c>
      <c r="L30" s="33">
        <v>30454404.789999999</v>
      </c>
    </row>
    <row r="31" spans="1:12" ht="30">
      <c r="A31" s="31">
        <v>27</v>
      </c>
      <c r="B31" s="31" t="s">
        <v>73</v>
      </c>
      <c r="C31" s="7">
        <v>76604465</v>
      </c>
      <c r="D31" s="31" t="s">
        <v>74</v>
      </c>
      <c r="E31" s="7" t="s">
        <v>28</v>
      </c>
      <c r="F31" s="7" t="s">
        <v>28</v>
      </c>
      <c r="G31" s="7" t="s">
        <v>613</v>
      </c>
      <c r="H31" s="7" t="s">
        <v>28</v>
      </c>
      <c r="I31" s="7">
        <v>4</v>
      </c>
      <c r="J31" s="7" t="s">
        <v>28</v>
      </c>
      <c r="K31" s="33">
        <v>15</v>
      </c>
      <c r="L31" s="33">
        <v>71657423.040000007</v>
      </c>
    </row>
    <row r="32" spans="1:12" ht="30">
      <c r="A32" s="31">
        <v>28</v>
      </c>
      <c r="B32" s="31" t="s">
        <v>75</v>
      </c>
      <c r="C32" s="7">
        <v>76606405</v>
      </c>
      <c r="D32" s="31" t="s">
        <v>76</v>
      </c>
      <c r="E32" s="7" t="s">
        <v>28</v>
      </c>
      <c r="F32" s="7" t="s">
        <v>28</v>
      </c>
      <c r="G32" s="7" t="s">
        <v>614</v>
      </c>
      <c r="H32" s="7" t="s">
        <v>28</v>
      </c>
      <c r="I32" s="7">
        <v>1.5</v>
      </c>
      <c r="J32" s="7" t="s">
        <v>28</v>
      </c>
      <c r="K32" s="33">
        <v>60</v>
      </c>
      <c r="L32" s="33">
        <v>26871533.640000001</v>
      </c>
    </row>
    <row r="33" spans="1:12" ht="30">
      <c r="A33" s="31">
        <v>29</v>
      </c>
      <c r="B33" s="31" t="s">
        <v>615</v>
      </c>
      <c r="C33" s="7">
        <v>76606415</v>
      </c>
      <c r="D33" s="31" t="s">
        <v>392</v>
      </c>
      <c r="E33" s="7" t="s">
        <v>28</v>
      </c>
      <c r="F33" s="7" t="s">
        <v>28</v>
      </c>
      <c r="G33" s="7" t="s">
        <v>616</v>
      </c>
      <c r="H33" s="7" t="s">
        <v>28</v>
      </c>
      <c r="I33" s="7">
        <v>1</v>
      </c>
      <c r="J33" s="7" t="s">
        <v>28</v>
      </c>
      <c r="K33" s="33">
        <v>374</v>
      </c>
      <c r="L33" s="33">
        <v>17914355.760000002</v>
      </c>
    </row>
    <row r="34" spans="1:12" ht="30">
      <c r="A34" s="31">
        <v>30</v>
      </c>
      <c r="B34" s="31" t="s">
        <v>80</v>
      </c>
      <c r="C34" s="7">
        <v>76606435</v>
      </c>
      <c r="D34" s="31" t="s">
        <v>81</v>
      </c>
      <c r="E34" s="7" t="s">
        <v>28</v>
      </c>
      <c r="F34" s="7" t="s">
        <v>28</v>
      </c>
      <c r="G34" s="7" t="s">
        <v>617</v>
      </c>
      <c r="H34" s="7" t="s">
        <v>28</v>
      </c>
      <c r="I34" s="7">
        <v>1</v>
      </c>
      <c r="J34" s="7" t="s">
        <v>28</v>
      </c>
      <c r="K34" s="33">
        <v>90</v>
      </c>
      <c r="L34" s="33">
        <v>17914355.760000002</v>
      </c>
    </row>
    <row r="35" spans="1:12" ht="30">
      <c r="A35" s="31">
        <v>31</v>
      </c>
      <c r="B35" s="31" t="s">
        <v>80</v>
      </c>
      <c r="C35" s="7">
        <v>76606435</v>
      </c>
      <c r="D35" s="31" t="s">
        <v>82</v>
      </c>
      <c r="E35" s="7" t="s">
        <v>28</v>
      </c>
      <c r="F35" s="7" t="s">
        <v>28</v>
      </c>
      <c r="G35" s="7" t="s">
        <v>618</v>
      </c>
      <c r="H35" s="7" t="s">
        <v>28</v>
      </c>
      <c r="I35" s="7">
        <v>1</v>
      </c>
      <c r="J35" s="7" t="s">
        <v>28</v>
      </c>
      <c r="K35" s="33">
        <v>80</v>
      </c>
      <c r="L35" s="33">
        <v>17914355.760000002</v>
      </c>
    </row>
    <row r="36" spans="1:12" ht="30">
      <c r="A36" s="31">
        <v>32</v>
      </c>
      <c r="B36" s="31" t="s">
        <v>80</v>
      </c>
      <c r="C36" s="7">
        <v>76606435</v>
      </c>
      <c r="D36" s="31" t="s">
        <v>83</v>
      </c>
      <c r="E36" s="7" t="s">
        <v>28</v>
      </c>
      <c r="F36" s="7" t="s">
        <v>28</v>
      </c>
      <c r="G36" s="7" t="s">
        <v>619</v>
      </c>
      <c r="H36" s="7" t="s">
        <v>28</v>
      </c>
      <c r="I36" s="7">
        <v>1</v>
      </c>
      <c r="J36" s="7" t="s">
        <v>28</v>
      </c>
      <c r="K36" s="33">
        <v>70</v>
      </c>
      <c r="L36" s="33">
        <v>17914355.760000002</v>
      </c>
    </row>
    <row r="37" spans="1:12" ht="30">
      <c r="A37" s="31">
        <v>33</v>
      </c>
      <c r="B37" s="31" t="s">
        <v>84</v>
      </c>
      <c r="C37" s="7">
        <v>76606445</v>
      </c>
      <c r="D37" s="31" t="s">
        <v>535</v>
      </c>
      <c r="E37" s="7" t="s">
        <v>28</v>
      </c>
      <c r="F37" s="7" t="s">
        <v>28</v>
      </c>
      <c r="G37" s="7" t="s">
        <v>620</v>
      </c>
      <c r="H37" s="7" t="s">
        <v>28</v>
      </c>
      <c r="I37" s="7">
        <v>1.5</v>
      </c>
      <c r="J37" s="7" t="s">
        <v>28</v>
      </c>
      <c r="K37" s="33">
        <v>60</v>
      </c>
      <c r="L37" s="33">
        <v>26871533.640000001</v>
      </c>
    </row>
    <row r="38" spans="1:12">
      <c r="A38" s="31">
        <v>34</v>
      </c>
      <c r="B38" s="31" t="s">
        <v>536</v>
      </c>
      <c r="C38" s="7">
        <v>76609408</v>
      </c>
      <c r="D38" s="31" t="s">
        <v>77</v>
      </c>
      <c r="E38" s="7" t="s">
        <v>28</v>
      </c>
      <c r="F38" s="7" t="s">
        <v>28</v>
      </c>
      <c r="G38" s="7" t="s">
        <v>621</v>
      </c>
      <c r="H38" s="7" t="s">
        <v>28</v>
      </c>
      <c r="I38" s="7">
        <v>2.8834</v>
      </c>
      <c r="J38" s="7" t="s">
        <v>28</v>
      </c>
      <c r="K38" s="33">
        <v>459</v>
      </c>
      <c r="L38" s="33">
        <v>51654253.399999999</v>
      </c>
    </row>
    <row r="39" spans="1:12" ht="30">
      <c r="A39" s="31">
        <v>35</v>
      </c>
      <c r="B39" s="31" t="s">
        <v>533</v>
      </c>
      <c r="C39" s="7">
        <v>76609414</v>
      </c>
      <c r="D39" s="31" t="s">
        <v>69</v>
      </c>
      <c r="E39" s="7" t="s">
        <v>28</v>
      </c>
      <c r="F39" s="7" t="s">
        <v>28</v>
      </c>
      <c r="G39" s="7" t="s">
        <v>622</v>
      </c>
      <c r="H39" s="7" t="s">
        <v>28</v>
      </c>
      <c r="I39" s="7">
        <v>6.7266000000000004</v>
      </c>
      <c r="J39" s="7" t="s">
        <v>28</v>
      </c>
      <c r="K39" s="33">
        <v>400</v>
      </c>
      <c r="L39" s="33">
        <v>120502705.45999999</v>
      </c>
    </row>
    <row r="40" spans="1:12">
      <c r="A40" s="31">
        <v>36</v>
      </c>
      <c r="B40" s="31" t="s">
        <v>543</v>
      </c>
      <c r="C40" s="7">
        <v>76609420</v>
      </c>
      <c r="D40" s="31" t="s">
        <v>86</v>
      </c>
      <c r="E40" s="7" t="s">
        <v>28</v>
      </c>
      <c r="F40" s="7" t="s">
        <v>28</v>
      </c>
      <c r="G40" s="7" t="s">
        <v>623</v>
      </c>
      <c r="H40" s="7" t="s">
        <v>28</v>
      </c>
      <c r="I40" s="7">
        <v>2</v>
      </c>
      <c r="J40" s="7" t="s">
        <v>28</v>
      </c>
      <c r="K40" s="33">
        <v>370</v>
      </c>
      <c r="L40" s="33">
        <v>35828711.520000003</v>
      </c>
    </row>
    <row r="41" spans="1:12">
      <c r="A41" s="31">
        <v>37</v>
      </c>
      <c r="B41" s="31" t="s">
        <v>85</v>
      </c>
      <c r="C41" s="7">
        <v>76609424</v>
      </c>
      <c r="D41" s="31" t="s">
        <v>87</v>
      </c>
      <c r="E41" s="7" t="s">
        <v>28</v>
      </c>
      <c r="F41" s="7" t="s">
        <v>28</v>
      </c>
      <c r="G41" s="7" t="s">
        <v>624</v>
      </c>
      <c r="H41" s="7" t="s">
        <v>28</v>
      </c>
      <c r="I41" s="7">
        <v>1.4</v>
      </c>
      <c r="J41" s="7" t="s">
        <v>28</v>
      </c>
      <c r="K41" s="33">
        <v>31</v>
      </c>
      <c r="L41" s="33">
        <v>25080098.059999999</v>
      </c>
    </row>
    <row r="42" spans="1:12" ht="30">
      <c r="A42" s="31">
        <v>38</v>
      </c>
      <c r="B42" s="31" t="s">
        <v>539</v>
      </c>
      <c r="C42" s="7">
        <v>76609436</v>
      </c>
      <c r="D42" s="31" t="s">
        <v>540</v>
      </c>
      <c r="E42" s="7" t="s">
        <v>28</v>
      </c>
      <c r="F42" s="7" t="s">
        <v>28</v>
      </c>
      <c r="G42" s="7" t="s">
        <v>625</v>
      </c>
      <c r="H42" s="7" t="s">
        <v>28</v>
      </c>
      <c r="I42" s="7">
        <v>1.1000000000000001</v>
      </c>
      <c r="J42" s="7" t="s">
        <v>28</v>
      </c>
      <c r="K42" s="33">
        <v>16.53</v>
      </c>
      <c r="L42" s="33">
        <v>19705791.34</v>
      </c>
    </row>
    <row r="43" spans="1:12" ht="30">
      <c r="A43" s="31">
        <v>39</v>
      </c>
      <c r="B43" s="31" t="s">
        <v>626</v>
      </c>
      <c r="C43" s="7">
        <v>76609440</v>
      </c>
      <c r="D43" s="31" t="s">
        <v>93</v>
      </c>
      <c r="E43" s="7" t="s">
        <v>28</v>
      </c>
      <c r="F43" s="7" t="s">
        <v>28</v>
      </c>
      <c r="G43" s="7" t="s">
        <v>627</v>
      </c>
      <c r="H43" s="7" t="s">
        <v>28</v>
      </c>
      <c r="I43" s="7">
        <v>2.9</v>
      </c>
      <c r="J43" s="7" t="s">
        <v>28</v>
      </c>
      <c r="K43" s="33">
        <v>380</v>
      </c>
      <c r="L43" s="33">
        <v>51951631.700000003</v>
      </c>
    </row>
    <row r="44" spans="1:12" ht="30">
      <c r="A44" s="31">
        <v>40</v>
      </c>
      <c r="B44" s="31" t="s">
        <v>537</v>
      </c>
      <c r="C44" s="7">
        <v>76609460</v>
      </c>
      <c r="D44" s="31" t="s">
        <v>78</v>
      </c>
      <c r="E44" s="7" t="s">
        <v>28</v>
      </c>
      <c r="F44" s="7" t="s">
        <v>28</v>
      </c>
      <c r="G44" s="7" t="s">
        <v>628</v>
      </c>
      <c r="H44" s="7" t="s">
        <v>28</v>
      </c>
      <c r="I44" s="7">
        <v>9</v>
      </c>
      <c r="J44" s="7" t="s">
        <v>28</v>
      </c>
      <c r="K44" s="33">
        <v>320</v>
      </c>
      <c r="L44" s="33">
        <v>161229201.84</v>
      </c>
    </row>
    <row r="45" spans="1:12">
      <c r="A45" s="31">
        <v>41</v>
      </c>
      <c r="B45" s="31" t="s">
        <v>89</v>
      </c>
      <c r="C45" s="7">
        <v>76609462</v>
      </c>
      <c r="D45" s="31" t="s">
        <v>549</v>
      </c>
      <c r="E45" s="7" t="s">
        <v>28</v>
      </c>
      <c r="F45" s="7" t="s">
        <v>28</v>
      </c>
      <c r="G45" s="7" t="s">
        <v>629</v>
      </c>
      <c r="H45" s="7" t="s">
        <v>28</v>
      </c>
      <c r="I45" s="7">
        <v>2.6</v>
      </c>
      <c r="J45" s="7" t="s">
        <v>28</v>
      </c>
      <c r="K45" s="33">
        <v>541.08000000000004</v>
      </c>
      <c r="L45" s="33">
        <v>46577324.979999997</v>
      </c>
    </row>
    <row r="46" spans="1:12" ht="30">
      <c r="A46" s="31">
        <v>42</v>
      </c>
      <c r="B46" s="31" t="s">
        <v>542</v>
      </c>
      <c r="C46" s="7">
        <v>76609464</v>
      </c>
      <c r="D46" s="31" t="s">
        <v>541</v>
      </c>
      <c r="E46" s="7" t="s">
        <v>28</v>
      </c>
      <c r="F46" s="7" t="s">
        <v>28</v>
      </c>
      <c r="G46" s="7" t="s">
        <v>630</v>
      </c>
      <c r="H46" s="7" t="s">
        <v>28</v>
      </c>
      <c r="I46" s="7">
        <v>1</v>
      </c>
      <c r="J46" s="7" t="s">
        <v>28</v>
      </c>
      <c r="K46" s="33">
        <v>40</v>
      </c>
      <c r="L46" s="33">
        <v>17914355.760000002</v>
      </c>
    </row>
    <row r="47" spans="1:12" ht="30">
      <c r="A47" s="31">
        <v>43</v>
      </c>
      <c r="B47" s="31" t="s">
        <v>538</v>
      </c>
      <c r="C47" s="7">
        <v>76609468</v>
      </c>
      <c r="D47" s="31" t="s">
        <v>79</v>
      </c>
      <c r="E47" s="7" t="s">
        <v>28</v>
      </c>
      <c r="F47" s="7" t="s">
        <v>28</v>
      </c>
      <c r="G47" s="7" t="s">
        <v>631</v>
      </c>
      <c r="H47" s="7" t="s">
        <v>28</v>
      </c>
      <c r="I47" s="7">
        <v>0.5</v>
      </c>
      <c r="J47" s="7" t="s">
        <v>28</v>
      </c>
      <c r="K47" s="33">
        <v>365</v>
      </c>
      <c r="L47" s="33">
        <v>8957177.8800000008</v>
      </c>
    </row>
    <row r="48" spans="1:12" ht="30">
      <c r="A48" s="31">
        <v>44</v>
      </c>
      <c r="B48" s="31" t="s">
        <v>90</v>
      </c>
      <c r="C48" s="7">
        <v>76609472</v>
      </c>
      <c r="D48" s="31" t="s">
        <v>91</v>
      </c>
      <c r="E48" s="7" t="s">
        <v>28</v>
      </c>
      <c r="F48" s="7" t="s">
        <v>28</v>
      </c>
      <c r="G48" s="7" t="s">
        <v>632</v>
      </c>
      <c r="H48" s="7" t="s">
        <v>28</v>
      </c>
      <c r="I48" s="7">
        <v>1</v>
      </c>
      <c r="J48" s="7" t="s">
        <v>28</v>
      </c>
      <c r="K48" s="33">
        <v>603</v>
      </c>
      <c r="L48" s="33">
        <v>17914355.760000002</v>
      </c>
    </row>
    <row r="49" spans="1:12" ht="30">
      <c r="A49" s="31">
        <v>45</v>
      </c>
      <c r="B49" s="31" t="s">
        <v>90</v>
      </c>
      <c r="C49" s="7">
        <v>76609472</v>
      </c>
      <c r="D49" s="31" t="s">
        <v>322</v>
      </c>
      <c r="E49" s="7" t="s">
        <v>28</v>
      </c>
      <c r="F49" s="7" t="s">
        <v>28</v>
      </c>
      <c r="G49" s="7" t="s">
        <v>633</v>
      </c>
      <c r="H49" s="7" t="s">
        <v>28</v>
      </c>
      <c r="I49" s="7">
        <v>0.52</v>
      </c>
      <c r="J49" s="7" t="s">
        <v>28</v>
      </c>
      <c r="K49" s="33">
        <v>36000</v>
      </c>
      <c r="L49" s="33">
        <v>9315465</v>
      </c>
    </row>
    <row r="50" spans="1:12" ht="30">
      <c r="A50" s="31">
        <v>46</v>
      </c>
      <c r="B50" s="31" t="s">
        <v>92</v>
      </c>
      <c r="C50" s="7">
        <v>76609476</v>
      </c>
      <c r="D50" s="31" t="s">
        <v>96</v>
      </c>
      <c r="E50" s="7" t="s">
        <v>28</v>
      </c>
      <c r="F50" s="7" t="s">
        <v>28</v>
      </c>
      <c r="G50" s="7" t="s">
        <v>634</v>
      </c>
      <c r="H50" s="7" t="s">
        <v>28</v>
      </c>
      <c r="I50" s="7">
        <v>2.8127</v>
      </c>
      <c r="J50" s="7" t="s">
        <v>28</v>
      </c>
      <c r="K50" s="33">
        <v>9</v>
      </c>
      <c r="L50" s="33">
        <v>50387708.450000003</v>
      </c>
    </row>
    <row r="51" spans="1:12">
      <c r="A51" s="31">
        <v>47</v>
      </c>
      <c r="B51" s="31" t="s">
        <v>545</v>
      </c>
      <c r="C51" s="7">
        <v>76609480</v>
      </c>
      <c r="D51" s="31" t="s">
        <v>546</v>
      </c>
      <c r="E51" s="7" t="s">
        <v>28</v>
      </c>
      <c r="F51" s="7" t="s">
        <v>28</v>
      </c>
      <c r="G51" s="7" t="s">
        <v>635</v>
      </c>
      <c r="H51" s="7" t="s">
        <v>28</v>
      </c>
      <c r="I51" s="7">
        <v>8</v>
      </c>
      <c r="J51" s="7" t="s">
        <v>28</v>
      </c>
      <c r="K51" s="33">
        <v>615</v>
      </c>
      <c r="L51" s="33">
        <v>143314846.08000001</v>
      </c>
    </row>
    <row r="52" spans="1:12" ht="30">
      <c r="A52" s="31">
        <v>48</v>
      </c>
      <c r="B52" s="31" t="s">
        <v>636</v>
      </c>
      <c r="C52" s="7">
        <v>76609154</v>
      </c>
      <c r="D52" s="31" t="s">
        <v>637</v>
      </c>
      <c r="E52" s="7" t="s">
        <v>28</v>
      </c>
      <c r="F52" s="7" t="s">
        <v>28</v>
      </c>
      <c r="G52" s="7" t="s">
        <v>638</v>
      </c>
      <c r="H52" s="7" t="s">
        <v>28</v>
      </c>
      <c r="I52" s="7">
        <v>6.3834</v>
      </c>
      <c r="J52" s="7" t="s">
        <v>28</v>
      </c>
      <c r="K52" s="33">
        <v>6681</v>
      </c>
      <c r="L52" s="33">
        <v>114354498.56</v>
      </c>
    </row>
    <row r="53" spans="1:12" ht="30">
      <c r="A53" s="31">
        <v>49</v>
      </c>
      <c r="B53" s="31" t="s">
        <v>95</v>
      </c>
      <c r="C53" s="7">
        <v>76609488</v>
      </c>
      <c r="D53" s="31" t="s">
        <v>289</v>
      </c>
      <c r="E53" s="7" t="s">
        <v>28</v>
      </c>
      <c r="F53" s="7" t="s">
        <v>28</v>
      </c>
      <c r="G53" s="7" t="s">
        <v>639</v>
      </c>
      <c r="H53" s="7" t="s">
        <v>28</v>
      </c>
      <c r="I53" s="7">
        <v>0.5</v>
      </c>
      <c r="J53" s="7" t="s">
        <v>28</v>
      </c>
      <c r="K53" s="33">
        <v>60</v>
      </c>
      <c r="L53" s="33">
        <v>8957177.8800000008</v>
      </c>
    </row>
    <row r="54" spans="1:12" ht="30">
      <c r="A54" s="31">
        <v>50</v>
      </c>
      <c r="B54" s="31" t="s">
        <v>97</v>
      </c>
      <c r="C54" s="7">
        <v>76610405</v>
      </c>
      <c r="D54" s="31" t="s">
        <v>279</v>
      </c>
      <c r="E54" s="7" t="s">
        <v>28</v>
      </c>
      <c r="F54" s="7" t="s">
        <v>28</v>
      </c>
      <c r="G54" s="7" t="s">
        <v>640</v>
      </c>
      <c r="H54" s="7" t="s">
        <v>28</v>
      </c>
      <c r="I54" s="7">
        <v>1</v>
      </c>
      <c r="J54" s="7" t="s">
        <v>28</v>
      </c>
      <c r="K54" s="33">
        <v>45</v>
      </c>
      <c r="L54" s="33">
        <v>17914355.760000002</v>
      </c>
    </row>
    <row r="55" spans="1:12" ht="30">
      <c r="A55" s="31">
        <v>51</v>
      </c>
      <c r="B55" s="31" t="s">
        <v>98</v>
      </c>
      <c r="C55" s="7">
        <v>76610433</v>
      </c>
      <c r="D55" s="31" t="s">
        <v>99</v>
      </c>
      <c r="E55" s="7" t="s">
        <v>28</v>
      </c>
      <c r="F55" s="7" t="s">
        <v>28</v>
      </c>
      <c r="G55" s="7" t="s">
        <v>641</v>
      </c>
      <c r="H55" s="7" t="s">
        <v>28</v>
      </c>
      <c r="I55" s="7">
        <v>1.58</v>
      </c>
      <c r="J55" s="7" t="s">
        <v>28</v>
      </c>
      <c r="K55" s="33">
        <v>64.040000000000006</v>
      </c>
      <c r="L55" s="33">
        <v>28304682.100000001</v>
      </c>
    </row>
    <row r="56" spans="1:12" ht="30">
      <c r="A56" s="31">
        <v>52</v>
      </c>
      <c r="B56" s="31" t="s">
        <v>642</v>
      </c>
      <c r="C56" s="7">
        <v>76610426</v>
      </c>
      <c r="D56" s="31" t="s">
        <v>550</v>
      </c>
      <c r="E56" s="7" t="s">
        <v>28</v>
      </c>
      <c r="F56" s="7" t="s">
        <v>28</v>
      </c>
      <c r="G56" s="7" t="s">
        <v>643</v>
      </c>
      <c r="H56" s="7" t="s">
        <v>28</v>
      </c>
      <c r="I56" s="7">
        <v>5.9459999999999997</v>
      </c>
      <c r="J56" s="7" t="s">
        <v>28</v>
      </c>
      <c r="K56" s="33">
        <v>172</v>
      </c>
      <c r="L56" s="33">
        <v>106518759.34999999</v>
      </c>
    </row>
    <row r="57" spans="1:12" ht="30">
      <c r="A57" s="31">
        <v>53</v>
      </c>
      <c r="B57" s="31" t="s">
        <v>642</v>
      </c>
      <c r="C57" s="7">
        <v>76610426</v>
      </c>
      <c r="D57" s="31" t="s">
        <v>551</v>
      </c>
      <c r="E57" s="7" t="s">
        <v>28</v>
      </c>
      <c r="F57" s="7" t="s">
        <v>28</v>
      </c>
      <c r="G57" s="7" t="s">
        <v>644</v>
      </c>
      <c r="H57" s="7" t="s">
        <v>28</v>
      </c>
      <c r="I57" s="7">
        <v>6.0170000000000003</v>
      </c>
      <c r="J57" s="7" t="s">
        <v>28</v>
      </c>
      <c r="K57" s="33">
        <v>173</v>
      </c>
      <c r="L57" s="33">
        <v>107790678.61</v>
      </c>
    </row>
    <row r="58" spans="1:12" ht="30">
      <c r="A58" s="31">
        <v>54</v>
      </c>
      <c r="B58" s="31" t="s">
        <v>642</v>
      </c>
      <c r="C58" s="7">
        <v>76610426</v>
      </c>
      <c r="D58" s="31" t="s">
        <v>552</v>
      </c>
      <c r="E58" s="7" t="s">
        <v>28</v>
      </c>
      <c r="F58" s="7" t="s">
        <v>28</v>
      </c>
      <c r="G58" s="7" t="s">
        <v>645</v>
      </c>
      <c r="H58" s="7" t="s">
        <v>28</v>
      </c>
      <c r="I58" s="7">
        <v>1</v>
      </c>
      <c r="J58" s="7" t="s">
        <v>28</v>
      </c>
      <c r="K58" s="33">
        <v>90</v>
      </c>
      <c r="L58" s="33">
        <v>17914355.760000002</v>
      </c>
    </row>
    <row r="59" spans="1:12" ht="30">
      <c r="A59" s="31">
        <v>55</v>
      </c>
      <c r="B59" s="31" t="s">
        <v>553</v>
      </c>
      <c r="C59" s="7">
        <v>76610430</v>
      </c>
      <c r="D59" s="31" t="s">
        <v>280</v>
      </c>
      <c r="E59" s="7" t="s">
        <v>28</v>
      </c>
      <c r="F59" s="7" t="s">
        <v>28</v>
      </c>
      <c r="G59" s="7" t="s">
        <v>646</v>
      </c>
      <c r="H59" s="7" t="s">
        <v>28</v>
      </c>
      <c r="I59" s="7">
        <v>1.5</v>
      </c>
      <c r="J59" s="7" t="s">
        <v>28</v>
      </c>
      <c r="K59" s="33">
        <v>51.3</v>
      </c>
      <c r="L59" s="33">
        <v>26871533.640000001</v>
      </c>
    </row>
    <row r="60" spans="1:12" ht="30">
      <c r="A60" s="31">
        <v>56</v>
      </c>
      <c r="B60" s="31" t="s">
        <v>112</v>
      </c>
      <c r="C60" s="7">
        <v>76611404</v>
      </c>
      <c r="D60" s="31" t="s">
        <v>143</v>
      </c>
      <c r="E60" s="7" t="s">
        <v>28</v>
      </c>
      <c r="F60" s="7" t="s">
        <v>28</v>
      </c>
      <c r="G60" s="7" t="s">
        <v>647</v>
      </c>
      <c r="H60" s="7" t="s">
        <v>28</v>
      </c>
      <c r="I60" s="7">
        <v>6</v>
      </c>
      <c r="J60" s="7" t="s">
        <v>28</v>
      </c>
      <c r="K60" s="33">
        <v>172200</v>
      </c>
      <c r="L60" s="33">
        <v>107486134.56</v>
      </c>
    </row>
    <row r="61" spans="1:12" ht="30">
      <c r="A61" s="31">
        <v>57</v>
      </c>
      <c r="B61" s="31" t="s">
        <v>554</v>
      </c>
      <c r="C61" s="7">
        <v>76611408</v>
      </c>
      <c r="D61" s="31" t="s">
        <v>288</v>
      </c>
      <c r="E61" s="7" t="s">
        <v>28</v>
      </c>
      <c r="F61" s="7" t="s">
        <v>28</v>
      </c>
      <c r="G61" s="7" t="s">
        <v>648</v>
      </c>
      <c r="H61" s="7" t="s">
        <v>28</v>
      </c>
      <c r="I61" s="7">
        <v>1</v>
      </c>
      <c r="J61" s="7" t="s">
        <v>28</v>
      </c>
      <c r="K61" s="33">
        <v>10000</v>
      </c>
      <c r="L61" s="33">
        <v>17914355.760000002</v>
      </c>
    </row>
    <row r="62" spans="1:12" ht="30">
      <c r="A62" s="31">
        <v>58</v>
      </c>
      <c r="B62" s="31" t="s">
        <v>524</v>
      </c>
      <c r="C62" s="7">
        <v>76611412</v>
      </c>
      <c r="D62" s="31" t="s">
        <v>49</v>
      </c>
      <c r="E62" s="7" t="s">
        <v>28</v>
      </c>
      <c r="F62" s="7" t="s">
        <v>28</v>
      </c>
      <c r="G62" s="7" t="s">
        <v>649</v>
      </c>
      <c r="H62" s="7" t="s">
        <v>28</v>
      </c>
      <c r="I62" s="7">
        <v>28.4</v>
      </c>
      <c r="J62" s="7" t="s">
        <v>28</v>
      </c>
      <c r="K62" s="33">
        <v>2500</v>
      </c>
      <c r="L62" s="33">
        <v>508767703.57999998</v>
      </c>
    </row>
    <row r="63" spans="1:12" ht="30">
      <c r="A63" s="31">
        <v>59</v>
      </c>
      <c r="B63" s="31" t="s">
        <v>524</v>
      </c>
      <c r="C63" s="7">
        <v>76611412</v>
      </c>
      <c r="D63" s="31" t="s">
        <v>508</v>
      </c>
      <c r="E63" s="7" t="s">
        <v>28</v>
      </c>
      <c r="F63" s="7" t="s">
        <v>28</v>
      </c>
      <c r="G63" s="7" t="s">
        <v>650</v>
      </c>
      <c r="H63" s="7" t="s">
        <v>28</v>
      </c>
      <c r="I63" s="7">
        <v>3</v>
      </c>
      <c r="J63" s="7" t="s">
        <v>28</v>
      </c>
      <c r="K63" s="33">
        <v>185</v>
      </c>
      <c r="L63" s="33">
        <v>53743067.280000001</v>
      </c>
    </row>
    <row r="64" spans="1:12" ht="30">
      <c r="A64" s="31">
        <v>60</v>
      </c>
      <c r="B64" s="31" t="s">
        <v>115</v>
      </c>
      <c r="C64" s="7">
        <v>76611420</v>
      </c>
      <c r="D64" s="31" t="s">
        <v>55</v>
      </c>
      <c r="E64" s="7" t="s">
        <v>28</v>
      </c>
      <c r="F64" s="7" t="s">
        <v>28</v>
      </c>
      <c r="G64" s="7" t="s">
        <v>651</v>
      </c>
      <c r="H64" s="7" t="s">
        <v>28</v>
      </c>
      <c r="I64" s="7">
        <v>19.39</v>
      </c>
      <c r="J64" s="7" t="s">
        <v>28</v>
      </c>
      <c r="K64" s="33">
        <v>60000</v>
      </c>
      <c r="L64" s="33">
        <v>347359358.19</v>
      </c>
    </row>
    <row r="65" spans="1:12" ht="30">
      <c r="A65" s="31">
        <v>61</v>
      </c>
      <c r="B65" s="31" t="s">
        <v>555</v>
      </c>
      <c r="C65" s="7">
        <v>76611422</v>
      </c>
      <c r="D65" s="31" t="s">
        <v>151</v>
      </c>
      <c r="E65" s="7" t="s">
        <v>28</v>
      </c>
      <c r="F65" s="7" t="s">
        <v>28</v>
      </c>
      <c r="G65" s="7" t="s">
        <v>652</v>
      </c>
      <c r="H65" s="7" t="s">
        <v>28</v>
      </c>
      <c r="I65" s="7">
        <v>1</v>
      </c>
      <c r="J65" s="7" t="s">
        <v>28</v>
      </c>
      <c r="K65" s="33">
        <v>10000</v>
      </c>
      <c r="L65" s="33">
        <v>17914355.760000002</v>
      </c>
    </row>
    <row r="66" spans="1:12" ht="30">
      <c r="A66" s="31">
        <v>62</v>
      </c>
      <c r="B66" s="31" t="s">
        <v>556</v>
      </c>
      <c r="C66" s="7">
        <v>76611424</v>
      </c>
      <c r="D66" s="31" t="s">
        <v>145</v>
      </c>
      <c r="E66" s="7" t="s">
        <v>28</v>
      </c>
      <c r="F66" s="7" t="s">
        <v>28</v>
      </c>
      <c r="G66" s="7" t="s">
        <v>653</v>
      </c>
      <c r="H66" s="7" t="s">
        <v>28</v>
      </c>
      <c r="I66" s="7">
        <v>4.5</v>
      </c>
      <c r="J66" s="7" t="s">
        <v>28</v>
      </c>
      <c r="K66" s="33">
        <v>300</v>
      </c>
      <c r="L66" s="33">
        <v>80614600.920000002</v>
      </c>
    </row>
    <row r="67" spans="1:12" ht="30">
      <c r="A67" s="31">
        <v>63</v>
      </c>
      <c r="B67" s="31" t="s">
        <v>117</v>
      </c>
      <c r="C67" s="7">
        <v>76611428</v>
      </c>
      <c r="D67" s="31" t="s">
        <v>46</v>
      </c>
      <c r="E67" s="7" t="s">
        <v>28</v>
      </c>
      <c r="F67" s="7" t="s">
        <v>28</v>
      </c>
      <c r="G67" s="7" t="s">
        <v>654</v>
      </c>
      <c r="H67" s="7" t="s">
        <v>28</v>
      </c>
      <c r="I67" s="7">
        <v>15</v>
      </c>
      <c r="J67" s="7" t="s">
        <v>28</v>
      </c>
      <c r="K67" s="33">
        <v>80000</v>
      </c>
      <c r="L67" s="33">
        <v>268715336.39999998</v>
      </c>
    </row>
    <row r="68" spans="1:12" ht="30">
      <c r="A68" s="31">
        <v>64</v>
      </c>
      <c r="B68" s="31" t="s">
        <v>525</v>
      </c>
      <c r="C68" s="7">
        <v>76611432</v>
      </c>
      <c r="D68" s="31" t="s">
        <v>41</v>
      </c>
      <c r="E68" s="7" t="s">
        <v>28</v>
      </c>
      <c r="F68" s="7" t="s">
        <v>28</v>
      </c>
      <c r="G68" s="7" t="s">
        <v>655</v>
      </c>
      <c r="H68" s="7" t="s">
        <v>28</v>
      </c>
      <c r="I68" s="7">
        <v>13.127000000000001</v>
      </c>
      <c r="J68" s="7" t="s">
        <v>28</v>
      </c>
      <c r="K68" s="33">
        <v>16900</v>
      </c>
      <c r="L68" s="33">
        <v>235161748.06</v>
      </c>
    </row>
    <row r="69" spans="1:12" ht="30">
      <c r="A69" s="31">
        <v>65</v>
      </c>
      <c r="B69" s="31" t="s">
        <v>119</v>
      </c>
      <c r="C69" s="7">
        <v>76611436</v>
      </c>
      <c r="D69" s="31" t="s">
        <v>52</v>
      </c>
      <c r="E69" s="7" t="s">
        <v>28</v>
      </c>
      <c r="F69" s="7" t="s">
        <v>28</v>
      </c>
      <c r="G69" s="7" t="s">
        <v>656</v>
      </c>
      <c r="H69" s="7" t="s">
        <v>28</v>
      </c>
      <c r="I69" s="7">
        <v>1</v>
      </c>
      <c r="J69" s="7" t="s">
        <v>28</v>
      </c>
      <c r="K69" s="33">
        <v>50000</v>
      </c>
      <c r="L69" s="33">
        <v>17914355.760000002</v>
      </c>
    </row>
    <row r="70" spans="1:12" ht="30">
      <c r="A70" s="31">
        <v>66</v>
      </c>
      <c r="B70" s="31" t="s">
        <v>558</v>
      </c>
      <c r="C70" s="7">
        <v>76612405</v>
      </c>
      <c r="D70" s="31" t="s">
        <v>109</v>
      </c>
      <c r="E70" s="7" t="s">
        <v>28</v>
      </c>
      <c r="F70" s="7" t="s">
        <v>28</v>
      </c>
      <c r="G70" s="7" t="s">
        <v>657</v>
      </c>
      <c r="H70" s="7" t="s">
        <v>28</v>
      </c>
      <c r="I70" s="7">
        <v>3</v>
      </c>
      <c r="J70" s="7" t="s">
        <v>28</v>
      </c>
      <c r="K70" s="33">
        <v>31.4</v>
      </c>
      <c r="L70" s="33">
        <v>53743067.280000001</v>
      </c>
    </row>
    <row r="71" spans="1:12" ht="30">
      <c r="A71" s="31">
        <v>67</v>
      </c>
      <c r="B71" s="31" t="s">
        <v>547</v>
      </c>
      <c r="C71" s="7">
        <v>76612415</v>
      </c>
      <c r="D71" s="31" t="s">
        <v>165</v>
      </c>
      <c r="E71" s="7" t="s">
        <v>28</v>
      </c>
      <c r="F71" s="7" t="s">
        <v>28</v>
      </c>
      <c r="G71" s="7" t="s">
        <v>658</v>
      </c>
      <c r="H71" s="7" t="s">
        <v>28</v>
      </c>
      <c r="I71" s="7">
        <v>1.5</v>
      </c>
      <c r="J71" s="7" t="s">
        <v>28</v>
      </c>
      <c r="K71" s="33">
        <v>190</v>
      </c>
      <c r="L71" s="33">
        <v>26871533.640000001</v>
      </c>
    </row>
    <row r="72" spans="1:12">
      <c r="A72" s="31">
        <v>68</v>
      </c>
      <c r="B72" s="31" t="s">
        <v>544</v>
      </c>
      <c r="C72" s="7">
        <v>76612425</v>
      </c>
      <c r="D72" s="31" t="s">
        <v>88</v>
      </c>
      <c r="E72" s="7" t="s">
        <v>28</v>
      </c>
      <c r="F72" s="7" t="s">
        <v>28</v>
      </c>
      <c r="G72" s="7" t="s">
        <v>659</v>
      </c>
      <c r="H72" s="7" t="s">
        <v>28</v>
      </c>
      <c r="I72" s="7">
        <v>3</v>
      </c>
      <c r="J72" s="7" t="s">
        <v>28</v>
      </c>
      <c r="K72" s="33">
        <v>2678</v>
      </c>
      <c r="L72" s="33">
        <v>53743067.280000001</v>
      </c>
    </row>
    <row r="73" spans="1:12" ht="30">
      <c r="A73" s="31">
        <v>69</v>
      </c>
      <c r="B73" s="31" t="s">
        <v>121</v>
      </c>
      <c r="C73" s="7">
        <v>76612420</v>
      </c>
      <c r="D73" s="31" t="s">
        <v>559</v>
      </c>
      <c r="E73" s="7" t="s">
        <v>28</v>
      </c>
      <c r="F73" s="7" t="s">
        <v>28</v>
      </c>
      <c r="G73" s="7" t="s">
        <v>660</v>
      </c>
      <c r="H73" s="7" t="s">
        <v>28</v>
      </c>
      <c r="I73" s="7">
        <v>2</v>
      </c>
      <c r="J73" s="7" t="s">
        <v>28</v>
      </c>
      <c r="K73" s="33">
        <v>2538</v>
      </c>
      <c r="L73" s="33">
        <v>35828711.520000003</v>
      </c>
    </row>
    <row r="74" spans="1:12" ht="30">
      <c r="A74" s="31">
        <v>70</v>
      </c>
      <c r="B74" s="31" t="s">
        <v>560</v>
      </c>
      <c r="C74" s="7">
        <v>76612410</v>
      </c>
      <c r="D74" s="31" t="s">
        <v>110</v>
      </c>
      <c r="E74" s="7" t="s">
        <v>28</v>
      </c>
      <c r="F74" s="7" t="s">
        <v>28</v>
      </c>
      <c r="G74" s="7" t="s">
        <v>661</v>
      </c>
      <c r="H74" s="7" t="s">
        <v>28</v>
      </c>
      <c r="I74" s="7">
        <v>3</v>
      </c>
      <c r="J74" s="7" t="s">
        <v>28</v>
      </c>
      <c r="K74" s="33">
        <v>31.4</v>
      </c>
      <c r="L74" s="33">
        <v>53743067.280000001</v>
      </c>
    </row>
    <row r="75" spans="1:12" ht="30">
      <c r="A75" s="31">
        <v>71</v>
      </c>
      <c r="B75" s="31" t="s">
        <v>123</v>
      </c>
      <c r="C75" s="7">
        <v>76612445</v>
      </c>
      <c r="D75" s="31" t="s">
        <v>124</v>
      </c>
      <c r="E75" s="7" t="s">
        <v>28</v>
      </c>
      <c r="F75" s="7" t="s">
        <v>28</v>
      </c>
      <c r="G75" s="7" t="s">
        <v>662</v>
      </c>
      <c r="H75" s="7" t="s">
        <v>28</v>
      </c>
      <c r="I75" s="7">
        <v>5</v>
      </c>
      <c r="J75" s="7" t="s">
        <v>28</v>
      </c>
      <c r="K75" s="33">
        <v>66187.789999999994</v>
      </c>
      <c r="L75" s="33">
        <v>89571778.799999997</v>
      </c>
    </row>
    <row r="76" spans="1:12" ht="30">
      <c r="A76" s="31">
        <v>72</v>
      </c>
      <c r="B76" s="31" t="s">
        <v>534</v>
      </c>
      <c r="C76" s="7">
        <v>76612455</v>
      </c>
      <c r="D76" s="31" t="s">
        <v>70</v>
      </c>
      <c r="E76" s="7" t="s">
        <v>28</v>
      </c>
      <c r="F76" s="7" t="s">
        <v>28</v>
      </c>
      <c r="G76" s="7" t="s">
        <v>663</v>
      </c>
      <c r="H76" s="7" t="s">
        <v>28</v>
      </c>
      <c r="I76" s="7">
        <v>40</v>
      </c>
      <c r="J76" s="7" t="s">
        <v>28</v>
      </c>
      <c r="K76" s="33">
        <v>91.7</v>
      </c>
      <c r="L76" s="33">
        <v>716574230.39999998</v>
      </c>
    </row>
    <row r="77" spans="1:12" ht="30">
      <c r="A77" s="31">
        <v>73</v>
      </c>
      <c r="B77" s="31" t="s">
        <v>534</v>
      </c>
      <c r="C77" s="7">
        <v>76612455</v>
      </c>
      <c r="D77" s="31" t="s">
        <v>122</v>
      </c>
      <c r="E77" s="7" t="s">
        <v>28</v>
      </c>
      <c r="F77" s="7" t="s">
        <v>28</v>
      </c>
      <c r="G77" s="7" t="s">
        <v>663</v>
      </c>
      <c r="H77" s="7" t="s">
        <v>28</v>
      </c>
      <c r="I77" s="7">
        <v>4</v>
      </c>
      <c r="J77" s="7" t="s">
        <v>28</v>
      </c>
      <c r="K77" s="33">
        <v>1229</v>
      </c>
      <c r="L77" s="33">
        <v>71657423.040000007</v>
      </c>
    </row>
    <row r="78" spans="1:12" ht="30">
      <c r="A78" s="31">
        <v>74</v>
      </c>
      <c r="B78" s="31" t="s">
        <v>125</v>
      </c>
      <c r="C78" s="7">
        <v>76615000</v>
      </c>
      <c r="D78" s="31" t="s">
        <v>126</v>
      </c>
      <c r="E78" s="7" t="s">
        <v>28</v>
      </c>
      <c r="F78" s="7" t="s">
        <v>28</v>
      </c>
      <c r="G78" s="7" t="s">
        <v>664</v>
      </c>
      <c r="H78" s="7" t="s">
        <v>28</v>
      </c>
      <c r="I78" s="7">
        <v>4</v>
      </c>
      <c r="J78" s="7" t="s">
        <v>28</v>
      </c>
      <c r="K78" s="33">
        <v>5654.74</v>
      </c>
      <c r="L78" s="33">
        <v>71657423.040000007</v>
      </c>
    </row>
    <row r="79" spans="1:12" ht="30">
      <c r="A79" s="31">
        <v>75</v>
      </c>
      <c r="B79" s="31" t="s">
        <v>125</v>
      </c>
      <c r="C79" s="7">
        <v>76615000</v>
      </c>
      <c r="D79" s="31" t="s">
        <v>126</v>
      </c>
      <c r="E79" s="7" t="s">
        <v>28</v>
      </c>
      <c r="F79" s="7" t="s">
        <v>28</v>
      </c>
      <c r="G79" s="7" t="s">
        <v>664</v>
      </c>
      <c r="H79" s="7" t="s">
        <v>28</v>
      </c>
      <c r="I79" s="7">
        <v>3</v>
      </c>
      <c r="J79" s="7" t="s">
        <v>28</v>
      </c>
      <c r="K79" s="33">
        <v>2925.07</v>
      </c>
      <c r="L79" s="33">
        <v>53743067.280000001</v>
      </c>
    </row>
    <row r="80" spans="1:12">
      <c r="A80" s="31">
        <v>76</v>
      </c>
      <c r="B80" s="31" t="s">
        <v>665</v>
      </c>
      <c r="C80" s="7">
        <v>76615407</v>
      </c>
      <c r="D80" s="31" t="s">
        <v>127</v>
      </c>
      <c r="E80" s="7" t="s">
        <v>28</v>
      </c>
      <c r="F80" s="7" t="s">
        <v>28</v>
      </c>
      <c r="G80" s="7" t="s">
        <v>666</v>
      </c>
      <c r="H80" s="7" t="s">
        <v>28</v>
      </c>
      <c r="I80" s="7">
        <v>2.4</v>
      </c>
      <c r="J80" s="7" t="s">
        <v>28</v>
      </c>
      <c r="K80" s="33">
        <v>25440.249</v>
      </c>
      <c r="L80" s="33">
        <v>42994453.82</v>
      </c>
    </row>
    <row r="81" spans="1:12" ht="30">
      <c r="A81" s="31">
        <v>77</v>
      </c>
      <c r="B81" s="31" t="s">
        <v>128</v>
      </c>
      <c r="C81" s="7">
        <v>76615444</v>
      </c>
      <c r="D81" s="31" t="s">
        <v>129</v>
      </c>
      <c r="E81" s="7" t="s">
        <v>28</v>
      </c>
      <c r="F81" s="7" t="s">
        <v>28</v>
      </c>
      <c r="G81" s="7" t="s">
        <v>667</v>
      </c>
      <c r="H81" s="7" t="s">
        <v>28</v>
      </c>
      <c r="I81" s="7">
        <v>3</v>
      </c>
      <c r="J81" s="7" t="s">
        <v>28</v>
      </c>
      <c r="K81" s="33">
        <v>14298.791999999999</v>
      </c>
      <c r="L81" s="33">
        <v>53743067.280000001</v>
      </c>
    </row>
    <row r="82" spans="1:12" ht="30">
      <c r="A82" s="31">
        <v>78</v>
      </c>
      <c r="B82" s="31" t="s">
        <v>130</v>
      </c>
      <c r="C82" s="7">
        <v>76618411</v>
      </c>
      <c r="D82" s="31" t="s">
        <v>131</v>
      </c>
      <c r="E82" s="7" t="s">
        <v>28</v>
      </c>
      <c r="F82" s="7" t="s">
        <v>28</v>
      </c>
      <c r="G82" s="7" t="s">
        <v>668</v>
      </c>
      <c r="H82" s="7" t="s">
        <v>28</v>
      </c>
      <c r="I82" s="7">
        <v>1.5</v>
      </c>
      <c r="J82" s="7" t="s">
        <v>28</v>
      </c>
      <c r="K82" s="33">
        <v>257</v>
      </c>
      <c r="L82" s="33">
        <v>26871533.640000001</v>
      </c>
    </row>
    <row r="83" spans="1:12" ht="30">
      <c r="A83" s="31">
        <v>79</v>
      </c>
      <c r="B83" s="31" t="s">
        <v>526</v>
      </c>
      <c r="C83" s="7">
        <v>76618414</v>
      </c>
      <c r="D83" s="31" t="s">
        <v>50</v>
      </c>
      <c r="E83" s="7" t="s">
        <v>28</v>
      </c>
      <c r="F83" s="7" t="s">
        <v>28</v>
      </c>
      <c r="G83" s="7" t="s">
        <v>669</v>
      </c>
      <c r="H83" s="7" t="s">
        <v>28</v>
      </c>
      <c r="I83" s="7">
        <v>1</v>
      </c>
      <c r="J83" s="7" t="s">
        <v>28</v>
      </c>
      <c r="K83" s="33">
        <v>189</v>
      </c>
      <c r="L83" s="33">
        <v>17914355.760000002</v>
      </c>
    </row>
    <row r="84" spans="1:12">
      <c r="A84" s="31">
        <v>80</v>
      </c>
      <c r="B84" s="31" t="s">
        <v>561</v>
      </c>
      <c r="C84" s="7">
        <v>76618422</v>
      </c>
      <c r="D84" s="31" t="s">
        <v>252</v>
      </c>
      <c r="E84" s="7" t="s">
        <v>28</v>
      </c>
      <c r="F84" s="7" t="s">
        <v>28</v>
      </c>
      <c r="G84" s="7" t="s">
        <v>670</v>
      </c>
      <c r="H84" s="7" t="s">
        <v>28</v>
      </c>
      <c r="I84" s="7">
        <v>3.9487000000000001</v>
      </c>
      <c r="J84" s="7" t="s">
        <v>28</v>
      </c>
      <c r="K84" s="33">
        <v>1248</v>
      </c>
      <c r="L84" s="33">
        <v>70738416.590000004</v>
      </c>
    </row>
    <row r="85" spans="1:12">
      <c r="A85" s="31">
        <v>81</v>
      </c>
      <c r="B85" s="31" t="s">
        <v>562</v>
      </c>
      <c r="C85" s="7">
        <v>76618430</v>
      </c>
      <c r="D85" s="31" t="s">
        <v>258</v>
      </c>
      <c r="E85" s="7" t="s">
        <v>28</v>
      </c>
      <c r="F85" s="7" t="s">
        <v>28</v>
      </c>
      <c r="G85" s="7" t="s">
        <v>671</v>
      </c>
      <c r="H85" s="7" t="s">
        <v>28</v>
      </c>
      <c r="I85" s="7">
        <v>1.5</v>
      </c>
      <c r="J85" s="7" t="s">
        <v>28</v>
      </c>
      <c r="K85" s="33">
        <v>1098</v>
      </c>
      <c r="L85" s="33">
        <v>26871533.640000001</v>
      </c>
    </row>
    <row r="86" spans="1:12" ht="30">
      <c r="A86" s="31">
        <v>82</v>
      </c>
      <c r="B86" s="31" t="s">
        <v>132</v>
      </c>
      <c r="C86" s="7">
        <v>76618455</v>
      </c>
      <c r="D86" s="31" t="s">
        <v>133</v>
      </c>
      <c r="E86" s="7" t="s">
        <v>28</v>
      </c>
      <c r="F86" s="7" t="s">
        <v>28</v>
      </c>
      <c r="G86" s="7" t="s">
        <v>672</v>
      </c>
      <c r="H86" s="7" t="s">
        <v>28</v>
      </c>
      <c r="I86" s="7">
        <v>8.2836999999999996</v>
      </c>
      <c r="J86" s="7" t="s">
        <v>28</v>
      </c>
      <c r="K86" s="33">
        <v>2627</v>
      </c>
      <c r="L86" s="33">
        <v>148397148.81</v>
      </c>
    </row>
    <row r="87" spans="1:12" ht="30">
      <c r="A87" s="31">
        <v>83</v>
      </c>
      <c r="B87" s="31" t="s">
        <v>372</v>
      </c>
      <c r="C87" s="7">
        <v>76618466</v>
      </c>
      <c r="D87" s="31" t="s">
        <v>259</v>
      </c>
      <c r="E87" s="7" t="s">
        <v>28</v>
      </c>
      <c r="F87" s="7" t="s">
        <v>28</v>
      </c>
      <c r="G87" s="7" t="s">
        <v>673</v>
      </c>
      <c r="H87" s="7" t="s">
        <v>28</v>
      </c>
      <c r="I87" s="7">
        <v>1</v>
      </c>
      <c r="J87" s="7" t="s">
        <v>28</v>
      </c>
      <c r="K87" s="33">
        <v>530</v>
      </c>
      <c r="L87" s="33">
        <v>17914355.760000002</v>
      </c>
    </row>
    <row r="88" spans="1:12" ht="30">
      <c r="A88" s="31">
        <v>84</v>
      </c>
      <c r="B88" s="31" t="s">
        <v>134</v>
      </c>
      <c r="C88" s="7">
        <v>76618488</v>
      </c>
      <c r="D88" s="31" t="s">
        <v>135</v>
      </c>
      <c r="E88" s="7" t="s">
        <v>28</v>
      </c>
      <c r="F88" s="7" t="s">
        <v>28</v>
      </c>
      <c r="G88" s="7" t="s">
        <v>674</v>
      </c>
      <c r="H88" s="7" t="s">
        <v>28</v>
      </c>
      <c r="I88" s="7">
        <v>2.0886</v>
      </c>
      <c r="J88" s="7" t="s">
        <v>28</v>
      </c>
      <c r="K88" s="33">
        <v>62</v>
      </c>
      <c r="L88" s="33">
        <v>37415923.439999998</v>
      </c>
    </row>
    <row r="89" spans="1:12" ht="30">
      <c r="A89" s="31">
        <v>85</v>
      </c>
      <c r="B89" s="31" t="s">
        <v>563</v>
      </c>
      <c r="C89" s="7">
        <v>76620405</v>
      </c>
      <c r="D89" s="31" t="s">
        <v>147</v>
      </c>
      <c r="E89" s="7" t="s">
        <v>28</v>
      </c>
      <c r="F89" s="7" t="s">
        <v>28</v>
      </c>
      <c r="G89" s="7" t="s">
        <v>675</v>
      </c>
      <c r="H89" s="7" t="s">
        <v>28</v>
      </c>
      <c r="I89" s="7">
        <v>1.5</v>
      </c>
      <c r="J89" s="7" t="s">
        <v>28</v>
      </c>
      <c r="K89" s="33">
        <v>483</v>
      </c>
      <c r="L89" s="33">
        <v>26871533.640000001</v>
      </c>
    </row>
    <row r="90" spans="1:12" ht="30">
      <c r="A90" s="31">
        <v>86</v>
      </c>
      <c r="B90" s="31" t="s">
        <v>563</v>
      </c>
      <c r="C90" s="7">
        <v>76620405</v>
      </c>
      <c r="D90" s="31" t="s">
        <v>148</v>
      </c>
      <c r="E90" s="7" t="s">
        <v>28</v>
      </c>
      <c r="F90" s="7" t="s">
        <v>28</v>
      </c>
      <c r="G90" s="7" t="s">
        <v>676</v>
      </c>
      <c r="H90" s="7" t="s">
        <v>28</v>
      </c>
      <c r="I90" s="7">
        <v>1.5</v>
      </c>
      <c r="J90" s="7" t="s">
        <v>28</v>
      </c>
      <c r="K90" s="33">
        <v>65</v>
      </c>
      <c r="L90" s="33">
        <v>26871533.640000001</v>
      </c>
    </row>
    <row r="91" spans="1:12" ht="30">
      <c r="A91" s="31">
        <v>87</v>
      </c>
      <c r="B91" s="31" t="s">
        <v>557</v>
      </c>
      <c r="C91" s="7">
        <v>76620420</v>
      </c>
      <c r="D91" s="31" t="s">
        <v>118</v>
      </c>
      <c r="E91" s="7" t="s">
        <v>28</v>
      </c>
      <c r="F91" s="7" t="s">
        <v>28</v>
      </c>
      <c r="G91" s="7" t="s">
        <v>677</v>
      </c>
      <c r="H91" s="7" t="s">
        <v>28</v>
      </c>
      <c r="I91" s="7">
        <v>1</v>
      </c>
      <c r="J91" s="7" t="s">
        <v>28</v>
      </c>
      <c r="K91" s="33">
        <v>4665</v>
      </c>
      <c r="L91" s="33">
        <v>17914355.760000002</v>
      </c>
    </row>
    <row r="92" spans="1:12" ht="30">
      <c r="A92" s="31">
        <v>88</v>
      </c>
      <c r="B92" s="31" t="s">
        <v>564</v>
      </c>
      <c r="C92" s="7">
        <v>76620425</v>
      </c>
      <c r="D92" s="31" t="s">
        <v>156</v>
      </c>
      <c r="E92" s="7" t="s">
        <v>28</v>
      </c>
      <c r="F92" s="7" t="s">
        <v>28</v>
      </c>
      <c r="G92" s="7" t="s">
        <v>678</v>
      </c>
      <c r="H92" s="7" t="s">
        <v>28</v>
      </c>
      <c r="I92" s="7">
        <v>8.08</v>
      </c>
      <c r="J92" s="7" t="s">
        <v>28</v>
      </c>
      <c r="K92" s="33">
        <v>700</v>
      </c>
      <c r="L92" s="33">
        <v>144747994.53999999</v>
      </c>
    </row>
    <row r="93" spans="1:12" ht="30">
      <c r="A93" s="31">
        <v>89</v>
      </c>
      <c r="B93" s="31" t="s">
        <v>138</v>
      </c>
      <c r="C93" s="7">
        <v>76620430</v>
      </c>
      <c r="D93" s="31" t="s">
        <v>140</v>
      </c>
      <c r="E93" s="7" t="s">
        <v>28</v>
      </c>
      <c r="F93" s="7" t="s">
        <v>28</v>
      </c>
      <c r="G93" s="7" t="s">
        <v>679</v>
      </c>
      <c r="H93" s="7" t="s">
        <v>28</v>
      </c>
      <c r="I93" s="7">
        <v>1</v>
      </c>
      <c r="J93" s="7" t="s">
        <v>28</v>
      </c>
      <c r="K93" s="33">
        <v>75</v>
      </c>
      <c r="L93" s="33">
        <v>17914355.760000002</v>
      </c>
    </row>
    <row r="94" spans="1:12" ht="30">
      <c r="A94" s="31">
        <v>90</v>
      </c>
      <c r="B94" s="31" t="s">
        <v>680</v>
      </c>
      <c r="C94" s="7">
        <v>76620151</v>
      </c>
      <c r="D94" s="31" t="s">
        <v>139</v>
      </c>
      <c r="E94" s="7" t="s">
        <v>28</v>
      </c>
      <c r="F94" s="7" t="s">
        <v>28</v>
      </c>
      <c r="G94" s="7" t="s">
        <v>681</v>
      </c>
      <c r="H94" s="7" t="s">
        <v>28</v>
      </c>
      <c r="I94" s="7">
        <v>6.5</v>
      </c>
      <c r="J94" s="7" t="s">
        <v>28</v>
      </c>
      <c r="K94" s="33">
        <v>28500</v>
      </c>
      <c r="L94" s="33">
        <v>116443312.44</v>
      </c>
    </row>
    <row r="95" spans="1:12" ht="30">
      <c r="A95" s="31">
        <v>91</v>
      </c>
      <c r="B95" s="31" t="s">
        <v>142</v>
      </c>
      <c r="C95" s="7">
        <v>76620157</v>
      </c>
      <c r="D95" s="31" t="s">
        <v>144</v>
      </c>
      <c r="E95" s="7" t="s">
        <v>28</v>
      </c>
      <c r="F95" s="7" t="s">
        <v>28</v>
      </c>
      <c r="G95" s="7" t="s">
        <v>682</v>
      </c>
      <c r="H95" s="7" t="s">
        <v>28</v>
      </c>
      <c r="I95" s="7">
        <v>10.1</v>
      </c>
      <c r="J95" s="7" t="s">
        <v>28</v>
      </c>
      <c r="K95" s="33">
        <v>129</v>
      </c>
      <c r="L95" s="33">
        <v>180934993.18000001</v>
      </c>
    </row>
    <row r="96" spans="1:12" ht="30">
      <c r="A96" s="31">
        <v>92</v>
      </c>
      <c r="B96" s="31" t="s">
        <v>146</v>
      </c>
      <c r="C96" s="7">
        <v>76620440</v>
      </c>
      <c r="D96" s="31" t="s">
        <v>149</v>
      </c>
      <c r="E96" s="7" t="s">
        <v>28</v>
      </c>
      <c r="F96" s="7" t="s">
        <v>28</v>
      </c>
      <c r="G96" s="7" t="s">
        <v>683</v>
      </c>
      <c r="H96" s="7" t="s">
        <v>28</v>
      </c>
      <c r="I96" s="7">
        <v>1</v>
      </c>
      <c r="J96" s="7" t="s">
        <v>28</v>
      </c>
      <c r="K96" s="33">
        <v>70</v>
      </c>
      <c r="L96" s="33">
        <v>17914355.760000002</v>
      </c>
    </row>
    <row r="97" spans="1:12" ht="30">
      <c r="A97" s="31">
        <v>93</v>
      </c>
      <c r="B97" s="31" t="s">
        <v>684</v>
      </c>
      <c r="C97" s="7">
        <v>76620445</v>
      </c>
      <c r="D97" s="31" t="s">
        <v>141</v>
      </c>
      <c r="E97" s="7" t="s">
        <v>28</v>
      </c>
      <c r="F97" s="7" t="s">
        <v>28</v>
      </c>
      <c r="G97" s="7" t="s">
        <v>685</v>
      </c>
      <c r="H97" s="7" t="s">
        <v>28</v>
      </c>
      <c r="I97" s="7">
        <v>2.4500000000000002</v>
      </c>
      <c r="J97" s="7" t="s">
        <v>28</v>
      </c>
      <c r="K97" s="33">
        <v>8460</v>
      </c>
      <c r="L97" s="33">
        <v>43890171.609999999</v>
      </c>
    </row>
    <row r="98" spans="1:12" ht="30">
      <c r="A98" s="31">
        <v>94</v>
      </c>
      <c r="B98" s="31" t="s">
        <v>150</v>
      </c>
      <c r="C98" s="7">
        <v>76620450</v>
      </c>
      <c r="D98" s="31" t="s">
        <v>152</v>
      </c>
      <c r="E98" s="7" t="s">
        <v>28</v>
      </c>
      <c r="F98" s="7" t="s">
        <v>28</v>
      </c>
      <c r="G98" s="7" t="s">
        <v>686</v>
      </c>
      <c r="H98" s="7" t="s">
        <v>28</v>
      </c>
      <c r="I98" s="7">
        <v>1</v>
      </c>
      <c r="J98" s="7" t="s">
        <v>28</v>
      </c>
      <c r="K98" s="33">
        <v>2000</v>
      </c>
      <c r="L98" s="33">
        <v>17914355.760000002</v>
      </c>
    </row>
    <row r="99" spans="1:12" ht="30">
      <c r="A99" s="31">
        <v>95</v>
      </c>
      <c r="B99" s="31" t="s">
        <v>150</v>
      </c>
      <c r="C99" s="7">
        <v>76620450</v>
      </c>
      <c r="D99" s="31" t="s">
        <v>153</v>
      </c>
      <c r="E99" s="7" t="s">
        <v>28</v>
      </c>
      <c r="F99" s="7" t="s">
        <v>28</v>
      </c>
      <c r="G99" s="7" t="s">
        <v>687</v>
      </c>
      <c r="H99" s="7" t="s">
        <v>28</v>
      </c>
      <c r="I99" s="7">
        <v>10</v>
      </c>
      <c r="J99" s="7" t="s">
        <v>28</v>
      </c>
      <c r="K99" s="33">
        <v>2825</v>
      </c>
      <c r="L99" s="33">
        <v>179143557.59999999</v>
      </c>
    </row>
    <row r="100" spans="1:12" ht="30">
      <c r="A100" s="31">
        <v>96</v>
      </c>
      <c r="B100" s="31" t="s">
        <v>154</v>
      </c>
      <c r="C100" s="7">
        <v>76620455</v>
      </c>
      <c r="D100" s="31" t="s">
        <v>155</v>
      </c>
      <c r="E100" s="7" t="s">
        <v>28</v>
      </c>
      <c r="F100" s="7" t="s">
        <v>28</v>
      </c>
      <c r="G100" s="7" t="s">
        <v>688</v>
      </c>
      <c r="H100" s="7" t="s">
        <v>28</v>
      </c>
      <c r="I100" s="7">
        <v>5.0999999999999996</v>
      </c>
      <c r="J100" s="7" t="s">
        <v>28</v>
      </c>
      <c r="K100" s="33">
        <v>8317</v>
      </c>
      <c r="L100" s="33">
        <v>91363214.379999995</v>
      </c>
    </row>
    <row r="101" spans="1:12" ht="30">
      <c r="A101" s="31">
        <v>97</v>
      </c>
      <c r="B101" s="31" t="s">
        <v>154</v>
      </c>
      <c r="C101" s="7">
        <v>76620455</v>
      </c>
      <c r="D101" s="31" t="s">
        <v>291</v>
      </c>
      <c r="E101" s="7" t="s">
        <v>28</v>
      </c>
      <c r="F101" s="7" t="s">
        <v>28</v>
      </c>
      <c r="G101" s="7" t="s">
        <v>689</v>
      </c>
      <c r="H101" s="7" t="s">
        <v>28</v>
      </c>
      <c r="I101" s="7">
        <v>5</v>
      </c>
      <c r="J101" s="7" t="s">
        <v>28</v>
      </c>
      <c r="K101" s="33">
        <v>330</v>
      </c>
      <c r="L101" s="33">
        <v>89571778.799999997</v>
      </c>
    </row>
    <row r="102" spans="1:12" ht="30">
      <c r="A102" s="31">
        <v>98</v>
      </c>
      <c r="B102" s="31" t="s">
        <v>567</v>
      </c>
      <c r="C102" s="7">
        <v>76621408</v>
      </c>
      <c r="D102" s="31" t="s">
        <v>101</v>
      </c>
      <c r="E102" s="7" t="s">
        <v>28</v>
      </c>
      <c r="F102" s="7" t="s">
        <v>28</v>
      </c>
      <c r="G102" s="7" t="s">
        <v>690</v>
      </c>
      <c r="H102" s="7" t="s">
        <v>28</v>
      </c>
      <c r="I102" s="7">
        <v>6.1818999999999997</v>
      </c>
      <c r="J102" s="7" t="s">
        <v>28</v>
      </c>
      <c r="K102" s="33">
        <v>838.5</v>
      </c>
      <c r="L102" s="33">
        <v>110744755.87</v>
      </c>
    </row>
    <row r="103" spans="1:12" ht="30">
      <c r="A103" s="31">
        <v>99</v>
      </c>
      <c r="B103" s="31" t="s">
        <v>568</v>
      </c>
      <c r="C103" s="7">
        <v>76621420</v>
      </c>
      <c r="D103" s="31" t="s">
        <v>102</v>
      </c>
      <c r="E103" s="7" t="s">
        <v>28</v>
      </c>
      <c r="F103" s="7" t="s">
        <v>28</v>
      </c>
      <c r="G103" s="7" t="s">
        <v>691</v>
      </c>
      <c r="H103" s="7" t="s">
        <v>28</v>
      </c>
      <c r="I103" s="7">
        <v>3.3677000000000001</v>
      </c>
      <c r="J103" s="7" t="s">
        <v>28</v>
      </c>
      <c r="K103" s="33">
        <v>45</v>
      </c>
      <c r="L103" s="33">
        <v>60330175.890000001</v>
      </c>
    </row>
    <row r="104" spans="1:12" ht="30">
      <c r="A104" s="31">
        <v>100</v>
      </c>
      <c r="B104" s="31" t="s">
        <v>566</v>
      </c>
      <c r="C104" s="7">
        <v>76621424</v>
      </c>
      <c r="D104" s="31" t="s">
        <v>277</v>
      </c>
      <c r="E104" s="7" t="s">
        <v>28</v>
      </c>
      <c r="F104" s="7" t="s">
        <v>28</v>
      </c>
      <c r="G104" s="7" t="s">
        <v>692</v>
      </c>
      <c r="H104" s="7" t="s">
        <v>28</v>
      </c>
      <c r="I104" s="7">
        <v>1.4188000000000001</v>
      </c>
      <c r="J104" s="7" t="s">
        <v>28</v>
      </c>
      <c r="K104" s="33">
        <v>386</v>
      </c>
      <c r="L104" s="33">
        <v>25416887.949999999</v>
      </c>
    </row>
    <row r="105" spans="1:12" ht="30">
      <c r="A105" s="31">
        <v>101</v>
      </c>
      <c r="B105" s="31" t="s">
        <v>569</v>
      </c>
      <c r="C105" s="7">
        <v>76621402</v>
      </c>
      <c r="D105" s="31" t="s">
        <v>103</v>
      </c>
      <c r="E105" s="7" t="s">
        <v>28</v>
      </c>
      <c r="F105" s="7" t="s">
        <v>28</v>
      </c>
      <c r="G105" s="7" t="s">
        <v>693</v>
      </c>
      <c r="H105" s="7" t="s">
        <v>28</v>
      </c>
      <c r="I105" s="7">
        <v>2.2928000000000002</v>
      </c>
      <c r="J105" s="7" t="s">
        <v>28</v>
      </c>
      <c r="K105" s="33">
        <v>169.5</v>
      </c>
      <c r="L105" s="33">
        <v>41074034.890000001</v>
      </c>
    </row>
    <row r="106" spans="1:12" ht="30">
      <c r="A106" s="31">
        <v>102</v>
      </c>
      <c r="B106" s="31" t="s">
        <v>570</v>
      </c>
      <c r="C106" s="7">
        <v>76621427</v>
      </c>
      <c r="D106" s="31" t="s">
        <v>104</v>
      </c>
      <c r="E106" s="7" t="s">
        <v>28</v>
      </c>
      <c r="F106" s="7" t="s">
        <v>28</v>
      </c>
      <c r="G106" s="7" t="s">
        <v>694</v>
      </c>
      <c r="H106" s="7" t="s">
        <v>28</v>
      </c>
      <c r="I106" s="7">
        <v>2.2999999999999998</v>
      </c>
      <c r="J106" s="7" t="s">
        <v>28</v>
      </c>
      <c r="K106" s="33">
        <v>1340.4</v>
      </c>
      <c r="L106" s="33">
        <v>41203018.25</v>
      </c>
    </row>
    <row r="107" spans="1:12" ht="30">
      <c r="A107" s="31">
        <v>103</v>
      </c>
      <c r="B107" s="31" t="s">
        <v>571</v>
      </c>
      <c r="C107" s="7">
        <v>76621430</v>
      </c>
      <c r="D107" s="31" t="s">
        <v>105</v>
      </c>
      <c r="E107" s="7" t="s">
        <v>28</v>
      </c>
      <c r="F107" s="7" t="s">
        <v>28</v>
      </c>
      <c r="G107" s="7" t="s">
        <v>695</v>
      </c>
      <c r="H107" s="7" t="s">
        <v>28</v>
      </c>
      <c r="I107" s="7">
        <v>1.9970000000000001</v>
      </c>
      <c r="J107" s="7" t="s">
        <v>28</v>
      </c>
      <c r="K107" s="33">
        <v>1200</v>
      </c>
      <c r="L107" s="33">
        <v>35774968.450000003</v>
      </c>
    </row>
    <row r="108" spans="1:12" ht="30">
      <c r="A108" s="31">
        <v>104</v>
      </c>
      <c r="B108" s="31" t="s">
        <v>572</v>
      </c>
      <c r="C108" s="7">
        <v>76621434</v>
      </c>
      <c r="D108" s="31" t="s">
        <v>106</v>
      </c>
      <c r="E108" s="7" t="s">
        <v>28</v>
      </c>
      <c r="F108" s="7" t="s">
        <v>28</v>
      </c>
      <c r="G108" s="7" t="s">
        <v>696</v>
      </c>
      <c r="H108" s="7" t="s">
        <v>28</v>
      </c>
      <c r="I108" s="7">
        <v>2.3069000000000002</v>
      </c>
      <c r="J108" s="7" t="s">
        <v>28</v>
      </c>
      <c r="K108" s="33">
        <v>488.12</v>
      </c>
      <c r="L108" s="33">
        <v>41326627.299999997</v>
      </c>
    </row>
    <row r="109" spans="1:12" ht="30">
      <c r="A109" s="31">
        <v>105</v>
      </c>
      <c r="B109" s="31" t="s">
        <v>572</v>
      </c>
      <c r="C109" s="7">
        <v>76621434</v>
      </c>
      <c r="D109" s="31" t="s">
        <v>107</v>
      </c>
      <c r="E109" s="7" t="s">
        <v>28</v>
      </c>
      <c r="F109" s="7" t="s">
        <v>28</v>
      </c>
      <c r="G109" s="7" t="s">
        <v>697</v>
      </c>
      <c r="H109" s="7" t="s">
        <v>28</v>
      </c>
      <c r="I109" s="7">
        <v>5.4672000000000001</v>
      </c>
      <c r="J109" s="7" t="s">
        <v>28</v>
      </c>
      <c r="K109" s="33">
        <v>72.5</v>
      </c>
      <c r="L109" s="33">
        <v>97941365.810000002</v>
      </c>
    </row>
    <row r="110" spans="1:12" ht="30">
      <c r="A110" s="31">
        <v>106</v>
      </c>
      <c r="B110" s="31" t="s">
        <v>573</v>
      </c>
      <c r="C110" s="7">
        <v>76621445</v>
      </c>
      <c r="D110" s="31" t="s">
        <v>100</v>
      </c>
      <c r="E110" s="7" t="s">
        <v>28</v>
      </c>
      <c r="F110" s="7" t="s">
        <v>28</v>
      </c>
      <c r="G110" s="7" t="s">
        <v>698</v>
      </c>
      <c r="H110" s="7" t="s">
        <v>28</v>
      </c>
      <c r="I110" s="7">
        <v>89.2</v>
      </c>
      <c r="J110" s="7" t="s">
        <v>28</v>
      </c>
      <c r="K110" s="33">
        <v>662917</v>
      </c>
      <c r="L110" s="33">
        <v>1597960533.79</v>
      </c>
    </row>
    <row r="111" spans="1:12" ht="30">
      <c r="A111" s="31">
        <v>107</v>
      </c>
      <c r="B111" s="31" t="s">
        <v>573</v>
      </c>
      <c r="C111" s="7">
        <v>76621445</v>
      </c>
      <c r="D111" s="31" t="s">
        <v>108</v>
      </c>
      <c r="E111" s="7" t="s">
        <v>28</v>
      </c>
      <c r="F111" s="7" t="s">
        <v>28</v>
      </c>
      <c r="G111" s="7" t="s">
        <v>699</v>
      </c>
      <c r="H111" s="7" t="s">
        <v>28</v>
      </c>
      <c r="I111" s="7">
        <v>2.2000000000000002</v>
      </c>
      <c r="J111" s="7" t="s">
        <v>28</v>
      </c>
      <c r="K111" s="33">
        <v>2000</v>
      </c>
      <c r="L111" s="33">
        <v>39411582.670000002</v>
      </c>
    </row>
    <row r="112" spans="1:12" ht="30">
      <c r="A112" s="31">
        <v>108</v>
      </c>
      <c r="B112" s="31" t="s">
        <v>574</v>
      </c>
      <c r="C112" s="7">
        <v>76621450</v>
      </c>
      <c r="D112" s="31" t="s">
        <v>111</v>
      </c>
      <c r="E112" s="7" t="s">
        <v>28</v>
      </c>
      <c r="F112" s="7" t="s">
        <v>28</v>
      </c>
      <c r="G112" s="7" t="s">
        <v>700</v>
      </c>
      <c r="H112" s="7" t="s">
        <v>28</v>
      </c>
      <c r="I112" s="7">
        <v>2.2946</v>
      </c>
      <c r="J112" s="7" t="s">
        <v>28</v>
      </c>
      <c r="K112" s="33">
        <v>1300</v>
      </c>
      <c r="L112" s="33">
        <v>41106280.729999997</v>
      </c>
    </row>
    <row r="113" spans="1:12" ht="30">
      <c r="A113" s="31">
        <v>109</v>
      </c>
      <c r="B113" s="31" t="s">
        <v>158</v>
      </c>
      <c r="C113" s="7">
        <v>76622410</v>
      </c>
      <c r="D113" s="31" t="s">
        <v>159</v>
      </c>
      <c r="E113" s="7" t="s">
        <v>28</v>
      </c>
      <c r="F113" s="7" t="s">
        <v>28</v>
      </c>
      <c r="G113" s="7" t="s">
        <v>701</v>
      </c>
      <c r="H113" s="7" t="s">
        <v>28</v>
      </c>
      <c r="I113" s="7">
        <v>1</v>
      </c>
      <c r="J113" s="7" t="s">
        <v>28</v>
      </c>
      <c r="K113" s="33">
        <v>2500</v>
      </c>
      <c r="L113" s="33">
        <v>17914355.760000002</v>
      </c>
    </row>
    <row r="114" spans="1:12" ht="30">
      <c r="A114" s="31">
        <v>110</v>
      </c>
      <c r="B114" s="31" t="s">
        <v>575</v>
      </c>
      <c r="C114" s="7">
        <v>76622430</v>
      </c>
      <c r="D114" s="31" t="s">
        <v>157</v>
      </c>
      <c r="E114" s="7" t="s">
        <v>28</v>
      </c>
      <c r="F114" s="7" t="s">
        <v>28</v>
      </c>
      <c r="G114" s="7" t="s">
        <v>702</v>
      </c>
      <c r="H114" s="7" t="s">
        <v>28</v>
      </c>
      <c r="I114" s="7">
        <v>1.4974000000000001</v>
      </c>
      <c r="J114" s="7" t="s">
        <v>28</v>
      </c>
      <c r="K114" s="33">
        <v>69.043999999999997</v>
      </c>
      <c r="L114" s="33">
        <v>26824956.32</v>
      </c>
    </row>
    <row r="115" spans="1:12" ht="30">
      <c r="A115" s="31">
        <v>111</v>
      </c>
      <c r="B115" s="31" t="s">
        <v>575</v>
      </c>
      <c r="C115" s="7">
        <v>76622430</v>
      </c>
      <c r="D115" s="31" t="s">
        <v>275</v>
      </c>
      <c r="E115" s="7" t="s">
        <v>28</v>
      </c>
      <c r="F115" s="7" t="s">
        <v>28</v>
      </c>
      <c r="G115" s="7" t="s">
        <v>703</v>
      </c>
      <c r="H115" s="7" t="s">
        <v>28</v>
      </c>
      <c r="I115" s="7">
        <v>1.5</v>
      </c>
      <c r="J115" s="7" t="s">
        <v>28</v>
      </c>
      <c r="K115" s="33">
        <v>3750</v>
      </c>
      <c r="L115" s="33">
        <v>26871533.640000001</v>
      </c>
    </row>
    <row r="116" spans="1:12" ht="30">
      <c r="A116" s="31">
        <v>112</v>
      </c>
      <c r="B116" s="31" t="s">
        <v>578</v>
      </c>
      <c r="C116" s="7">
        <v>76622435</v>
      </c>
      <c r="D116" s="31" t="s">
        <v>268</v>
      </c>
      <c r="E116" s="7" t="s">
        <v>28</v>
      </c>
      <c r="F116" s="7" t="s">
        <v>28</v>
      </c>
      <c r="G116" s="7" t="s">
        <v>704</v>
      </c>
      <c r="H116" s="7" t="s">
        <v>28</v>
      </c>
      <c r="I116" s="7">
        <v>6.3010000000000002</v>
      </c>
      <c r="J116" s="7" t="s">
        <v>28</v>
      </c>
      <c r="K116" s="33">
        <v>15752.5</v>
      </c>
      <c r="L116" s="33">
        <v>112878355.64</v>
      </c>
    </row>
    <row r="117" spans="1:12" ht="30">
      <c r="A117" s="31">
        <v>113</v>
      </c>
      <c r="B117" s="31" t="s">
        <v>578</v>
      </c>
      <c r="C117" s="7">
        <v>76622435</v>
      </c>
      <c r="D117" s="31" t="s">
        <v>269</v>
      </c>
      <c r="E117" s="7" t="s">
        <v>28</v>
      </c>
      <c r="F117" s="7" t="s">
        <v>28</v>
      </c>
      <c r="G117" s="7" t="s">
        <v>705</v>
      </c>
      <c r="H117" s="7" t="s">
        <v>28</v>
      </c>
      <c r="I117" s="7">
        <v>1.4058999999999999</v>
      </c>
      <c r="J117" s="7" t="s">
        <v>28</v>
      </c>
      <c r="K117" s="33">
        <v>54.73</v>
      </c>
      <c r="L117" s="33">
        <v>25185792.760000002</v>
      </c>
    </row>
    <row r="118" spans="1:12" ht="30">
      <c r="A118" s="31">
        <v>114</v>
      </c>
      <c r="B118" s="31" t="s">
        <v>578</v>
      </c>
      <c r="C118" s="7">
        <v>76622435</v>
      </c>
      <c r="D118" s="31" t="s">
        <v>270</v>
      </c>
      <c r="E118" s="7" t="s">
        <v>28</v>
      </c>
      <c r="F118" s="7" t="s">
        <v>28</v>
      </c>
      <c r="G118" s="7" t="s">
        <v>706</v>
      </c>
      <c r="H118" s="7" t="s">
        <v>28</v>
      </c>
      <c r="I118" s="7">
        <v>2.3481000000000001</v>
      </c>
      <c r="J118" s="7" t="s">
        <v>28</v>
      </c>
      <c r="K118" s="33">
        <v>58.87</v>
      </c>
      <c r="L118" s="33">
        <v>42064698.759999998</v>
      </c>
    </row>
    <row r="119" spans="1:12" ht="30">
      <c r="A119" s="31">
        <v>115</v>
      </c>
      <c r="B119" s="31" t="s">
        <v>578</v>
      </c>
      <c r="C119" s="7">
        <v>76622435</v>
      </c>
      <c r="D119" s="31" t="s">
        <v>579</v>
      </c>
      <c r="E119" s="7" t="s">
        <v>28</v>
      </c>
      <c r="F119" s="7" t="s">
        <v>28</v>
      </c>
      <c r="G119" s="7" t="s">
        <v>707</v>
      </c>
      <c r="H119" s="7" t="s">
        <v>28</v>
      </c>
      <c r="I119" s="7">
        <v>2.0423</v>
      </c>
      <c r="J119" s="7" t="s">
        <v>28</v>
      </c>
      <c r="K119" s="33">
        <v>124.17</v>
      </c>
      <c r="L119" s="33">
        <v>36586488.770000003</v>
      </c>
    </row>
    <row r="120" spans="1:12" ht="30">
      <c r="A120" s="31">
        <v>116</v>
      </c>
      <c r="B120" s="31" t="s">
        <v>577</v>
      </c>
      <c r="C120" s="7">
        <v>76622440</v>
      </c>
      <c r="D120" s="31" t="s">
        <v>161</v>
      </c>
      <c r="E120" s="7" t="s">
        <v>28</v>
      </c>
      <c r="F120" s="7" t="s">
        <v>28</v>
      </c>
      <c r="G120" s="7" t="s">
        <v>708</v>
      </c>
      <c r="H120" s="7" t="s">
        <v>28</v>
      </c>
      <c r="I120" s="7">
        <v>1.48</v>
      </c>
      <c r="J120" s="7" t="s">
        <v>28</v>
      </c>
      <c r="K120" s="33">
        <v>3700</v>
      </c>
      <c r="L120" s="33">
        <v>26513246.52</v>
      </c>
    </row>
    <row r="121" spans="1:12" ht="30">
      <c r="A121" s="31">
        <v>117</v>
      </c>
      <c r="B121" s="31" t="s">
        <v>577</v>
      </c>
      <c r="C121" s="7">
        <v>76622440</v>
      </c>
      <c r="D121" s="31" t="s">
        <v>273</v>
      </c>
      <c r="E121" s="7" t="s">
        <v>28</v>
      </c>
      <c r="F121" s="7" t="s">
        <v>28</v>
      </c>
      <c r="G121" s="7" t="s">
        <v>709</v>
      </c>
      <c r="H121" s="7" t="s">
        <v>28</v>
      </c>
      <c r="I121" s="7">
        <v>1.48</v>
      </c>
      <c r="J121" s="7" t="s">
        <v>28</v>
      </c>
      <c r="K121" s="33">
        <v>7</v>
      </c>
      <c r="L121" s="33">
        <v>26513246.52</v>
      </c>
    </row>
    <row r="122" spans="1:12" ht="30">
      <c r="A122" s="31">
        <v>118</v>
      </c>
      <c r="B122" s="31" t="s">
        <v>580</v>
      </c>
      <c r="C122" s="7">
        <v>76622450</v>
      </c>
      <c r="D122" s="31" t="s">
        <v>271</v>
      </c>
      <c r="E122" s="7" t="s">
        <v>28</v>
      </c>
      <c r="F122" s="7" t="s">
        <v>28</v>
      </c>
      <c r="G122" s="7" t="s">
        <v>710</v>
      </c>
      <c r="H122" s="7" t="s">
        <v>28</v>
      </c>
      <c r="I122" s="7">
        <v>3.0565000000000002</v>
      </c>
      <c r="J122" s="7" t="s">
        <v>28</v>
      </c>
      <c r="K122" s="33">
        <v>7641.25</v>
      </c>
      <c r="L122" s="33">
        <v>54755228.380000003</v>
      </c>
    </row>
    <row r="123" spans="1:12" ht="30">
      <c r="A123" s="31">
        <v>119</v>
      </c>
      <c r="B123" s="31" t="s">
        <v>576</v>
      </c>
      <c r="C123" s="7">
        <v>76622460</v>
      </c>
      <c r="D123" s="31" t="s">
        <v>160</v>
      </c>
      <c r="E123" s="7" t="s">
        <v>28</v>
      </c>
      <c r="F123" s="7" t="s">
        <v>28</v>
      </c>
      <c r="G123" s="7" t="s">
        <v>711</v>
      </c>
      <c r="H123" s="7" t="s">
        <v>28</v>
      </c>
      <c r="I123" s="7">
        <v>3.8157999999999999</v>
      </c>
      <c r="J123" s="7" t="s">
        <v>28</v>
      </c>
      <c r="K123" s="33">
        <v>9539.5</v>
      </c>
      <c r="L123" s="33">
        <v>68357598.709999993</v>
      </c>
    </row>
    <row r="124" spans="1:12" ht="30">
      <c r="A124" s="31">
        <v>120</v>
      </c>
      <c r="B124" s="31" t="s">
        <v>581</v>
      </c>
      <c r="C124" s="7">
        <v>76622475</v>
      </c>
      <c r="D124" s="31" t="s">
        <v>282</v>
      </c>
      <c r="E124" s="7" t="s">
        <v>28</v>
      </c>
      <c r="F124" s="7" t="s">
        <v>28</v>
      </c>
      <c r="G124" s="7" t="s">
        <v>712</v>
      </c>
      <c r="H124" s="7" t="s">
        <v>28</v>
      </c>
      <c r="I124" s="7">
        <v>1.2401</v>
      </c>
      <c r="J124" s="7" t="s">
        <v>28</v>
      </c>
      <c r="K124" s="33">
        <v>3100</v>
      </c>
      <c r="L124" s="33">
        <v>22215592.579999998</v>
      </c>
    </row>
    <row r="125" spans="1:12" ht="30">
      <c r="A125" s="31">
        <v>121</v>
      </c>
      <c r="B125" s="31" t="s">
        <v>581</v>
      </c>
      <c r="C125" s="7">
        <v>76622475</v>
      </c>
      <c r="D125" s="31" t="s">
        <v>284</v>
      </c>
      <c r="E125" s="7" t="s">
        <v>28</v>
      </c>
      <c r="F125" s="7" t="s">
        <v>28</v>
      </c>
      <c r="G125" s="7" t="s">
        <v>713</v>
      </c>
      <c r="H125" s="7" t="s">
        <v>28</v>
      </c>
      <c r="I125" s="7">
        <v>3.5124</v>
      </c>
      <c r="J125" s="7" t="s">
        <v>28</v>
      </c>
      <c r="K125" s="33">
        <v>50</v>
      </c>
      <c r="L125" s="33">
        <v>62922383.170000002</v>
      </c>
    </row>
    <row r="126" spans="1:12" ht="30">
      <c r="A126" s="31">
        <v>122</v>
      </c>
      <c r="B126" s="31" t="s">
        <v>581</v>
      </c>
      <c r="C126" s="7">
        <v>76622475</v>
      </c>
      <c r="D126" s="31" t="s">
        <v>286</v>
      </c>
      <c r="E126" s="7" t="s">
        <v>28</v>
      </c>
      <c r="F126" s="7" t="s">
        <v>28</v>
      </c>
      <c r="G126" s="7" t="s">
        <v>714</v>
      </c>
      <c r="H126" s="7" t="s">
        <v>28</v>
      </c>
      <c r="I126" s="7">
        <v>3.51</v>
      </c>
      <c r="J126" s="7" t="s">
        <v>28</v>
      </c>
      <c r="K126" s="33">
        <v>8781</v>
      </c>
      <c r="L126" s="33">
        <v>62879388.719999999</v>
      </c>
    </row>
    <row r="127" spans="1:12" ht="30">
      <c r="A127" s="31">
        <v>123</v>
      </c>
      <c r="B127" s="31" t="s">
        <v>162</v>
      </c>
      <c r="C127" s="7">
        <v>76624405</v>
      </c>
      <c r="D127" s="31" t="s">
        <v>163</v>
      </c>
      <c r="E127" s="7" t="s">
        <v>28</v>
      </c>
      <c r="F127" s="7" t="s">
        <v>28</v>
      </c>
      <c r="G127" s="7" t="s">
        <v>715</v>
      </c>
      <c r="H127" s="7" t="s">
        <v>28</v>
      </c>
      <c r="I127" s="7">
        <v>1.5</v>
      </c>
      <c r="J127" s="7" t="s">
        <v>28</v>
      </c>
      <c r="K127" s="33">
        <v>80</v>
      </c>
      <c r="L127" s="33">
        <v>26871533.640000001</v>
      </c>
    </row>
    <row r="128" spans="1:12">
      <c r="A128" s="31">
        <v>124</v>
      </c>
      <c r="B128" s="31" t="s">
        <v>164</v>
      </c>
      <c r="C128" s="7">
        <v>76624410</v>
      </c>
      <c r="D128" s="31" t="s">
        <v>94</v>
      </c>
      <c r="E128" s="7" t="s">
        <v>28</v>
      </c>
      <c r="F128" s="7" t="s">
        <v>28</v>
      </c>
      <c r="G128" s="7" t="s">
        <v>716</v>
      </c>
      <c r="H128" s="7" t="s">
        <v>28</v>
      </c>
      <c r="I128" s="7">
        <v>0.7</v>
      </c>
      <c r="J128" s="7" t="s">
        <v>28</v>
      </c>
      <c r="K128" s="33">
        <v>56</v>
      </c>
      <c r="L128" s="33">
        <v>12540049.029999999</v>
      </c>
    </row>
    <row r="129" spans="1:12">
      <c r="A129" s="31">
        <v>125</v>
      </c>
      <c r="B129" s="31" t="s">
        <v>164</v>
      </c>
      <c r="C129" s="7">
        <v>76624410</v>
      </c>
      <c r="D129" s="31" t="s">
        <v>181</v>
      </c>
      <c r="E129" s="7" t="s">
        <v>28</v>
      </c>
      <c r="F129" s="7" t="s">
        <v>28</v>
      </c>
      <c r="G129" s="7" t="s">
        <v>717</v>
      </c>
      <c r="H129" s="7" t="s">
        <v>28</v>
      </c>
      <c r="I129" s="7">
        <v>1.5</v>
      </c>
      <c r="J129" s="7" t="s">
        <v>28</v>
      </c>
      <c r="K129" s="33">
        <v>115</v>
      </c>
      <c r="L129" s="33">
        <v>26871533.640000001</v>
      </c>
    </row>
    <row r="130" spans="1:12" ht="30">
      <c r="A130" s="31">
        <v>126</v>
      </c>
      <c r="B130" s="31" t="s">
        <v>166</v>
      </c>
      <c r="C130" s="7">
        <v>76624415</v>
      </c>
      <c r="D130" s="31" t="s">
        <v>167</v>
      </c>
      <c r="E130" s="7" t="s">
        <v>28</v>
      </c>
      <c r="F130" s="7" t="s">
        <v>28</v>
      </c>
      <c r="G130" s="7" t="s">
        <v>718</v>
      </c>
      <c r="H130" s="7" t="s">
        <v>28</v>
      </c>
      <c r="I130" s="7">
        <v>2</v>
      </c>
      <c r="J130" s="7" t="s">
        <v>28</v>
      </c>
      <c r="K130" s="33">
        <v>10</v>
      </c>
      <c r="L130" s="33">
        <v>35828711.520000003</v>
      </c>
    </row>
    <row r="131" spans="1:12" ht="30">
      <c r="A131" s="31">
        <v>127</v>
      </c>
      <c r="B131" s="31" t="s">
        <v>166</v>
      </c>
      <c r="C131" s="7">
        <v>76624415</v>
      </c>
      <c r="D131" s="31" t="s">
        <v>168</v>
      </c>
      <c r="E131" s="7" t="s">
        <v>28</v>
      </c>
      <c r="F131" s="7" t="s">
        <v>28</v>
      </c>
      <c r="G131" s="7" t="s">
        <v>719</v>
      </c>
      <c r="H131" s="7" t="s">
        <v>28</v>
      </c>
      <c r="I131" s="7">
        <v>2</v>
      </c>
      <c r="J131" s="7" t="s">
        <v>28</v>
      </c>
      <c r="K131" s="33">
        <v>90</v>
      </c>
      <c r="L131" s="33">
        <v>35828711.520000003</v>
      </c>
    </row>
    <row r="132" spans="1:12">
      <c r="A132" s="31">
        <v>128</v>
      </c>
      <c r="B132" s="31" t="s">
        <v>169</v>
      </c>
      <c r="C132" s="7">
        <v>76624420</v>
      </c>
      <c r="D132" s="31" t="s">
        <v>170</v>
      </c>
      <c r="E132" s="7" t="s">
        <v>28</v>
      </c>
      <c r="F132" s="7" t="s">
        <v>28</v>
      </c>
      <c r="G132" s="7" t="s">
        <v>720</v>
      </c>
      <c r="H132" s="7" t="s">
        <v>28</v>
      </c>
      <c r="I132" s="7">
        <v>2</v>
      </c>
      <c r="J132" s="7" t="s">
        <v>28</v>
      </c>
      <c r="K132" s="33">
        <v>320</v>
      </c>
      <c r="L132" s="33">
        <v>35828711.520000003</v>
      </c>
    </row>
    <row r="133" spans="1:12">
      <c r="A133" s="31">
        <v>129</v>
      </c>
      <c r="B133" s="31" t="s">
        <v>171</v>
      </c>
      <c r="C133" s="7">
        <v>76624430</v>
      </c>
      <c r="D133" s="31" t="s">
        <v>172</v>
      </c>
      <c r="E133" s="7" t="s">
        <v>28</v>
      </c>
      <c r="F133" s="7" t="s">
        <v>28</v>
      </c>
      <c r="G133" s="7" t="s">
        <v>721</v>
      </c>
      <c r="H133" s="7" t="s">
        <v>28</v>
      </c>
      <c r="I133" s="7">
        <v>1</v>
      </c>
      <c r="J133" s="7" t="s">
        <v>28</v>
      </c>
      <c r="K133" s="33">
        <v>80</v>
      </c>
      <c r="L133" s="33">
        <v>17914355.760000002</v>
      </c>
    </row>
    <row r="134" spans="1:12">
      <c r="A134" s="31">
        <v>130</v>
      </c>
      <c r="B134" s="31" t="s">
        <v>173</v>
      </c>
      <c r="C134" s="7">
        <v>76624435</v>
      </c>
      <c r="D134" s="31" t="s">
        <v>174</v>
      </c>
      <c r="E134" s="7" t="s">
        <v>28</v>
      </c>
      <c r="F134" s="7" t="s">
        <v>28</v>
      </c>
      <c r="G134" s="7" t="s">
        <v>722</v>
      </c>
      <c r="H134" s="7" t="s">
        <v>28</v>
      </c>
      <c r="I134" s="7">
        <v>2.5623999999999998</v>
      </c>
      <c r="J134" s="7" t="s">
        <v>28</v>
      </c>
      <c r="K134" s="33">
        <v>280</v>
      </c>
      <c r="L134" s="33">
        <v>45903745.200000003</v>
      </c>
    </row>
    <row r="135" spans="1:12" ht="30">
      <c r="A135" s="31">
        <v>131</v>
      </c>
      <c r="B135" s="31" t="s">
        <v>175</v>
      </c>
      <c r="C135" s="7">
        <v>76624440</v>
      </c>
      <c r="D135" s="31" t="s">
        <v>176</v>
      </c>
      <c r="E135" s="7" t="s">
        <v>28</v>
      </c>
      <c r="F135" s="7" t="s">
        <v>28</v>
      </c>
      <c r="G135" s="7" t="s">
        <v>723</v>
      </c>
      <c r="H135" s="7" t="s">
        <v>28</v>
      </c>
      <c r="I135" s="7">
        <v>1.5</v>
      </c>
      <c r="J135" s="7" t="s">
        <v>28</v>
      </c>
      <c r="K135" s="33">
        <v>80</v>
      </c>
      <c r="L135" s="33">
        <v>26871533.640000001</v>
      </c>
    </row>
    <row r="136" spans="1:12" ht="30">
      <c r="A136" s="31">
        <v>132</v>
      </c>
      <c r="B136" s="31" t="s">
        <v>175</v>
      </c>
      <c r="C136" s="7">
        <v>76624440</v>
      </c>
      <c r="D136" s="31" t="s">
        <v>177</v>
      </c>
      <c r="E136" s="7" t="s">
        <v>28</v>
      </c>
      <c r="F136" s="7" t="s">
        <v>28</v>
      </c>
      <c r="G136" s="7" t="s">
        <v>724</v>
      </c>
      <c r="H136" s="7" t="s">
        <v>28</v>
      </c>
      <c r="I136" s="7">
        <v>1.5</v>
      </c>
      <c r="J136" s="7" t="s">
        <v>28</v>
      </c>
      <c r="K136" s="33">
        <v>10</v>
      </c>
      <c r="L136" s="33">
        <v>26871533.640000001</v>
      </c>
    </row>
    <row r="137" spans="1:12">
      <c r="A137" s="31">
        <v>133</v>
      </c>
      <c r="B137" s="31" t="s">
        <v>178</v>
      </c>
      <c r="C137" s="7">
        <v>76624445</v>
      </c>
      <c r="D137" s="31" t="s">
        <v>179</v>
      </c>
      <c r="E137" s="7" t="s">
        <v>28</v>
      </c>
      <c r="F137" s="7" t="s">
        <v>28</v>
      </c>
      <c r="G137" s="7" t="s">
        <v>725</v>
      </c>
      <c r="H137" s="7" t="s">
        <v>28</v>
      </c>
      <c r="I137" s="7">
        <v>1</v>
      </c>
      <c r="J137" s="7" t="s">
        <v>28</v>
      </c>
      <c r="K137" s="33">
        <v>90</v>
      </c>
      <c r="L137" s="33">
        <v>17914355.760000002</v>
      </c>
    </row>
    <row r="138" spans="1:12" ht="30">
      <c r="A138" s="31">
        <v>134</v>
      </c>
      <c r="B138" s="31" t="s">
        <v>180</v>
      </c>
      <c r="C138" s="7">
        <v>76624451</v>
      </c>
      <c r="D138" s="31" t="s">
        <v>182</v>
      </c>
      <c r="E138" s="7" t="s">
        <v>28</v>
      </c>
      <c r="F138" s="7" t="s">
        <v>28</v>
      </c>
      <c r="G138" s="7" t="s">
        <v>726</v>
      </c>
      <c r="H138" s="7" t="s">
        <v>28</v>
      </c>
      <c r="I138" s="7">
        <v>2</v>
      </c>
      <c r="J138" s="7" t="s">
        <v>28</v>
      </c>
      <c r="K138" s="33">
        <v>180</v>
      </c>
      <c r="L138" s="33">
        <v>35828711.520000003</v>
      </c>
    </row>
    <row r="139" spans="1:12" ht="30">
      <c r="A139" s="31">
        <v>135</v>
      </c>
      <c r="B139" s="31" t="s">
        <v>183</v>
      </c>
      <c r="C139" s="7">
        <v>76624453</v>
      </c>
      <c r="D139" s="31" t="s">
        <v>184</v>
      </c>
      <c r="E139" s="7" t="s">
        <v>28</v>
      </c>
      <c r="F139" s="7" t="s">
        <v>28</v>
      </c>
      <c r="G139" s="7" t="s">
        <v>727</v>
      </c>
      <c r="H139" s="7" t="s">
        <v>28</v>
      </c>
      <c r="I139" s="7">
        <v>2</v>
      </c>
      <c r="J139" s="7" t="s">
        <v>28</v>
      </c>
      <c r="K139" s="33">
        <v>40</v>
      </c>
      <c r="L139" s="33">
        <v>35828711.520000003</v>
      </c>
    </row>
    <row r="140" spans="1:12" ht="30">
      <c r="A140" s="31">
        <v>136</v>
      </c>
      <c r="B140" s="31" t="s">
        <v>185</v>
      </c>
      <c r="C140" s="7">
        <v>76624452</v>
      </c>
      <c r="D140" s="31" t="s">
        <v>186</v>
      </c>
      <c r="E140" s="7" t="s">
        <v>28</v>
      </c>
      <c r="F140" s="7" t="s">
        <v>28</v>
      </c>
      <c r="G140" s="7" t="s">
        <v>728</v>
      </c>
      <c r="H140" s="7" t="s">
        <v>28</v>
      </c>
      <c r="I140" s="7">
        <v>2</v>
      </c>
      <c r="J140" s="7" t="s">
        <v>28</v>
      </c>
      <c r="K140" s="33">
        <v>90</v>
      </c>
      <c r="L140" s="33">
        <v>35828711.520000003</v>
      </c>
    </row>
    <row r="141" spans="1:12" ht="30">
      <c r="A141" s="31">
        <v>137</v>
      </c>
      <c r="B141" s="31" t="s">
        <v>187</v>
      </c>
      <c r="C141" s="7">
        <v>76624455</v>
      </c>
      <c r="D141" s="31" t="s">
        <v>188</v>
      </c>
      <c r="E141" s="7" t="s">
        <v>28</v>
      </c>
      <c r="F141" s="7" t="s">
        <v>28</v>
      </c>
      <c r="G141" s="7" t="s">
        <v>729</v>
      </c>
      <c r="H141" s="7" t="s">
        <v>28</v>
      </c>
      <c r="I141" s="7">
        <v>1</v>
      </c>
      <c r="J141" s="7" t="s">
        <v>28</v>
      </c>
      <c r="K141" s="33">
        <v>25</v>
      </c>
      <c r="L141" s="33">
        <v>17914355.760000002</v>
      </c>
    </row>
    <row r="142" spans="1:12" ht="30">
      <c r="A142" s="31">
        <v>138</v>
      </c>
      <c r="B142" s="31" t="s">
        <v>189</v>
      </c>
      <c r="C142" s="7">
        <v>76625404</v>
      </c>
      <c r="D142" s="31" t="s">
        <v>190</v>
      </c>
      <c r="E142" s="7" t="s">
        <v>28</v>
      </c>
      <c r="F142" s="7" t="s">
        <v>28</v>
      </c>
      <c r="G142" s="7" t="s">
        <v>730</v>
      </c>
      <c r="H142" s="7" t="s">
        <v>28</v>
      </c>
      <c r="I142" s="7">
        <v>3</v>
      </c>
      <c r="J142" s="7" t="s">
        <v>28</v>
      </c>
      <c r="K142" s="33">
        <v>100</v>
      </c>
      <c r="L142" s="33">
        <v>53743067.280000001</v>
      </c>
    </row>
    <row r="143" spans="1:12" ht="30">
      <c r="A143" s="31">
        <v>139</v>
      </c>
      <c r="B143" s="31" t="s">
        <v>191</v>
      </c>
      <c r="C143" s="7">
        <v>76625408</v>
      </c>
      <c r="D143" s="31" t="s">
        <v>192</v>
      </c>
      <c r="E143" s="7" t="s">
        <v>28</v>
      </c>
      <c r="F143" s="7" t="s">
        <v>28</v>
      </c>
      <c r="G143" s="7" t="s">
        <v>731</v>
      </c>
      <c r="H143" s="7" t="s">
        <v>28</v>
      </c>
      <c r="I143" s="7">
        <v>6</v>
      </c>
      <c r="J143" s="7" t="s">
        <v>28</v>
      </c>
      <c r="K143" s="33">
        <v>70</v>
      </c>
      <c r="L143" s="33">
        <v>107486134.56</v>
      </c>
    </row>
    <row r="144" spans="1:12">
      <c r="A144" s="31">
        <v>140</v>
      </c>
      <c r="B144" s="31" t="s">
        <v>194</v>
      </c>
      <c r="C144" s="7">
        <v>76625412</v>
      </c>
      <c r="D144" s="31" t="s">
        <v>195</v>
      </c>
      <c r="E144" s="7" t="s">
        <v>28</v>
      </c>
      <c r="F144" s="7" t="s">
        <v>28</v>
      </c>
      <c r="G144" s="7" t="s">
        <v>732</v>
      </c>
      <c r="H144" s="7" t="s">
        <v>28</v>
      </c>
      <c r="I144" s="7">
        <v>1.5</v>
      </c>
      <c r="J144" s="7" t="s">
        <v>28</v>
      </c>
      <c r="K144" s="33">
        <v>60</v>
      </c>
      <c r="L144" s="33">
        <v>26871533.640000001</v>
      </c>
    </row>
    <row r="145" spans="1:12">
      <c r="A145" s="31">
        <v>141</v>
      </c>
      <c r="B145" s="31" t="s">
        <v>194</v>
      </c>
      <c r="C145" s="7">
        <v>76625412</v>
      </c>
      <c r="D145" s="31" t="s">
        <v>196</v>
      </c>
      <c r="E145" s="7" t="s">
        <v>28</v>
      </c>
      <c r="F145" s="7" t="s">
        <v>28</v>
      </c>
      <c r="G145" s="7" t="s">
        <v>733</v>
      </c>
      <c r="H145" s="7" t="s">
        <v>28</v>
      </c>
      <c r="I145" s="7">
        <v>1</v>
      </c>
      <c r="J145" s="7" t="s">
        <v>28</v>
      </c>
      <c r="K145" s="33">
        <v>490</v>
      </c>
      <c r="L145" s="33">
        <v>17914355.760000002</v>
      </c>
    </row>
    <row r="146" spans="1:12">
      <c r="A146" s="31">
        <v>142</v>
      </c>
      <c r="B146" s="31" t="s">
        <v>194</v>
      </c>
      <c r="C146" s="7">
        <v>76625412</v>
      </c>
      <c r="D146" s="31" t="s">
        <v>197</v>
      </c>
      <c r="E146" s="7" t="s">
        <v>28</v>
      </c>
      <c r="F146" s="7" t="s">
        <v>28</v>
      </c>
      <c r="G146" s="7" t="s">
        <v>734</v>
      </c>
      <c r="H146" s="7" t="s">
        <v>28</v>
      </c>
      <c r="I146" s="7">
        <v>1</v>
      </c>
      <c r="J146" s="7" t="s">
        <v>28</v>
      </c>
      <c r="K146" s="33">
        <v>450</v>
      </c>
      <c r="L146" s="33">
        <v>17914355.760000002</v>
      </c>
    </row>
    <row r="147" spans="1:12" ht="30">
      <c r="A147" s="31">
        <v>143</v>
      </c>
      <c r="B147" s="31" t="s">
        <v>198</v>
      </c>
      <c r="C147" s="7">
        <v>76625416</v>
      </c>
      <c r="D147" s="31" t="s">
        <v>199</v>
      </c>
      <c r="E147" s="7" t="s">
        <v>28</v>
      </c>
      <c r="F147" s="7" t="s">
        <v>28</v>
      </c>
      <c r="G147" s="7" t="s">
        <v>735</v>
      </c>
      <c r="H147" s="7" t="s">
        <v>28</v>
      </c>
      <c r="I147" s="7">
        <v>1.5</v>
      </c>
      <c r="J147" s="7" t="s">
        <v>28</v>
      </c>
      <c r="K147" s="33">
        <v>70</v>
      </c>
      <c r="L147" s="33">
        <v>26871533.640000001</v>
      </c>
    </row>
    <row r="148" spans="1:12" ht="30">
      <c r="A148" s="31">
        <v>144</v>
      </c>
      <c r="B148" s="31" t="s">
        <v>582</v>
      </c>
      <c r="C148" s="7">
        <v>76625448</v>
      </c>
      <c r="D148" s="31" t="s">
        <v>265</v>
      </c>
      <c r="E148" s="7" t="s">
        <v>28</v>
      </c>
      <c r="F148" s="7" t="s">
        <v>28</v>
      </c>
      <c r="G148" s="7" t="s">
        <v>736</v>
      </c>
      <c r="H148" s="7" t="s">
        <v>28</v>
      </c>
      <c r="I148" s="7">
        <v>3.5</v>
      </c>
      <c r="J148" s="7" t="s">
        <v>28</v>
      </c>
      <c r="K148" s="33">
        <v>200</v>
      </c>
      <c r="L148" s="33">
        <v>62700245.159999996</v>
      </c>
    </row>
    <row r="149" spans="1:12">
      <c r="A149" s="31">
        <v>145</v>
      </c>
      <c r="B149" s="31" t="s">
        <v>200</v>
      </c>
      <c r="C149" s="7">
        <v>76625418</v>
      </c>
      <c r="D149" s="31" t="s">
        <v>201</v>
      </c>
      <c r="E149" s="7" t="s">
        <v>28</v>
      </c>
      <c r="F149" s="7" t="s">
        <v>28</v>
      </c>
      <c r="G149" s="7" t="s">
        <v>737</v>
      </c>
      <c r="H149" s="7" t="s">
        <v>28</v>
      </c>
      <c r="I149" s="7">
        <v>5</v>
      </c>
      <c r="J149" s="7" t="s">
        <v>28</v>
      </c>
      <c r="K149" s="33">
        <v>80</v>
      </c>
      <c r="L149" s="33">
        <v>89571778.799999997</v>
      </c>
    </row>
    <row r="150" spans="1:12" ht="30">
      <c r="A150" s="31">
        <v>146</v>
      </c>
      <c r="B150" s="31" t="s">
        <v>202</v>
      </c>
      <c r="C150" s="7">
        <v>76625420</v>
      </c>
      <c r="D150" s="31" t="s">
        <v>203</v>
      </c>
      <c r="E150" s="7" t="s">
        <v>28</v>
      </c>
      <c r="F150" s="7" t="s">
        <v>28</v>
      </c>
      <c r="G150" s="7" t="s">
        <v>738</v>
      </c>
      <c r="H150" s="7" t="s">
        <v>28</v>
      </c>
      <c r="I150" s="7">
        <v>2</v>
      </c>
      <c r="J150" s="7" t="s">
        <v>28</v>
      </c>
      <c r="K150" s="33">
        <v>120</v>
      </c>
      <c r="L150" s="33">
        <v>35828711.520000003</v>
      </c>
    </row>
    <row r="151" spans="1:12" ht="30">
      <c r="A151" s="31">
        <v>147</v>
      </c>
      <c r="B151" s="31" t="s">
        <v>204</v>
      </c>
      <c r="C151" s="7">
        <v>76625422</v>
      </c>
      <c r="D151" s="31" t="s">
        <v>205</v>
      </c>
      <c r="E151" s="7" t="s">
        <v>28</v>
      </c>
      <c r="F151" s="7" t="s">
        <v>28</v>
      </c>
      <c r="G151" s="7" t="s">
        <v>739</v>
      </c>
      <c r="H151" s="7" t="s">
        <v>28</v>
      </c>
      <c r="I151" s="7">
        <v>5.81</v>
      </c>
      <c r="J151" s="7" t="s">
        <v>28</v>
      </c>
      <c r="K151" s="33">
        <v>70</v>
      </c>
      <c r="L151" s="33">
        <v>104082406.97</v>
      </c>
    </row>
    <row r="152" spans="1:12" ht="30">
      <c r="A152" s="31">
        <v>148</v>
      </c>
      <c r="B152" s="31" t="s">
        <v>206</v>
      </c>
      <c r="C152" s="7">
        <v>76625424</v>
      </c>
      <c r="D152" s="31" t="s">
        <v>207</v>
      </c>
      <c r="E152" s="7" t="s">
        <v>28</v>
      </c>
      <c r="F152" s="7" t="s">
        <v>28</v>
      </c>
      <c r="G152" s="7" t="s">
        <v>740</v>
      </c>
      <c r="H152" s="7" t="s">
        <v>28</v>
      </c>
      <c r="I152" s="7">
        <v>10</v>
      </c>
      <c r="J152" s="7" t="s">
        <v>28</v>
      </c>
      <c r="K152" s="33">
        <v>100</v>
      </c>
      <c r="L152" s="33">
        <v>179143557.59999999</v>
      </c>
    </row>
    <row r="153" spans="1:12" ht="30">
      <c r="A153" s="31">
        <v>149</v>
      </c>
      <c r="B153" s="31" t="s">
        <v>208</v>
      </c>
      <c r="C153" s="7">
        <v>76625428</v>
      </c>
      <c r="D153" s="31" t="s">
        <v>209</v>
      </c>
      <c r="E153" s="7" t="s">
        <v>28</v>
      </c>
      <c r="F153" s="7" t="s">
        <v>28</v>
      </c>
      <c r="G153" s="7" t="s">
        <v>741</v>
      </c>
      <c r="H153" s="7" t="s">
        <v>28</v>
      </c>
      <c r="I153" s="7">
        <v>3.67</v>
      </c>
      <c r="J153" s="7" t="s">
        <v>28</v>
      </c>
      <c r="K153" s="33">
        <v>180</v>
      </c>
      <c r="L153" s="33">
        <v>65745685.640000001</v>
      </c>
    </row>
    <row r="154" spans="1:12" ht="30">
      <c r="A154" s="31">
        <v>150</v>
      </c>
      <c r="B154" s="31" t="s">
        <v>210</v>
      </c>
      <c r="C154" s="7">
        <v>76625432</v>
      </c>
      <c r="D154" s="31" t="s">
        <v>211</v>
      </c>
      <c r="E154" s="7" t="s">
        <v>28</v>
      </c>
      <c r="F154" s="7" t="s">
        <v>28</v>
      </c>
      <c r="G154" s="7" t="s">
        <v>742</v>
      </c>
      <c r="H154" s="7" t="s">
        <v>28</v>
      </c>
      <c r="I154" s="7">
        <v>1.5</v>
      </c>
      <c r="J154" s="7" t="s">
        <v>28</v>
      </c>
      <c r="K154" s="33">
        <v>100</v>
      </c>
      <c r="L154" s="33">
        <v>26871533.640000001</v>
      </c>
    </row>
    <row r="155" spans="1:12" ht="30">
      <c r="A155" s="31">
        <v>151</v>
      </c>
      <c r="B155" s="31" t="s">
        <v>212</v>
      </c>
      <c r="C155" s="7">
        <v>76625436</v>
      </c>
      <c r="D155" s="31" t="s">
        <v>213</v>
      </c>
      <c r="E155" s="7" t="s">
        <v>28</v>
      </c>
      <c r="F155" s="7" t="s">
        <v>28</v>
      </c>
      <c r="G155" s="7" t="s">
        <v>743</v>
      </c>
      <c r="H155" s="7" t="s">
        <v>28</v>
      </c>
      <c r="I155" s="7">
        <v>4</v>
      </c>
      <c r="J155" s="7" t="s">
        <v>28</v>
      </c>
      <c r="K155" s="33">
        <v>180</v>
      </c>
      <c r="L155" s="33">
        <v>71657423.040000007</v>
      </c>
    </row>
    <row r="156" spans="1:12" ht="30">
      <c r="A156" s="31">
        <v>152</v>
      </c>
      <c r="B156" s="31" t="s">
        <v>212</v>
      </c>
      <c r="C156" s="7">
        <v>76625436</v>
      </c>
      <c r="D156" s="31" t="s">
        <v>213</v>
      </c>
      <c r="E156" s="7" t="s">
        <v>28</v>
      </c>
      <c r="F156" s="7" t="s">
        <v>28</v>
      </c>
      <c r="G156" s="7" t="s">
        <v>743</v>
      </c>
      <c r="H156" s="7" t="s">
        <v>28</v>
      </c>
      <c r="I156" s="7">
        <v>2.5</v>
      </c>
      <c r="J156" s="7" t="s">
        <v>28</v>
      </c>
      <c r="K156" s="33">
        <v>75</v>
      </c>
      <c r="L156" s="33">
        <v>44785889.399999999</v>
      </c>
    </row>
    <row r="157" spans="1:12" ht="30">
      <c r="A157" s="31">
        <v>153</v>
      </c>
      <c r="B157" s="31" t="s">
        <v>214</v>
      </c>
      <c r="C157" s="7">
        <v>76625440</v>
      </c>
      <c r="D157" s="31" t="s">
        <v>215</v>
      </c>
      <c r="E157" s="7" t="s">
        <v>28</v>
      </c>
      <c r="F157" s="7" t="s">
        <v>28</v>
      </c>
      <c r="G157" s="7" t="s">
        <v>744</v>
      </c>
      <c r="H157" s="7" t="s">
        <v>28</v>
      </c>
      <c r="I157" s="7">
        <v>3</v>
      </c>
      <c r="J157" s="7" t="s">
        <v>28</v>
      </c>
      <c r="K157" s="33">
        <v>1000</v>
      </c>
      <c r="L157" s="33">
        <v>53743067.280000001</v>
      </c>
    </row>
    <row r="158" spans="1:12">
      <c r="A158" s="31">
        <v>154</v>
      </c>
      <c r="B158" s="31" t="s">
        <v>745</v>
      </c>
      <c r="C158" s="7">
        <v>76625444</v>
      </c>
      <c r="D158" s="31" t="s">
        <v>193</v>
      </c>
      <c r="E158" s="7" t="s">
        <v>28</v>
      </c>
      <c r="F158" s="7" t="s">
        <v>28</v>
      </c>
      <c r="G158" s="7" t="s">
        <v>746</v>
      </c>
      <c r="H158" s="7" t="s">
        <v>28</v>
      </c>
      <c r="I158" s="7">
        <v>1.5</v>
      </c>
      <c r="J158" s="7" t="s">
        <v>28</v>
      </c>
      <c r="K158" s="33">
        <v>70</v>
      </c>
      <c r="L158" s="33">
        <v>26871533.640000001</v>
      </c>
    </row>
    <row r="159" spans="1:12">
      <c r="A159" s="31">
        <v>155</v>
      </c>
      <c r="B159" s="31" t="s">
        <v>216</v>
      </c>
      <c r="C159" s="7">
        <v>76626000</v>
      </c>
      <c r="D159" s="31" t="s">
        <v>219</v>
      </c>
      <c r="E159" s="7" t="s">
        <v>28</v>
      </c>
      <c r="F159" s="7" t="s">
        <v>28</v>
      </c>
      <c r="G159" s="7" t="s">
        <v>747</v>
      </c>
      <c r="H159" s="7" t="s">
        <v>28</v>
      </c>
      <c r="I159" s="7">
        <v>2.5</v>
      </c>
      <c r="J159" s="7" t="s">
        <v>28</v>
      </c>
      <c r="K159" s="33">
        <v>85</v>
      </c>
      <c r="L159" s="33">
        <v>44785889.399999999</v>
      </c>
    </row>
    <row r="160" spans="1:12" ht="30">
      <c r="A160" s="31">
        <v>156</v>
      </c>
      <c r="B160" s="31" t="s">
        <v>748</v>
      </c>
      <c r="C160" s="7">
        <v>76626162</v>
      </c>
      <c r="D160" s="31" t="s">
        <v>218</v>
      </c>
      <c r="E160" s="7" t="s">
        <v>28</v>
      </c>
      <c r="F160" s="7" t="s">
        <v>28</v>
      </c>
      <c r="G160" s="7" t="s">
        <v>749</v>
      </c>
      <c r="H160" s="7" t="s">
        <v>28</v>
      </c>
      <c r="I160" s="7">
        <v>2</v>
      </c>
      <c r="J160" s="7" t="s">
        <v>28</v>
      </c>
      <c r="K160" s="33">
        <v>80</v>
      </c>
      <c r="L160" s="33">
        <v>35828711.520000003</v>
      </c>
    </row>
    <row r="161" spans="1:12">
      <c r="A161" s="31">
        <v>157</v>
      </c>
      <c r="B161" s="31" t="s">
        <v>441</v>
      </c>
      <c r="C161" s="7">
        <v>76626410</v>
      </c>
      <c r="D161" s="31" t="s">
        <v>217</v>
      </c>
      <c r="E161" s="7" t="s">
        <v>28</v>
      </c>
      <c r="F161" s="7" t="s">
        <v>28</v>
      </c>
      <c r="G161" s="7" t="s">
        <v>750</v>
      </c>
      <c r="H161" s="7" t="s">
        <v>28</v>
      </c>
      <c r="I161" s="7">
        <v>1.52</v>
      </c>
      <c r="J161" s="7" t="s">
        <v>28</v>
      </c>
      <c r="K161" s="33">
        <v>70</v>
      </c>
      <c r="L161" s="33">
        <v>27229820.760000002</v>
      </c>
    </row>
    <row r="162" spans="1:12" ht="30">
      <c r="A162" s="31">
        <v>158</v>
      </c>
      <c r="B162" s="31" t="s">
        <v>220</v>
      </c>
      <c r="C162" s="7">
        <v>76626408</v>
      </c>
      <c r="D162" s="31" t="s">
        <v>221</v>
      </c>
      <c r="E162" s="7" t="s">
        <v>28</v>
      </c>
      <c r="F162" s="7" t="s">
        <v>28</v>
      </c>
      <c r="G162" s="7" t="s">
        <v>751</v>
      </c>
      <c r="H162" s="7" t="s">
        <v>28</v>
      </c>
      <c r="I162" s="7">
        <v>2.4</v>
      </c>
      <c r="J162" s="7" t="s">
        <v>28</v>
      </c>
      <c r="K162" s="33">
        <v>25000</v>
      </c>
      <c r="L162" s="33">
        <v>42994453.82</v>
      </c>
    </row>
    <row r="163" spans="1:12" ht="30">
      <c r="A163" s="31">
        <v>159</v>
      </c>
      <c r="B163" s="31" t="s">
        <v>220</v>
      </c>
      <c r="C163" s="7">
        <v>76626408</v>
      </c>
      <c r="D163" s="31" t="s">
        <v>222</v>
      </c>
      <c r="E163" s="7" t="s">
        <v>28</v>
      </c>
      <c r="F163" s="7" t="s">
        <v>28</v>
      </c>
      <c r="G163" s="7" t="s">
        <v>752</v>
      </c>
      <c r="H163" s="7" t="s">
        <v>28</v>
      </c>
      <c r="I163" s="7">
        <v>2.4</v>
      </c>
      <c r="J163" s="7" t="s">
        <v>28</v>
      </c>
      <c r="K163" s="33">
        <v>25000</v>
      </c>
      <c r="L163" s="33">
        <v>42994453.82</v>
      </c>
    </row>
    <row r="164" spans="1:12" ht="30">
      <c r="A164" s="31">
        <v>160</v>
      </c>
      <c r="B164" s="31" t="s">
        <v>223</v>
      </c>
      <c r="C164" s="7">
        <v>76628415</v>
      </c>
      <c r="D164" s="31" t="s">
        <v>224</v>
      </c>
      <c r="E164" s="7" t="s">
        <v>28</v>
      </c>
      <c r="F164" s="7" t="s">
        <v>28</v>
      </c>
      <c r="G164" s="7" t="s">
        <v>753</v>
      </c>
      <c r="H164" s="7" t="s">
        <v>28</v>
      </c>
      <c r="I164" s="7">
        <v>1</v>
      </c>
      <c r="J164" s="7" t="s">
        <v>28</v>
      </c>
      <c r="K164" s="33">
        <v>10</v>
      </c>
      <c r="L164" s="33">
        <v>17914355.760000002</v>
      </c>
    </row>
    <row r="165" spans="1:12" ht="30">
      <c r="A165" s="31">
        <v>161</v>
      </c>
      <c r="B165" s="31" t="s">
        <v>225</v>
      </c>
      <c r="C165" s="7">
        <v>76628405</v>
      </c>
      <c r="D165" s="31" t="s">
        <v>226</v>
      </c>
      <c r="E165" s="7" t="s">
        <v>28</v>
      </c>
      <c r="F165" s="7" t="s">
        <v>28</v>
      </c>
      <c r="G165" s="7" t="s">
        <v>754</v>
      </c>
      <c r="H165" s="7" t="s">
        <v>28</v>
      </c>
      <c r="I165" s="7">
        <v>10</v>
      </c>
      <c r="J165" s="7" t="s">
        <v>28</v>
      </c>
      <c r="K165" s="33">
        <v>42</v>
      </c>
      <c r="L165" s="33">
        <v>179143557.59999999</v>
      </c>
    </row>
    <row r="166" spans="1:12" ht="30">
      <c r="A166" s="31">
        <v>162</v>
      </c>
      <c r="B166" s="31" t="s">
        <v>227</v>
      </c>
      <c r="C166" s="7">
        <v>76628410</v>
      </c>
      <c r="D166" s="31" t="s">
        <v>228</v>
      </c>
      <c r="E166" s="7" t="s">
        <v>28</v>
      </c>
      <c r="F166" s="7" t="s">
        <v>28</v>
      </c>
      <c r="G166" s="7" t="s">
        <v>755</v>
      </c>
      <c r="H166" s="7" t="s">
        <v>28</v>
      </c>
      <c r="I166" s="7">
        <v>1</v>
      </c>
      <c r="J166" s="7" t="s">
        <v>28</v>
      </c>
      <c r="K166" s="33">
        <v>35</v>
      </c>
      <c r="L166" s="33">
        <v>17914355.760000002</v>
      </c>
    </row>
    <row r="167" spans="1:12" ht="30">
      <c r="A167" s="31">
        <v>163</v>
      </c>
      <c r="B167" s="31" t="s">
        <v>227</v>
      </c>
      <c r="C167" s="7">
        <v>76628410</v>
      </c>
      <c r="D167" s="31" t="s">
        <v>229</v>
      </c>
      <c r="E167" s="7" t="s">
        <v>28</v>
      </c>
      <c r="F167" s="7" t="s">
        <v>28</v>
      </c>
      <c r="G167" s="7" t="s">
        <v>756</v>
      </c>
      <c r="H167" s="7" t="s">
        <v>28</v>
      </c>
      <c r="I167" s="7">
        <v>1</v>
      </c>
      <c r="J167" s="7" t="s">
        <v>28</v>
      </c>
      <c r="K167" s="33">
        <v>15</v>
      </c>
      <c r="L167" s="33">
        <v>17914355.760000002</v>
      </c>
    </row>
    <row r="168" spans="1:12" ht="30">
      <c r="A168" s="31">
        <v>164</v>
      </c>
      <c r="B168" s="31" t="s">
        <v>230</v>
      </c>
      <c r="C168" s="7">
        <v>76628420</v>
      </c>
      <c r="D168" s="31" t="s">
        <v>231</v>
      </c>
      <c r="E168" s="7" t="s">
        <v>28</v>
      </c>
      <c r="F168" s="7" t="s">
        <v>28</v>
      </c>
      <c r="G168" s="7" t="s">
        <v>757</v>
      </c>
      <c r="H168" s="7" t="s">
        <v>28</v>
      </c>
      <c r="I168" s="7">
        <v>2</v>
      </c>
      <c r="J168" s="7" t="s">
        <v>28</v>
      </c>
      <c r="K168" s="33">
        <v>600</v>
      </c>
      <c r="L168" s="33">
        <v>35828711.520000003</v>
      </c>
    </row>
    <row r="169" spans="1:12" ht="30">
      <c r="A169" s="31">
        <v>165</v>
      </c>
      <c r="B169" s="31" t="s">
        <v>230</v>
      </c>
      <c r="C169" s="7">
        <v>76628420</v>
      </c>
      <c r="D169" s="31" t="s">
        <v>232</v>
      </c>
      <c r="E169" s="7" t="s">
        <v>28</v>
      </c>
      <c r="F169" s="7" t="s">
        <v>28</v>
      </c>
      <c r="G169" s="7" t="s">
        <v>758</v>
      </c>
      <c r="H169" s="7" t="s">
        <v>28</v>
      </c>
      <c r="I169" s="7">
        <v>2</v>
      </c>
      <c r="J169" s="7" t="s">
        <v>28</v>
      </c>
      <c r="K169" s="33">
        <v>380</v>
      </c>
      <c r="L169" s="33">
        <v>35828711.520000003</v>
      </c>
    </row>
    <row r="170" spans="1:12">
      <c r="A170" s="31">
        <v>166</v>
      </c>
      <c r="B170" s="31" t="s">
        <v>233</v>
      </c>
      <c r="C170" s="7">
        <v>76628425</v>
      </c>
      <c r="D170" s="31" t="s">
        <v>234</v>
      </c>
      <c r="E170" s="7" t="s">
        <v>28</v>
      </c>
      <c r="F170" s="7" t="s">
        <v>28</v>
      </c>
      <c r="G170" s="7" t="s">
        <v>759</v>
      </c>
      <c r="H170" s="7" t="s">
        <v>28</v>
      </c>
      <c r="I170" s="7">
        <v>1</v>
      </c>
      <c r="J170" s="7" t="s">
        <v>28</v>
      </c>
      <c r="K170" s="33">
        <v>190</v>
      </c>
      <c r="L170" s="33">
        <v>17914355.760000002</v>
      </c>
    </row>
    <row r="171" spans="1:12">
      <c r="A171" s="31">
        <v>167</v>
      </c>
      <c r="B171" s="31" t="s">
        <v>235</v>
      </c>
      <c r="C171" s="7">
        <v>76628430</v>
      </c>
      <c r="D171" s="31" t="s">
        <v>236</v>
      </c>
      <c r="E171" s="7" t="s">
        <v>28</v>
      </c>
      <c r="F171" s="7" t="s">
        <v>28</v>
      </c>
      <c r="G171" s="7" t="s">
        <v>760</v>
      </c>
      <c r="H171" s="7" t="s">
        <v>28</v>
      </c>
      <c r="I171" s="7">
        <v>1</v>
      </c>
      <c r="J171" s="7" t="s">
        <v>28</v>
      </c>
      <c r="K171" s="33">
        <v>180</v>
      </c>
      <c r="L171" s="33">
        <v>17914355.760000002</v>
      </c>
    </row>
    <row r="172" spans="1:12">
      <c r="A172" s="31">
        <v>168</v>
      </c>
      <c r="B172" s="31" t="s">
        <v>235</v>
      </c>
      <c r="C172" s="7">
        <v>76628430</v>
      </c>
      <c r="D172" s="31" t="s">
        <v>237</v>
      </c>
      <c r="E172" s="7" t="s">
        <v>28</v>
      </c>
      <c r="F172" s="7" t="s">
        <v>28</v>
      </c>
      <c r="G172" s="7" t="s">
        <v>761</v>
      </c>
      <c r="H172" s="7" t="s">
        <v>28</v>
      </c>
      <c r="I172" s="7">
        <v>2.5</v>
      </c>
      <c r="J172" s="7" t="s">
        <v>28</v>
      </c>
      <c r="K172" s="33">
        <v>470</v>
      </c>
      <c r="L172" s="33">
        <v>44785889.399999999</v>
      </c>
    </row>
    <row r="173" spans="1:12">
      <c r="A173" s="31">
        <v>169</v>
      </c>
      <c r="B173" s="31" t="s">
        <v>235</v>
      </c>
      <c r="C173" s="7">
        <v>76628430</v>
      </c>
      <c r="D173" s="31" t="s">
        <v>237</v>
      </c>
      <c r="E173" s="7" t="s">
        <v>28</v>
      </c>
      <c r="F173" s="7" t="s">
        <v>28</v>
      </c>
      <c r="G173" s="7" t="s">
        <v>762</v>
      </c>
      <c r="H173" s="7" t="s">
        <v>28</v>
      </c>
      <c r="I173" s="7">
        <v>1.5</v>
      </c>
      <c r="J173" s="7" t="s">
        <v>28</v>
      </c>
      <c r="K173" s="33">
        <v>455</v>
      </c>
      <c r="L173" s="33">
        <v>26871533.640000001</v>
      </c>
    </row>
    <row r="174" spans="1:12">
      <c r="A174" s="31">
        <v>170</v>
      </c>
      <c r="B174" s="31" t="s">
        <v>238</v>
      </c>
      <c r="C174" s="7">
        <v>76628435</v>
      </c>
      <c r="D174" s="31" t="s">
        <v>239</v>
      </c>
      <c r="E174" s="7" t="s">
        <v>28</v>
      </c>
      <c r="F174" s="7" t="s">
        <v>28</v>
      </c>
      <c r="G174" s="7" t="s">
        <v>763</v>
      </c>
      <c r="H174" s="7" t="s">
        <v>28</v>
      </c>
      <c r="I174" s="7">
        <v>1.5</v>
      </c>
      <c r="J174" s="7" t="s">
        <v>28</v>
      </c>
      <c r="K174" s="33">
        <v>250</v>
      </c>
      <c r="L174" s="33">
        <v>26871533.640000001</v>
      </c>
    </row>
    <row r="175" spans="1:12" ht="30">
      <c r="A175" s="31">
        <v>171</v>
      </c>
      <c r="B175" s="31" t="s">
        <v>240</v>
      </c>
      <c r="C175" s="7">
        <v>76628101</v>
      </c>
      <c r="D175" s="31" t="s">
        <v>241</v>
      </c>
      <c r="E175" s="7" t="s">
        <v>28</v>
      </c>
      <c r="F175" s="7" t="s">
        <v>28</v>
      </c>
      <c r="G175" s="7" t="s">
        <v>764</v>
      </c>
      <c r="H175" s="7" t="s">
        <v>28</v>
      </c>
      <c r="I175" s="7">
        <v>2</v>
      </c>
      <c r="J175" s="7" t="s">
        <v>28</v>
      </c>
      <c r="K175" s="33">
        <v>1200</v>
      </c>
      <c r="L175" s="33">
        <v>35828711.520000003</v>
      </c>
    </row>
    <row r="176" spans="1:12" ht="30">
      <c r="A176" s="31">
        <v>172</v>
      </c>
      <c r="B176" s="31" t="s">
        <v>242</v>
      </c>
      <c r="C176" s="7">
        <v>76628455</v>
      </c>
      <c r="D176" s="31" t="s">
        <v>243</v>
      </c>
      <c r="E176" s="7" t="s">
        <v>28</v>
      </c>
      <c r="F176" s="7" t="s">
        <v>28</v>
      </c>
      <c r="G176" s="7" t="s">
        <v>765</v>
      </c>
      <c r="H176" s="7" t="s">
        <v>28</v>
      </c>
      <c r="I176" s="7">
        <v>3</v>
      </c>
      <c r="J176" s="7" t="s">
        <v>28</v>
      </c>
      <c r="K176" s="33">
        <v>200</v>
      </c>
      <c r="L176" s="33">
        <v>53743067.280000001</v>
      </c>
    </row>
    <row r="177" spans="1:12">
      <c r="A177" s="31">
        <v>173</v>
      </c>
      <c r="B177" s="31" t="s">
        <v>244</v>
      </c>
      <c r="C177" s="7">
        <v>76628460</v>
      </c>
      <c r="D177" s="31" t="s">
        <v>245</v>
      </c>
      <c r="E177" s="7" t="s">
        <v>28</v>
      </c>
      <c r="F177" s="7" t="s">
        <v>28</v>
      </c>
      <c r="G177" s="7" t="s">
        <v>766</v>
      </c>
      <c r="H177" s="7" t="s">
        <v>28</v>
      </c>
      <c r="I177" s="7">
        <v>1</v>
      </c>
      <c r="J177" s="7" t="s">
        <v>28</v>
      </c>
      <c r="K177" s="33">
        <v>200</v>
      </c>
      <c r="L177" s="33">
        <v>17914355.760000002</v>
      </c>
    </row>
    <row r="178" spans="1:12">
      <c r="A178" s="31">
        <v>174</v>
      </c>
      <c r="B178" s="31" t="s">
        <v>246</v>
      </c>
      <c r="C178" s="7">
        <v>76628465</v>
      </c>
      <c r="D178" s="31" t="s">
        <v>247</v>
      </c>
      <c r="E178" s="7" t="s">
        <v>28</v>
      </c>
      <c r="F178" s="7" t="s">
        <v>28</v>
      </c>
      <c r="G178" s="7" t="s">
        <v>767</v>
      </c>
      <c r="H178" s="7" t="s">
        <v>28</v>
      </c>
      <c r="I178" s="7">
        <v>1</v>
      </c>
      <c r="J178" s="7" t="s">
        <v>28</v>
      </c>
      <c r="K178" s="33">
        <v>290</v>
      </c>
      <c r="L178" s="33">
        <v>17914355.760000002</v>
      </c>
    </row>
    <row r="179" spans="1:12">
      <c r="A179" s="31">
        <v>175</v>
      </c>
      <c r="B179" s="31" t="s">
        <v>246</v>
      </c>
      <c r="C179" s="7">
        <v>76628465</v>
      </c>
      <c r="D179" s="31" t="s">
        <v>247</v>
      </c>
      <c r="E179" s="7" t="s">
        <v>28</v>
      </c>
      <c r="F179" s="7" t="s">
        <v>28</v>
      </c>
      <c r="G179" s="7" t="s">
        <v>768</v>
      </c>
      <c r="H179" s="7" t="s">
        <v>28</v>
      </c>
      <c r="I179" s="7">
        <v>1</v>
      </c>
      <c r="J179" s="7" t="s">
        <v>28</v>
      </c>
      <c r="K179" s="33">
        <v>320</v>
      </c>
      <c r="L179" s="33">
        <v>17914355.760000002</v>
      </c>
    </row>
    <row r="180" spans="1:12">
      <c r="A180" s="31">
        <v>176</v>
      </c>
      <c r="B180" s="31" t="s">
        <v>248</v>
      </c>
      <c r="C180" s="7">
        <v>76628470</v>
      </c>
      <c r="D180" s="31" t="s">
        <v>249</v>
      </c>
      <c r="E180" s="7" t="s">
        <v>28</v>
      </c>
      <c r="F180" s="7" t="s">
        <v>28</v>
      </c>
      <c r="G180" s="7" t="s">
        <v>769</v>
      </c>
      <c r="H180" s="7" t="s">
        <v>28</v>
      </c>
      <c r="I180" s="7">
        <v>1</v>
      </c>
      <c r="J180" s="7" t="s">
        <v>28</v>
      </c>
      <c r="K180" s="33">
        <v>290</v>
      </c>
      <c r="L180" s="33">
        <v>17914355.760000002</v>
      </c>
    </row>
    <row r="181" spans="1:12" ht="30">
      <c r="A181" s="31">
        <v>177</v>
      </c>
      <c r="B181" s="31" t="s">
        <v>250</v>
      </c>
      <c r="C181" s="7">
        <v>76630405</v>
      </c>
      <c r="D181" s="31" t="s">
        <v>251</v>
      </c>
      <c r="E181" s="7" t="s">
        <v>28</v>
      </c>
      <c r="F181" s="7" t="s">
        <v>28</v>
      </c>
      <c r="G181" s="7" t="s">
        <v>770</v>
      </c>
      <c r="H181" s="7" t="s">
        <v>28</v>
      </c>
      <c r="I181" s="7">
        <v>1.0527</v>
      </c>
      <c r="J181" s="7" t="s">
        <v>28</v>
      </c>
      <c r="K181" s="33">
        <v>56</v>
      </c>
      <c r="L181" s="33">
        <v>18858442.309999999</v>
      </c>
    </row>
    <row r="182" spans="1:12" ht="30">
      <c r="A182" s="31">
        <v>178</v>
      </c>
      <c r="B182" s="31" t="s">
        <v>771</v>
      </c>
      <c r="C182" s="7">
        <v>76630410</v>
      </c>
      <c r="D182" s="31" t="s">
        <v>260</v>
      </c>
      <c r="E182" s="7" t="s">
        <v>28</v>
      </c>
      <c r="F182" s="7" t="s">
        <v>28</v>
      </c>
      <c r="G182" s="7" t="s">
        <v>772</v>
      </c>
      <c r="H182" s="7" t="s">
        <v>28</v>
      </c>
      <c r="I182" s="7">
        <v>1.554</v>
      </c>
      <c r="J182" s="7" t="s">
        <v>28</v>
      </c>
      <c r="K182" s="33">
        <v>82.9</v>
      </c>
      <c r="L182" s="33">
        <v>27838908.850000001</v>
      </c>
    </row>
    <row r="183" spans="1:12" ht="30">
      <c r="A183" s="31">
        <v>179</v>
      </c>
      <c r="B183" s="31" t="s">
        <v>773</v>
      </c>
      <c r="C183" s="7">
        <v>76630420</v>
      </c>
      <c r="D183" s="31" t="s">
        <v>261</v>
      </c>
      <c r="E183" s="7" t="s">
        <v>28</v>
      </c>
      <c r="F183" s="7" t="s">
        <v>28</v>
      </c>
      <c r="G183" s="7" t="s">
        <v>774</v>
      </c>
      <c r="H183" s="7" t="s">
        <v>28</v>
      </c>
      <c r="I183" s="7">
        <v>2.5771999999999999</v>
      </c>
      <c r="J183" s="7" t="s">
        <v>28</v>
      </c>
      <c r="K183" s="33">
        <v>44.2</v>
      </c>
      <c r="L183" s="33">
        <v>46168877.659999996</v>
      </c>
    </row>
    <row r="184" spans="1:12" ht="30">
      <c r="A184" s="31">
        <v>180</v>
      </c>
      <c r="B184" s="31" t="s">
        <v>253</v>
      </c>
      <c r="C184" s="7">
        <v>76630425</v>
      </c>
      <c r="D184" s="31" t="s">
        <v>292</v>
      </c>
      <c r="E184" s="7" t="s">
        <v>28</v>
      </c>
      <c r="F184" s="7" t="s">
        <v>28</v>
      </c>
      <c r="G184" s="7" t="s">
        <v>775</v>
      </c>
      <c r="H184" s="7" t="s">
        <v>28</v>
      </c>
      <c r="I184" s="7">
        <v>1.7321</v>
      </c>
      <c r="J184" s="7" t="s">
        <v>28</v>
      </c>
      <c r="K184" s="33">
        <v>252.8</v>
      </c>
      <c r="L184" s="33">
        <v>31029455.609999999</v>
      </c>
    </row>
    <row r="185" spans="1:12" ht="30">
      <c r="A185" s="31">
        <v>181</v>
      </c>
      <c r="B185" s="31" t="s">
        <v>776</v>
      </c>
      <c r="C185" s="7">
        <v>76630426</v>
      </c>
      <c r="D185" s="31" t="s">
        <v>256</v>
      </c>
      <c r="E185" s="7" t="s">
        <v>28</v>
      </c>
      <c r="F185" s="7" t="s">
        <v>28</v>
      </c>
      <c r="G185" s="7" t="s">
        <v>777</v>
      </c>
      <c r="H185" s="7" t="s">
        <v>28</v>
      </c>
      <c r="I185" s="7">
        <v>1.3723000000000001</v>
      </c>
      <c r="J185" s="7" t="s">
        <v>28</v>
      </c>
      <c r="K185" s="33">
        <v>174.2</v>
      </c>
      <c r="L185" s="33">
        <v>24583870.41</v>
      </c>
    </row>
    <row r="186" spans="1:12" ht="30">
      <c r="A186" s="31">
        <v>182</v>
      </c>
      <c r="B186" s="31" t="s">
        <v>778</v>
      </c>
      <c r="C186" s="7">
        <v>76630430</v>
      </c>
      <c r="D186" s="31" t="s">
        <v>257</v>
      </c>
      <c r="E186" s="7" t="s">
        <v>28</v>
      </c>
      <c r="F186" s="7" t="s">
        <v>28</v>
      </c>
      <c r="G186" s="7" t="s">
        <v>779</v>
      </c>
      <c r="H186" s="7" t="s">
        <v>28</v>
      </c>
      <c r="I186" s="7">
        <v>9.3609000000000009</v>
      </c>
      <c r="J186" s="7" t="s">
        <v>28</v>
      </c>
      <c r="K186" s="33">
        <v>68</v>
      </c>
      <c r="L186" s="33">
        <v>167694492.83000001</v>
      </c>
    </row>
    <row r="187" spans="1:12" ht="30">
      <c r="A187" s="31">
        <v>183</v>
      </c>
      <c r="B187" s="31" t="s">
        <v>780</v>
      </c>
      <c r="C187" s="7">
        <v>76630440</v>
      </c>
      <c r="D187" s="31" t="s">
        <v>254</v>
      </c>
      <c r="E187" s="7" t="s">
        <v>28</v>
      </c>
      <c r="F187" s="7" t="s">
        <v>28</v>
      </c>
      <c r="G187" s="7" t="s">
        <v>781</v>
      </c>
      <c r="H187" s="7" t="s">
        <v>28</v>
      </c>
      <c r="I187" s="7">
        <v>1.89</v>
      </c>
      <c r="J187" s="7" t="s">
        <v>28</v>
      </c>
      <c r="K187" s="33">
        <v>127.6</v>
      </c>
      <c r="L187" s="33">
        <v>33858132.390000001</v>
      </c>
    </row>
    <row r="188" spans="1:12" ht="30">
      <c r="A188" s="31">
        <v>184</v>
      </c>
      <c r="B188" s="31" t="s">
        <v>255</v>
      </c>
      <c r="C188" s="7">
        <v>76630450</v>
      </c>
      <c r="D188" s="31" t="s">
        <v>293</v>
      </c>
      <c r="E188" s="7" t="s">
        <v>28</v>
      </c>
      <c r="F188" s="7" t="s">
        <v>28</v>
      </c>
      <c r="G188" s="7" t="s">
        <v>782</v>
      </c>
      <c r="H188" s="7" t="s">
        <v>28</v>
      </c>
      <c r="I188" s="7">
        <v>1</v>
      </c>
      <c r="J188" s="7" t="s">
        <v>28</v>
      </c>
      <c r="K188" s="33">
        <v>72.599999999999994</v>
      </c>
      <c r="L188" s="33">
        <v>17914355.760000002</v>
      </c>
    </row>
    <row r="189" spans="1:12" ht="30">
      <c r="A189" s="31">
        <v>185</v>
      </c>
      <c r="B189" s="31" t="s">
        <v>783</v>
      </c>
      <c r="C189" s="7">
        <v>76630465</v>
      </c>
      <c r="D189" s="31" t="s">
        <v>294</v>
      </c>
      <c r="E189" s="7" t="s">
        <v>28</v>
      </c>
      <c r="F189" s="7" t="s">
        <v>28</v>
      </c>
      <c r="G189" s="7" t="s">
        <v>784</v>
      </c>
      <c r="H189" s="7" t="s">
        <v>28</v>
      </c>
      <c r="I189" s="7">
        <v>1.1477999999999999</v>
      </c>
      <c r="J189" s="7" t="s">
        <v>28</v>
      </c>
      <c r="K189" s="33">
        <v>46.7</v>
      </c>
      <c r="L189" s="33">
        <v>20562097.539999999</v>
      </c>
    </row>
    <row r="190" spans="1:12" ht="30">
      <c r="A190" s="31">
        <v>186</v>
      </c>
      <c r="B190" s="31" t="s">
        <v>295</v>
      </c>
      <c r="C190" s="7">
        <v>76630470</v>
      </c>
      <c r="D190" s="31" t="s">
        <v>296</v>
      </c>
      <c r="E190" s="7" t="s">
        <v>28</v>
      </c>
      <c r="F190" s="7" t="s">
        <v>28</v>
      </c>
      <c r="G190" s="7" t="s">
        <v>785</v>
      </c>
      <c r="H190" s="7" t="s">
        <v>28</v>
      </c>
      <c r="I190" s="7">
        <v>1.8468</v>
      </c>
      <c r="J190" s="7" t="s">
        <v>28</v>
      </c>
      <c r="K190" s="33">
        <v>50</v>
      </c>
      <c r="L190" s="33">
        <v>33084232.219999999</v>
      </c>
    </row>
    <row r="191" spans="1:12" ht="30">
      <c r="A191" s="31">
        <v>187</v>
      </c>
      <c r="B191" s="31" t="s">
        <v>302</v>
      </c>
      <c r="C191" s="7">
        <v>76632408</v>
      </c>
      <c r="D191" s="31" t="s">
        <v>303</v>
      </c>
      <c r="E191" s="7" t="s">
        <v>28</v>
      </c>
      <c r="F191" s="7" t="s">
        <v>28</v>
      </c>
      <c r="G191" s="7" t="s">
        <v>786</v>
      </c>
      <c r="H191" s="7" t="s">
        <v>28</v>
      </c>
      <c r="I191" s="7">
        <v>1</v>
      </c>
      <c r="J191" s="7" t="s">
        <v>28</v>
      </c>
      <c r="K191" s="33">
        <v>525</v>
      </c>
      <c r="L191" s="33">
        <v>17914355.760000002</v>
      </c>
    </row>
    <row r="192" spans="1:12" ht="30">
      <c r="A192" s="31">
        <v>188</v>
      </c>
      <c r="B192" s="31" t="s">
        <v>262</v>
      </c>
      <c r="C192" s="7">
        <v>76632410</v>
      </c>
      <c r="D192" s="31" t="s">
        <v>304</v>
      </c>
      <c r="E192" s="7" t="s">
        <v>28</v>
      </c>
      <c r="F192" s="7" t="s">
        <v>28</v>
      </c>
      <c r="G192" s="7" t="s">
        <v>787</v>
      </c>
      <c r="H192" s="7" t="s">
        <v>28</v>
      </c>
      <c r="I192" s="7">
        <v>4</v>
      </c>
      <c r="J192" s="7" t="s">
        <v>28</v>
      </c>
      <c r="K192" s="33">
        <v>620</v>
      </c>
      <c r="L192" s="33">
        <v>71657423.040000007</v>
      </c>
    </row>
    <row r="193" spans="1:12" ht="30">
      <c r="A193" s="31">
        <v>189</v>
      </c>
      <c r="B193" s="31" t="s">
        <v>305</v>
      </c>
      <c r="C193" s="7">
        <v>76632415</v>
      </c>
      <c r="D193" s="31" t="s">
        <v>306</v>
      </c>
      <c r="E193" s="7" t="s">
        <v>28</v>
      </c>
      <c r="F193" s="7" t="s">
        <v>28</v>
      </c>
      <c r="G193" s="7" t="s">
        <v>788</v>
      </c>
      <c r="H193" s="7" t="s">
        <v>28</v>
      </c>
      <c r="I193" s="7">
        <v>1</v>
      </c>
      <c r="J193" s="7" t="s">
        <v>28</v>
      </c>
      <c r="K193" s="33">
        <v>130</v>
      </c>
      <c r="L193" s="33">
        <v>17914355.760000002</v>
      </c>
    </row>
    <row r="194" spans="1:12" ht="30">
      <c r="A194" s="31">
        <v>190</v>
      </c>
      <c r="B194" s="31" t="s">
        <v>307</v>
      </c>
      <c r="C194" s="7">
        <v>76632425</v>
      </c>
      <c r="D194" s="31" t="s">
        <v>308</v>
      </c>
      <c r="E194" s="7" t="s">
        <v>28</v>
      </c>
      <c r="F194" s="7" t="s">
        <v>28</v>
      </c>
      <c r="G194" s="7" t="s">
        <v>789</v>
      </c>
      <c r="H194" s="7" t="s">
        <v>28</v>
      </c>
      <c r="I194" s="7">
        <v>1</v>
      </c>
      <c r="J194" s="7" t="s">
        <v>28</v>
      </c>
      <c r="K194" s="33">
        <v>100</v>
      </c>
      <c r="L194" s="33">
        <v>17914355.760000002</v>
      </c>
    </row>
    <row r="195" spans="1:12" ht="30">
      <c r="A195" s="31">
        <v>191</v>
      </c>
      <c r="B195" s="31" t="s">
        <v>309</v>
      </c>
      <c r="C195" s="7">
        <v>76632430</v>
      </c>
      <c r="D195" s="31" t="s">
        <v>310</v>
      </c>
      <c r="E195" s="7" t="s">
        <v>28</v>
      </c>
      <c r="F195" s="7" t="s">
        <v>28</v>
      </c>
      <c r="G195" s="7" t="s">
        <v>790</v>
      </c>
      <c r="H195" s="7" t="s">
        <v>28</v>
      </c>
      <c r="I195" s="7">
        <v>4.5</v>
      </c>
      <c r="J195" s="7" t="s">
        <v>28</v>
      </c>
      <c r="K195" s="33">
        <v>850</v>
      </c>
      <c r="L195" s="33">
        <v>80614600.920000002</v>
      </c>
    </row>
    <row r="196" spans="1:12" ht="30">
      <c r="A196" s="31">
        <v>192</v>
      </c>
      <c r="B196" s="31" t="s">
        <v>298</v>
      </c>
      <c r="C196" s="7">
        <v>76632153</v>
      </c>
      <c r="D196" s="31" t="s">
        <v>299</v>
      </c>
      <c r="E196" s="7" t="s">
        <v>28</v>
      </c>
      <c r="F196" s="7" t="s">
        <v>28</v>
      </c>
      <c r="G196" s="7" t="s">
        <v>791</v>
      </c>
      <c r="H196" s="7" t="s">
        <v>28</v>
      </c>
      <c r="I196" s="7">
        <v>1</v>
      </c>
      <c r="J196" s="7" t="s">
        <v>28</v>
      </c>
      <c r="K196" s="33">
        <v>2000</v>
      </c>
      <c r="L196" s="33">
        <v>17914355.760000002</v>
      </c>
    </row>
    <row r="197" spans="1:12" ht="30">
      <c r="A197" s="31">
        <v>193</v>
      </c>
      <c r="B197" s="31" t="s">
        <v>311</v>
      </c>
      <c r="C197" s="7">
        <v>76632435</v>
      </c>
      <c r="D197" s="31" t="s">
        <v>312</v>
      </c>
      <c r="E197" s="7" t="s">
        <v>28</v>
      </c>
      <c r="F197" s="7" t="s">
        <v>28</v>
      </c>
      <c r="G197" s="7" t="s">
        <v>792</v>
      </c>
      <c r="H197" s="7" t="s">
        <v>28</v>
      </c>
      <c r="I197" s="7">
        <v>1</v>
      </c>
      <c r="J197" s="7" t="s">
        <v>28</v>
      </c>
      <c r="K197" s="33">
        <v>1210</v>
      </c>
      <c r="L197" s="33">
        <v>17914355.760000002</v>
      </c>
    </row>
    <row r="198" spans="1:12" ht="30">
      <c r="A198" s="31">
        <v>194</v>
      </c>
      <c r="B198" s="31" t="s">
        <v>300</v>
      </c>
      <c r="C198" s="7">
        <v>76632440</v>
      </c>
      <c r="D198" s="31" t="s">
        <v>314</v>
      </c>
      <c r="E198" s="7" t="s">
        <v>28</v>
      </c>
      <c r="F198" s="7" t="s">
        <v>28</v>
      </c>
      <c r="G198" s="7" t="s">
        <v>793</v>
      </c>
      <c r="H198" s="7" t="s">
        <v>28</v>
      </c>
      <c r="I198" s="7">
        <v>1.2</v>
      </c>
      <c r="J198" s="7" t="s">
        <v>28</v>
      </c>
      <c r="K198" s="33">
        <v>725</v>
      </c>
      <c r="L198" s="33">
        <v>21497226.91</v>
      </c>
    </row>
    <row r="199" spans="1:12" ht="30">
      <c r="A199" s="31">
        <v>195</v>
      </c>
      <c r="B199" s="31" t="s">
        <v>315</v>
      </c>
      <c r="C199" s="7">
        <v>76632445</v>
      </c>
      <c r="D199" s="31" t="s">
        <v>316</v>
      </c>
      <c r="E199" s="7" t="s">
        <v>28</v>
      </c>
      <c r="F199" s="7" t="s">
        <v>28</v>
      </c>
      <c r="G199" s="7" t="s">
        <v>794</v>
      </c>
      <c r="H199" s="7" t="s">
        <v>28</v>
      </c>
      <c r="I199" s="7">
        <v>1.2</v>
      </c>
      <c r="J199" s="7" t="s">
        <v>28</v>
      </c>
      <c r="K199" s="33">
        <v>85</v>
      </c>
      <c r="L199" s="33">
        <v>21497226.91</v>
      </c>
    </row>
    <row r="200" spans="1:12" ht="30">
      <c r="A200" s="31">
        <v>196</v>
      </c>
      <c r="B200" s="31" t="s">
        <v>795</v>
      </c>
      <c r="C200" s="7">
        <v>76632450</v>
      </c>
      <c r="D200" s="31" t="s">
        <v>297</v>
      </c>
      <c r="E200" s="7" t="s">
        <v>28</v>
      </c>
      <c r="F200" s="7" t="s">
        <v>28</v>
      </c>
      <c r="G200" s="7" t="s">
        <v>796</v>
      </c>
      <c r="H200" s="7" t="s">
        <v>28</v>
      </c>
      <c r="I200" s="7">
        <v>3.5</v>
      </c>
      <c r="J200" s="7" t="s">
        <v>28</v>
      </c>
      <c r="K200" s="33">
        <v>7200</v>
      </c>
      <c r="L200" s="33">
        <v>62700245.159999996</v>
      </c>
    </row>
    <row r="201" spans="1:12" ht="30">
      <c r="A201" s="31">
        <v>197</v>
      </c>
      <c r="B201" s="31" t="s">
        <v>795</v>
      </c>
      <c r="C201" s="7">
        <v>76632450</v>
      </c>
      <c r="D201" s="31" t="s">
        <v>317</v>
      </c>
      <c r="E201" s="7" t="s">
        <v>28</v>
      </c>
      <c r="F201" s="7" t="s">
        <v>28</v>
      </c>
      <c r="G201" s="7" t="s">
        <v>797</v>
      </c>
      <c r="H201" s="7" t="s">
        <v>28</v>
      </c>
      <c r="I201" s="7">
        <v>2</v>
      </c>
      <c r="J201" s="7" t="s">
        <v>28</v>
      </c>
      <c r="K201" s="33">
        <v>200</v>
      </c>
      <c r="L201" s="33">
        <v>35828711.520000003</v>
      </c>
    </row>
    <row r="202" spans="1:12" ht="30">
      <c r="A202" s="31">
        <v>198</v>
      </c>
      <c r="B202" s="31" t="s">
        <v>318</v>
      </c>
      <c r="C202" s="7">
        <v>76632455</v>
      </c>
      <c r="D202" s="31" t="s">
        <v>319</v>
      </c>
      <c r="E202" s="7" t="s">
        <v>28</v>
      </c>
      <c r="F202" s="7" t="s">
        <v>28</v>
      </c>
      <c r="G202" s="7" t="s">
        <v>798</v>
      </c>
      <c r="H202" s="7" t="s">
        <v>28</v>
      </c>
      <c r="I202" s="7">
        <v>1.5</v>
      </c>
      <c r="J202" s="7" t="s">
        <v>28</v>
      </c>
      <c r="K202" s="33">
        <v>100</v>
      </c>
      <c r="L202" s="33">
        <v>26871533.640000001</v>
      </c>
    </row>
    <row r="203" spans="1:12" ht="30">
      <c r="A203" s="31">
        <v>199</v>
      </c>
      <c r="B203" s="31" t="s">
        <v>320</v>
      </c>
      <c r="C203" s="7">
        <v>76632457</v>
      </c>
      <c r="D203" s="31" t="s">
        <v>321</v>
      </c>
      <c r="E203" s="7" t="s">
        <v>28</v>
      </c>
      <c r="F203" s="7" t="s">
        <v>28</v>
      </c>
      <c r="G203" s="7" t="s">
        <v>799</v>
      </c>
      <c r="H203" s="7" t="s">
        <v>28</v>
      </c>
      <c r="I203" s="7">
        <v>1.7</v>
      </c>
      <c r="J203" s="7" t="s">
        <v>28</v>
      </c>
      <c r="K203" s="33">
        <v>900</v>
      </c>
      <c r="L203" s="33">
        <v>30454404.789999999</v>
      </c>
    </row>
    <row r="204" spans="1:12" ht="30">
      <c r="A204" s="31">
        <v>200</v>
      </c>
      <c r="B204" s="31" t="s">
        <v>264</v>
      </c>
      <c r="C204" s="7">
        <v>76632465</v>
      </c>
      <c r="D204" s="31" t="s">
        <v>323</v>
      </c>
      <c r="E204" s="7" t="s">
        <v>28</v>
      </c>
      <c r="F204" s="7" t="s">
        <v>28</v>
      </c>
      <c r="G204" s="7" t="s">
        <v>800</v>
      </c>
      <c r="H204" s="7" t="s">
        <v>28</v>
      </c>
      <c r="I204" s="7">
        <v>10</v>
      </c>
      <c r="J204" s="7" t="s">
        <v>28</v>
      </c>
      <c r="K204" s="33">
        <v>200</v>
      </c>
      <c r="L204" s="33">
        <v>179143557.59999999</v>
      </c>
    </row>
    <row r="205" spans="1:12" ht="30">
      <c r="A205" s="31">
        <v>201</v>
      </c>
      <c r="B205" s="31" t="s">
        <v>324</v>
      </c>
      <c r="C205" s="7">
        <v>76632470</v>
      </c>
      <c r="D205" s="31" t="s">
        <v>325</v>
      </c>
      <c r="E205" s="7" t="s">
        <v>28</v>
      </c>
      <c r="F205" s="7" t="s">
        <v>28</v>
      </c>
      <c r="G205" s="7" t="s">
        <v>801</v>
      </c>
      <c r="H205" s="7" t="s">
        <v>28</v>
      </c>
      <c r="I205" s="7">
        <v>2</v>
      </c>
      <c r="J205" s="7" t="s">
        <v>28</v>
      </c>
      <c r="K205" s="33">
        <v>4700</v>
      </c>
      <c r="L205" s="33">
        <v>35828711.520000003</v>
      </c>
    </row>
    <row r="206" spans="1:12" ht="30">
      <c r="A206" s="31">
        <v>202</v>
      </c>
      <c r="B206" s="31" t="s">
        <v>802</v>
      </c>
      <c r="C206" s="7">
        <v>76632170</v>
      </c>
      <c r="D206" s="31" t="s">
        <v>301</v>
      </c>
      <c r="E206" s="7" t="s">
        <v>28</v>
      </c>
      <c r="F206" s="7" t="s">
        <v>28</v>
      </c>
      <c r="G206" s="7" t="s">
        <v>803</v>
      </c>
      <c r="H206" s="7" t="s">
        <v>28</v>
      </c>
      <c r="I206" s="7">
        <v>10</v>
      </c>
      <c r="J206" s="7" t="s">
        <v>28</v>
      </c>
      <c r="K206" s="33">
        <v>6000</v>
      </c>
      <c r="L206" s="33">
        <v>179143557.59999999</v>
      </c>
    </row>
    <row r="207" spans="1:12" ht="30">
      <c r="A207" s="31">
        <v>203</v>
      </c>
      <c r="B207" s="31" t="s">
        <v>527</v>
      </c>
      <c r="C207" s="7">
        <v>76634405</v>
      </c>
      <c r="D207" s="31" t="s">
        <v>326</v>
      </c>
      <c r="E207" s="7" t="s">
        <v>28</v>
      </c>
      <c r="F207" s="7" t="s">
        <v>28</v>
      </c>
      <c r="G207" s="7" t="s">
        <v>804</v>
      </c>
      <c r="H207" s="7" t="s">
        <v>28</v>
      </c>
      <c r="I207" s="7">
        <v>10</v>
      </c>
      <c r="J207" s="7" t="s">
        <v>28</v>
      </c>
      <c r="K207" s="33">
        <v>600</v>
      </c>
      <c r="L207" s="33">
        <v>179143557.59999999</v>
      </c>
    </row>
    <row r="208" spans="1:12" ht="30">
      <c r="A208" s="31">
        <v>204</v>
      </c>
      <c r="B208" s="31" t="s">
        <v>527</v>
      </c>
      <c r="C208" s="7">
        <v>76634405</v>
      </c>
      <c r="D208" s="31" t="s">
        <v>338</v>
      </c>
      <c r="E208" s="7" t="s">
        <v>28</v>
      </c>
      <c r="F208" s="7" t="s">
        <v>28</v>
      </c>
      <c r="G208" s="7" t="s">
        <v>805</v>
      </c>
      <c r="H208" s="7" t="s">
        <v>28</v>
      </c>
      <c r="I208" s="7">
        <v>10</v>
      </c>
      <c r="J208" s="7" t="s">
        <v>28</v>
      </c>
      <c r="K208" s="33">
        <v>650</v>
      </c>
      <c r="L208" s="33">
        <v>179143557.59999999</v>
      </c>
    </row>
    <row r="209" spans="1:12" ht="30">
      <c r="A209" s="31">
        <v>205</v>
      </c>
      <c r="B209" s="31" t="s">
        <v>527</v>
      </c>
      <c r="C209" s="7">
        <v>76634405</v>
      </c>
      <c r="D209" s="31" t="s">
        <v>339</v>
      </c>
      <c r="E209" s="7" t="s">
        <v>28</v>
      </c>
      <c r="F209" s="7" t="s">
        <v>28</v>
      </c>
      <c r="G209" s="7" t="s">
        <v>806</v>
      </c>
      <c r="H209" s="7" t="s">
        <v>28</v>
      </c>
      <c r="I209" s="7">
        <v>1</v>
      </c>
      <c r="J209" s="7" t="s">
        <v>28</v>
      </c>
      <c r="K209" s="33">
        <v>200</v>
      </c>
      <c r="L209" s="33">
        <v>17914355.760000002</v>
      </c>
    </row>
    <row r="210" spans="1:12" ht="30">
      <c r="A210" s="31">
        <v>206</v>
      </c>
      <c r="B210" s="31" t="s">
        <v>527</v>
      </c>
      <c r="C210" s="7">
        <v>76634405</v>
      </c>
      <c r="D210" s="31" t="s">
        <v>340</v>
      </c>
      <c r="E210" s="7" t="s">
        <v>28</v>
      </c>
      <c r="F210" s="7" t="s">
        <v>28</v>
      </c>
      <c r="G210" s="7" t="s">
        <v>807</v>
      </c>
      <c r="H210" s="7" t="s">
        <v>28</v>
      </c>
      <c r="I210" s="7">
        <v>2</v>
      </c>
      <c r="J210" s="7" t="s">
        <v>28</v>
      </c>
      <c r="K210" s="33">
        <v>220</v>
      </c>
      <c r="L210" s="33">
        <v>35828711.520000003</v>
      </c>
    </row>
    <row r="211" spans="1:12">
      <c r="A211" s="31">
        <v>207</v>
      </c>
      <c r="B211" s="31" t="s">
        <v>808</v>
      </c>
      <c r="C211" s="7">
        <v>76634410</v>
      </c>
      <c r="D211" s="31" t="s">
        <v>328</v>
      </c>
      <c r="E211" s="7" t="s">
        <v>28</v>
      </c>
      <c r="F211" s="7" t="s">
        <v>28</v>
      </c>
      <c r="G211" s="7" t="s">
        <v>809</v>
      </c>
      <c r="H211" s="7" t="s">
        <v>28</v>
      </c>
      <c r="I211" s="7">
        <v>10</v>
      </c>
      <c r="J211" s="7" t="s">
        <v>28</v>
      </c>
      <c r="K211" s="33">
        <v>250.6</v>
      </c>
      <c r="L211" s="33">
        <v>179143557.59999999</v>
      </c>
    </row>
    <row r="212" spans="1:12">
      <c r="A212" s="31">
        <v>208</v>
      </c>
      <c r="B212" s="31" t="s">
        <v>529</v>
      </c>
      <c r="C212" s="7">
        <v>76634425</v>
      </c>
      <c r="D212" s="31" t="s">
        <v>528</v>
      </c>
      <c r="E212" s="7" t="s">
        <v>28</v>
      </c>
      <c r="F212" s="7" t="s">
        <v>28</v>
      </c>
      <c r="G212" s="7" t="s">
        <v>810</v>
      </c>
      <c r="H212" s="7" t="s">
        <v>28</v>
      </c>
      <c r="I212" s="7">
        <v>10</v>
      </c>
      <c r="J212" s="7" t="s">
        <v>28</v>
      </c>
      <c r="K212" s="33">
        <v>80.900000000000006</v>
      </c>
      <c r="L212" s="33">
        <v>179143557.59999999</v>
      </c>
    </row>
    <row r="213" spans="1:12">
      <c r="A213" s="31">
        <v>209</v>
      </c>
      <c r="B213" s="31" t="s">
        <v>529</v>
      </c>
      <c r="C213" s="7">
        <v>76634425</v>
      </c>
      <c r="D213" s="31" t="s">
        <v>523</v>
      </c>
      <c r="E213" s="7" t="s">
        <v>28</v>
      </c>
      <c r="F213" s="7" t="s">
        <v>28</v>
      </c>
      <c r="G213" s="7" t="s">
        <v>811</v>
      </c>
      <c r="H213" s="7" t="s">
        <v>28</v>
      </c>
      <c r="I213" s="7">
        <v>10</v>
      </c>
      <c r="J213" s="7" t="s">
        <v>28</v>
      </c>
      <c r="K213" s="33">
        <v>10.199999999999999</v>
      </c>
      <c r="L213" s="33">
        <v>179143557.59999999</v>
      </c>
    </row>
    <row r="214" spans="1:12">
      <c r="A214" s="31">
        <v>210</v>
      </c>
      <c r="B214" s="31" t="s">
        <v>812</v>
      </c>
      <c r="C214" s="7">
        <v>76634415</v>
      </c>
      <c r="D214" s="31" t="s">
        <v>329</v>
      </c>
      <c r="E214" s="7" t="s">
        <v>28</v>
      </c>
      <c r="F214" s="7" t="s">
        <v>28</v>
      </c>
      <c r="G214" s="7" t="s">
        <v>813</v>
      </c>
      <c r="H214" s="7" t="s">
        <v>28</v>
      </c>
      <c r="I214" s="7">
        <v>10</v>
      </c>
      <c r="J214" s="7" t="s">
        <v>28</v>
      </c>
      <c r="K214" s="33">
        <v>63</v>
      </c>
      <c r="L214" s="33">
        <v>179143557.59999999</v>
      </c>
    </row>
    <row r="215" spans="1:12">
      <c r="A215" s="31">
        <v>211</v>
      </c>
      <c r="B215" s="31" t="s">
        <v>812</v>
      </c>
      <c r="C215" s="7">
        <v>76634415</v>
      </c>
      <c r="D215" s="31" t="s">
        <v>342</v>
      </c>
      <c r="E215" s="7" t="s">
        <v>28</v>
      </c>
      <c r="F215" s="7" t="s">
        <v>28</v>
      </c>
      <c r="G215" s="7" t="s">
        <v>814</v>
      </c>
      <c r="H215" s="7" t="s">
        <v>28</v>
      </c>
      <c r="I215" s="7">
        <v>7</v>
      </c>
      <c r="J215" s="7" t="s">
        <v>28</v>
      </c>
      <c r="K215" s="33">
        <v>21.8</v>
      </c>
      <c r="L215" s="33">
        <v>125400490.31999999</v>
      </c>
    </row>
    <row r="216" spans="1:12">
      <c r="A216" s="31">
        <v>212</v>
      </c>
      <c r="B216" s="31" t="s">
        <v>341</v>
      </c>
      <c r="C216" s="7">
        <v>76634422</v>
      </c>
      <c r="D216" s="31" t="s">
        <v>330</v>
      </c>
      <c r="E216" s="7" t="s">
        <v>28</v>
      </c>
      <c r="F216" s="7" t="s">
        <v>28</v>
      </c>
      <c r="G216" s="7" t="s">
        <v>815</v>
      </c>
      <c r="H216" s="7" t="s">
        <v>28</v>
      </c>
      <c r="I216" s="7">
        <v>18</v>
      </c>
      <c r="J216" s="7" t="s">
        <v>28</v>
      </c>
      <c r="K216" s="33">
        <v>600</v>
      </c>
      <c r="L216" s="33">
        <v>322458403.68000001</v>
      </c>
    </row>
    <row r="217" spans="1:12">
      <c r="A217" s="31">
        <v>213</v>
      </c>
      <c r="B217" s="31" t="s">
        <v>327</v>
      </c>
      <c r="C217" s="7">
        <v>76634430</v>
      </c>
      <c r="D217" s="31" t="s">
        <v>331</v>
      </c>
      <c r="E217" s="7" t="s">
        <v>28</v>
      </c>
      <c r="F217" s="7" t="s">
        <v>28</v>
      </c>
      <c r="G217" s="7" t="s">
        <v>816</v>
      </c>
      <c r="H217" s="7" t="s">
        <v>28</v>
      </c>
      <c r="I217" s="7">
        <v>12.2</v>
      </c>
      <c r="J217" s="7" t="s">
        <v>28</v>
      </c>
      <c r="K217" s="33">
        <v>529.1</v>
      </c>
      <c r="L217" s="33">
        <v>218555140.27000001</v>
      </c>
    </row>
    <row r="218" spans="1:12" ht="30">
      <c r="A218" s="31">
        <v>214</v>
      </c>
      <c r="B218" s="31" t="s">
        <v>817</v>
      </c>
      <c r="C218" s="7">
        <v>76634440</v>
      </c>
      <c r="D218" s="31" t="s">
        <v>334</v>
      </c>
      <c r="E218" s="7" t="s">
        <v>28</v>
      </c>
      <c r="F218" s="7" t="s">
        <v>28</v>
      </c>
      <c r="G218" s="7" t="s">
        <v>818</v>
      </c>
      <c r="H218" s="7" t="s">
        <v>28</v>
      </c>
      <c r="I218" s="7">
        <v>6</v>
      </c>
      <c r="J218" s="7" t="s">
        <v>28</v>
      </c>
      <c r="K218" s="33">
        <v>50</v>
      </c>
      <c r="L218" s="33">
        <v>107486134.56</v>
      </c>
    </row>
    <row r="219" spans="1:12" ht="30">
      <c r="A219" s="31">
        <v>215</v>
      </c>
      <c r="B219" s="31" t="s">
        <v>819</v>
      </c>
      <c r="C219" s="7">
        <v>76634435</v>
      </c>
      <c r="D219" s="31" t="s">
        <v>332</v>
      </c>
      <c r="E219" s="7" t="s">
        <v>28</v>
      </c>
      <c r="F219" s="7" t="s">
        <v>28</v>
      </c>
      <c r="G219" s="7" t="s">
        <v>820</v>
      </c>
      <c r="H219" s="7" t="s">
        <v>28</v>
      </c>
      <c r="I219" s="7">
        <v>8</v>
      </c>
      <c r="J219" s="7" t="s">
        <v>28</v>
      </c>
      <c r="K219" s="33">
        <v>239.36</v>
      </c>
      <c r="L219" s="33">
        <v>143314846.08000001</v>
      </c>
    </row>
    <row r="220" spans="1:12" ht="30">
      <c r="A220" s="31">
        <v>216</v>
      </c>
      <c r="B220" s="31" t="s">
        <v>819</v>
      </c>
      <c r="C220" s="7">
        <v>76634435</v>
      </c>
      <c r="D220" s="31" t="s">
        <v>333</v>
      </c>
      <c r="E220" s="7" t="s">
        <v>28</v>
      </c>
      <c r="F220" s="7" t="s">
        <v>28</v>
      </c>
      <c r="G220" s="7" t="s">
        <v>821</v>
      </c>
      <c r="H220" s="7" t="s">
        <v>28</v>
      </c>
      <c r="I220" s="7">
        <v>10</v>
      </c>
      <c r="J220" s="7" t="s">
        <v>28</v>
      </c>
      <c r="K220" s="33">
        <v>235.4</v>
      </c>
      <c r="L220" s="33">
        <v>179143557.59999999</v>
      </c>
    </row>
    <row r="221" spans="1:12">
      <c r="A221" s="31">
        <v>217</v>
      </c>
      <c r="B221" s="31" t="s">
        <v>822</v>
      </c>
      <c r="C221" s="7">
        <v>76634450</v>
      </c>
      <c r="D221" s="31" t="s">
        <v>335</v>
      </c>
      <c r="E221" s="7" t="s">
        <v>28</v>
      </c>
      <c r="F221" s="7" t="s">
        <v>28</v>
      </c>
      <c r="G221" s="7" t="s">
        <v>823</v>
      </c>
      <c r="H221" s="7" t="s">
        <v>28</v>
      </c>
      <c r="I221" s="7">
        <v>10</v>
      </c>
      <c r="J221" s="7" t="s">
        <v>28</v>
      </c>
      <c r="K221" s="33">
        <v>2819.9</v>
      </c>
      <c r="L221" s="33">
        <v>179143557.59999999</v>
      </c>
    </row>
    <row r="222" spans="1:12" ht="30">
      <c r="A222" s="31">
        <v>218</v>
      </c>
      <c r="B222" s="31" t="s">
        <v>822</v>
      </c>
      <c r="C222" s="7">
        <v>76634450</v>
      </c>
      <c r="D222" s="31" t="s">
        <v>336</v>
      </c>
      <c r="E222" s="7" t="s">
        <v>28</v>
      </c>
      <c r="F222" s="7" t="s">
        <v>28</v>
      </c>
      <c r="G222" s="7" t="s">
        <v>824</v>
      </c>
      <c r="H222" s="7" t="s">
        <v>28</v>
      </c>
      <c r="I222" s="7">
        <v>2</v>
      </c>
      <c r="J222" s="7" t="s">
        <v>28</v>
      </c>
      <c r="K222" s="33">
        <v>86.7</v>
      </c>
      <c r="L222" s="33">
        <v>35828711.520000003</v>
      </c>
    </row>
    <row r="223" spans="1:12">
      <c r="A223" s="31">
        <v>219</v>
      </c>
      <c r="B223" s="31" t="s">
        <v>822</v>
      </c>
      <c r="C223" s="7">
        <v>76634450</v>
      </c>
      <c r="D223" s="31" t="s">
        <v>337</v>
      </c>
      <c r="E223" s="7" t="s">
        <v>28</v>
      </c>
      <c r="F223" s="7" t="s">
        <v>28</v>
      </c>
      <c r="G223" s="7" t="s">
        <v>825</v>
      </c>
      <c r="H223" s="7" t="s">
        <v>28</v>
      </c>
      <c r="I223" s="7">
        <v>2</v>
      </c>
      <c r="J223" s="7" t="s">
        <v>28</v>
      </c>
      <c r="K223" s="33">
        <v>89.5</v>
      </c>
      <c r="L223" s="33">
        <v>35828711.520000003</v>
      </c>
    </row>
    <row r="224" spans="1:12" ht="30">
      <c r="A224" s="31">
        <v>220</v>
      </c>
      <c r="B224" s="31" t="s">
        <v>359</v>
      </c>
      <c r="C224" s="7">
        <v>76636406</v>
      </c>
      <c r="D224" s="31" t="s">
        <v>360</v>
      </c>
      <c r="E224" s="7" t="s">
        <v>28</v>
      </c>
      <c r="F224" s="7" t="s">
        <v>28</v>
      </c>
      <c r="G224" s="7" t="s">
        <v>826</v>
      </c>
      <c r="H224" s="7" t="s">
        <v>28</v>
      </c>
      <c r="I224" s="7">
        <v>1</v>
      </c>
      <c r="J224" s="7" t="s">
        <v>28</v>
      </c>
      <c r="K224" s="33">
        <v>1000</v>
      </c>
      <c r="L224" s="33">
        <v>17914355.760000002</v>
      </c>
    </row>
    <row r="225" spans="1:12" ht="30">
      <c r="A225" s="31">
        <v>221</v>
      </c>
      <c r="B225" s="31" t="s">
        <v>343</v>
      </c>
      <c r="C225" s="7">
        <v>76636152</v>
      </c>
      <c r="D225" s="31" t="s">
        <v>344</v>
      </c>
      <c r="E225" s="7" t="s">
        <v>28</v>
      </c>
      <c r="F225" s="7" t="s">
        <v>28</v>
      </c>
      <c r="G225" s="7" t="s">
        <v>827</v>
      </c>
      <c r="H225" s="7" t="s">
        <v>28</v>
      </c>
      <c r="I225" s="7">
        <v>2</v>
      </c>
      <c r="J225" s="7" t="s">
        <v>28</v>
      </c>
      <c r="K225" s="33">
        <v>36800</v>
      </c>
      <c r="L225" s="33">
        <v>35828711.520000003</v>
      </c>
    </row>
    <row r="226" spans="1:12" ht="30">
      <c r="A226" s="31">
        <v>222</v>
      </c>
      <c r="B226" s="31" t="s">
        <v>267</v>
      </c>
      <c r="C226" s="7">
        <v>76636421</v>
      </c>
      <c r="D226" s="31" t="s">
        <v>362</v>
      </c>
      <c r="E226" s="7" t="s">
        <v>28</v>
      </c>
      <c r="F226" s="7" t="s">
        <v>28</v>
      </c>
      <c r="G226" s="7" t="s">
        <v>828</v>
      </c>
      <c r="H226" s="7" t="s">
        <v>28</v>
      </c>
      <c r="I226" s="7">
        <v>0.15</v>
      </c>
      <c r="J226" s="7" t="s">
        <v>28</v>
      </c>
      <c r="K226" s="33">
        <v>2720</v>
      </c>
      <c r="L226" s="33">
        <v>2687153.36</v>
      </c>
    </row>
    <row r="227" spans="1:12" ht="30">
      <c r="A227" s="31">
        <v>223</v>
      </c>
      <c r="B227" s="31" t="s">
        <v>352</v>
      </c>
      <c r="C227" s="7">
        <v>76636425</v>
      </c>
      <c r="D227" s="31" t="s">
        <v>353</v>
      </c>
      <c r="E227" s="7" t="s">
        <v>28</v>
      </c>
      <c r="F227" s="7" t="s">
        <v>28</v>
      </c>
      <c r="G227" s="7" t="s">
        <v>829</v>
      </c>
      <c r="H227" s="7" t="s">
        <v>28</v>
      </c>
      <c r="I227" s="7">
        <v>1.8</v>
      </c>
      <c r="J227" s="7" t="s">
        <v>28</v>
      </c>
      <c r="K227" s="33">
        <v>11500</v>
      </c>
      <c r="L227" s="33">
        <v>32245840.370000001</v>
      </c>
    </row>
    <row r="228" spans="1:12" ht="30">
      <c r="A228" s="31">
        <v>224</v>
      </c>
      <c r="B228" s="31" t="s">
        <v>352</v>
      </c>
      <c r="C228" s="7">
        <v>76636425</v>
      </c>
      <c r="D228" s="31" t="s">
        <v>356</v>
      </c>
      <c r="E228" s="7" t="s">
        <v>28</v>
      </c>
      <c r="F228" s="7" t="s">
        <v>28</v>
      </c>
      <c r="G228" s="7" t="s">
        <v>830</v>
      </c>
      <c r="H228" s="7" t="s">
        <v>28</v>
      </c>
      <c r="I228" s="7">
        <v>3.9</v>
      </c>
      <c r="J228" s="7" t="s">
        <v>28</v>
      </c>
      <c r="K228" s="33">
        <v>12000</v>
      </c>
      <c r="L228" s="33">
        <v>69865987.459999993</v>
      </c>
    </row>
    <row r="229" spans="1:12" ht="30">
      <c r="A229" s="31">
        <v>225</v>
      </c>
      <c r="B229" s="31" t="s">
        <v>272</v>
      </c>
      <c r="C229" s="7">
        <v>76636430</v>
      </c>
      <c r="D229" s="31" t="s">
        <v>361</v>
      </c>
      <c r="E229" s="7" t="s">
        <v>28</v>
      </c>
      <c r="F229" s="7" t="s">
        <v>28</v>
      </c>
      <c r="G229" s="7" t="s">
        <v>831</v>
      </c>
      <c r="H229" s="7" t="s">
        <v>28</v>
      </c>
      <c r="I229" s="7">
        <v>1</v>
      </c>
      <c r="J229" s="7" t="s">
        <v>28</v>
      </c>
      <c r="K229" s="33">
        <v>8700</v>
      </c>
      <c r="L229" s="33">
        <v>17914355.760000002</v>
      </c>
    </row>
    <row r="230" spans="1:12" ht="30">
      <c r="A230" s="31">
        <v>226</v>
      </c>
      <c r="B230" s="31" t="s">
        <v>274</v>
      </c>
      <c r="C230" s="7">
        <v>76636440</v>
      </c>
      <c r="D230" s="31" t="s">
        <v>349</v>
      </c>
      <c r="E230" s="7" t="s">
        <v>28</v>
      </c>
      <c r="F230" s="7" t="s">
        <v>28</v>
      </c>
      <c r="G230" s="7" t="s">
        <v>832</v>
      </c>
      <c r="H230" s="7" t="s">
        <v>28</v>
      </c>
      <c r="I230" s="7">
        <v>3</v>
      </c>
      <c r="J230" s="7" t="s">
        <v>28</v>
      </c>
      <c r="K230" s="33">
        <v>32500</v>
      </c>
      <c r="L230" s="33">
        <v>53743067.280000001</v>
      </c>
    </row>
    <row r="231" spans="1:12" ht="30">
      <c r="A231" s="31">
        <v>227</v>
      </c>
      <c r="B231" s="31" t="s">
        <v>345</v>
      </c>
      <c r="C231" s="7">
        <v>76636156</v>
      </c>
      <c r="D231" s="31" t="s">
        <v>346</v>
      </c>
      <c r="E231" s="7" t="s">
        <v>28</v>
      </c>
      <c r="F231" s="7" t="s">
        <v>28</v>
      </c>
      <c r="G231" s="7" t="s">
        <v>833</v>
      </c>
      <c r="H231" s="7" t="s">
        <v>28</v>
      </c>
      <c r="I231" s="7">
        <v>4.5</v>
      </c>
      <c r="J231" s="7" t="s">
        <v>28</v>
      </c>
      <c r="K231" s="33">
        <v>40000</v>
      </c>
      <c r="L231" s="33">
        <v>80614600.920000002</v>
      </c>
    </row>
    <row r="232" spans="1:12" ht="30">
      <c r="A232" s="31">
        <v>228</v>
      </c>
      <c r="B232" s="31" t="s">
        <v>357</v>
      </c>
      <c r="C232" s="7">
        <v>76636450</v>
      </c>
      <c r="D232" s="31" t="s">
        <v>358</v>
      </c>
      <c r="E232" s="7" t="s">
        <v>28</v>
      </c>
      <c r="F232" s="7" t="s">
        <v>28</v>
      </c>
      <c r="G232" s="7" t="s">
        <v>834</v>
      </c>
      <c r="H232" s="7" t="s">
        <v>28</v>
      </c>
      <c r="I232" s="7">
        <v>2</v>
      </c>
      <c r="J232" s="7" t="s">
        <v>28</v>
      </c>
      <c r="K232" s="33">
        <v>9200</v>
      </c>
      <c r="L232" s="33">
        <v>35828711.520000003</v>
      </c>
    </row>
    <row r="233" spans="1:12" ht="30">
      <c r="A233" s="31">
        <v>229</v>
      </c>
      <c r="B233" s="31" t="s">
        <v>347</v>
      </c>
      <c r="C233" s="7">
        <v>76636158</v>
      </c>
      <c r="D233" s="31" t="s">
        <v>348</v>
      </c>
      <c r="E233" s="7" t="s">
        <v>28</v>
      </c>
      <c r="F233" s="7" t="s">
        <v>28</v>
      </c>
      <c r="G233" s="7" t="s">
        <v>835</v>
      </c>
      <c r="H233" s="7" t="s">
        <v>28</v>
      </c>
      <c r="I233" s="7">
        <v>2</v>
      </c>
      <c r="J233" s="7" t="s">
        <v>28</v>
      </c>
      <c r="K233" s="33">
        <v>25000</v>
      </c>
      <c r="L233" s="33">
        <v>35828711.520000003</v>
      </c>
    </row>
    <row r="234" spans="1:12" ht="30">
      <c r="A234" s="31">
        <v>230</v>
      </c>
      <c r="B234" s="31" t="s">
        <v>363</v>
      </c>
      <c r="C234" s="7">
        <v>76636455</v>
      </c>
      <c r="D234" s="31" t="s">
        <v>364</v>
      </c>
      <c r="E234" s="7" t="s">
        <v>28</v>
      </c>
      <c r="F234" s="7" t="s">
        <v>28</v>
      </c>
      <c r="G234" s="7" t="s">
        <v>836</v>
      </c>
      <c r="H234" s="7" t="s">
        <v>28</v>
      </c>
      <c r="I234" s="7">
        <v>0.72</v>
      </c>
      <c r="J234" s="7" t="s">
        <v>28</v>
      </c>
      <c r="K234" s="33">
        <v>8600</v>
      </c>
      <c r="L234" s="33">
        <v>12898336.15</v>
      </c>
    </row>
    <row r="235" spans="1:12" ht="30">
      <c r="A235" s="31">
        <v>231</v>
      </c>
      <c r="B235" s="31" t="s">
        <v>350</v>
      </c>
      <c r="C235" s="7">
        <v>76636460</v>
      </c>
      <c r="D235" s="31" t="s">
        <v>351</v>
      </c>
      <c r="E235" s="7" t="s">
        <v>28</v>
      </c>
      <c r="F235" s="7" t="s">
        <v>28</v>
      </c>
      <c r="G235" s="7" t="s">
        <v>837</v>
      </c>
      <c r="H235" s="7" t="s">
        <v>28</v>
      </c>
      <c r="I235" s="7">
        <v>4.5</v>
      </c>
      <c r="J235" s="7" t="s">
        <v>28</v>
      </c>
      <c r="K235" s="33">
        <v>15600</v>
      </c>
      <c r="L235" s="33">
        <v>80614600.920000002</v>
      </c>
    </row>
    <row r="236" spans="1:12" ht="30">
      <c r="A236" s="31">
        <v>232</v>
      </c>
      <c r="B236" s="31" t="s">
        <v>354</v>
      </c>
      <c r="C236" s="7">
        <v>76636470</v>
      </c>
      <c r="D236" s="31" t="s">
        <v>355</v>
      </c>
      <c r="E236" s="7" t="s">
        <v>28</v>
      </c>
      <c r="F236" s="7" t="s">
        <v>28</v>
      </c>
      <c r="G236" s="7" t="s">
        <v>838</v>
      </c>
      <c r="H236" s="7" t="s">
        <v>28</v>
      </c>
      <c r="I236" s="7">
        <v>2</v>
      </c>
      <c r="J236" s="7" t="s">
        <v>28</v>
      </c>
      <c r="K236" s="33">
        <v>18500</v>
      </c>
      <c r="L236" s="33">
        <v>35828711.520000003</v>
      </c>
    </row>
    <row r="237" spans="1:12" ht="30">
      <c r="A237" s="31">
        <v>233</v>
      </c>
      <c r="B237" s="31" t="s">
        <v>276</v>
      </c>
      <c r="C237" s="7">
        <v>76638409</v>
      </c>
      <c r="D237" s="31" t="s">
        <v>367</v>
      </c>
      <c r="E237" s="7" t="s">
        <v>28</v>
      </c>
      <c r="F237" s="7" t="s">
        <v>28</v>
      </c>
      <c r="G237" s="7" t="s">
        <v>839</v>
      </c>
      <c r="H237" s="7" t="s">
        <v>28</v>
      </c>
      <c r="I237" s="7">
        <v>1.1000000000000001</v>
      </c>
      <c r="J237" s="7" t="s">
        <v>28</v>
      </c>
      <c r="K237" s="33">
        <v>7675</v>
      </c>
      <c r="L237" s="33">
        <v>19705791.34</v>
      </c>
    </row>
    <row r="238" spans="1:12" ht="30">
      <c r="A238" s="31">
        <v>234</v>
      </c>
      <c r="B238" s="31" t="s">
        <v>840</v>
      </c>
      <c r="C238" s="7">
        <v>76638418</v>
      </c>
      <c r="D238" s="31" t="s">
        <v>369</v>
      </c>
      <c r="E238" s="7" t="s">
        <v>28</v>
      </c>
      <c r="F238" s="7" t="s">
        <v>28</v>
      </c>
      <c r="G238" s="7" t="s">
        <v>841</v>
      </c>
      <c r="H238" s="7" t="s">
        <v>28</v>
      </c>
      <c r="I238" s="7">
        <v>1</v>
      </c>
      <c r="J238" s="7" t="s">
        <v>28</v>
      </c>
      <c r="K238" s="33">
        <v>800</v>
      </c>
      <c r="L238" s="33">
        <v>17914355.760000002</v>
      </c>
    </row>
    <row r="239" spans="1:12">
      <c r="A239" s="31">
        <v>235</v>
      </c>
      <c r="B239" s="31" t="s">
        <v>370</v>
      </c>
      <c r="C239" s="7">
        <v>76638423</v>
      </c>
      <c r="D239" s="31" t="s">
        <v>371</v>
      </c>
      <c r="E239" s="7" t="s">
        <v>28</v>
      </c>
      <c r="F239" s="7" t="s">
        <v>28</v>
      </c>
      <c r="G239" s="7" t="s">
        <v>842</v>
      </c>
      <c r="H239" s="7" t="s">
        <v>28</v>
      </c>
      <c r="I239" s="7">
        <v>1</v>
      </c>
      <c r="J239" s="7" t="s">
        <v>28</v>
      </c>
      <c r="K239" s="33">
        <v>686</v>
      </c>
      <c r="L239" s="33">
        <v>17914355.760000002</v>
      </c>
    </row>
    <row r="240" spans="1:12" ht="30">
      <c r="A240" s="31">
        <v>236</v>
      </c>
      <c r="B240" s="31" t="s">
        <v>548</v>
      </c>
      <c r="C240" s="7">
        <v>76638428</v>
      </c>
      <c r="D240" s="31" t="s">
        <v>373</v>
      </c>
      <c r="E240" s="7" t="s">
        <v>28</v>
      </c>
      <c r="F240" s="7" t="s">
        <v>28</v>
      </c>
      <c r="G240" s="7" t="s">
        <v>843</v>
      </c>
      <c r="H240" s="7" t="s">
        <v>28</v>
      </c>
      <c r="I240" s="7">
        <v>54.6</v>
      </c>
      <c r="J240" s="7" t="s">
        <v>28</v>
      </c>
      <c r="K240" s="33">
        <v>921.5</v>
      </c>
      <c r="L240" s="33">
        <v>978123824.5</v>
      </c>
    </row>
    <row r="241" spans="1:12" ht="30">
      <c r="A241" s="31">
        <v>237</v>
      </c>
      <c r="B241" s="31" t="s">
        <v>381</v>
      </c>
      <c r="C241" s="7">
        <v>76638154</v>
      </c>
      <c r="D241" s="31" t="s">
        <v>365</v>
      </c>
      <c r="E241" s="7" t="s">
        <v>28</v>
      </c>
      <c r="F241" s="7" t="s">
        <v>28</v>
      </c>
      <c r="G241" s="7" t="s">
        <v>844</v>
      </c>
      <c r="H241" s="7" t="s">
        <v>28</v>
      </c>
      <c r="I241" s="7">
        <v>1</v>
      </c>
      <c r="J241" s="7" t="s">
        <v>28</v>
      </c>
      <c r="K241" s="33">
        <v>1630.2</v>
      </c>
      <c r="L241" s="33">
        <v>17914355.760000002</v>
      </c>
    </row>
    <row r="242" spans="1:12" ht="30">
      <c r="A242" s="31">
        <v>238</v>
      </c>
      <c r="B242" s="31" t="s">
        <v>374</v>
      </c>
      <c r="C242" s="7">
        <v>76638442</v>
      </c>
      <c r="D242" s="31" t="s">
        <v>375</v>
      </c>
      <c r="E242" s="7" t="s">
        <v>28</v>
      </c>
      <c r="F242" s="7" t="s">
        <v>28</v>
      </c>
      <c r="G242" s="7" t="s">
        <v>845</v>
      </c>
      <c r="H242" s="7" t="s">
        <v>28</v>
      </c>
      <c r="I242" s="7">
        <v>40</v>
      </c>
      <c r="J242" s="7" t="s">
        <v>28</v>
      </c>
      <c r="K242" s="33">
        <v>3176</v>
      </c>
      <c r="L242" s="33">
        <v>716574230.39999998</v>
      </c>
    </row>
    <row r="243" spans="1:12" ht="30">
      <c r="A243" s="31">
        <v>239</v>
      </c>
      <c r="B243" s="31" t="s">
        <v>366</v>
      </c>
      <c r="C243" s="7">
        <v>76638452</v>
      </c>
      <c r="D243" s="31" t="s">
        <v>376</v>
      </c>
      <c r="E243" s="7" t="s">
        <v>28</v>
      </c>
      <c r="F243" s="7" t="s">
        <v>28</v>
      </c>
      <c r="G243" s="7" t="s">
        <v>846</v>
      </c>
      <c r="H243" s="7" t="s">
        <v>28</v>
      </c>
      <c r="I243" s="7">
        <v>2.0059999999999998</v>
      </c>
      <c r="J243" s="7" t="s">
        <v>28</v>
      </c>
      <c r="K243" s="33">
        <v>3480</v>
      </c>
      <c r="L243" s="33">
        <v>35936197.649999999</v>
      </c>
    </row>
    <row r="244" spans="1:12" ht="30">
      <c r="A244" s="31">
        <v>240</v>
      </c>
      <c r="B244" s="31" t="s">
        <v>366</v>
      </c>
      <c r="C244" s="7">
        <v>76638452</v>
      </c>
      <c r="D244" s="31" t="s">
        <v>377</v>
      </c>
      <c r="E244" s="7" t="s">
        <v>28</v>
      </c>
      <c r="F244" s="7" t="s">
        <v>28</v>
      </c>
      <c r="G244" s="7" t="s">
        <v>847</v>
      </c>
      <c r="H244" s="7" t="s">
        <v>28</v>
      </c>
      <c r="I244" s="7">
        <v>2.3752</v>
      </c>
      <c r="J244" s="7" t="s">
        <v>28</v>
      </c>
      <c r="K244" s="33">
        <v>1160</v>
      </c>
      <c r="L244" s="33">
        <v>42550177.799999997</v>
      </c>
    </row>
    <row r="245" spans="1:12" ht="30">
      <c r="A245" s="31">
        <v>241</v>
      </c>
      <c r="B245" s="31" t="s">
        <v>378</v>
      </c>
      <c r="C245" s="7">
        <v>76638457</v>
      </c>
      <c r="D245" s="31" t="s">
        <v>379</v>
      </c>
      <c r="E245" s="7" t="s">
        <v>28</v>
      </c>
      <c r="F245" s="7" t="s">
        <v>28</v>
      </c>
      <c r="G245" s="7" t="s">
        <v>848</v>
      </c>
      <c r="H245" s="7" t="s">
        <v>28</v>
      </c>
      <c r="I245" s="7">
        <v>2.6</v>
      </c>
      <c r="J245" s="7" t="s">
        <v>28</v>
      </c>
      <c r="K245" s="33">
        <v>504</v>
      </c>
      <c r="L245" s="33">
        <v>46577324.979999997</v>
      </c>
    </row>
    <row r="246" spans="1:12" ht="30">
      <c r="A246" s="31">
        <v>242</v>
      </c>
      <c r="B246" s="31" t="s">
        <v>368</v>
      </c>
      <c r="C246" s="7">
        <v>76638461</v>
      </c>
      <c r="D246" s="31" t="s">
        <v>380</v>
      </c>
      <c r="E246" s="7" t="s">
        <v>28</v>
      </c>
      <c r="F246" s="7" t="s">
        <v>28</v>
      </c>
      <c r="G246" s="7" t="s">
        <v>849</v>
      </c>
      <c r="H246" s="7" t="s">
        <v>28</v>
      </c>
      <c r="I246" s="7">
        <v>5.5972999999999997</v>
      </c>
      <c r="J246" s="7" t="s">
        <v>28</v>
      </c>
      <c r="K246" s="33">
        <v>505.16</v>
      </c>
      <c r="L246" s="33">
        <v>100272023.5</v>
      </c>
    </row>
    <row r="247" spans="1:12" ht="30">
      <c r="A247" s="31">
        <v>243</v>
      </c>
      <c r="B247" s="31" t="s">
        <v>368</v>
      </c>
      <c r="C247" s="7">
        <v>76638461</v>
      </c>
      <c r="D247" s="31" t="s">
        <v>384</v>
      </c>
      <c r="E247" s="7" t="s">
        <v>28</v>
      </c>
      <c r="F247" s="7" t="s">
        <v>28</v>
      </c>
      <c r="G247" s="7" t="s">
        <v>850</v>
      </c>
      <c r="H247" s="7" t="s">
        <v>28</v>
      </c>
      <c r="I247" s="7">
        <v>2</v>
      </c>
      <c r="J247" s="7" t="s">
        <v>28</v>
      </c>
      <c r="K247" s="33">
        <v>241.51</v>
      </c>
      <c r="L247" s="33">
        <v>35828711.520000003</v>
      </c>
    </row>
    <row r="248" spans="1:12" ht="30">
      <c r="A248" s="31">
        <v>244</v>
      </c>
      <c r="B248" s="31" t="s">
        <v>385</v>
      </c>
      <c r="C248" s="7">
        <v>76638471</v>
      </c>
      <c r="D248" s="31" t="s">
        <v>386</v>
      </c>
      <c r="E248" s="7" t="s">
        <v>28</v>
      </c>
      <c r="F248" s="7" t="s">
        <v>28</v>
      </c>
      <c r="G248" s="7" t="s">
        <v>851</v>
      </c>
      <c r="H248" s="7" t="s">
        <v>28</v>
      </c>
      <c r="I248" s="7">
        <v>5</v>
      </c>
      <c r="J248" s="7" t="s">
        <v>28</v>
      </c>
      <c r="K248" s="33">
        <v>500</v>
      </c>
      <c r="L248" s="33">
        <v>89571778.799999997</v>
      </c>
    </row>
    <row r="249" spans="1:12" ht="30">
      <c r="A249" s="31">
        <v>245</v>
      </c>
      <c r="B249" s="31" t="s">
        <v>852</v>
      </c>
      <c r="C249" s="7">
        <v>76638476</v>
      </c>
      <c r="D249" s="31" t="s">
        <v>382</v>
      </c>
      <c r="E249" s="7" t="s">
        <v>28</v>
      </c>
      <c r="F249" s="7" t="s">
        <v>28</v>
      </c>
      <c r="G249" s="7" t="s">
        <v>853</v>
      </c>
      <c r="H249" s="7" t="s">
        <v>28</v>
      </c>
      <c r="I249" s="7">
        <v>1.9993000000000001</v>
      </c>
      <c r="J249" s="7" t="s">
        <v>28</v>
      </c>
      <c r="K249" s="33">
        <v>1296</v>
      </c>
      <c r="L249" s="33">
        <v>35816171.469999999</v>
      </c>
    </row>
    <row r="250" spans="1:12" ht="30">
      <c r="A250" s="31">
        <v>246</v>
      </c>
      <c r="B250" s="31" t="s">
        <v>854</v>
      </c>
      <c r="C250" s="7">
        <v>76638481</v>
      </c>
      <c r="D250" s="31" t="s">
        <v>383</v>
      </c>
      <c r="E250" s="7" t="s">
        <v>28</v>
      </c>
      <c r="F250" s="7" t="s">
        <v>28</v>
      </c>
      <c r="G250" s="7" t="s">
        <v>855</v>
      </c>
      <c r="H250" s="7" t="s">
        <v>28</v>
      </c>
      <c r="I250" s="7">
        <v>1</v>
      </c>
      <c r="J250" s="7" t="s">
        <v>28</v>
      </c>
      <c r="K250" s="33">
        <v>855.5</v>
      </c>
      <c r="L250" s="33">
        <v>17914355.760000002</v>
      </c>
    </row>
    <row r="251" spans="1:12">
      <c r="A251" s="31">
        <v>247</v>
      </c>
      <c r="B251" s="31" t="s">
        <v>278</v>
      </c>
      <c r="C251" s="7">
        <v>76640000</v>
      </c>
      <c r="D251" s="31" t="s">
        <v>395</v>
      </c>
      <c r="E251" s="7" t="s">
        <v>28</v>
      </c>
      <c r="F251" s="7" t="s">
        <v>28</v>
      </c>
      <c r="G251" s="7" t="s">
        <v>856</v>
      </c>
      <c r="H251" s="7" t="s">
        <v>28</v>
      </c>
      <c r="I251" s="7">
        <v>1.5</v>
      </c>
      <c r="J251" s="7" t="s">
        <v>28</v>
      </c>
      <c r="K251" s="33">
        <v>650</v>
      </c>
      <c r="L251" s="33">
        <v>26871533.640000001</v>
      </c>
    </row>
    <row r="252" spans="1:12" ht="30">
      <c r="A252" s="31">
        <v>248</v>
      </c>
      <c r="B252" s="31" t="s">
        <v>857</v>
      </c>
      <c r="C252" s="7">
        <v>76640415</v>
      </c>
      <c r="D252" s="31" t="s">
        <v>398</v>
      </c>
      <c r="E252" s="7" t="s">
        <v>28</v>
      </c>
      <c r="F252" s="7" t="s">
        <v>28</v>
      </c>
      <c r="G252" s="7" t="s">
        <v>858</v>
      </c>
      <c r="H252" s="7" t="s">
        <v>28</v>
      </c>
      <c r="I252" s="7">
        <v>4</v>
      </c>
      <c r="J252" s="7" t="s">
        <v>28</v>
      </c>
      <c r="K252" s="33">
        <v>2000</v>
      </c>
      <c r="L252" s="33">
        <v>71657423.040000007</v>
      </c>
    </row>
    <row r="253" spans="1:12" ht="30">
      <c r="A253" s="31">
        <v>249</v>
      </c>
      <c r="B253" s="31" t="s">
        <v>857</v>
      </c>
      <c r="C253" s="7">
        <v>76640415</v>
      </c>
      <c r="D253" s="31" t="s">
        <v>399</v>
      </c>
      <c r="E253" s="7" t="s">
        <v>28</v>
      </c>
      <c r="F253" s="7" t="s">
        <v>28</v>
      </c>
      <c r="G253" s="7" t="s">
        <v>859</v>
      </c>
      <c r="H253" s="7" t="s">
        <v>28</v>
      </c>
      <c r="I253" s="7">
        <v>2.25</v>
      </c>
      <c r="J253" s="7" t="s">
        <v>28</v>
      </c>
      <c r="K253" s="33">
        <v>500</v>
      </c>
      <c r="L253" s="33">
        <v>40307300.460000001</v>
      </c>
    </row>
    <row r="254" spans="1:12">
      <c r="A254" s="31">
        <v>250</v>
      </c>
      <c r="B254" s="31" t="s">
        <v>389</v>
      </c>
      <c r="C254" s="7">
        <v>76640420</v>
      </c>
      <c r="D254" s="31" t="s">
        <v>390</v>
      </c>
      <c r="E254" s="7" t="s">
        <v>28</v>
      </c>
      <c r="F254" s="7" t="s">
        <v>28</v>
      </c>
      <c r="G254" s="7" t="s">
        <v>860</v>
      </c>
      <c r="H254" s="7" t="s">
        <v>28</v>
      </c>
      <c r="I254" s="7">
        <v>4.5999999999999996</v>
      </c>
      <c r="J254" s="7" t="s">
        <v>28</v>
      </c>
      <c r="K254" s="33">
        <v>550</v>
      </c>
      <c r="L254" s="33">
        <v>82406036.5</v>
      </c>
    </row>
    <row r="255" spans="1:12">
      <c r="A255" s="31">
        <v>251</v>
      </c>
      <c r="B255" s="31" t="s">
        <v>389</v>
      </c>
      <c r="C255" s="7">
        <v>76640420</v>
      </c>
      <c r="D255" s="31" t="s">
        <v>391</v>
      </c>
      <c r="E255" s="7" t="s">
        <v>28</v>
      </c>
      <c r="F255" s="7" t="s">
        <v>28</v>
      </c>
      <c r="G255" s="7" t="s">
        <v>861</v>
      </c>
      <c r="H255" s="7" t="s">
        <v>28</v>
      </c>
      <c r="I255" s="7">
        <v>2.5</v>
      </c>
      <c r="J255" s="7" t="s">
        <v>28</v>
      </c>
      <c r="K255" s="33">
        <v>310</v>
      </c>
      <c r="L255" s="33">
        <v>44785889.399999999</v>
      </c>
    </row>
    <row r="256" spans="1:12">
      <c r="A256" s="31">
        <v>252</v>
      </c>
      <c r="B256" s="31" t="s">
        <v>396</v>
      </c>
      <c r="C256" s="7">
        <v>76640154</v>
      </c>
      <c r="D256" s="31" t="s">
        <v>397</v>
      </c>
      <c r="E256" s="7" t="s">
        <v>28</v>
      </c>
      <c r="F256" s="7" t="s">
        <v>28</v>
      </c>
      <c r="G256" s="7" t="s">
        <v>862</v>
      </c>
      <c r="H256" s="7" t="s">
        <v>28</v>
      </c>
      <c r="I256" s="7">
        <v>24.3</v>
      </c>
      <c r="J256" s="7" t="s">
        <v>28</v>
      </c>
      <c r="K256" s="33">
        <v>46</v>
      </c>
      <c r="L256" s="33">
        <v>435318844.97000003</v>
      </c>
    </row>
    <row r="257" spans="1:12" ht="30">
      <c r="A257" s="31">
        <v>253</v>
      </c>
      <c r="B257" s="31" t="s">
        <v>863</v>
      </c>
      <c r="C257" s="7">
        <v>76640430</v>
      </c>
      <c r="D257" s="31" t="s">
        <v>387</v>
      </c>
      <c r="E257" s="7" t="s">
        <v>28</v>
      </c>
      <c r="F257" s="7" t="s">
        <v>28</v>
      </c>
      <c r="G257" s="7" t="s">
        <v>864</v>
      </c>
      <c r="H257" s="7" t="s">
        <v>28</v>
      </c>
      <c r="I257" s="7">
        <v>1.05</v>
      </c>
      <c r="J257" s="7" t="s">
        <v>28</v>
      </c>
      <c r="K257" s="33">
        <v>500</v>
      </c>
      <c r="L257" s="33">
        <v>18810073.550000001</v>
      </c>
    </row>
    <row r="258" spans="1:12" ht="30">
      <c r="A258" s="31">
        <v>254</v>
      </c>
      <c r="B258" s="31" t="s">
        <v>863</v>
      </c>
      <c r="C258" s="7">
        <v>76640430</v>
      </c>
      <c r="D258" s="31" t="s">
        <v>388</v>
      </c>
      <c r="E258" s="7" t="s">
        <v>28</v>
      </c>
      <c r="F258" s="7" t="s">
        <v>28</v>
      </c>
      <c r="G258" s="7" t="s">
        <v>865</v>
      </c>
      <c r="H258" s="7" t="s">
        <v>28</v>
      </c>
      <c r="I258" s="7">
        <v>1.05</v>
      </c>
      <c r="J258" s="7" t="s">
        <v>28</v>
      </c>
      <c r="K258" s="33">
        <v>500</v>
      </c>
      <c r="L258" s="33">
        <v>18810073.550000001</v>
      </c>
    </row>
    <row r="259" spans="1:12" ht="30">
      <c r="A259" s="31">
        <v>255</v>
      </c>
      <c r="B259" s="31" t="s">
        <v>393</v>
      </c>
      <c r="C259" s="7">
        <v>76640441</v>
      </c>
      <c r="D259" s="31" t="s">
        <v>394</v>
      </c>
      <c r="E259" s="7" t="s">
        <v>28</v>
      </c>
      <c r="F259" s="7" t="s">
        <v>28</v>
      </c>
      <c r="G259" s="7" t="s">
        <v>866</v>
      </c>
      <c r="H259" s="7" t="s">
        <v>28</v>
      </c>
      <c r="I259" s="7">
        <v>1</v>
      </c>
      <c r="J259" s="7" t="s">
        <v>28</v>
      </c>
      <c r="K259" s="33">
        <v>50</v>
      </c>
      <c r="L259" s="33">
        <v>17914355.760000002</v>
      </c>
    </row>
    <row r="260" spans="1:12" ht="30">
      <c r="A260" s="31">
        <v>256</v>
      </c>
      <c r="B260" s="31" t="s">
        <v>401</v>
      </c>
      <c r="C260" s="7">
        <v>76644444</v>
      </c>
      <c r="D260" s="31" t="s">
        <v>402</v>
      </c>
      <c r="E260" s="7" t="s">
        <v>28</v>
      </c>
      <c r="F260" s="7" t="s">
        <v>28</v>
      </c>
      <c r="G260" s="7" t="s">
        <v>867</v>
      </c>
      <c r="H260" s="7" t="s">
        <v>28</v>
      </c>
      <c r="I260" s="7">
        <v>1.07</v>
      </c>
      <c r="J260" s="7" t="s">
        <v>28</v>
      </c>
      <c r="K260" s="33">
        <v>100</v>
      </c>
      <c r="L260" s="33">
        <v>19168360.66</v>
      </c>
    </row>
    <row r="261" spans="1:12" ht="30">
      <c r="A261" s="31">
        <v>257</v>
      </c>
      <c r="B261" s="31" t="s">
        <v>403</v>
      </c>
      <c r="C261" s="7">
        <v>76644455</v>
      </c>
      <c r="D261" s="31" t="s">
        <v>404</v>
      </c>
      <c r="E261" s="7" t="s">
        <v>28</v>
      </c>
      <c r="F261" s="7" t="s">
        <v>28</v>
      </c>
      <c r="G261" s="7" t="s">
        <v>868</v>
      </c>
      <c r="H261" s="7" t="s">
        <v>28</v>
      </c>
      <c r="I261" s="7">
        <v>1.84</v>
      </c>
      <c r="J261" s="7" t="s">
        <v>28</v>
      </c>
      <c r="K261" s="33">
        <v>85</v>
      </c>
      <c r="L261" s="33">
        <v>32962414.600000001</v>
      </c>
    </row>
    <row r="262" spans="1:12" ht="30">
      <c r="A262" s="31">
        <v>258</v>
      </c>
      <c r="B262" s="31" t="s">
        <v>869</v>
      </c>
      <c r="C262" s="7">
        <v>76644477</v>
      </c>
      <c r="D262" s="31" t="s">
        <v>400</v>
      </c>
      <c r="E262" s="7" t="s">
        <v>28</v>
      </c>
      <c r="F262" s="7" t="s">
        <v>28</v>
      </c>
      <c r="G262" s="7" t="s">
        <v>870</v>
      </c>
      <c r="H262" s="7" t="s">
        <v>28</v>
      </c>
      <c r="I262" s="7">
        <v>1.1299999999999999</v>
      </c>
      <c r="J262" s="7" t="s">
        <v>28</v>
      </c>
      <c r="K262" s="33">
        <v>2100</v>
      </c>
      <c r="L262" s="33">
        <v>20243222.010000002</v>
      </c>
    </row>
    <row r="263" spans="1:12">
      <c r="A263" s="31">
        <v>259</v>
      </c>
      <c r="B263" s="31" t="s">
        <v>871</v>
      </c>
      <c r="C263" s="7">
        <v>76646402</v>
      </c>
      <c r="D263" s="31" t="s">
        <v>406</v>
      </c>
      <c r="E263" s="7" t="s">
        <v>28</v>
      </c>
      <c r="F263" s="7" t="s">
        <v>28</v>
      </c>
      <c r="G263" s="7" t="s">
        <v>872</v>
      </c>
      <c r="H263" s="7" t="s">
        <v>28</v>
      </c>
      <c r="I263" s="7">
        <v>2.4964</v>
      </c>
      <c r="J263" s="7" t="s">
        <v>28</v>
      </c>
      <c r="K263" s="33">
        <v>350</v>
      </c>
      <c r="L263" s="33">
        <v>44721397.719999999</v>
      </c>
    </row>
    <row r="264" spans="1:12">
      <c r="A264" s="31">
        <v>260</v>
      </c>
      <c r="B264" s="31" t="s">
        <v>518</v>
      </c>
      <c r="C264" s="7">
        <v>76646405</v>
      </c>
      <c r="D264" s="31" t="s">
        <v>407</v>
      </c>
      <c r="E264" s="7" t="s">
        <v>28</v>
      </c>
      <c r="F264" s="7" t="s">
        <v>28</v>
      </c>
      <c r="G264" s="7" t="s">
        <v>873</v>
      </c>
      <c r="H264" s="7" t="s">
        <v>28</v>
      </c>
      <c r="I264" s="7">
        <v>8.2815999999999992</v>
      </c>
      <c r="J264" s="7" t="s">
        <v>28</v>
      </c>
      <c r="K264" s="33">
        <v>30</v>
      </c>
      <c r="L264" s="33">
        <v>148359528.66</v>
      </c>
    </row>
    <row r="265" spans="1:12" ht="30">
      <c r="A265" s="31">
        <v>261</v>
      </c>
      <c r="B265" s="31" t="s">
        <v>874</v>
      </c>
      <c r="C265" s="7">
        <v>76646415</v>
      </c>
      <c r="D265" s="31" t="s">
        <v>408</v>
      </c>
      <c r="E265" s="7" t="s">
        <v>28</v>
      </c>
      <c r="F265" s="7" t="s">
        <v>28</v>
      </c>
      <c r="G265" s="7" t="s">
        <v>875</v>
      </c>
      <c r="H265" s="7" t="s">
        <v>28</v>
      </c>
      <c r="I265" s="7">
        <v>5.6395</v>
      </c>
      <c r="J265" s="7" t="s">
        <v>28</v>
      </c>
      <c r="K265" s="33">
        <v>66</v>
      </c>
      <c r="L265" s="33">
        <v>101028009.31</v>
      </c>
    </row>
    <row r="266" spans="1:12" ht="30">
      <c r="A266" s="31">
        <v>262</v>
      </c>
      <c r="B266" s="31" t="s">
        <v>874</v>
      </c>
      <c r="C266" s="7">
        <v>76646415</v>
      </c>
      <c r="D266" s="31" t="s">
        <v>418</v>
      </c>
      <c r="E266" s="7" t="s">
        <v>28</v>
      </c>
      <c r="F266" s="7" t="s">
        <v>28</v>
      </c>
      <c r="G266" s="7" t="s">
        <v>876</v>
      </c>
      <c r="H266" s="7" t="s">
        <v>28</v>
      </c>
      <c r="I266" s="7">
        <v>37</v>
      </c>
      <c r="J266" s="7" t="s">
        <v>28</v>
      </c>
      <c r="K266" s="33">
        <v>450</v>
      </c>
      <c r="L266" s="33">
        <v>662831163.12</v>
      </c>
    </row>
    <row r="267" spans="1:12" ht="30">
      <c r="A267" s="31">
        <v>263</v>
      </c>
      <c r="B267" s="31" t="s">
        <v>519</v>
      </c>
      <c r="C267" s="7">
        <v>76646420</v>
      </c>
      <c r="D267" s="31" t="s">
        <v>409</v>
      </c>
      <c r="E267" s="7" t="s">
        <v>28</v>
      </c>
      <c r="F267" s="7" t="s">
        <v>28</v>
      </c>
      <c r="G267" s="7" t="s">
        <v>877</v>
      </c>
      <c r="H267" s="7" t="s">
        <v>28</v>
      </c>
      <c r="I267" s="7">
        <v>1.8147</v>
      </c>
      <c r="J267" s="7" t="s">
        <v>28</v>
      </c>
      <c r="K267" s="33">
        <v>450</v>
      </c>
      <c r="L267" s="33">
        <v>32509181.399999999</v>
      </c>
    </row>
    <row r="268" spans="1:12" ht="30">
      <c r="A268" s="31">
        <v>264</v>
      </c>
      <c r="B268" s="31" t="s">
        <v>516</v>
      </c>
      <c r="C268" s="7">
        <v>76646153</v>
      </c>
      <c r="D268" s="31" t="s">
        <v>30</v>
      </c>
      <c r="E268" s="7" t="s">
        <v>28</v>
      </c>
      <c r="F268" s="7" t="s">
        <v>28</v>
      </c>
      <c r="G268" s="7" t="s">
        <v>878</v>
      </c>
      <c r="H268" s="7" t="s">
        <v>28</v>
      </c>
      <c r="I268" s="7">
        <v>20</v>
      </c>
      <c r="J268" s="7" t="s">
        <v>28</v>
      </c>
      <c r="K268" s="33">
        <v>250</v>
      </c>
      <c r="L268" s="33">
        <v>358287115.19999999</v>
      </c>
    </row>
    <row r="269" spans="1:12" ht="30">
      <c r="A269" s="31">
        <v>265</v>
      </c>
      <c r="B269" s="31" t="s">
        <v>516</v>
      </c>
      <c r="C269" s="7">
        <v>76646153</v>
      </c>
      <c r="D269" s="31" t="s">
        <v>405</v>
      </c>
      <c r="E269" s="7" t="s">
        <v>28</v>
      </c>
      <c r="F269" s="7" t="s">
        <v>28</v>
      </c>
      <c r="G269" s="7" t="s">
        <v>879</v>
      </c>
      <c r="H269" s="7" t="s">
        <v>28</v>
      </c>
      <c r="I269" s="7">
        <v>2.31</v>
      </c>
      <c r="J269" s="7" t="s">
        <v>28</v>
      </c>
      <c r="K269" s="33">
        <v>912</v>
      </c>
      <c r="L269" s="33">
        <v>41382161.810000002</v>
      </c>
    </row>
    <row r="270" spans="1:12">
      <c r="A270" s="31">
        <v>266</v>
      </c>
      <c r="B270" s="31" t="s">
        <v>880</v>
      </c>
      <c r="C270" s="7">
        <v>76646425</v>
      </c>
      <c r="D270" s="31" t="s">
        <v>411</v>
      </c>
      <c r="E270" s="7" t="s">
        <v>28</v>
      </c>
      <c r="F270" s="7" t="s">
        <v>28</v>
      </c>
      <c r="G270" s="7" t="s">
        <v>881</v>
      </c>
      <c r="H270" s="7" t="s">
        <v>28</v>
      </c>
      <c r="I270" s="7">
        <v>3.5426000000000002</v>
      </c>
      <c r="J270" s="7" t="s">
        <v>28</v>
      </c>
      <c r="K270" s="33">
        <v>3600</v>
      </c>
      <c r="L270" s="33">
        <v>63463396.719999999</v>
      </c>
    </row>
    <row r="271" spans="1:12" ht="30">
      <c r="A271" s="31">
        <v>267</v>
      </c>
      <c r="B271" s="31" t="s">
        <v>520</v>
      </c>
      <c r="C271" s="7">
        <v>76646430</v>
      </c>
      <c r="D271" s="31" t="s">
        <v>412</v>
      </c>
      <c r="E271" s="7" t="s">
        <v>28</v>
      </c>
      <c r="F271" s="7" t="s">
        <v>28</v>
      </c>
      <c r="G271" s="7" t="s">
        <v>882</v>
      </c>
      <c r="H271" s="7" t="s">
        <v>28</v>
      </c>
      <c r="I271" s="7">
        <v>7.2060000000000004</v>
      </c>
      <c r="J271" s="7" t="s">
        <v>28</v>
      </c>
      <c r="K271" s="33">
        <v>36030</v>
      </c>
      <c r="L271" s="33">
        <v>129090847.61</v>
      </c>
    </row>
    <row r="272" spans="1:12">
      <c r="A272" s="31">
        <v>268</v>
      </c>
      <c r="B272" s="31" t="s">
        <v>883</v>
      </c>
      <c r="C272" s="7">
        <v>76646440</v>
      </c>
      <c r="D272" s="31" t="s">
        <v>414</v>
      </c>
      <c r="E272" s="7" t="s">
        <v>28</v>
      </c>
      <c r="F272" s="7" t="s">
        <v>28</v>
      </c>
      <c r="G272" s="7" t="s">
        <v>884</v>
      </c>
      <c r="H272" s="7" t="s">
        <v>28</v>
      </c>
      <c r="I272" s="7">
        <v>6.4909999999999997</v>
      </c>
      <c r="J272" s="7" t="s">
        <v>28</v>
      </c>
      <c r="K272" s="33">
        <v>66.8</v>
      </c>
      <c r="L272" s="33">
        <v>116282083.23999999</v>
      </c>
    </row>
    <row r="273" spans="1:12">
      <c r="A273" s="31">
        <v>269</v>
      </c>
      <c r="B273" s="31" t="s">
        <v>883</v>
      </c>
      <c r="C273" s="7">
        <v>76646440</v>
      </c>
      <c r="D273" s="31" t="s">
        <v>415</v>
      </c>
      <c r="E273" s="7" t="s">
        <v>28</v>
      </c>
      <c r="F273" s="7" t="s">
        <v>28</v>
      </c>
      <c r="G273" s="7" t="s">
        <v>885</v>
      </c>
      <c r="H273" s="7" t="s">
        <v>28</v>
      </c>
      <c r="I273" s="7">
        <v>1.18</v>
      </c>
      <c r="J273" s="7" t="s">
        <v>28</v>
      </c>
      <c r="K273" s="33">
        <v>8.9</v>
      </c>
      <c r="L273" s="33">
        <v>21138939.800000001</v>
      </c>
    </row>
    <row r="274" spans="1:12">
      <c r="A274" s="31">
        <v>270</v>
      </c>
      <c r="B274" s="31" t="s">
        <v>886</v>
      </c>
      <c r="C274" s="7">
        <v>76646450</v>
      </c>
      <c r="D274" s="31" t="s">
        <v>421</v>
      </c>
      <c r="E274" s="7" t="s">
        <v>28</v>
      </c>
      <c r="F274" s="7" t="s">
        <v>28</v>
      </c>
      <c r="G274" s="7" t="s">
        <v>887</v>
      </c>
      <c r="H274" s="7" t="s">
        <v>28</v>
      </c>
      <c r="I274" s="7">
        <v>10</v>
      </c>
      <c r="J274" s="7" t="s">
        <v>28</v>
      </c>
      <c r="K274" s="33">
        <v>160</v>
      </c>
      <c r="L274" s="33">
        <v>179143557.59999999</v>
      </c>
    </row>
    <row r="275" spans="1:12" ht="30">
      <c r="A275" s="31">
        <v>271</v>
      </c>
      <c r="B275" s="31" t="s">
        <v>517</v>
      </c>
      <c r="C275" s="7">
        <v>76646455</v>
      </c>
      <c r="D275" s="31" t="s">
        <v>416</v>
      </c>
      <c r="E275" s="7" t="s">
        <v>28</v>
      </c>
      <c r="F275" s="7" t="s">
        <v>28</v>
      </c>
      <c r="G275" s="7" t="s">
        <v>888</v>
      </c>
      <c r="H275" s="7" t="s">
        <v>28</v>
      </c>
      <c r="I275" s="7">
        <v>10.470499999999999</v>
      </c>
      <c r="J275" s="7" t="s">
        <v>28</v>
      </c>
      <c r="K275" s="33">
        <v>400</v>
      </c>
      <c r="L275" s="33">
        <v>187572261.99000001</v>
      </c>
    </row>
    <row r="276" spans="1:12" ht="30">
      <c r="A276" s="31">
        <v>272</v>
      </c>
      <c r="B276" s="31" t="s">
        <v>517</v>
      </c>
      <c r="C276" s="7">
        <v>76646455</v>
      </c>
      <c r="D276" s="31" t="s">
        <v>420</v>
      </c>
      <c r="E276" s="7" t="s">
        <v>28</v>
      </c>
      <c r="F276" s="7" t="s">
        <v>28</v>
      </c>
      <c r="G276" s="7" t="s">
        <v>889</v>
      </c>
      <c r="H276" s="7" t="s">
        <v>28</v>
      </c>
      <c r="I276" s="7">
        <v>14</v>
      </c>
      <c r="J276" s="7" t="s">
        <v>28</v>
      </c>
      <c r="K276" s="33">
        <v>250</v>
      </c>
      <c r="L276" s="33">
        <v>250800980.63999999</v>
      </c>
    </row>
    <row r="277" spans="1:12">
      <c r="A277" s="31">
        <v>273</v>
      </c>
      <c r="B277" s="31" t="s">
        <v>428</v>
      </c>
      <c r="C277" s="7">
        <v>76647405</v>
      </c>
      <c r="D277" s="31" t="s">
        <v>422</v>
      </c>
      <c r="E277" s="7" t="s">
        <v>28</v>
      </c>
      <c r="F277" s="7" t="s">
        <v>28</v>
      </c>
      <c r="G277" s="7" t="s">
        <v>890</v>
      </c>
      <c r="H277" s="7" t="s">
        <v>28</v>
      </c>
      <c r="I277" s="7">
        <v>5.4939999999999998</v>
      </c>
      <c r="J277" s="7" t="s">
        <v>28</v>
      </c>
      <c r="K277" s="33">
        <v>500</v>
      </c>
      <c r="L277" s="33">
        <v>98421470.549999997</v>
      </c>
    </row>
    <row r="278" spans="1:12">
      <c r="A278" s="31">
        <v>274</v>
      </c>
      <c r="B278" s="31" t="s">
        <v>434</v>
      </c>
      <c r="C278" s="7">
        <v>76647410</v>
      </c>
      <c r="D278" s="31" t="s">
        <v>435</v>
      </c>
      <c r="E278" s="7" t="s">
        <v>28</v>
      </c>
      <c r="F278" s="7" t="s">
        <v>28</v>
      </c>
      <c r="G278" s="7" t="s">
        <v>891</v>
      </c>
      <c r="H278" s="7" t="s">
        <v>28</v>
      </c>
      <c r="I278" s="7">
        <v>1.3</v>
      </c>
      <c r="J278" s="7" t="s">
        <v>28</v>
      </c>
      <c r="K278" s="33">
        <v>21</v>
      </c>
      <c r="L278" s="33">
        <v>23288662.489999998</v>
      </c>
    </row>
    <row r="279" spans="1:12">
      <c r="A279" s="31">
        <v>275</v>
      </c>
      <c r="B279" s="31" t="s">
        <v>430</v>
      </c>
      <c r="C279" s="7">
        <v>76647415</v>
      </c>
      <c r="D279" s="31" t="s">
        <v>431</v>
      </c>
      <c r="E279" s="7" t="s">
        <v>28</v>
      </c>
      <c r="F279" s="7" t="s">
        <v>28</v>
      </c>
      <c r="G279" s="7" t="s">
        <v>892</v>
      </c>
      <c r="H279" s="7" t="s">
        <v>28</v>
      </c>
      <c r="I279" s="7">
        <v>0.69</v>
      </c>
      <c r="J279" s="7" t="s">
        <v>28</v>
      </c>
      <c r="K279" s="33">
        <v>20</v>
      </c>
      <c r="L279" s="33">
        <v>12360905.470000001</v>
      </c>
    </row>
    <row r="280" spans="1:12" ht="30">
      <c r="A280" s="31">
        <v>276</v>
      </c>
      <c r="B280" s="31" t="s">
        <v>423</v>
      </c>
      <c r="C280" s="7">
        <v>76647420</v>
      </c>
      <c r="D280" s="31" t="s">
        <v>424</v>
      </c>
      <c r="E280" s="7" t="s">
        <v>28</v>
      </c>
      <c r="F280" s="7" t="s">
        <v>28</v>
      </c>
      <c r="G280" s="7" t="s">
        <v>893</v>
      </c>
      <c r="H280" s="7" t="s">
        <v>28</v>
      </c>
      <c r="I280" s="7">
        <v>6.0690999999999997</v>
      </c>
      <c r="J280" s="7" t="s">
        <v>28</v>
      </c>
      <c r="K280" s="33">
        <v>66</v>
      </c>
      <c r="L280" s="33">
        <v>108724016.54000001</v>
      </c>
    </row>
    <row r="281" spans="1:12" ht="30">
      <c r="A281" s="31">
        <v>277</v>
      </c>
      <c r="B281" s="31" t="s">
        <v>281</v>
      </c>
      <c r="C281" s="7">
        <v>76647430</v>
      </c>
      <c r="D281" s="31" t="s">
        <v>425</v>
      </c>
      <c r="E281" s="7" t="s">
        <v>28</v>
      </c>
      <c r="F281" s="7" t="s">
        <v>28</v>
      </c>
      <c r="G281" s="7" t="s">
        <v>894</v>
      </c>
      <c r="H281" s="7" t="s">
        <v>28</v>
      </c>
      <c r="I281" s="7">
        <v>3.5928</v>
      </c>
      <c r="J281" s="7" t="s">
        <v>28</v>
      </c>
      <c r="K281" s="33">
        <v>3600</v>
      </c>
      <c r="L281" s="33">
        <v>64362697.369999997</v>
      </c>
    </row>
    <row r="282" spans="1:12">
      <c r="A282" s="31">
        <v>278</v>
      </c>
      <c r="B282" s="31" t="s">
        <v>413</v>
      </c>
      <c r="C282" s="7">
        <v>76647436</v>
      </c>
      <c r="D282" s="31" t="s">
        <v>432</v>
      </c>
      <c r="E282" s="7" t="s">
        <v>28</v>
      </c>
      <c r="F282" s="7" t="s">
        <v>28</v>
      </c>
      <c r="G282" s="7" t="s">
        <v>895</v>
      </c>
      <c r="H282" s="7" t="s">
        <v>28</v>
      </c>
      <c r="I282" s="7">
        <v>1.25</v>
      </c>
      <c r="J282" s="7" t="s">
        <v>28</v>
      </c>
      <c r="K282" s="33">
        <v>25</v>
      </c>
      <c r="L282" s="33">
        <v>22392944.699999999</v>
      </c>
    </row>
    <row r="283" spans="1:12" ht="30">
      <c r="A283" s="31">
        <v>279</v>
      </c>
      <c r="B283" s="31" t="s">
        <v>410</v>
      </c>
      <c r="C283" s="7">
        <v>76647440</v>
      </c>
      <c r="D283" s="31" t="s">
        <v>426</v>
      </c>
      <c r="E283" s="7" t="s">
        <v>28</v>
      </c>
      <c r="F283" s="7" t="s">
        <v>28</v>
      </c>
      <c r="G283" s="7" t="s">
        <v>896</v>
      </c>
      <c r="H283" s="7" t="s">
        <v>28</v>
      </c>
      <c r="I283" s="7">
        <v>1.1399999999999999</v>
      </c>
      <c r="J283" s="7" t="s">
        <v>28</v>
      </c>
      <c r="K283" s="33">
        <v>2100</v>
      </c>
      <c r="L283" s="33">
        <v>20422365.57</v>
      </c>
    </row>
    <row r="284" spans="1:12" ht="30">
      <c r="A284" s="31">
        <v>280</v>
      </c>
      <c r="B284" s="31" t="s">
        <v>283</v>
      </c>
      <c r="C284" s="7">
        <v>76647442</v>
      </c>
      <c r="D284" s="31" t="s">
        <v>427</v>
      </c>
      <c r="E284" s="7" t="s">
        <v>28</v>
      </c>
      <c r="F284" s="7" t="s">
        <v>28</v>
      </c>
      <c r="G284" s="7" t="s">
        <v>897</v>
      </c>
      <c r="H284" s="7" t="s">
        <v>28</v>
      </c>
      <c r="I284" s="7">
        <v>1.2770999999999999</v>
      </c>
      <c r="J284" s="7" t="s">
        <v>28</v>
      </c>
      <c r="K284" s="33">
        <v>2100</v>
      </c>
      <c r="L284" s="33">
        <v>22878423.739999998</v>
      </c>
    </row>
    <row r="285" spans="1:12">
      <c r="A285" s="31">
        <v>281</v>
      </c>
      <c r="B285" s="31" t="s">
        <v>898</v>
      </c>
      <c r="C285" s="7">
        <v>76647445</v>
      </c>
      <c r="D285" s="31" t="s">
        <v>429</v>
      </c>
      <c r="E285" s="7" t="s">
        <v>28</v>
      </c>
      <c r="F285" s="7" t="s">
        <v>28</v>
      </c>
      <c r="G285" s="7" t="s">
        <v>899</v>
      </c>
      <c r="H285" s="7" t="s">
        <v>28</v>
      </c>
      <c r="I285" s="7">
        <v>1.3</v>
      </c>
      <c r="J285" s="7" t="s">
        <v>28</v>
      </c>
      <c r="K285" s="33">
        <v>2100</v>
      </c>
      <c r="L285" s="33">
        <v>23288662.489999998</v>
      </c>
    </row>
    <row r="286" spans="1:12">
      <c r="A286" s="31">
        <v>282</v>
      </c>
      <c r="B286" s="31" t="s">
        <v>285</v>
      </c>
      <c r="C286" s="7">
        <v>76647450</v>
      </c>
      <c r="D286" s="31" t="s">
        <v>433</v>
      </c>
      <c r="E286" s="7" t="s">
        <v>28</v>
      </c>
      <c r="F286" s="7" t="s">
        <v>28</v>
      </c>
      <c r="G286" s="7" t="s">
        <v>900</v>
      </c>
      <c r="H286" s="7" t="s">
        <v>28</v>
      </c>
      <c r="I286" s="7">
        <v>1.2</v>
      </c>
      <c r="J286" s="7" t="s">
        <v>28</v>
      </c>
      <c r="K286" s="33">
        <v>20</v>
      </c>
      <c r="L286" s="33">
        <v>21497226.91</v>
      </c>
    </row>
    <row r="287" spans="1:12" ht="30">
      <c r="A287" s="31">
        <v>283</v>
      </c>
      <c r="B287" s="31" t="s">
        <v>436</v>
      </c>
      <c r="C287" s="7">
        <v>76648154</v>
      </c>
      <c r="D287" s="31" t="s">
        <v>450</v>
      </c>
      <c r="E287" s="7" t="s">
        <v>28</v>
      </c>
      <c r="F287" s="7" t="s">
        <v>28</v>
      </c>
      <c r="G287" s="7" t="s">
        <v>901</v>
      </c>
      <c r="H287" s="7" t="s">
        <v>28</v>
      </c>
      <c r="I287" s="7">
        <v>5</v>
      </c>
      <c r="J287" s="7" t="s">
        <v>28</v>
      </c>
      <c r="K287" s="33">
        <v>50</v>
      </c>
      <c r="L287" s="33">
        <v>89571778.799999997</v>
      </c>
    </row>
    <row r="288" spans="1:12" ht="30">
      <c r="A288" s="31">
        <v>284</v>
      </c>
      <c r="B288" s="31" t="s">
        <v>902</v>
      </c>
      <c r="C288" s="7">
        <v>76648410</v>
      </c>
      <c r="D288" s="31" t="s">
        <v>447</v>
      </c>
      <c r="E288" s="7" t="s">
        <v>28</v>
      </c>
      <c r="F288" s="7" t="s">
        <v>28</v>
      </c>
      <c r="G288" s="7" t="s">
        <v>903</v>
      </c>
      <c r="H288" s="7" t="s">
        <v>28</v>
      </c>
      <c r="I288" s="7">
        <v>1</v>
      </c>
      <c r="J288" s="7" t="s">
        <v>28</v>
      </c>
      <c r="K288" s="33">
        <v>10</v>
      </c>
      <c r="L288" s="33">
        <v>17914355.760000002</v>
      </c>
    </row>
    <row r="289" spans="1:12" ht="30">
      <c r="A289" s="31">
        <v>285</v>
      </c>
      <c r="B289" s="31" t="s">
        <v>448</v>
      </c>
      <c r="C289" s="7">
        <v>76648156</v>
      </c>
      <c r="D289" s="31" t="s">
        <v>442</v>
      </c>
      <c r="E289" s="7" t="s">
        <v>28</v>
      </c>
      <c r="F289" s="7" t="s">
        <v>28</v>
      </c>
      <c r="G289" s="7" t="s">
        <v>904</v>
      </c>
      <c r="H289" s="7" t="s">
        <v>28</v>
      </c>
      <c r="I289" s="7">
        <v>1.55</v>
      </c>
      <c r="J289" s="7" t="s">
        <v>28</v>
      </c>
      <c r="K289" s="33">
        <v>475</v>
      </c>
      <c r="L289" s="33">
        <v>27767251.43</v>
      </c>
    </row>
    <row r="290" spans="1:12" ht="30">
      <c r="A290" s="31">
        <v>286</v>
      </c>
      <c r="B290" s="31" t="s">
        <v>905</v>
      </c>
      <c r="C290" s="7">
        <v>76648420</v>
      </c>
      <c r="D290" s="31" t="s">
        <v>437</v>
      </c>
      <c r="E290" s="7" t="s">
        <v>28</v>
      </c>
      <c r="F290" s="7" t="s">
        <v>28</v>
      </c>
      <c r="G290" s="7" t="s">
        <v>906</v>
      </c>
      <c r="H290" s="7" t="s">
        <v>28</v>
      </c>
      <c r="I290" s="7">
        <v>2</v>
      </c>
      <c r="J290" s="7" t="s">
        <v>28</v>
      </c>
      <c r="K290" s="33">
        <v>110</v>
      </c>
      <c r="L290" s="33">
        <v>35828711.520000003</v>
      </c>
    </row>
    <row r="291" spans="1:12" ht="30">
      <c r="A291" s="31">
        <v>287</v>
      </c>
      <c r="B291" s="31" t="s">
        <v>907</v>
      </c>
      <c r="C291" s="7">
        <v>76648430</v>
      </c>
      <c r="D291" s="31" t="s">
        <v>445</v>
      </c>
      <c r="E291" s="7" t="s">
        <v>28</v>
      </c>
      <c r="F291" s="7" t="s">
        <v>28</v>
      </c>
      <c r="G291" s="7" t="s">
        <v>908</v>
      </c>
      <c r="H291" s="7" t="s">
        <v>28</v>
      </c>
      <c r="I291" s="7">
        <v>1</v>
      </c>
      <c r="J291" s="7" t="s">
        <v>28</v>
      </c>
      <c r="K291" s="33">
        <v>20</v>
      </c>
      <c r="L291" s="33">
        <v>17914355.760000002</v>
      </c>
    </row>
    <row r="292" spans="1:12" ht="30">
      <c r="A292" s="31">
        <v>288</v>
      </c>
      <c r="B292" s="31" t="s">
        <v>510</v>
      </c>
      <c r="C292" s="7">
        <v>76648432</v>
      </c>
      <c r="D292" s="31" t="s">
        <v>449</v>
      </c>
      <c r="E292" s="7" t="s">
        <v>28</v>
      </c>
      <c r="F292" s="7" t="s">
        <v>28</v>
      </c>
      <c r="G292" s="7" t="s">
        <v>909</v>
      </c>
      <c r="H292" s="7" t="s">
        <v>28</v>
      </c>
      <c r="I292" s="7">
        <v>1</v>
      </c>
      <c r="J292" s="7" t="s">
        <v>28</v>
      </c>
      <c r="K292" s="33">
        <v>1</v>
      </c>
      <c r="L292" s="33">
        <v>17914355.760000002</v>
      </c>
    </row>
    <row r="293" spans="1:12" ht="30">
      <c r="A293" s="31">
        <v>289</v>
      </c>
      <c r="B293" s="31" t="s">
        <v>910</v>
      </c>
      <c r="C293" s="7">
        <v>76648433</v>
      </c>
      <c r="D293" s="31" t="s">
        <v>452</v>
      </c>
      <c r="E293" s="7" t="s">
        <v>28</v>
      </c>
      <c r="F293" s="7" t="s">
        <v>28</v>
      </c>
      <c r="G293" s="7" t="s">
        <v>911</v>
      </c>
      <c r="H293" s="7" t="s">
        <v>28</v>
      </c>
      <c r="I293" s="7">
        <v>1</v>
      </c>
      <c r="J293" s="7" t="s">
        <v>28</v>
      </c>
      <c r="K293" s="33">
        <v>8</v>
      </c>
      <c r="L293" s="33">
        <v>17914355.760000002</v>
      </c>
    </row>
    <row r="294" spans="1:12" ht="30">
      <c r="A294" s="31">
        <v>290</v>
      </c>
      <c r="B294" s="31" t="s">
        <v>912</v>
      </c>
      <c r="C294" s="7">
        <v>76648435</v>
      </c>
      <c r="D294" s="31" t="s">
        <v>438</v>
      </c>
      <c r="E294" s="7" t="s">
        <v>28</v>
      </c>
      <c r="F294" s="7" t="s">
        <v>28</v>
      </c>
      <c r="G294" s="7" t="s">
        <v>913</v>
      </c>
      <c r="H294" s="7" t="s">
        <v>28</v>
      </c>
      <c r="I294" s="7">
        <v>2</v>
      </c>
      <c r="J294" s="7" t="s">
        <v>28</v>
      </c>
      <c r="K294" s="33">
        <v>50</v>
      </c>
      <c r="L294" s="33">
        <v>35828711.520000003</v>
      </c>
    </row>
    <row r="295" spans="1:12" ht="30">
      <c r="A295" s="31">
        <v>291</v>
      </c>
      <c r="B295" s="31" t="s">
        <v>914</v>
      </c>
      <c r="C295" s="7">
        <v>76648440</v>
      </c>
      <c r="D295" s="31" t="s">
        <v>446</v>
      </c>
      <c r="E295" s="7" t="s">
        <v>28</v>
      </c>
      <c r="F295" s="7" t="s">
        <v>28</v>
      </c>
      <c r="G295" s="7" t="s">
        <v>915</v>
      </c>
      <c r="H295" s="7" t="s">
        <v>28</v>
      </c>
      <c r="I295" s="7">
        <v>1</v>
      </c>
      <c r="J295" s="7" t="s">
        <v>28</v>
      </c>
      <c r="K295" s="33">
        <v>10</v>
      </c>
      <c r="L295" s="33">
        <v>17914355.760000002</v>
      </c>
    </row>
    <row r="296" spans="1:12" ht="30">
      <c r="A296" s="31">
        <v>292</v>
      </c>
      <c r="B296" s="31" t="s">
        <v>496</v>
      </c>
      <c r="C296" s="7">
        <v>76648445</v>
      </c>
      <c r="D296" s="31" t="s">
        <v>258</v>
      </c>
      <c r="E296" s="7" t="s">
        <v>28</v>
      </c>
      <c r="F296" s="7" t="s">
        <v>28</v>
      </c>
      <c r="G296" s="7" t="s">
        <v>916</v>
      </c>
      <c r="H296" s="7" t="s">
        <v>28</v>
      </c>
      <c r="I296" s="7">
        <v>1.8</v>
      </c>
      <c r="J296" s="7" t="s">
        <v>28</v>
      </c>
      <c r="K296" s="33">
        <v>30</v>
      </c>
      <c r="L296" s="33">
        <v>32245840.370000001</v>
      </c>
    </row>
    <row r="297" spans="1:12" ht="30">
      <c r="A297" s="31">
        <v>293</v>
      </c>
      <c r="B297" s="31" t="s">
        <v>493</v>
      </c>
      <c r="C297" s="7">
        <v>76648450</v>
      </c>
      <c r="D297" s="31" t="s">
        <v>451</v>
      </c>
      <c r="E297" s="7" t="s">
        <v>28</v>
      </c>
      <c r="F297" s="7" t="s">
        <v>28</v>
      </c>
      <c r="G297" s="7" t="s">
        <v>917</v>
      </c>
      <c r="H297" s="7" t="s">
        <v>28</v>
      </c>
      <c r="I297" s="7">
        <v>1.2</v>
      </c>
      <c r="J297" s="7" t="s">
        <v>28</v>
      </c>
      <c r="K297" s="33">
        <v>8</v>
      </c>
      <c r="L297" s="33">
        <v>21497226.91</v>
      </c>
    </row>
    <row r="298" spans="1:12" ht="30">
      <c r="A298" s="31">
        <v>294</v>
      </c>
      <c r="B298" s="31" t="s">
        <v>918</v>
      </c>
      <c r="C298" s="7">
        <v>76648455</v>
      </c>
      <c r="D298" s="31" t="s">
        <v>444</v>
      </c>
      <c r="E298" s="7" t="s">
        <v>28</v>
      </c>
      <c r="F298" s="7" t="s">
        <v>28</v>
      </c>
      <c r="G298" s="7" t="s">
        <v>919</v>
      </c>
      <c r="H298" s="7" t="s">
        <v>28</v>
      </c>
      <c r="I298" s="7">
        <v>2.2999999999999998</v>
      </c>
      <c r="J298" s="7" t="s">
        <v>28</v>
      </c>
      <c r="K298" s="33">
        <v>75</v>
      </c>
      <c r="L298" s="33">
        <v>41203018.25</v>
      </c>
    </row>
    <row r="299" spans="1:12" ht="30">
      <c r="A299" s="31">
        <v>295</v>
      </c>
      <c r="B299" s="31" t="s">
        <v>439</v>
      </c>
      <c r="C299" s="7">
        <v>76648460</v>
      </c>
      <c r="D299" s="31" t="s">
        <v>440</v>
      </c>
      <c r="E299" s="7" t="s">
        <v>28</v>
      </c>
      <c r="F299" s="7" t="s">
        <v>28</v>
      </c>
      <c r="G299" s="7" t="s">
        <v>920</v>
      </c>
      <c r="H299" s="7" t="s">
        <v>28</v>
      </c>
      <c r="I299" s="7">
        <v>5</v>
      </c>
      <c r="J299" s="7" t="s">
        <v>28</v>
      </c>
      <c r="K299" s="33">
        <v>8</v>
      </c>
      <c r="L299" s="33">
        <v>89571778.799999997</v>
      </c>
    </row>
    <row r="300" spans="1:12">
      <c r="A300" s="31">
        <v>296</v>
      </c>
      <c r="B300" s="31" t="s">
        <v>921</v>
      </c>
      <c r="C300" s="7">
        <v>76648470</v>
      </c>
      <c r="D300" s="31" t="s">
        <v>453</v>
      </c>
      <c r="E300" s="7" t="s">
        <v>28</v>
      </c>
      <c r="F300" s="7" t="s">
        <v>28</v>
      </c>
      <c r="G300" s="7" t="s">
        <v>922</v>
      </c>
      <c r="H300" s="7" t="s">
        <v>28</v>
      </c>
      <c r="I300" s="7">
        <v>2</v>
      </c>
      <c r="J300" s="7" t="s">
        <v>28</v>
      </c>
      <c r="K300" s="33">
        <v>200</v>
      </c>
      <c r="L300" s="33">
        <v>35828711.520000003</v>
      </c>
    </row>
    <row r="301" spans="1:12">
      <c r="A301" s="31">
        <v>297</v>
      </c>
      <c r="B301" s="31" t="s">
        <v>465</v>
      </c>
      <c r="C301" s="7">
        <v>76650485</v>
      </c>
      <c r="D301" s="31" t="s">
        <v>463</v>
      </c>
      <c r="E301" s="7" t="s">
        <v>28</v>
      </c>
      <c r="F301" s="7" t="s">
        <v>28</v>
      </c>
      <c r="G301" s="7" t="s">
        <v>923</v>
      </c>
      <c r="H301" s="7" t="s">
        <v>28</v>
      </c>
      <c r="I301" s="7">
        <v>3</v>
      </c>
      <c r="J301" s="7" t="s">
        <v>28</v>
      </c>
      <c r="K301" s="33">
        <v>541</v>
      </c>
      <c r="L301" s="33">
        <v>53743067.280000001</v>
      </c>
    </row>
    <row r="302" spans="1:12">
      <c r="A302" s="31">
        <v>298</v>
      </c>
      <c r="B302" s="31" t="s">
        <v>465</v>
      </c>
      <c r="C302" s="7">
        <v>76650485</v>
      </c>
      <c r="D302" s="31" t="s">
        <v>464</v>
      </c>
      <c r="E302" s="7" t="s">
        <v>28</v>
      </c>
      <c r="F302" s="7" t="s">
        <v>28</v>
      </c>
      <c r="G302" s="7" t="s">
        <v>924</v>
      </c>
      <c r="H302" s="7" t="s">
        <v>28</v>
      </c>
      <c r="I302" s="7">
        <v>3</v>
      </c>
      <c r="J302" s="7" t="s">
        <v>28</v>
      </c>
      <c r="K302" s="33">
        <v>642</v>
      </c>
      <c r="L302" s="33">
        <v>53743067.280000001</v>
      </c>
    </row>
    <row r="303" spans="1:12">
      <c r="A303" s="31">
        <v>299</v>
      </c>
      <c r="B303" s="31" t="s">
        <v>465</v>
      </c>
      <c r="C303" s="7">
        <v>76650485</v>
      </c>
      <c r="D303" s="31" t="s">
        <v>464</v>
      </c>
      <c r="E303" s="7" t="s">
        <v>28</v>
      </c>
      <c r="F303" s="7" t="s">
        <v>28</v>
      </c>
      <c r="G303" s="7" t="s">
        <v>924</v>
      </c>
      <c r="H303" s="7" t="s">
        <v>28</v>
      </c>
      <c r="I303" s="7">
        <v>1</v>
      </c>
      <c r="J303" s="7" t="s">
        <v>28</v>
      </c>
      <c r="K303" s="33">
        <v>747</v>
      </c>
      <c r="L303" s="33">
        <v>17914355.760000002</v>
      </c>
    </row>
    <row r="304" spans="1:12">
      <c r="A304" s="31">
        <v>300</v>
      </c>
      <c r="B304" s="31" t="s">
        <v>465</v>
      </c>
      <c r="C304" s="7">
        <v>76650485</v>
      </c>
      <c r="D304" s="31" t="s">
        <v>466</v>
      </c>
      <c r="E304" s="7" t="s">
        <v>28</v>
      </c>
      <c r="F304" s="7" t="s">
        <v>28</v>
      </c>
      <c r="G304" s="7" t="s">
        <v>925</v>
      </c>
      <c r="H304" s="7" t="s">
        <v>28</v>
      </c>
      <c r="I304" s="7">
        <v>1</v>
      </c>
      <c r="J304" s="7" t="s">
        <v>28</v>
      </c>
      <c r="K304" s="33">
        <v>535</v>
      </c>
      <c r="L304" s="33">
        <v>17914355.760000002</v>
      </c>
    </row>
    <row r="305" spans="1:12" ht="30">
      <c r="A305" s="31">
        <v>301</v>
      </c>
      <c r="B305" s="31" t="s">
        <v>454</v>
      </c>
      <c r="C305" s="7">
        <v>76650154</v>
      </c>
      <c r="D305" s="31" t="s">
        <v>455</v>
      </c>
      <c r="E305" s="7" t="s">
        <v>28</v>
      </c>
      <c r="F305" s="7" t="s">
        <v>28</v>
      </c>
      <c r="G305" s="7" t="s">
        <v>926</v>
      </c>
      <c r="H305" s="7" t="s">
        <v>28</v>
      </c>
      <c r="I305" s="7">
        <v>19.8</v>
      </c>
      <c r="J305" s="7" t="s">
        <v>28</v>
      </c>
      <c r="K305" s="33">
        <v>111000</v>
      </c>
      <c r="L305" s="33">
        <v>354704244.05000001</v>
      </c>
    </row>
    <row r="306" spans="1:12" ht="30">
      <c r="A306" s="31">
        <v>302</v>
      </c>
      <c r="B306" s="31" t="s">
        <v>927</v>
      </c>
      <c r="C306" s="7">
        <v>76650415</v>
      </c>
      <c r="D306" s="31" t="s">
        <v>483</v>
      </c>
      <c r="E306" s="7" t="s">
        <v>28</v>
      </c>
      <c r="F306" s="7" t="s">
        <v>28</v>
      </c>
      <c r="G306" s="7" t="s">
        <v>928</v>
      </c>
      <c r="H306" s="7" t="s">
        <v>28</v>
      </c>
      <c r="I306" s="7">
        <v>3</v>
      </c>
      <c r="J306" s="7" t="s">
        <v>28</v>
      </c>
      <c r="K306" s="33">
        <v>12400</v>
      </c>
      <c r="L306" s="33">
        <v>53743067.280000001</v>
      </c>
    </row>
    <row r="307" spans="1:12" ht="30">
      <c r="A307" s="31">
        <v>303</v>
      </c>
      <c r="B307" s="31" t="s">
        <v>473</v>
      </c>
      <c r="C307" s="7">
        <v>76650420</v>
      </c>
      <c r="D307" s="31" t="s">
        <v>474</v>
      </c>
      <c r="E307" s="7" t="s">
        <v>28</v>
      </c>
      <c r="F307" s="7" t="s">
        <v>28</v>
      </c>
      <c r="G307" s="7" t="s">
        <v>929</v>
      </c>
      <c r="H307" s="7" t="s">
        <v>28</v>
      </c>
      <c r="I307" s="7">
        <v>4</v>
      </c>
      <c r="J307" s="7" t="s">
        <v>28</v>
      </c>
      <c r="K307" s="33">
        <v>13000</v>
      </c>
      <c r="L307" s="33">
        <v>71657423.040000007</v>
      </c>
    </row>
    <row r="308" spans="1:12" ht="30">
      <c r="A308" s="31">
        <v>304</v>
      </c>
      <c r="B308" s="31" t="s">
        <v>287</v>
      </c>
      <c r="C308" s="7">
        <v>76650425</v>
      </c>
      <c r="D308" s="31" t="s">
        <v>459</v>
      </c>
      <c r="E308" s="7" t="s">
        <v>28</v>
      </c>
      <c r="F308" s="7" t="s">
        <v>28</v>
      </c>
      <c r="G308" s="7" t="s">
        <v>930</v>
      </c>
      <c r="H308" s="7" t="s">
        <v>28</v>
      </c>
      <c r="I308" s="7">
        <v>3</v>
      </c>
      <c r="J308" s="7" t="s">
        <v>28</v>
      </c>
      <c r="K308" s="33">
        <v>3360</v>
      </c>
      <c r="L308" s="33">
        <v>53743067.280000001</v>
      </c>
    </row>
    <row r="309" spans="1:12">
      <c r="A309" s="31">
        <v>305</v>
      </c>
      <c r="B309" s="31" t="s">
        <v>931</v>
      </c>
      <c r="C309" s="7">
        <v>76650430</v>
      </c>
      <c r="D309" s="31" t="s">
        <v>488</v>
      </c>
      <c r="E309" s="7" t="s">
        <v>28</v>
      </c>
      <c r="F309" s="7" t="s">
        <v>28</v>
      </c>
      <c r="G309" s="7" t="s">
        <v>932</v>
      </c>
      <c r="H309" s="7" t="s">
        <v>28</v>
      </c>
      <c r="I309" s="7">
        <v>1.6</v>
      </c>
      <c r="J309" s="7" t="s">
        <v>28</v>
      </c>
      <c r="K309" s="33">
        <v>85</v>
      </c>
      <c r="L309" s="33">
        <v>28662969.219999999</v>
      </c>
    </row>
    <row r="310" spans="1:12">
      <c r="A310" s="31">
        <v>306</v>
      </c>
      <c r="B310" s="31" t="s">
        <v>471</v>
      </c>
      <c r="C310" s="7">
        <v>76650435</v>
      </c>
      <c r="D310" s="31" t="s">
        <v>472</v>
      </c>
      <c r="E310" s="7" t="s">
        <v>28</v>
      </c>
      <c r="F310" s="7" t="s">
        <v>28</v>
      </c>
      <c r="G310" s="7" t="s">
        <v>933</v>
      </c>
      <c r="H310" s="7" t="s">
        <v>28</v>
      </c>
      <c r="I310" s="7">
        <v>3</v>
      </c>
      <c r="J310" s="7" t="s">
        <v>28</v>
      </c>
      <c r="K310" s="33">
        <v>6288</v>
      </c>
      <c r="L310" s="33">
        <v>53743067.280000001</v>
      </c>
    </row>
    <row r="311" spans="1:12">
      <c r="A311" s="31">
        <v>307</v>
      </c>
      <c r="B311" s="31" t="s">
        <v>471</v>
      </c>
      <c r="C311" s="7">
        <v>76650435</v>
      </c>
      <c r="D311" s="31" t="s">
        <v>934</v>
      </c>
      <c r="E311" s="7" t="s">
        <v>28</v>
      </c>
      <c r="F311" s="7" t="s">
        <v>28</v>
      </c>
      <c r="G311" s="7" t="s">
        <v>515</v>
      </c>
      <c r="H311" s="7" t="s">
        <v>28</v>
      </c>
      <c r="I311" s="7">
        <v>2</v>
      </c>
      <c r="J311" s="7" t="s">
        <v>28</v>
      </c>
      <c r="K311" s="33">
        <v>920</v>
      </c>
      <c r="L311" s="33">
        <v>35828711.520000003</v>
      </c>
    </row>
    <row r="312" spans="1:12" ht="30">
      <c r="A312" s="31">
        <v>308</v>
      </c>
      <c r="B312" s="31" t="s">
        <v>565</v>
      </c>
      <c r="C312" s="7">
        <v>76650455</v>
      </c>
      <c r="D312" s="31" t="s">
        <v>458</v>
      </c>
      <c r="E312" s="7" t="s">
        <v>28</v>
      </c>
      <c r="F312" s="7" t="s">
        <v>28</v>
      </c>
      <c r="G312" s="7" t="s">
        <v>935</v>
      </c>
      <c r="H312" s="7" t="s">
        <v>28</v>
      </c>
      <c r="I312" s="7">
        <v>6</v>
      </c>
      <c r="J312" s="7" t="s">
        <v>28</v>
      </c>
      <c r="K312" s="33">
        <v>25000</v>
      </c>
      <c r="L312" s="33">
        <v>107486134.56</v>
      </c>
    </row>
    <row r="313" spans="1:12" ht="30">
      <c r="A313" s="31">
        <v>309</v>
      </c>
      <c r="B313" s="31" t="s">
        <v>936</v>
      </c>
      <c r="C313" s="7">
        <v>76650158</v>
      </c>
      <c r="D313" s="31" t="s">
        <v>457</v>
      </c>
      <c r="E313" s="7" t="s">
        <v>28</v>
      </c>
      <c r="F313" s="7" t="s">
        <v>28</v>
      </c>
      <c r="G313" s="7" t="s">
        <v>937</v>
      </c>
      <c r="H313" s="7" t="s">
        <v>28</v>
      </c>
      <c r="I313" s="7">
        <v>4.5</v>
      </c>
      <c r="J313" s="7" t="s">
        <v>28</v>
      </c>
      <c r="K313" s="33">
        <v>73100</v>
      </c>
      <c r="L313" s="33">
        <v>80614600.920000002</v>
      </c>
    </row>
    <row r="314" spans="1:12" ht="30">
      <c r="A314" s="31">
        <v>310</v>
      </c>
      <c r="B314" s="31" t="s">
        <v>419</v>
      </c>
      <c r="C314" s="7">
        <v>76650460</v>
      </c>
      <c r="D314" s="31" t="s">
        <v>468</v>
      </c>
      <c r="E314" s="7" t="s">
        <v>28</v>
      </c>
      <c r="F314" s="7" t="s">
        <v>28</v>
      </c>
      <c r="G314" s="7" t="s">
        <v>938</v>
      </c>
      <c r="H314" s="7" t="s">
        <v>28</v>
      </c>
      <c r="I314" s="7">
        <v>1.8</v>
      </c>
      <c r="J314" s="7" t="s">
        <v>28</v>
      </c>
      <c r="K314" s="33">
        <v>18360</v>
      </c>
      <c r="L314" s="33">
        <v>32245840.370000001</v>
      </c>
    </row>
    <row r="315" spans="1:12" ht="30">
      <c r="A315" s="31">
        <v>311</v>
      </c>
      <c r="B315" s="31" t="s">
        <v>419</v>
      </c>
      <c r="C315" s="7">
        <v>76650460</v>
      </c>
      <c r="D315" s="31" t="s">
        <v>469</v>
      </c>
      <c r="E315" s="7" t="s">
        <v>28</v>
      </c>
      <c r="F315" s="7" t="s">
        <v>28</v>
      </c>
      <c r="G315" s="7" t="s">
        <v>939</v>
      </c>
      <c r="H315" s="7" t="s">
        <v>28</v>
      </c>
      <c r="I315" s="7">
        <v>1</v>
      </c>
      <c r="J315" s="7" t="s">
        <v>28</v>
      </c>
      <c r="K315" s="33">
        <v>2560</v>
      </c>
      <c r="L315" s="33">
        <v>17914355.760000002</v>
      </c>
    </row>
    <row r="316" spans="1:12" ht="30">
      <c r="A316" s="31">
        <v>312</v>
      </c>
      <c r="B316" s="31" t="s">
        <v>419</v>
      </c>
      <c r="C316" s="7">
        <v>76650460</v>
      </c>
      <c r="D316" s="31" t="s">
        <v>470</v>
      </c>
      <c r="E316" s="7" t="s">
        <v>28</v>
      </c>
      <c r="F316" s="7" t="s">
        <v>28</v>
      </c>
      <c r="G316" s="7" t="s">
        <v>940</v>
      </c>
      <c r="H316" s="7" t="s">
        <v>28</v>
      </c>
      <c r="I316" s="7">
        <v>1</v>
      </c>
      <c r="J316" s="7" t="s">
        <v>28</v>
      </c>
      <c r="K316" s="33">
        <v>1630</v>
      </c>
      <c r="L316" s="33">
        <v>17914355.760000002</v>
      </c>
    </row>
    <row r="317" spans="1:12" ht="30">
      <c r="A317" s="31">
        <v>313</v>
      </c>
      <c r="B317" s="31" t="s">
        <v>419</v>
      </c>
      <c r="C317" s="7">
        <v>76650460</v>
      </c>
      <c r="D317" s="31" t="s">
        <v>486</v>
      </c>
      <c r="E317" s="7" t="s">
        <v>28</v>
      </c>
      <c r="F317" s="7" t="s">
        <v>28</v>
      </c>
      <c r="G317" s="7" t="s">
        <v>941</v>
      </c>
      <c r="H317" s="7" t="s">
        <v>28</v>
      </c>
      <c r="I317" s="7">
        <v>1.5</v>
      </c>
      <c r="J317" s="7" t="s">
        <v>28</v>
      </c>
      <c r="K317" s="33">
        <v>80</v>
      </c>
      <c r="L317" s="33">
        <v>26871533.640000001</v>
      </c>
    </row>
    <row r="318" spans="1:12">
      <c r="A318" s="31">
        <v>314</v>
      </c>
      <c r="B318" s="31" t="s">
        <v>487</v>
      </c>
      <c r="C318" s="7">
        <v>76650465</v>
      </c>
      <c r="D318" s="31" t="s">
        <v>484</v>
      </c>
      <c r="E318" s="7" t="s">
        <v>28</v>
      </c>
      <c r="F318" s="7" t="s">
        <v>28</v>
      </c>
      <c r="G318" s="7" t="s">
        <v>942</v>
      </c>
      <c r="H318" s="7" t="s">
        <v>28</v>
      </c>
      <c r="I318" s="7">
        <v>3.6</v>
      </c>
      <c r="J318" s="7" t="s">
        <v>28</v>
      </c>
      <c r="K318" s="33">
        <v>280</v>
      </c>
      <c r="L318" s="33">
        <v>64491680.740000002</v>
      </c>
    </row>
    <row r="319" spans="1:12">
      <c r="A319" s="31">
        <v>315</v>
      </c>
      <c r="B319" s="31" t="s">
        <v>487</v>
      </c>
      <c r="C319" s="7">
        <v>76650465</v>
      </c>
      <c r="D319" s="31" t="s">
        <v>485</v>
      </c>
      <c r="E319" s="7" t="s">
        <v>28</v>
      </c>
      <c r="F319" s="7" t="s">
        <v>28</v>
      </c>
      <c r="G319" s="7" t="s">
        <v>943</v>
      </c>
      <c r="H319" s="7" t="s">
        <v>28</v>
      </c>
      <c r="I319" s="7">
        <v>1.1000000000000001</v>
      </c>
      <c r="J319" s="7" t="s">
        <v>28</v>
      </c>
      <c r="K319" s="33">
        <v>98</v>
      </c>
      <c r="L319" s="33">
        <v>19705791.34</v>
      </c>
    </row>
    <row r="320" spans="1:12">
      <c r="A320" s="31">
        <v>316</v>
      </c>
      <c r="B320" s="31" t="s">
        <v>475</v>
      </c>
      <c r="C320" s="7">
        <v>76650473</v>
      </c>
      <c r="D320" s="31" t="s">
        <v>476</v>
      </c>
      <c r="E320" s="7" t="s">
        <v>28</v>
      </c>
      <c r="F320" s="7" t="s">
        <v>28</v>
      </c>
      <c r="G320" s="7" t="s">
        <v>944</v>
      </c>
      <c r="H320" s="7" t="s">
        <v>28</v>
      </c>
      <c r="I320" s="7">
        <v>1.5</v>
      </c>
      <c r="J320" s="7" t="s">
        <v>28</v>
      </c>
      <c r="K320" s="33">
        <v>4950</v>
      </c>
      <c r="L320" s="33">
        <v>26871533.640000001</v>
      </c>
    </row>
    <row r="321" spans="1:12">
      <c r="A321" s="31">
        <v>317</v>
      </c>
      <c r="B321" s="31" t="s">
        <v>475</v>
      </c>
      <c r="C321" s="7">
        <v>76650473</v>
      </c>
      <c r="D321" s="31" t="s">
        <v>477</v>
      </c>
      <c r="E321" s="7" t="s">
        <v>28</v>
      </c>
      <c r="F321" s="7" t="s">
        <v>28</v>
      </c>
      <c r="G321" s="7" t="s">
        <v>945</v>
      </c>
      <c r="H321" s="7" t="s">
        <v>28</v>
      </c>
      <c r="I321" s="7">
        <v>1.4</v>
      </c>
      <c r="J321" s="7" t="s">
        <v>28</v>
      </c>
      <c r="K321" s="33">
        <v>723</v>
      </c>
      <c r="L321" s="33">
        <v>25080098.059999999</v>
      </c>
    </row>
    <row r="322" spans="1:12">
      <c r="A322" s="31">
        <v>318</v>
      </c>
      <c r="B322" s="31" t="s">
        <v>475</v>
      </c>
      <c r="C322" s="7">
        <v>76650473</v>
      </c>
      <c r="D322" s="31" t="s">
        <v>478</v>
      </c>
      <c r="E322" s="7" t="s">
        <v>28</v>
      </c>
      <c r="F322" s="7" t="s">
        <v>28</v>
      </c>
      <c r="G322" s="7" t="s">
        <v>946</v>
      </c>
      <c r="H322" s="7" t="s">
        <v>28</v>
      </c>
      <c r="I322" s="7">
        <v>1.5</v>
      </c>
      <c r="J322" s="7" t="s">
        <v>28</v>
      </c>
      <c r="K322" s="33">
        <v>120</v>
      </c>
      <c r="L322" s="33">
        <v>26871533.640000001</v>
      </c>
    </row>
    <row r="323" spans="1:12">
      <c r="A323" s="31">
        <v>319</v>
      </c>
      <c r="B323" s="31" t="s">
        <v>417</v>
      </c>
      <c r="C323" s="7">
        <v>76650480</v>
      </c>
      <c r="D323" s="31" t="s">
        <v>467</v>
      </c>
      <c r="E323" s="7" t="s">
        <v>28</v>
      </c>
      <c r="F323" s="7" t="s">
        <v>28</v>
      </c>
      <c r="G323" s="7" t="s">
        <v>947</v>
      </c>
      <c r="H323" s="7" t="s">
        <v>28</v>
      </c>
      <c r="I323" s="7">
        <v>1.5</v>
      </c>
      <c r="J323" s="7" t="s">
        <v>28</v>
      </c>
      <c r="K323" s="33">
        <v>46</v>
      </c>
      <c r="L323" s="33">
        <v>26871533.640000001</v>
      </c>
    </row>
    <row r="324" spans="1:12">
      <c r="A324" s="31">
        <v>320</v>
      </c>
      <c r="B324" s="31" t="s">
        <v>417</v>
      </c>
      <c r="C324" s="7">
        <v>76650480</v>
      </c>
      <c r="D324" s="31" t="s">
        <v>479</v>
      </c>
      <c r="E324" s="7" t="s">
        <v>28</v>
      </c>
      <c r="F324" s="7" t="s">
        <v>28</v>
      </c>
      <c r="G324" s="7" t="s">
        <v>948</v>
      </c>
      <c r="H324" s="7" t="s">
        <v>28</v>
      </c>
      <c r="I324" s="7">
        <v>1</v>
      </c>
      <c r="J324" s="7" t="s">
        <v>28</v>
      </c>
      <c r="K324" s="33">
        <v>7200</v>
      </c>
      <c r="L324" s="33">
        <v>17914355.760000002</v>
      </c>
    </row>
    <row r="325" spans="1:12">
      <c r="A325" s="31">
        <v>321</v>
      </c>
      <c r="B325" s="31" t="s">
        <v>417</v>
      </c>
      <c r="C325" s="7">
        <v>76650480</v>
      </c>
      <c r="D325" s="31" t="s">
        <v>480</v>
      </c>
      <c r="E325" s="7" t="s">
        <v>28</v>
      </c>
      <c r="F325" s="7" t="s">
        <v>28</v>
      </c>
      <c r="G325" s="7" t="s">
        <v>949</v>
      </c>
      <c r="H325" s="7" t="s">
        <v>28</v>
      </c>
      <c r="I325" s="7">
        <v>2</v>
      </c>
      <c r="J325" s="7" t="s">
        <v>28</v>
      </c>
      <c r="K325" s="33">
        <v>650</v>
      </c>
      <c r="L325" s="33">
        <v>35828711.520000003</v>
      </c>
    </row>
    <row r="326" spans="1:12">
      <c r="A326" s="31">
        <v>322</v>
      </c>
      <c r="B326" s="31" t="s">
        <v>417</v>
      </c>
      <c r="C326" s="7">
        <v>76650480</v>
      </c>
      <c r="D326" s="31" t="s">
        <v>481</v>
      </c>
      <c r="E326" s="7" t="s">
        <v>28</v>
      </c>
      <c r="F326" s="7" t="s">
        <v>28</v>
      </c>
      <c r="G326" s="7" t="s">
        <v>950</v>
      </c>
      <c r="H326" s="7" t="s">
        <v>28</v>
      </c>
      <c r="I326" s="7">
        <v>1.2</v>
      </c>
      <c r="J326" s="7" t="s">
        <v>28</v>
      </c>
      <c r="K326" s="33">
        <v>980</v>
      </c>
      <c r="L326" s="33">
        <v>21497226.91</v>
      </c>
    </row>
    <row r="327" spans="1:12">
      <c r="A327" s="31">
        <v>323</v>
      </c>
      <c r="B327" s="31" t="s">
        <v>417</v>
      </c>
      <c r="C327" s="7">
        <v>76650480</v>
      </c>
      <c r="D327" s="31" t="s">
        <v>482</v>
      </c>
      <c r="E327" s="7" t="s">
        <v>28</v>
      </c>
      <c r="F327" s="7" t="s">
        <v>28</v>
      </c>
      <c r="G327" s="7" t="s">
        <v>951</v>
      </c>
      <c r="H327" s="7" t="s">
        <v>28</v>
      </c>
      <c r="I327" s="7">
        <v>2</v>
      </c>
      <c r="J327" s="7" t="s">
        <v>28</v>
      </c>
      <c r="K327" s="33">
        <v>2130</v>
      </c>
      <c r="L327" s="33">
        <v>35828711.520000003</v>
      </c>
    </row>
    <row r="328" spans="1:12">
      <c r="A328" s="31">
        <v>324</v>
      </c>
      <c r="B328" s="31" t="s">
        <v>456</v>
      </c>
      <c r="C328" s="7">
        <v>76650490</v>
      </c>
      <c r="D328" s="31" t="s">
        <v>460</v>
      </c>
      <c r="E328" s="7" t="s">
        <v>28</v>
      </c>
      <c r="F328" s="7" t="s">
        <v>28</v>
      </c>
      <c r="G328" s="7" t="s">
        <v>952</v>
      </c>
      <c r="H328" s="7" t="s">
        <v>28</v>
      </c>
      <c r="I328" s="7">
        <v>2</v>
      </c>
      <c r="J328" s="7" t="s">
        <v>28</v>
      </c>
      <c r="K328" s="33">
        <v>2000</v>
      </c>
      <c r="L328" s="33">
        <v>35828711.520000003</v>
      </c>
    </row>
    <row r="329" spans="1:12">
      <c r="A329" s="31">
        <v>325</v>
      </c>
      <c r="B329" s="31" t="s">
        <v>456</v>
      </c>
      <c r="C329" s="7">
        <v>76650490</v>
      </c>
      <c r="D329" s="31" t="s">
        <v>461</v>
      </c>
      <c r="E329" s="7" t="s">
        <v>28</v>
      </c>
      <c r="F329" s="7" t="s">
        <v>28</v>
      </c>
      <c r="G329" s="7" t="s">
        <v>953</v>
      </c>
      <c r="H329" s="7" t="s">
        <v>28</v>
      </c>
      <c r="I329" s="7">
        <v>1.1000000000000001</v>
      </c>
      <c r="J329" s="7" t="s">
        <v>28</v>
      </c>
      <c r="K329" s="33">
        <v>5</v>
      </c>
      <c r="L329" s="33">
        <v>19705791.34</v>
      </c>
    </row>
    <row r="330" spans="1:12">
      <c r="A330" s="31">
        <v>326</v>
      </c>
      <c r="B330" s="31" t="s">
        <v>456</v>
      </c>
      <c r="C330" s="7">
        <v>76650490</v>
      </c>
      <c r="D330" s="31" t="s">
        <v>462</v>
      </c>
      <c r="E330" s="7" t="s">
        <v>28</v>
      </c>
      <c r="F330" s="7" t="s">
        <v>28</v>
      </c>
      <c r="G330" s="7" t="s">
        <v>954</v>
      </c>
      <c r="H330" s="7" t="s">
        <v>28</v>
      </c>
      <c r="I330" s="7">
        <v>1.5</v>
      </c>
      <c r="J330" s="7" t="s">
        <v>28</v>
      </c>
      <c r="K330" s="33">
        <v>2000</v>
      </c>
      <c r="L330" s="33">
        <v>26871533.640000001</v>
      </c>
    </row>
    <row r="331" spans="1:12">
      <c r="A331" s="31">
        <v>327</v>
      </c>
      <c r="B331" s="31" t="s">
        <v>456</v>
      </c>
      <c r="C331" s="7">
        <v>76650490</v>
      </c>
      <c r="D331" s="31" t="s">
        <v>489</v>
      </c>
      <c r="E331" s="7" t="s">
        <v>28</v>
      </c>
      <c r="F331" s="7" t="s">
        <v>28</v>
      </c>
      <c r="G331" s="7" t="s">
        <v>955</v>
      </c>
      <c r="H331" s="7" t="s">
        <v>28</v>
      </c>
      <c r="I331" s="7">
        <v>1.7</v>
      </c>
      <c r="J331" s="7" t="s">
        <v>28</v>
      </c>
      <c r="K331" s="33">
        <v>90</v>
      </c>
      <c r="L331" s="33">
        <v>30454404.789999999</v>
      </c>
    </row>
    <row r="332" spans="1:12" ht="30">
      <c r="A332" s="31">
        <v>328</v>
      </c>
      <c r="B332" s="31" t="s">
        <v>956</v>
      </c>
      <c r="C332" s="7">
        <v>76652460</v>
      </c>
      <c r="D332" s="31" t="s">
        <v>491</v>
      </c>
      <c r="E332" s="7" t="s">
        <v>28</v>
      </c>
      <c r="F332" s="7" t="s">
        <v>28</v>
      </c>
      <c r="G332" s="7" t="s">
        <v>957</v>
      </c>
      <c r="H332" s="7" t="s">
        <v>28</v>
      </c>
      <c r="I332" s="7">
        <v>1.2</v>
      </c>
      <c r="J332" s="7" t="s">
        <v>28</v>
      </c>
      <c r="K332" s="33">
        <v>1.2</v>
      </c>
      <c r="L332" s="33">
        <v>21497226.91</v>
      </c>
    </row>
    <row r="333" spans="1:12" ht="30">
      <c r="A333" s="31">
        <v>329</v>
      </c>
      <c r="B333" s="31" t="s">
        <v>956</v>
      </c>
      <c r="C333" s="7">
        <v>76652460</v>
      </c>
      <c r="D333" s="31" t="s">
        <v>492</v>
      </c>
      <c r="E333" s="7" t="s">
        <v>28</v>
      </c>
      <c r="F333" s="7" t="s">
        <v>28</v>
      </c>
      <c r="G333" s="7" t="s">
        <v>958</v>
      </c>
      <c r="H333" s="7" t="s">
        <v>28</v>
      </c>
      <c r="I333" s="7">
        <v>1</v>
      </c>
      <c r="J333" s="7" t="s">
        <v>28</v>
      </c>
      <c r="K333" s="33">
        <v>1</v>
      </c>
      <c r="L333" s="33">
        <v>17914355.760000002</v>
      </c>
    </row>
    <row r="334" spans="1:12" ht="30">
      <c r="A334" s="31">
        <v>330</v>
      </c>
      <c r="B334" s="31" t="s">
        <v>959</v>
      </c>
      <c r="C334" s="7">
        <v>76652440</v>
      </c>
      <c r="D334" s="31" t="s">
        <v>490</v>
      </c>
      <c r="E334" s="7" t="s">
        <v>28</v>
      </c>
      <c r="F334" s="7" t="s">
        <v>28</v>
      </c>
      <c r="G334" s="7" t="s">
        <v>960</v>
      </c>
      <c r="H334" s="7" t="s">
        <v>28</v>
      </c>
      <c r="I334" s="7">
        <v>1</v>
      </c>
      <c r="J334" s="7" t="s">
        <v>28</v>
      </c>
      <c r="K334" s="33">
        <v>1</v>
      </c>
      <c r="L334" s="33">
        <v>17914355.760000002</v>
      </c>
    </row>
    <row r="335" spans="1:12" ht="30">
      <c r="A335" s="31">
        <v>331</v>
      </c>
      <c r="B335" s="31" t="s">
        <v>443</v>
      </c>
      <c r="C335" s="7">
        <v>76652480</v>
      </c>
      <c r="D335" s="31" t="s">
        <v>136</v>
      </c>
      <c r="E335" s="7" t="s">
        <v>28</v>
      </c>
      <c r="F335" s="7" t="s">
        <v>28</v>
      </c>
      <c r="G335" s="7" t="s">
        <v>961</v>
      </c>
      <c r="H335" s="7" t="s">
        <v>28</v>
      </c>
      <c r="I335" s="7">
        <v>1.32</v>
      </c>
      <c r="J335" s="7" t="s">
        <v>28</v>
      </c>
      <c r="K335" s="33">
        <v>145</v>
      </c>
      <c r="L335" s="33">
        <v>23646949.600000001</v>
      </c>
    </row>
    <row r="336" spans="1:12" ht="30">
      <c r="A336" s="31">
        <v>332</v>
      </c>
      <c r="B336" s="31" t="s">
        <v>290</v>
      </c>
      <c r="C336" s="7">
        <v>76654405</v>
      </c>
      <c r="D336" s="31" t="s">
        <v>498</v>
      </c>
      <c r="E336" s="7" t="s">
        <v>28</v>
      </c>
      <c r="F336" s="7" t="s">
        <v>28</v>
      </c>
      <c r="G336" s="7" t="s">
        <v>962</v>
      </c>
      <c r="H336" s="7" t="s">
        <v>28</v>
      </c>
      <c r="I336" s="7">
        <v>2</v>
      </c>
      <c r="J336" s="7" t="s">
        <v>28</v>
      </c>
      <c r="K336" s="33">
        <v>615</v>
      </c>
      <c r="L336" s="33">
        <v>35828711.520000003</v>
      </c>
    </row>
    <row r="337" spans="1:12" ht="30">
      <c r="A337" s="31">
        <v>333</v>
      </c>
      <c r="B337" s="31" t="s">
        <v>963</v>
      </c>
      <c r="C337" s="7">
        <v>76654410</v>
      </c>
      <c r="D337" s="31" t="s">
        <v>499</v>
      </c>
      <c r="E337" s="7" t="s">
        <v>28</v>
      </c>
      <c r="F337" s="7" t="s">
        <v>28</v>
      </c>
      <c r="G337" s="7" t="s">
        <v>964</v>
      </c>
      <c r="H337" s="7" t="s">
        <v>28</v>
      </c>
      <c r="I337" s="7">
        <v>5</v>
      </c>
      <c r="J337" s="7" t="s">
        <v>28</v>
      </c>
      <c r="K337" s="33">
        <v>68</v>
      </c>
      <c r="L337" s="33">
        <v>89571778.799999997</v>
      </c>
    </row>
    <row r="338" spans="1:12">
      <c r="A338" s="31">
        <v>334</v>
      </c>
      <c r="B338" s="31" t="s">
        <v>965</v>
      </c>
      <c r="C338" s="7">
        <v>76654415</v>
      </c>
      <c r="D338" s="31" t="s">
        <v>500</v>
      </c>
      <c r="E338" s="7" t="s">
        <v>28</v>
      </c>
      <c r="F338" s="7" t="s">
        <v>28</v>
      </c>
      <c r="G338" s="7" t="s">
        <v>966</v>
      </c>
      <c r="H338" s="7" t="s">
        <v>28</v>
      </c>
      <c r="I338" s="7">
        <v>9.8000000000000007</v>
      </c>
      <c r="J338" s="7" t="s">
        <v>28</v>
      </c>
      <c r="K338" s="33">
        <v>150</v>
      </c>
      <c r="L338" s="33">
        <v>175560686.44999999</v>
      </c>
    </row>
    <row r="339" spans="1:12">
      <c r="A339" s="31">
        <v>335</v>
      </c>
      <c r="B339" s="31" t="s">
        <v>965</v>
      </c>
      <c r="C339" s="7">
        <v>76654415</v>
      </c>
      <c r="D339" s="31" t="s">
        <v>501</v>
      </c>
      <c r="E339" s="7" t="s">
        <v>28</v>
      </c>
      <c r="F339" s="7" t="s">
        <v>28</v>
      </c>
      <c r="G339" s="7" t="s">
        <v>967</v>
      </c>
      <c r="H339" s="7" t="s">
        <v>28</v>
      </c>
      <c r="I339" s="7">
        <v>2</v>
      </c>
      <c r="J339" s="7" t="s">
        <v>28</v>
      </c>
      <c r="K339" s="33">
        <v>100</v>
      </c>
      <c r="L339" s="33">
        <v>35828711.520000003</v>
      </c>
    </row>
    <row r="340" spans="1:12">
      <c r="A340" s="31">
        <v>336</v>
      </c>
      <c r="B340" s="31" t="s">
        <v>965</v>
      </c>
      <c r="C340" s="7">
        <v>76654415</v>
      </c>
      <c r="D340" s="31" t="s">
        <v>502</v>
      </c>
      <c r="E340" s="7" t="s">
        <v>28</v>
      </c>
      <c r="F340" s="7" t="s">
        <v>28</v>
      </c>
      <c r="G340" s="7" t="s">
        <v>968</v>
      </c>
      <c r="H340" s="7" t="s">
        <v>28</v>
      </c>
      <c r="I340" s="7">
        <v>2</v>
      </c>
      <c r="J340" s="7" t="s">
        <v>28</v>
      </c>
      <c r="K340" s="33">
        <v>50</v>
      </c>
      <c r="L340" s="33">
        <v>35828711.520000003</v>
      </c>
    </row>
    <row r="341" spans="1:12" ht="30">
      <c r="A341" s="31">
        <v>337</v>
      </c>
      <c r="B341" s="31" t="s">
        <v>313</v>
      </c>
      <c r="C341" s="7">
        <v>76654420</v>
      </c>
      <c r="D341" s="31" t="s">
        <v>511</v>
      </c>
      <c r="E341" s="7" t="s">
        <v>28</v>
      </c>
      <c r="F341" s="7" t="s">
        <v>28</v>
      </c>
      <c r="G341" s="7" t="s">
        <v>969</v>
      </c>
      <c r="H341" s="7" t="s">
        <v>28</v>
      </c>
      <c r="I341" s="7">
        <v>3.0760000000000001</v>
      </c>
      <c r="J341" s="7" t="s">
        <v>28</v>
      </c>
      <c r="K341" s="33">
        <v>493</v>
      </c>
      <c r="L341" s="33">
        <v>55104558.32</v>
      </c>
    </row>
    <row r="342" spans="1:12" ht="30">
      <c r="A342" s="31">
        <v>338</v>
      </c>
      <c r="B342" s="31" t="s">
        <v>970</v>
      </c>
      <c r="C342" s="7">
        <v>76654425</v>
      </c>
      <c r="D342" s="31" t="s">
        <v>503</v>
      </c>
      <c r="E342" s="7" t="s">
        <v>28</v>
      </c>
      <c r="F342" s="7" t="s">
        <v>28</v>
      </c>
      <c r="G342" s="7" t="s">
        <v>971</v>
      </c>
      <c r="H342" s="7" t="s">
        <v>28</v>
      </c>
      <c r="I342" s="7">
        <v>1.4</v>
      </c>
      <c r="J342" s="7" t="s">
        <v>28</v>
      </c>
      <c r="K342" s="33">
        <v>838</v>
      </c>
      <c r="L342" s="33">
        <v>25080098.059999999</v>
      </c>
    </row>
    <row r="343" spans="1:12" ht="30">
      <c r="A343" s="31">
        <v>339</v>
      </c>
      <c r="B343" s="31" t="s">
        <v>972</v>
      </c>
      <c r="C343" s="7">
        <v>76654435</v>
      </c>
      <c r="D343" s="31" t="s">
        <v>504</v>
      </c>
      <c r="E343" s="7" t="s">
        <v>28</v>
      </c>
      <c r="F343" s="7" t="s">
        <v>28</v>
      </c>
      <c r="G343" s="7" t="s">
        <v>973</v>
      </c>
      <c r="H343" s="7" t="s">
        <v>28</v>
      </c>
      <c r="I343" s="7">
        <v>3</v>
      </c>
      <c r="J343" s="7" t="s">
        <v>28</v>
      </c>
      <c r="K343" s="33">
        <v>710</v>
      </c>
      <c r="L343" s="33">
        <v>53743067.280000001</v>
      </c>
    </row>
    <row r="344" spans="1:12" ht="30">
      <c r="A344" s="31">
        <v>340</v>
      </c>
      <c r="B344" s="31" t="s">
        <v>974</v>
      </c>
      <c r="C344" s="7">
        <v>76654440</v>
      </c>
      <c r="D344" s="31" t="s">
        <v>505</v>
      </c>
      <c r="E344" s="7" t="s">
        <v>28</v>
      </c>
      <c r="F344" s="7" t="s">
        <v>28</v>
      </c>
      <c r="G344" s="7" t="s">
        <v>975</v>
      </c>
      <c r="H344" s="7" t="s">
        <v>28</v>
      </c>
      <c r="I344" s="7">
        <v>4</v>
      </c>
      <c r="J344" s="7" t="s">
        <v>28</v>
      </c>
      <c r="K344" s="33">
        <v>45</v>
      </c>
      <c r="L344" s="33">
        <v>71657423.040000007</v>
      </c>
    </row>
    <row r="345" spans="1:12" ht="30">
      <c r="A345" s="31">
        <v>341</v>
      </c>
      <c r="B345" s="31" t="s">
        <v>974</v>
      </c>
      <c r="C345" s="7">
        <v>76654440</v>
      </c>
      <c r="D345" s="31" t="s">
        <v>513</v>
      </c>
      <c r="E345" s="7" t="s">
        <v>28</v>
      </c>
      <c r="F345" s="7" t="s">
        <v>28</v>
      </c>
      <c r="G345" s="7" t="s">
        <v>976</v>
      </c>
      <c r="H345" s="7" t="s">
        <v>28</v>
      </c>
      <c r="I345" s="7">
        <v>2</v>
      </c>
      <c r="J345" s="7" t="s">
        <v>28</v>
      </c>
      <c r="K345" s="33">
        <v>400</v>
      </c>
      <c r="L345" s="33">
        <v>35828711.520000003</v>
      </c>
    </row>
    <row r="346" spans="1:12">
      <c r="A346" s="31">
        <v>342</v>
      </c>
      <c r="B346" s="31" t="s">
        <v>977</v>
      </c>
      <c r="C346" s="7">
        <v>76654445</v>
      </c>
      <c r="D346" s="31" t="s">
        <v>506</v>
      </c>
      <c r="E346" s="7" t="s">
        <v>28</v>
      </c>
      <c r="F346" s="7" t="s">
        <v>28</v>
      </c>
      <c r="G346" s="7" t="s">
        <v>978</v>
      </c>
      <c r="H346" s="7" t="s">
        <v>28</v>
      </c>
      <c r="I346" s="7">
        <v>3</v>
      </c>
      <c r="J346" s="7" t="s">
        <v>28</v>
      </c>
      <c r="K346" s="33">
        <v>1600</v>
      </c>
      <c r="L346" s="33">
        <v>53743067.280000001</v>
      </c>
    </row>
    <row r="347" spans="1:12" ht="30">
      <c r="A347" s="31">
        <v>343</v>
      </c>
      <c r="B347" s="31" t="s">
        <v>979</v>
      </c>
      <c r="C347" s="7">
        <v>76654158</v>
      </c>
      <c r="D347" s="31" t="s">
        <v>494</v>
      </c>
      <c r="E347" s="7" t="s">
        <v>28</v>
      </c>
      <c r="F347" s="7" t="s">
        <v>28</v>
      </c>
      <c r="G347" s="7" t="s">
        <v>980</v>
      </c>
      <c r="H347" s="7" t="s">
        <v>28</v>
      </c>
      <c r="I347" s="7">
        <v>4.3</v>
      </c>
      <c r="J347" s="7" t="s">
        <v>28</v>
      </c>
      <c r="K347" s="33">
        <v>46036.12</v>
      </c>
      <c r="L347" s="33">
        <v>77031729.769999996</v>
      </c>
    </row>
    <row r="348" spans="1:12" ht="30">
      <c r="A348" s="31">
        <v>344</v>
      </c>
      <c r="B348" s="31" t="s">
        <v>981</v>
      </c>
      <c r="C348" s="7">
        <v>76654450</v>
      </c>
      <c r="D348" s="31" t="s">
        <v>507</v>
      </c>
      <c r="E348" s="7" t="s">
        <v>28</v>
      </c>
      <c r="F348" s="7" t="s">
        <v>28</v>
      </c>
      <c r="G348" s="7" t="s">
        <v>982</v>
      </c>
      <c r="H348" s="7" t="s">
        <v>28</v>
      </c>
      <c r="I348" s="7">
        <v>2</v>
      </c>
      <c r="J348" s="7" t="s">
        <v>28</v>
      </c>
      <c r="K348" s="33">
        <v>110</v>
      </c>
      <c r="L348" s="33">
        <v>35828711.520000003</v>
      </c>
    </row>
    <row r="349" spans="1:12" ht="30">
      <c r="A349" s="31">
        <v>345</v>
      </c>
      <c r="B349" s="31" t="s">
        <v>981</v>
      </c>
      <c r="C349" s="7">
        <v>76654450</v>
      </c>
      <c r="D349" s="31" t="s">
        <v>514</v>
      </c>
      <c r="E349" s="7" t="s">
        <v>28</v>
      </c>
      <c r="F349" s="7" t="s">
        <v>28</v>
      </c>
      <c r="G349" s="7" t="s">
        <v>983</v>
      </c>
      <c r="H349" s="7" t="s">
        <v>28</v>
      </c>
      <c r="I349" s="7">
        <v>5.4340000000000002</v>
      </c>
      <c r="J349" s="7" t="s">
        <v>28</v>
      </c>
      <c r="K349" s="33">
        <v>1200</v>
      </c>
      <c r="L349" s="33">
        <v>97346609.200000003</v>
      </c>
    </row>
    <row r="350" spans="1:12" ht="30">
      <c r="A350" s="31">
        <v>346</v>
      </c>
      <c r="B350" s="31" t="s">
        <v>984</v>
      </c>
      <c r="C350" s="7">
        <v>76654455</v>
      </c>
      <c r="D350" s="31" t="s">
        <v>509</v>
      </c>
      <c r="E350" s="7" t="s">
        <v>28</v>
      </c>
      <c r="F350" s="7" t="s">
        <v>28</v>
      </c>
      <c r="G350" s="7" t="s">
        <v>985</v>
      </c>
      <c r="H350" s="7" t="s">
        <v>28</v>
      </c>
      <c r="I350" s="7">
        <v>1.5</v>
      </c>
      <c r="J350" s="7" t="s">
        <v>28</v>
      </c>
      <c r="K350" s="33">
        <v>520</v>
      </c>
      <c r="L350" s="33">
        <v>26871533.640000001</v>
      </c>
    </row>
    <row r="351" spans="1:12" ht="30">
      <c r="A351" s="31">
        <v>347</v>
      </c>
      <c r="B351" s="31" t="s">
        <v>986</v>
      </c>
      <c r="C351" s="7">
        <v>76654164</v>
      </c>
      <c r="D351" s="31" t="s">
        <v>495</v>
      </c>
      <c r="E351" s="7" t="s">
        <v>28</v>
      </c>
      <c r="F351" s="7" t="s">
        <v>28</v>
      </c>
      <c r="G351" s="7" t="s">
        <v>987</v>
      </c>
      <c r="H351" s="7" t="s">
        <v>28</v>
      </c>
      <c r="I351" s="7">
        <v>20</v>
      </c>
      <c r="J351" s="7" t="s">
        <v>28</v>
      </c>
      <c r="K351" s="33">
        <v>2300</v>
      </c>
      <c r="L351" s="33">
        <v>358287115.19999999</v>
      </c>
    </row>
    <row r="352" spans="1:12" ht="30">
      <c r="A352" s="31">
        <v>348</v>
      </c>
      <c r="B352" s="31" t="s">
        <v>986</v>
      </c>
      <c r="C352" s="7">
        <v>76654164</v>
      </c>
      <c r="D352" s="31" t="s">
        <v>497</v>
      </c>
      <c r="E352" s="7" t="s">
        <v>28</v>
      </c>
      <c r="F352" s="7" t="s">
        <v>28</v>
      </c>
      <c r="G352" s="7" t="s">
        <v>988</v>
      </c>
      <c r="H352" s="7" t="s">
        <v>28</v>
      </c>
      <c r="I352" s="7">
        <v>1</v>
      </c>
      <c r="J352" s="7" t="s">
        <v>28</v>
      </c>
      <c r="K352" s="33">
        <v>25</v>
      </c>
      <c r="L352" s="33">
        <v>17914355.760000002</v>
      </c>
    </row>
    <row r="353" spans="1:12">
      <c r="A353" s="31">
        <v>349</v>
      </c>
      <c r="B353" s="31" t="s">
        <v>989</v>
      </c>
      <c r="C353" s="7">
        <v>76654460</v>
      </c>
      <c r="D353" s="31" t="s">
        <v>512</v>
      </c>
      <c r="E353" s="7" t="s">
        <v>28</v>
      </c>
      <c r="F353" s="7" t="s">
        <v>28</v>
      </c>
      <c r="G353" s="7" t="s">
        <v>990</v>
      </c>
      <c r="H353" s="7" t="s">
        <v>28</v>
      </c>
      <c r="I353" s="7">
        <v>3.6</v>
      </c>
      <c r="J353" s="7" t="s">
        <v>28</v>
      </c>
      <c r="K353" s="33">
        <v>520</v>
      </c>
      <c r="L353" s="33">
        <v>64491680.740000002</v>
      </c>
    </row>
    <row r="354" spans="1:12" s="25" customFormat="1" ht="14.25">
      <c r="A354" s="41" t="s">
        <v>991</v>
      </c>
      <c r="B354" s="42"/>
      <c r="C354" s="42"/>
      <c r="D354" s="42"/>
      <c r="E354" s="42"/>
      <c r="F354" s="42"/>
      <c r="G354" s="42"/>
      <c r="H354" s="43"/>
      <c r="I354" s="40">
        <f>SUM(I5:I353)</f>
        <v>1427.9728999999984</v>
      </c>
      <c r="J354" s="4"/>
      <c r="K354" s="40">
        <f>SUM(K5:K353)</f>
        <v>16562660.324999994</v>
      </c>
      <c r="L354" s="40">
        <f>SUM(L5:L353)</f>
        <v>25581214546.27</v>
      </c>
    </row>
  </sheetData>
  <autoFilter ref="A4:L353"/>
  <mergeCells count="3">
    <mergeCell ref="A354:H354"/>
    <mergeCell ref="J1:L2"/>
    <mergeCell ref="A3:L3"/>
  </mergeCells>
  <pageMargins left="0.39370078740157483" right="0.39370078740157483" top="0.74803149606299213" bottom="0.74803149606299213" header="0.31496062992125984" footer="0.31496062992125984"/>
  <pageSetup paperSize="9" scale="48" fitToHeight="0" orientation="landscape" verticalDpi="300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0"/>
  <sheetViews>
    <sheetView zoomScale="75" zoomScaleNormal="75" workbookViewId="0">
      <selection activeCell="C22" sqref="C22"/>
    </sheetView>
  </sheetViews>
  <sheetFormatPr defaultColWidth="9.140625" defaultRowHeight="15"/>
  <cols>
    <col min="1" max="1" width="9.140625" style="5"/>
    <col min="2" max="2" width="33" style="5" bestFit="1" customWidth="1"/>
    <col min="3" max="3" width="14.140625" style="20" customWidth="1"/>
    <col min="4" max="4" width="24.85546875" style="5" customWidth="1"/>
    <col min="5" max="5" width="27.7109375" style="5" customWidth="1"/>
    <col min="6" max="6" width="29.7109375" style="5" customWidth="1"/>
    <col min="7" max="16384" width="9.140625" style="5"/>
  </cols>
  <sheetData>
    <row r="1" spans="1:6" s="1" customFormat="1" ht="18.75">
      <c r="A1" s="2" t="s">
        <v>20</v>
      </c>
    </row>
    <row r="2" spans="1:6" s="1" customFormat="1" ht="18.75">
      <c r="A2" s="2"/>
    </row>
    <row r="4" spans="1:6" ht="71.25">
      <c r="A4" s="3" t="s">
        <v>2</v>
      </c>
      <c r="B4" s="3" t="s">
        <v>3</v>
      </c>
      <c r="C4" s="3" t="s">
        <v>4</v>
      </c>
      <c r="D4" s="3" t="str">
        <f>[1]Несанкц.свалки!I3</f>
        <v>Площадь кадастрового участка, га</v>
      </c>
      <c r="E4" s="3" t="str">
        <f>[1]Несанкц.свалки!J3</f>
        <v>Оценочный объем отходов, куб.м.</v>
      </c>
      <c r="F4" s="4" t="str">
        <f>[1]Несанкц.свалки!L3</f>
        <v>Оценочная стоимость рекультивации земельных участков с оценочной массой отходов более 3 тыс. куб. м. (руб., без НДС)</v>
      </c>
    </row>
    <row r="5" spans="1:6" s="8" customFormat="1">
      <c r="A5" s="6" t="s">
        <v>5</v>
      </c>
      <c r="B5" s="6">
        <v>1</v>
      </c>
      <c r="C5" s="6">
        <v>2</v>
      </c>
      <c r="D5" s="6">
        <v>3</v>
      </c>
      <c r="E5" s="6">
        <v>4</v>
      </c>
      <c r="F5" s="7">
        <v>5</v>
      </c>
    </row>
    <row r="6" spans="1:6">
      <c r="A6" s="48">
        <v>1</v>
      </c>
      <c r="B6" s="9" t="s">
        <v>6</v>
      </c>
      <c r="C6" s="10" t="e">
        <f>COUNTIF([1]Несанкц.свалки!B$4:B$314," Ахтубинский район")</f>
        <v>#VALUE!</v>
      </c>
      <c r="D6" s="11" t="e">
        <f>SUMIFS([1]Несанкц.свалки!I$4:I$314,[1]Несанкц.свалки!B$4:B$314," Ахтубинский район")</f>
        <v>#VALUE!</v>
      </c>
      <c r="E6" s="11" t="e">
        <f>SUMIFS([1]Несанкц.свалки!J$4:J$314,[1]Несанкц.свалки!B$4:B$314," Ахтубинский район")</f>
        <v>#VALUE!</v>
      </c>
      <c r="F6" s="11" t="e">
        <f>SUMIFS([1]Несанкц.свалки!L$4:L$314,[1]Несанкц.свалки!B$4:B$314," Ахтубинский район")</f>
        <v>#VALUE!</v>
      </c>
    </row>
    <row r="7" spans="1:6" s="16" customFormat="1" ht="24">
      <c r="A7" s="48"/>
      <c r="B7" s="12" t="s">
        <v>7</v>
      </c>
      <c r="C7" s="13" t="e">
        <f>COUNTIFS([1]Несанкц.свалки!B$4:B$314," Ахтубинский район",[1]Несанкц.свалки!L$4:L$314,"Затраты на транспортировку и размещение")</f>
        <v>#VALUE!</v>
      </c>
      <c r="D7" s="14" t="e">
        <f>SUMIFS([1]Несанкц.свалки!I$4:I$314,[1]Несанкц.свалки!B$4:B$314," Ахтубинский район",[1]Несанкц.свалки!L$4:L$314,"Затраты на транспортировку и размещение")</f>
        <v>#VALUE!</v>
      </c>
      <c r="E7" s="14" t="e">
        <f>SUMIFS([1]Несанкц.свалки!J$4:J$314,[1]Несанкц.свалки!B$4:B$314," Ахтубинский район",[1]Несанкц.свалки!L$4:L$314,"Затраты на транспортировку и размещение")</f>
        <v>#VALUE!</v>
      </c>
      <c r="F7" s="15" t="s">
        <v>1</v>
      </c>
    </row>
    <row r="8" spans="1:6">
      <c r="A8" s="48">
        <v>2</v>
      </c>
      <c r="B8" s="9" t="s">
        <v>8</v>
      </c>
      <c r="C8" s="10" t="e">
        <f>COUNTIF([1]Несанкц.свалки!B$4:B$314," Володарский район")</f>
        <v>#VALUE!</v>
      </c>
      <c r="D8" s="11" t="e">
        <f>SUMIFS([1]Несанкц.свалки!I$4:I$314,[1]Несанкц.свалки!B$4:B$314," Володарский район")</f>
        <v>#VALUE!</v>
      </c>
      <c r="E8" s="11" t="e">
        <f>SUMIFS([1]Несанкц.свалки!J$4:J$314,[1]Несанкц.свалки!B$4:B$314," Володарский район")</f>
        <v>#VALUE!</v>
      </c>
      <c r="F8" s="11" t="e">
        <f>SUMIFS([1]Несанкц.свалки!L$4:L$314,[1]Несанкц.свалки!B$4:B$314," Володарский район")</f>
        <v>#VALUE!</v>
      </c>
    </row>
    <row r="9" spans="1:6" s="16" customFormat="1" ht="24">
      <c r="A9" s="48"/>
      <c r="B9" s="12" t="s">
        <v>7</v>
      </c>
      <c r="C9" s="13" t="e">
        <f>COUNTIFS([1]Несанкц.свалки!B$4:B$314," Володарский район",[1]Несанкц.свалки!L$4:L$314,"Затраты на транспортировку и размещение")</f>
        <v>#VALUE!</v>
      </c>
      <c r="D9" s="14" t="e">
        <f>SUMIFS([1]Несанкц.свалки!I$4:I$314,[1]Несанкц.свалки!B$4:B$314," Володарский район",[1]Несанкц.свалки!L$4:L$314,"Затраты на транспортировку и размещение")</f>
        <v>#VALUE!</v>
      </c>
      <c r="E9" s="14" t="e">
        <f>SUMIFS([1]Несанкц.свалки!J$4:J$314,[1]Несанкц.свалки!B$4:B$314," Володарский район",[1]Несанкц.свалки!L$4:L$314,"Затраты на транспортировку и размещение")</f>
        <v>#VALUE!</v>
      </c>
      <c r="F9" s="15" t="s">
        <v>1</v>
      </c>
    </row>
    <row r="10" spans="1:6">
      <c r="A10" s="48">
        <v>3</v>
      </c>
      <c r="B10" s="9" t="s">
        <v>9</v>
      </c>
      <c r="C10" s="10" t="e">
        <f>COUNTIF([1]Несанкц.свалки!B$4:B$314," Енотаевский район")</f>
        <v>#VALUE!</v>
      </c>
      <c r="D10" s="11" t="e">
        <f>SUMIFS([1]Несанкц.свалки!I$4:I$314,[1]Несанкц.свалки!B$4:B$314," Енотаевский район")</f>
        <v>#VALUE!</v>
      </c>
      <c r="E10" s="11" t="e">
        <f>SUMIFS([1]Несанкц.свалки!J$4:J$314,[1]Несанкц.свалки!B$4:B$314," Енотаевский район")</f>
        <v>#VALUE!</v>
      </c>
      <c r="F10" s="11" t="e">
        <f>SUMIFS([1]Несанкц.свалки!L$4:L$314,[1]Несанкц.свалки!B$4:B$314," Енотаевский район")</f>
        <v>#VALUE!</v>
      </c>
    </row>
    <row r="11" spans="1:6" s="16" customFormat="1" ht="24">
      <c r="A11" s="48"/>
      <c r="B11" s="12" t="s">
        <v>7</v>
      </c>
      <c r="C11" s="13" t="e">
        <f>COUNTIFS([1]Несанкц.свалки!B$4:B$314," Енотаевский район",[1]Несанкц.свалки!L$4:L$314,"Затраты на транспортировку и размещение")</f>
        <v>#VALUE!</v>
      </c>
      <c r="D11" s="14" t="e">
        <f>SUMIFS([1]Несанкц.свалки!I$4:I$314,[1]Несанкц.свалки!B$4:B$314," Енотаевский район",[1]Несанкц.свалки!L$4:L$314,"Затраты на транспортировку и размещение")</f>
        <v>#VALUE!</v>
      </c>
      <c r="E11" s="14" t="e">
        <f>SUMIFS([1]Несанкц.свалки!J$4:J$314,[1]Несанкц.свалки!B$4:B$314," Енотаевский район",[1]Несанкц.свалки!L$4:L$314,"Затраты на транспортировку и размещение")</f>
        <v>#VALUE!</v>
      </c>
      <c r="F11" s="15" t="s">
        <v>1</v>
      </c>
    </row>
    <row r="12" spans="1:6">
      <c r="A12" s="48">
        <v>4</v>
      </c>
      <c r="B12" s="9" t="s">
        <v>10</v>
      </c>
      <c r="C12" s="10" t="e">
        <f>COUNTIF([1]Несанкц.свалки!B$4:B$314," Икрянинский район")</f>
        <v>#VALUE!</v>
      </c>
      <c r="D12" s="11" t="e">
        <f>SUMIFS([1]Несанкц.свалки!I$4:I$314,[1]Несанкц.свалки!B$4:B$314," Икрянинский район")</f>
        <v>#VALUE!</v>
      </c>
      <c r="E12" s="11" t="e">
        <f>SUMIFS([1]Несанкц.свалки!J$4:J$314,[1]Несанкц.свалки!B$4:B$314," Икрянинский район")</f>
        <v>#VALUE!</v>
      </c>
      <c r="F12" s="11" t="e">
        <f>SUMIFS([1]Несанкц.свалки!L$4:L$314,[1]Несанкц.свалки!B$4:B$314," Икрянинский район")</f>
        <v>#VALUE!</v>
      </c>
    </row>
    <row r="13" spans="1:6" s="16" customFormat="1" ht="24">
      <c r="A13" s="48"/>
      <c r="B13" s="12" t="s">
        <v>7</v>
      </c>
      <c r="C13" s="13" t="e">
        <f>COUNTIFS([1]Несанкц.свалки!B$4:B$314," Икрянинский район",[1]Несанкц.свалки!L$4:L$314,"Затраты на транспортировку и размещение")</f>
        <v>#VALUE!</v>
      </c>
      <c r="D13" s="14" t="e">
        <f>SUMIFS([1]Несанкц.свалки!I$4:I$314,[1]Несанкц.свалки!B$4:B$314," Икрянинский район",[1]Несанкц.свалки!L$4:L$314,"Затраты на транспортировку и размещение")</f>
        <v>#VALUE!</v>
      </c>
      <c r="E13" s="14" t="e">
        <f>SUMIFS([1]Несанкц.свалки!J$4:J$314,[1]Несанкц.свалки!B$4:B$314," Икрянинский район",[1]Несанкц.свалки!L$4:L$314,"Затраты на транспортировку и размещение")</f>
        <v>#VALUE!</v>
      </c>
      <c r="F13" s="15" t="s">
        <v>1</v>
      </c>
    </row>
    <row r="14" spans="1:6">
      <c r="A14" s="48">
        <v>5</v>
      </c>
      <c r="B14" s="9" t="s">
        <v>11</v>
      </c>
      <c r="C14" s="10" t="e">
        <f>COUNTIF([1]Несанкц.свалки!B$4:B$314," Камызякский район")</f>
        <v>#VALUE!</v>
      </c>
      <c r="D14" s="11" t="e">
        <f>SUMIFS([1]Несанкц.свалки!I$4:I$314,[1]Несанкц.свалки!B$4:B$314," Камызякский район")</f>
        <v>#VALUE!</v>
      </c>
      <c r="E14" s="11" t="e">
        <f>SUMIFS([1]Несанкц.свалки!J$4:J$314,[1]Несанкц.свалки!B$4:B$314," Камызякский район")</f>
        <v>#VALUE!</v>
      </c>
      <c r="F14" s="11" t="e">
        <f>SUMIFS([1]Несанкц.свалки!L$4:L$314,[1]Несанкц.свалки!B$4:B$314," Камызякский район")</f>
        <v>#VALUE!</v>
      </c>
    </row>
    <row r="15" spans="1:6" s="16" customFormat="1" ht="24">
      <c r="A15" s="48"/>
      <c r="B15" s="12" t="s">
        <v>7</v>
      </c>
      <c r="C15" s="13" t="e">
        <f>COUNTIFS([1]Несанкц.свалки!B$4:B$314," Камызякский район",[1]Несанкц.свалки!L$4:L$314,"Затраты на транспортировку и размещение")</f>
        <v>#VALUE!</v>
      </c>
      <c r="D15" s="14" t="e">
        <f>SUMIFS([1]Несанкц.свалки!I$4:I$314,[1]Несанкц.свалки!B$4:B$314," Камызякский район",[1]Несанкц.свалки!L$4:L$314,"Затраты на транспортировку и размещение")</f>
        <v>#VALUE!</v>
      </c>
      <c r="E15" s="14" t="e">
        <f>SUMIFS([1]Несанкц.свалки!J$4:J$314,[1]Несанкц.свалки!B$4:B$314," Камызякский район",[1]Несанкц.свалки!L$4:L$314,"Затраты на транспортировку и размещение")</f>
        <v>#VALUE!</v>
      </c>
      <c r="F15" s="15" t="s">
        <v>1</v>
      </c>
    </row>
    <row r="16" spans="1:6">
      <c r="A16" s="48">
        <v>6</v>
      </c>
      <c r="B16" s="9" t="s">
        <v>12</v>
      </c>
      <c r="C16" s="10" t="e">
        <f>COUNTIF([1]Несанкц.свалки!B$4:B$314," Красноярский район")</f>
        <v>#VALUE!</v>
      </c>
      <c r="D16" s="11" t="e">
        <f>SUMIFS([1]Несанкц.свалки!I$4:I$314,[1]Несанкц.свалки!B$4:B$314," Красноярский район")</f>
        <v>#VALUE!</v>
      </c>
      <c r="E16" s="11" t="e">
        <f>SUMIFS([1]Несанкц.свалки!J$4:J$314,[1]Несанкц.свалки!B$4:B$314," Красноярский район")</f>
        <v>#VALUE!</v>
      </c>
      <c r="F16" s="11" t="e">
        <f>SUMIFS([1]Несанкц.свалки!L$4:L$314,[1]Несанкц.свалки!B$4:B$314," Красноярский район")</f>
        <v>#VALUE!</v>
      </c>
    </row>
    <row r="17" spans="1:6" s="16" customFormat="1" ht="24">
      <c r="A17" s="48"/>
      <c r="B17" s="12" t="s">
        <v>7</v>
      </c>
      <c r="C17" s="13" t="e">
        <f>COUNTIFS([1]Несанкц.свалки!B$4:B$314," Красноярский район",[1]Несанкц.свалки!L$4:L$314,"Затраты на транспортировку и размещение")</f>
        <v>#VALUE!</v>
      </c>
      <c r="D17" s="14" t="e">
        <f>SUMIFS([1]Несанкц.свалки!I$4:I$314,[1]Несанкц.свалки!B$4:B$314," Красноярский район",[1]Несанкц.свалки!L$4:L$314,"Затраты на транспортировку и размещение")</f>
        <v>#VALUE!</v>
      </c>
      <c r="E17" s="14" t="e">
        <f>SUMIFS([1]Несанкц.свалки!J$4:J$314,[1]Несанкц.свалки!B$4:B$314," Красноярский район",[1]Несанкц.свалки!L$4:L$314,"Затраты на транспортировку и размещение")</f>
        <v>#VALUE!</v>
      </c>
      <c r="F17" s="15" t="s">
        <v>1</v>
      </c>
    </row>
    <row r="18" spans="1:6">
      <c r="A18" s="48">
        <v>7</v>
      </c>
      <c r="B18" s="9" t="s">
        <v>13</v>
      </c>
      <c r="C18" s="10" t="e">
        <f>COUNTIF([1]Несанкц.свалки!B$4:B$314," Лиманский район")</f>
        <v>#VALUE!</v>
      </c>
      <c r="D18" s="11" t="e">
        <f>SUMIFS([1]Несанкц.свалки!I$4:I$314,[1]Несанкц.свалки!B$4:B$314," Лиманский район")</f>
        <v>#VALUE!</v>
      </c>
      <c r="E18" s="11" t="e">
        <f>SUMIFS([1]Несанкц.свалки!J$4:J$314,[1]Несанкц.свалки!B$4:B$314," Лиманский район")</f>
        <v>#VALUE!</v>
      </c>
      <c r="F18" s="11" t="e">
        <f>SUMIFS([1]Несанкц.свалки!L$4:L$314,[1]Несанкц.свалки!B$4:B$314," Лиманский район")</f>
        <v>#VALUE!</v>
      </c>
    </row>
    <row r="19" spans="1:6" s="16" customFormat="1" ht="24">
      <c r="A19" s="48"/>
      <c r="B19" s="12" t="s">
        <v>7</v>
      </c>
      <c r="C19" s="13" t="e">
        <f>COUNTIFS([1]Несанкц.свалки!B$4:B$314," Лиманский район",[1]Несанкц.свалки!L$4:L$314,"Затраты на транспортировку и размещение")</f>
        <v>#VALUE!</v>
      </c>
      <c r="D19" s="14" t="e">
        <f>SUMIFS([1]Несанкц.свалки!I$4:I$314,[1]Несанкц.свалки!B$4:B$314," Лиманский район",[1]Несанкц.свалки!L$4:L$314,"Затраты на транспортировку и размещение")</f>
        <v>#VALUE!</v>
      </c>
      <c r="E19" s="14" t="e">
        <f>SUMIFS([1]Несанкц.свалки!J$4:J$314,[1]Несанкц.свалки!B$4:B$314," Лиманский район",[1]Несанкц.свалки!L$4:L$314,"Затраты на транспортировку и размещение")</f>
        <v>#VALUE!</v>
      </c>
      <c r="F19" s="15" t="s">
        <v>1</v>
      </c>
    </row>
    <row r="20" spans="1:6">
      <c r="A20" s="48">
        <v>8</v>
      </c>
      <c r="B20" s="9" t="s">
        <v>14</v>
      </c>
      <c r="C20" s="10" t="e">
        <f>COUNTIF([1]Несанкц.свалки!B$4:B$314," Наримановский район")</f>
        <v>#VALUE!</v>
      </c>
      <c r="D20" s="11" t="e">
        <f>SUMIFS([1]Несанкц.свалки!I$4:I$314,[1]Несанкц.свалки!B$4:B$314," Наримановский район")</f>
        <v>#VALUE!</v>
      </c>
      <c r="E20" s="11" t="e">
        <f>SUMIFS([1]Несанкц.свалки!J$4:J$314,[1]Несанкц.свалки!B$4:B$314," Наримановский район")</f>
        <v>#VALUE!</v>
      </c>
      <c r="F20" s="11" t="e">
        <f>SUMIFS([1]Несанкц.свалки!L$4:L$314,[1]Несанкц.свалки!B$4:B$314," Наримановский район")</f>
        <v>#VALUE!</v>
      </c>
    </row>
    <row r="21" spans="1:6" s="16" customFormat="1" ht="24">
      <c r="A21" s="48"/>
      <c r="B21" s="12" t="s">
        <v>7</v>
      </c>
      <c r="C21" s="13" t="e">
        <f>COUNTIFS([1]Несанкц.свалки!B$4:B$314," Наримановский район",[1]Несанкц.свалки!L$4:L$314,"Затраты на транспортировку и размещение")</f>
        <v>#VALUE!</v>
      </c>
      <c r="D21" s="14" t="e">
        <f>SUMIFS([1]Несанкц.свалки!I$4:I$314,[1]Несанкц.свалки!B$4:B$314," Наримановский район",[1]Несанкц.свалки!L$4:L$314,"Затраты на транспортировку и размещение")</f>
        <v>#VALUE!</v>
      </c>
      <c r="E21" s="14" t="e">
        <f>SUMIFS([1]Несанкц.свалки!J$4:J$314,[1]Несанкц.свалки!B$4:B$314," Наримановский район",[1]Несанкц.свалки!L$4:L$314,"Затраты на транспортировку и размещение")</f>
        <v>#VALUE!</v>
      </c>
      <c r="F21" s="15" t="s">
        <v>1</v>
      </c>
    </row>
    <row r="22" spans="1:6">
      <c r="A22" s="48">
        <v>9</v>
      </c>
      <c r="B22" s="9" t="s">
        <v>15</v>
      </c>
      <c r="C22" s="10" t="e">
        <f>COUNTIF([1]Несанкц.свалки!B$4:B$314," Приволжский район")</f>
        <v>#VALUE!</v>
      </c>
      <c r="D22" s="11" t="e">
        <f>SUMIFS([1]Несанкц.свалки!I$4:I$314,[1]Несанкц.свалки!B$4:B$314," Приволжский район")</f>
        <v>#VALUE!</v>
      </c>
      <c r="E22" s="11" t="e">
        <f>SUMIFS([1]Несанкц.свалки!J$4:J$314,[1]Несанкц.свалки!B$4:B$314," Приволжский район")</f>
        <v>#VALUE!</v>
      </c>
      <c r="F22" s="11" t="e">
        <f>SUMIFS([1]Несанкц.свалки!L$4:L$314,[1]Несанкц.свалки!B$4:B$314," Приволжский район")</f>
        <v>#VALUE!</v>
      </c>
    </row>
    <row r="23" spans="1:6" s="16" customFormat="1" ht="24">
      <c r="A23" s="48"/>
      <c r="B23" s="12" t="s">
        <v>7</v>
      </c>
      <c r="C23" s="13" t="e">
        <f>COUNTIFS([1]Несанкц.свалки!B$4:B$314," Приволжский район",[1]Несанкц.свалки!L$4:L$314,"Затраты на транспортировку и размещение")</f>
        <v>#VALUE!</v>
      </c>
      <c r="D23" s="14" t="e">
        <f>SUMIFS([1]Несанкц.свалки!I$4:I$314,[1]Несанкц.свалки!B$4:B$314," Приволжский район",[1]Несанкц.свалки!L$4:L$314,"Затраты на транспортировку и размещение")</f>
        <v>#VALUE!</v>
      </c>
      <c r="E23" s="14" t="e">
        <f>SUMIFS([1]Несанкц.свалки!J$4:J$314,[1]Несанкц.свалки!B$4:B$314," Приволжский район",[1]Несанкц.свалки!L$4:L$314,"Затраты на транспортировку и размещение")</f>
        <v>#VALUE!</v>
      </c>
      <c r="F23" s="15" t="s">
        <v>1</v>
      </c>
    </row>
    <row r="24" spans="1:6">
      <c r="A24" s="48">
        <v>10</v>
      </c>
      <c r="B24" s="9" t="s">
        <v>16</v>
      </c>
      <c r="C24" s="10" t="e">
        <f>COUNTIF([1]Несанкц.свалки!B$4:B$314," Харабалинский район")</f>
        <v>#VALUE!</v>
      </c>
      <c r="D24" s="11" t="e">
        <f>SUMIFS([1]Несанкц.свалки!I$4:I$314,[1]Несанкц.свалки!B$4:B$314," Харабалинский район")</f>
        <v>#VALUE!</v>
      </c>
      <c r="E24" s="11" t="e">
        <f>SUMIFS([1]Несанкц.свалки!J$4:J$314,[1]Несанкц.свалки!B$4:B$314," Харабалинский район")</f>
        <v>#VALUE!</v>
      </c>
      <c r="F24" s="11" t="e">
        <f>SUMIFS([1]Несанкц.свалки!L$4:L$314,[1]Несанкц.свалки!B$4:B$314," Харабалинский район")</f>
        <v>#VALUE!</v>
      </c>
    </row>
    <row r="25" spans="1:6" s="16" customFormat="1" ht="24">
      <c r="A25" s="48"/>
      <c r="B25" s="12" t="s">
        <v>7</v>
      </c>
      <c r="C25" s="13" t="e">
        <f>COUNTIFS([1]Несанкц.свалки!B$4:B$314," Харабалинский район",[1]Несанкц.свалки!L$4:L$314,"Затраты на транспортировку и размещение")</f>
        <v>#VALUE!</v>
      </c>
      <c r="D25" s="14" t="e">
        <f>SUMIFS([1]Несанкц.свалки!I$4:I$314,[1]Несанкц.свалки!B$4:B$314," Харабалинский район",[1]Несанкц.свалки!L$4:L$314,"Затраты на транспортировку и размещение")</f>
        <v>#VALUE!</v>
      </c>
      <c r="E25" s="14" t="e">
        <f>SUMIFS([1]Несанкц.свалки!J$4:J$314,[1]Несанкц.свалки!B$4:B$314," Харабалинский район",[1]Несанкц.свалки!L$4:L$314,"Затраты на транспортировку и размещение")</f>
        <v>#VALUE!</v>
      </c>
      <c r="F25" s="15" t="s">
        <v>1</v>
      </c>
    </row>
    <row r="26" spans="1:6">
      <c r="A26" s="48">
        <v>11</v>
      </c>
      <c r="B26" s="9" t="s">
        <v>17</v>
      </c>
      <c r="C26" s="10" t="e">
        <f>COUNTIF([1]Несанкц.свалки!B$4:B$314," Черноярский район")</f>
        <v>#VALUE!</v>
      </c>
      <c r="D26" s="11" t="e">
        <f>SUMIFS([1]Несанкц.свалки!I$4:I$314,[1]Несанкц.свалки!B$4:B$314," Черноярский район")</f>
        <v>#VALUE!</v>
      </c>
      <c r="E26" s="11" t="e">
        <f>SUMIFS([1]Несанкц.свалки!J$4:J$314,[1]Несанкц.свалки!B$4:B$314," Черноярский район")</f>
        <v>#VALUE!</v>
      </c>
      <c r="F26" s="11" t="e">
        <f>SUMIFS([1]Несанкц.свалки!L$4:L$314,[1]Несанкц.свалки!B$4:B$314," Черноярский район")</f>
        <v>#VALUE!</v>
      </c>
    </row>
    <row r="27" spans="1:6" s="16" customFormat="1" ht="24">
      <c r="A27" s="48"/>
      <c r="B27" s="12" t="s">
        <v>7</v>
      </c>
      <c r="C27" s="13" t="e">
        <f>COUNTIFS([1]Несанкц.свалки!B$4:B$314," Черноярский район",[1]Несанкц.свалки!L$4:L$314,"Затраты на транспортировку и размещение")</f>
        <v>#VALUE!</v>
      </c>
      <c r="D27" s="14" t="e">
        <f>SUMIFS([1]Несанкц.свалки!I$4:I$314,[1]Несанкц.свалки!B$4:B$314," Черноярский район",[1]Несанкц.свалки!L$4:L$314,"Затраты на транспортировку и размещение")</f>
        <v>#VALUE!</v>
      </c>
      <c r="E27" s="14" t="e">
        <f>SUMIFS([1]Несанкц.свалки!J$4:J$314,[1]Несанкц.свалки!B$4:B$314," Черноярский район",[1]Несанкц.свалки!L$4:L$314,"Затраты на транспортировку и размещение")</f>
        <v>#VALUE!</v>
      </c>
      <c r="F27" s="15" t="s">
        <v>1</v>
      </c>
    </row>
    <row r="28" spans="1:6">
      <c r="A28" s="48">
        <v>12</v>
      </c>
      <c r="B28" s="17" t="s">
        <v>18</v>
      </c>
      <c r="C28" s="18" t="e">
        <f>SUM(C6,C8,C10,C12,C14,C16,C18,C20,C22,C24,C26)</f>
        <v>#VALUE!</v>
      </c>
      <c r="D28" s="19" t="e">
        <f>SUM(D6,D8,D10,D12,D14,D16,D18,D20,D22,D24,D26)</f>
        <v>#VALUE!</v>
      </c>
      <c r="E28" s="19" t="e">
        <f t="shared" ref="E28:F29" si="0">SUM(E6,E8,E10,E12,E14,E16,E18,E20,E22,E24,E26)</f>
        <v>#VALUE!</v>
      </c>
      <c r="F28" s="19" t="e">
        <f t="shared" si="0"/>
        <v>#VALUE!</v>
      </c>
    </row>
    <row r="29" spans="1:6" ht="24.75">
      <c r="A29" s="48"/>
      <c r="B29" s="12" t="s">
        <v>7</v>
      </c>
      <c r="C29" s="18" t="e">
        <f>SUM(C7,C9,C11,C13,C15,C17,C19,C21,C23,C25,C27)</f>
        <v>#VALUE!</v>
      </c>
      <c r="D29" s="19" t="e">
        <f>SUM(D7,D9,D11,D13,D15,D17,D19,D21,D23,D25,D27)</f>
        <v>#VALUE!</v>
      </c>
      <c r="E29" s="19" t="e">
        <f t="shared" si="0"/>
        <v>#VALUE!</v>
      </c>
      <c r="F29" s="15" t="s">
        <v>1</v>
      </c>
    </row>
    <row r="30" spans="1:6" ht="24.75">
      <c r="A30" s="48"/>
      <c r="B30" s="12" t="s">
        <v>19</v>
      </c>
      <c r="C30" s="18" t="e">
        <f>C28-C29</f>
        <v>#VALUE!</v>
      </c>
      <c r="D30" s="19" t="e">
        <f>D28-D29</f>
        <v>#VALUE!</v>
      </c>
      <c r="E30" s="19" t="e">
        <f>E28-E29</f>
        <v>#VALUE!</v>
      </c>
      <c r="F30" s="15" t="s">
        <v>1</v>
      </c>
    </row>
  </sheetData>
  <mergeCells count="12">
    <mergeCell ref="A28:A30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</mergeCells>
  <printOptions horizontalCentered="1"/>
  <pageMargins left="0.78740157480314965" right="0.39370078740157483" top="0.74803149606299213" bottom="0.74803149606299213" header="0.31496062992125984" footer="0.31496062992125984"/>
  <pageSetup paperSize="9" scale="6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Несанкц.свалки</vt:lpstr>
      <vt:lpstr>Свод по районам</vt:lpstr>
      <vt:lpstr>Несанкц.свалки!Заголовки_для_печати</vt:lpstr>
      <vt:lpstr>Несанкц.свалки!Область_печати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Сверкунова Ю.В.</cp:lastModifiedBy>
  <cp:lastPrinted>2019-08-26T12:49:03Z</cp:lastPrinted>
  <dcterms:created xsi:type="dcterms:W3CDTF">2018-11-27T14:28:01Z</dcterms:created>
  <dcterms:modified xsi:type="dcterms:W3CDTF">2019-11-07T05:49:48Z</dcterms:modified>
</cp:coreProperties>
</file>