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045" activeTab="0"/>
  </bookViews>
  <sheets>
    <sheet name="Приложение" sheetId="1" r:id="rId1"/>
  </sheets>
  <definedNames>
    <definedName name="_xlnm.Print_Area" localSheetId="0">'Приложение'!$A$1:$T$215</definedName>
  </definedNames>
  <calcPr fullCalcOnLoad="1"/>
</workbook>
</file>

<file path=xl/sharedStrings.xml><?xml version="1.0" encoding="utf-8"?>
<sst xmlns="http://schemas.openxmlformats.org/spreadsheetml/2006/main" count="2555" uniqueCount="297">
  <si>
    <t xml:space="preserve">Приложение </t>
  </si>
  <si>
    <t xml:space="preserve">к государственной программе </t>
  </si>
  <si>
    <t>"Развитие физической культуры и спорта</t>
  </si>
  <si>
    <t>в Забайкальском крае"</t>
  </si>
  <si>
    <t>Основные мероприятия, мероприятия, показатели и объемы финансирования государственной программы "Развитие физической культуры и спорта в Забайкальском крае"</t>
  </si>
  <si>
    <t>№</t>
  </si>
  <si>
    <t>Наименование целей, задач, подпрограмм, основных мероприятий, мероприятий, ведомственных целевых программ, показателей</t>
  </si>
  <si>
    <t>Единица измерения показателя</t>
  </si>
  <si>
    <t>Коэффициент значимости</t>
  </si>
  <si>
    <t>Методика расчета показателя</t>
  </si>
  <si>
    <t>Сроки реализации</t>
  </si>
  <si>
    <t>Ответственный исполнитель и соисполнители</t>
  </si>
  <si>
    <t>Коды бюджетной классификации расходов</t>
  </si>
  <si>
    <t>Значения по годам реализации</t>
  </si>
  <si>
    <t>Главный раздел, подраздел</t>
  </si>
  <si>
    <t>Целевая статья</t>
  </si>
  <si>
    <t>Вид расходов</t>
  </si>
  <si>
    <t>Итого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</si>
  <si>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</si>
  <si>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</si>
  <si>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</si>
  <si>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</si>
  <si>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</si>
  <si>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</si>
  <si>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</si>
  <si>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</si>
  <si>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</si>
  <si>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</si>
  <si>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</si>
  <si>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</si>
  <si>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</si>
  <si>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</si>
  <si>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</si>
  <si>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</si>
  <si>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</si>
  <si>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</si>
  <si>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</si>
  <si>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гр.20</t>
  </si>
  <si>
    <t>1.</t>
  </si>
  <si>
    <t>Цель "Создание условий для укрепления здоровья населения региона путем развития и популяризации массового и профессионального спорта на основе рационального использования ресурсов, направленных на развитие физической культуры и спорта с применением форм и методов спортивного менеджмента"</t>
  </si>
  <si>
    <t>Х</t>
  </si>
  <si>
    <t>финансирование за счет всех источников, тыс.рублей</t>
  </si>
  <si>
    <t>тыс.рублей</t>
  </si>
  <si>
    <t>0110000</t>
  </si>
  <si>
    <t>000000</t>
  </si>
  <si>
    <t>000</t>
  </si>
  <si>
    <t>в т.ч.</t>
  </si>
  <si>
    <t xml:space="preserve"> - из краевого бюджета</t>
  </si>
  <si>
    <t xml:space="preserve"> - из федерального бюджета</t>
  </si>
  <si>
    <t>-</t>
  </si>
  <si>
    <t xml:space="preserve"> - из местных бюджетов</t>
  </si>
  <si>
    <t xml:space="preserve"> - из внебюджетных источников</t>
  </si>
  <si>
    <t>ПЦ 1</t>
  </si>
  <si>
    <t>Показатель "Уровень обеспеченности населения спортивными сооружениями исходя из единовременной пропускной способности спортивных сооружений"</t>
  </si>
  <si>
    <t>%</t>
  </si>
  <si>
    <t>ПЦ 2</t>
  </si>
  <si>
    <t>Показатель "Удельный вес  населения, систематически занимающегося физической культурой и спортом, от общей численности населения "</t>
  </si>
  <si>
    <t>А/В*100%, где А - численность населения, систематически занимающегося физической культурой и спортом, В - общая численность населения Забайкальского края</t>
  </si>
  <si>
    <t>Задача "Привлечение населения к активному  отдыху и спорту через активизацию деятельности общественных, физкультурно-спортивных организаций, пропаганда здорового образа жизни как среди детей и подростков, так и среди взрослого населения через создание постоянно действующей информационно-пропагандистской и просветительно-образовательной системы, направленной на формирование здорового образа жизни населения"</t>
  </si>
  <si>
    <t>Подпрограмма 1 "Развитие массового спорта в Забайкальском крае"</t>
  </si>
  <si>
    <t>0111102</t>
  </si>
  <si>
    <t>1. ПП1</t>
  </si>
  <si>
    <t xml:space="preserve">Показатель "Обеспеченность спортивными сооружениями в Забайкальском крае (спортивные залы) на 10 тыс. человек" </t>
  </si>
  <si>
    <t>тыс. кв.м.</t>
  </si>
  <si>
    <t>А/В*10000, где А - общая площадь спортивных сооружений (спортивных залов) в Забайкальском крае, В - численность населения Забайкальского края</t>
  </si>
  <si>
    <t>1. ПП2</t>
  </si>
  <si>
    <t xml:space="preserve">Показатель "Обеспеченность спортивными сооружениями в Забайкальском крае (плавательные бассейны) на 10 тыс. человек" </t>
  </si>
  <si>
    <t>кв. м. зеркала воды</t>
  </si>
  <si>
    <t>А/В*10000, где А - общая площадь спортивных сооружений (плавательных бассейнов) в Забайкальском крае, В - численность населения Забайкальского края</t>
  </si>
  <si>
    <t>1.ПП3</t>
  </si>
  <si>
    <t xml:space="preserve">Показатель "Обеспеченность спортивными сооружениями в Забайкальском крае (плоскостные сооружения) на 10 тыс. человек" </t>
  </si>
  <si>
    <t>А/В*10000, где А - общая площадь спортивных сооружений (плоскостных сооружений) в Забайкальском крае, В - численность населения Забайкальского края</t>
  </si>
  <si>
    <t>Основное мероприятие 1 "Физическое воспитание и обеспечение организации и проведения физкультурных и массовых спортивных  мероприятий"</t>
  </si>
  <si>
    <t>2014 - 2020</t>
  </si>
  <si>
    <t>Министерство физической культуры и спорта Забайкальского края</t>
  </si>
  <si>
    <t>1.1 ПОМ1</t>
  </si>
  <si>
    <t>А/В*100%, где А - количество опрошенных потребителей, удовлетворенных качеством проведенных физкультурно-массовых мероприятий, В - общее количество опрошенных граждан, принявших участие в физкультурно-массовых мероприятиях</t>
  </si>
  <si>
    <t xml:space="preserve">1.1.2. </t>
  </si>
  <si>
    <t>Мероприятие 1 "Физкультурно-оздоровительная деятельность, проведение спортивно-массовых мероприятий среди различных слоев населения, в том числе внедрение ВФСК "Готов к труду и обороне" и пропаганда физической культуры и спорта. Повышение квалификации работников физкультурно-спортивной сферы"</t>
  </si>
  <si>
    <t>финансирование за счет краевого бюджета, тыс.рублей</t>
  </si>
  <si>
    <t>1.1.2 ПМ1</t>
  </si>
  <si>
    <t>А/В*100%, где А - количество граждан трудоспособного возраста, систематически занимающихся физической культурой и спортом, В - общая численность трудоспособного населения</t>
  </si>
  <si>
    <t>1.1.2 ПМ2</t>
  </si>
  <si>
    <t>Показатель "Доля граждан, выполнивших нормативы комплекса ВФСК "ГТО", в общей численности населения, принявшего участие в выполнении нормативов комплекса "ГТО"</t>
  </si>
  <si>
    <t>А/В*100%, где А - количество граждан выполнивших нормативы, В - общая численность населения, принявшего участие в сдаче нормативов</t>
  </si>
  <si>
    <t>1.1.2 ПМ3</t>
  </si>
  <si>
    <t>Показатель "Количество информационных сюжетов, направленных на пропаганду физической культуры и спорта"</t>
  </si>
  <si>
    <t>ед.</t>
  </si>
  <si>
    <t>Абсолютный показатель (согласно представленным данным от телевизионных СМИ)</t>
  </si>
  <si>
    <t>1.1.2 ПМ4</t>
  </si>
  <si>
    <t>чел.</t>
  </si>
  <si>
    <t>Абсолютный показатель (договор, акт выполненных работ с образовательным учреждением)</t>
  </si>
  <si>
    <t>х</t>
  </si>
  <si>
    <t>Задача "Обеспечение успешного выступления забайкальских спортсменов на крупнейших международных спортивных соревнованиях и совершенствование системы подготовки спортивного резерва"</t>
  </si>
  <si>
    <t>Подпрограмма 2 "Подготовка спортивного резерва в Забайкальском крае"</t>
  </si>
  <si>
    <t>X</t>
  </si>
  <si>
    <t>2.ПП1</t>
  </si>
  <si>
    <t>Показатель "Количество присвоенных званий "Мастер спорта России", "Мастер спорта России международного класса", "Заслуженный мастер спорта"</t>
  </si>
  <si>
    <t>2.ПП2</t>
  </si>
  <si>
    <t>0110702</t>
  </si>
  <si>
    <t>611</t>
  </si>
  <si>
    <t>0111103</t>
  </si>
  <si>
    <t>621</t>
  </si>
  <si>
    <t>Показатель "Совокупный объем предоставления услуги "Подготовка сборных спортивных команд Забайкальского края по видам спорта  к спортивным   соревнованиям"</t>
  </si>
  <si>
    <t>Абсолютный показатель (согласно данным госсзадания)</t>
  </si>
  <si>
    <t>0110704</t>
  </si>
  <si>
    <t>612</t>
  </si>
  <si>
    <t>Показатель "Совокупный объем предоставления услуги "Обеспечение образования по программе среднего профессионального образования по специальности "Физическая культура" отрасли "Физическая культура и спорт"</t>
  </si>
  <si>
    <t>Основное мероприятие 3 "Спортивная подготовка по видам спорта"</t>
  </si>
  <si>
    <t>Показатель "Число спортсменов, зачисленных кандидатами в спортивные сборные команды Российской Федерации"</t>
  </si>
  <si>
    <t>Мероприятие 1 "Оказание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Федерации"</t>
  </si>
  <si>
    <t>1820350810</t>
  </si>
  <si>
    <t>Показатель "Количество спортсменов, занимающихся в группах совершенствования спортивного мастерства и высшего спортивного мастерства по базовым видам спорта"</t>
  </si>
  <si>
    <t>Мероприятие 2 "Стимулирование членов спортивных сборных команд Забайкальского края за высокие спортивные результаты"</t>
  </si>
  <si>
    <t>Показатель "Число членов спортивных сборных команд Забайкальского края, получивших денежное вознаграждение"</t>
  </si>
  <si>
    <t>Мероприятие 3 "Предоставление государственной услуги по присвоению спортивных разрядов Министерством физической культуры и спорта Забайкальского края"</t>
  </si>
  <si>
    <t>Показатель "Число спортсменов, показавших норматив I спортивного разряда"</t>
  </si>
  <si>
    <t>Показатель "Число спортсменов, показавших норматив спортивного разряда КМС"</t>
  </si>
  <si>
    <t>Показатель "Число спортивных судей, которым присвоена I судейская категория"</t>
  </si>
  <si>
    <t>Основное мероприятие 4 "Организация работы с негосударственным сектором с целью развития сферы физической культуры и спорта в Забайкальском крае"</t>
  </si>
  <si>
    <t>Мероприятие 1 "Организация работы с целью привлечения частных инвесторов к поддержке спортивных школ и команд"</t>
  </si>
  <si>
    <t>Показатель "Количество договоров спонсорской помощи в с фере физической культуры и спорта с организациями негосударственного сектора"</t>
  </si>
  <si>
    <t>Абсолютный показатель (по информации СЭД "Дело")</t>
  </si>
  <si>
    <t>Мероприятие 2 "Выявление и поддержка деятельности организаций, осуществляющих инновационные проекты и программы по вовлечению детей, подростков и молодежи в систему физического воспитания"</t>
  </si>
  <si>
    <t>Мероприятие 3 "Взаимодействие с региональными предпринимателями по реализации бизнес-проектов по производству спортивного инвентаря"</t>
  </si>
  <si>
    <t>Подпрограмма 3 "Обеспечивающая подпрограмма"</t>
  </si>
  <si>
    <t>3 ПП1</t>
  </si>
  <si>
    <t>А/В*100%, где А - фактическое количество нормативно-правовых актов, В - требуемое количество нормативно-правовых актов в целях реализации программы</t>
  </si>
  <si>
    <t>Основное мероприятие 1 "Обеспечение деятельности Министерства физической культуры и спорта Забайкальского края"</t>
  </si>
  <si>
    <t>Показатель: "Степень достижения установленных значений целевых показателей Государственной программы и входящих в нее подпрограмм"</t>
  </si>
  <si>
    <t>Мероприятие 1 "Исполнение государственных функций Министерством физической культуры и спорта Забайкальского края"</t>
  </si>
  <si>
    <t>0111105</t>
  </si>
  <si>
    <t>244</t>
  </si>
  <si>
    <t>0110113</t>
  </si>
  <si>
    <t>3.1.1 ПМ1</t>
  </si>
  <si>
    <t>Показатель "Степень выполнения календарного плана физкультурно-массовых и спортивных мероприятий "</t>
  </si>
  <si>
    <t>А/В*100%, где А - фактически проведенные физкультурно-массовые и спортивные мероприятия, В - запланированные физкультурно-массовые и спортивные мероприятия</t>
  </si>
  <si>
    <t>Подпрограмма 4 "Развитие материально-технической базы отрасли "Физическая культура и спорт""</t>
  </si>
  <si>
    <t xml:space="preserve">Основное мероприятие 1 "Оснащение специализированных детско-юношеских спортивных школ олимпийского резерва, училищ олимпийского резерва, детско-юношеских спортивных школ инвентарем и оборудованием" </t>
  </si>
  <si>
    <t>2016-2020</t>
  </si>
  <si>
    <t>Министерство физической культуры и спорта Забайкальского края, Министерство территориального развития Забайкальского края</t>
  </si>
  <si>
    <t>тыс. рублей</t>
  </si>
  <si>
    <t>0271102</t>
  </si>
  <si>
    <t>финансирование за счет муниципального бюджета, тыс.рублей</t>
  </si>
  <si>
    <t>Показатель "Количество приобретенных и уложенных комплектов искусственного покрытия для футбольных полей"</t>
  </si>
  <si>
    <t>Абсолютный показатель, определяется соглашением</t>
  </si>
  <si>
    <t>Мероприятие 2 "Закупка спортивного оборудования для специализированных детско-юношеских спортивных школ олимпийского резерва и училищ олимпийского резерва".</t>
  </si>
  <si>
    <t>финансирование за счет федерального бюджета , тыс. рублей</t>
  </si>
  <si>
    <t>Показатель "Количество специализированных детско-юношеских спортивных школ олимпийского резерва и училищ олимпийского резерва, получивших спортивное оборудование"</t>
  </si>
  <si>
    <t xml:space="preserve">Мероприятие 3 "Закупка спортивного инвентаря для детско-юношеских спортивных школ" </t>
  </si>
  <si>
    <t>Показатель "Количество детско-юношеских спортивных школ, получивших спортивный инвентарь"</t>
  </si>
  <si>
    <t>Абсолютный показатель</t>
  </si>
  <si>
    <t>Показатель "Количество малобюджетных физкультурно-спортивных объектов шаговой доступности, введенных в эксплуатацию"</t>
  </si>
  <si>
    <t xml:space="preserve">Основное мероприятие 3 "Приобретение спортивного зала в собственность Забайкальского края" </t>
  </si>
  <si>
    <t>Задача: "Обеспечение развития краевой спортивной инфраструктуры, включая приобретение спортивного инвентаря и оборудования"</t>
  </si>
  <si>
    <t xml:space="preserve">                    ».</t>
  </si>
  <si>
    <t>1820113423</t>
  </si>
  <si>
    <t>1820113482</t>
  </si>
  <si>
    <t>18203R0810</t>
  </si>
  <si>
    <t>1830129400</t>
  </si>
  <si>
    <t>1830149300</t>
  </si>
  <si>
    <t>Показатель "Степень выполнения государственного задания краевыми государственными учреждениями, координация и регулирование деятельности которых возложены на Министерство физической культуры и спорта, в части показателей объема"</t>
  </si>
  <si>
    <t>из внебюджетных источников</t>
  </si>
  <si>
    <t>Показатель "Совокупный объем предоставления услуги "Спортивная подготовка по видам спорта"</t>
  </si>
  <si>
    <t>Мероприятие 1 "Оказание ГБУ "СДЮСШОР №3" Забайкальского края государственной услуги по предоставлению дополнительного образования в области физической культуры и спорта"</t>
  </si>
  <si>
    <t>Показатель "Совокупный объем предоставления услуги "Предоставление дополнительного образования в области физической культуры и спорта"</t>
  </si>
  <si>
    <t>Министерство физической культуры и спорта Забайкальского края, Департамент государственного имущества и земельных отношений Забайкальского края</t>
  </si>
  <si>
    <t>831</t>
  </si>
  <si>
    <t>финансирование за счет федерального бюджета, тыс.рублей</t>
  </si>
  <si>
    <t>18101R1270</t>
  </si>
  <si>
    <t>18401R4950</t>
  </si>
  <si>
    <t>0170113</t>
  </si>
  <si>
    <t>120</t>
  </si>
  <si>
    <t>240</t>
  </si>
  <si>
    <t>850</t>
  </si>
  <si>
    <t>Абсолютный показатель (согласно приказам Минспорта России)</t>
  </si>
  <si>
    <t>Абсолютный показатель (согласно госсударственному заданию)</t>
  </si>
  <si>
    <t>Абсолютный показатель (согласно представленным данным Минспорта России)</t>
  </si>
  <si>
    <t>Абсолютный показатель (согласно представленным данным)</t>
  </si>
  <si>
    <t>Абсолютный показатель (распоряжение Министерства физической культуры и спорта Забайкальского края)</t>
  </si>
  <si>
    <t>Абсолютный показатель (согласно приказам Министерства физической культуры и спорта Забайкальского края)</t>
  </si>
  <si>
    <t>А/В*100%, где А - фактически достигнутые целевые показатели государственной программы, В - планируемые  целевые показатели Государственной программы</t>
  </si>
  <si>
    <t>1. 1</t>
  </si>
  <si>
    <t xml:space="preserve">2.1 </t>
  </si>
  <si>
    <t>2.1.1</t>
  </si>
  <si>
    <t>2.1.1 ПМ1</t>
  </si>
  <si>
    <t xml:space="preserve">2.1.2 </t>
  </si>
  <si>
    <t>2.1. 2 ПМ1</t>
  </si>
  <si>
    <t xml:space="preserve">2.2 </t>
  </si>
  <si>
    <t>2.3        ПОМ 1</t>
  </si>
  <si>
    <t xml:space="preserve">2.3.1  </t>
  </si>
  <si>
    <t>2.3.1 ПМ1</t>
  </si>
  <si>
    <t>2.3.2 ПМ1</t>
  </si>
  <si>
    <t>3.1 ПОМ1</t>
  </si>
  <si>
    <t>3.1.1</t>
  </si>
  <si>
    <t xml:space="preserve">4.1.2 </t>
  </si>
  <si>
    <t>2.1. 3</t>
  </si>
  <si>
    <t>2.1. 3   ПМ1</t>
  </si>
  <si>
    <t>2.1. 4</t>
  </si>
  <si>
    <t>2.1. 4    ПМ1</t>
  </si>
  <si>
    <t>2.3</t>
  </si>
  <si>
    <t>2.3.2</t>
  </si>
  <si>
    <t>2.3.3</t>
  </si>
  <si>
    <t>2.3.3     ПМ1</t>
  </si>
  <si>
    <t>2.3.3     ПМ2</t>
  </si>
  <si>
    <t>2.3.3     ПМ3</t>
  </si>
  <si>
    <t>2.4</t>
  </si>
  <si>
    <t>2.4.1</t>
  </si>
  <si>
    <t>2.4.1    ПМ1</t>
  </si>
  <si>
    <t>2.4.2</t>
  </si>
  <si>
    <t>2.4.3</t>
  </si>
  <si>
    <t>3.1</t>
  </si>
  <si>
    <t>4</t>
  </si>
  <si>
    <t>4.1</t>
  </si>
  <si>
    <t>2016 - 2020</t>
  </si>
  <si>
    <t>4.1.1</t>
  </si>
  <si>
    <t>финансирование за счет федерального бюджета, тыс. рублей</t>
  </si>
  <si>
    <t>4.1.1        ПМ1</t>
  </si>
  <si>
    <t>4.1.2      ПМ1</t>
  </si>
  <si>
    <t>4.1.3</t>
  </si>
  <si>
    <t>4.1.3    ПМ1</t>
  </si>
  <si>
    <t>4.2</t>
  </si>
  <si>
    <t>4.2.1</t>
  </si>
  <si>
    <t>4.2.1     ПМ1</t>
  </si>
  <si>
    <t>4.2.2</t>
  </si>
  <si>
    <t>4.2.2     ПМ1</t>
  </si>
  <si>
    <t>4.2.3</t>
  </si>
  <si>
    <t>4.2.3     ПМ1</t>
  </si>
  <si>
    <t xml:space="preserve">4.3 </t>
  </si>
  <si>
    <t>4.4    ПОМ1</t>
  </si>
  <si>
    <t>Показатель "Доля потребителей, удовлетворенных качеством проведенных физкультурно-массовых мероприятий"</t>
  </si>
  <si>
    <r>
      <t>Основное мероприятие 1 "Организация деятельности краевых государственных учреждений, координация и регулирование деятельности которых возложено на Министерство физической культуры и спорта Забайкальского края</t>
    </r>
    <r>
      <rPr>
        <b/>
        <sz val="10"/>
        <color indexed="8"/>
        <rFont val="Times New Roman"/>
        <family val="1"/>
      </rPr>
      <t>"</t>
    </r>
  </si>
  <si>
    <t>3</t>
  </si>
  <si>
    <t>финансирование за счет краевого бюджета, тыс.рублей *</t>
  </si>
  <si>
    <t>1810100000</t>
  </si>
  <si>
    <t>Мероприятие 3 "Оказание государственными учреждениями Забайкальского края государственной услуги по подготовке сборных спортивных команд Забайкальского края по видам спорта  к спортивным соревнованиям" (ГУ "РЦСП" Забайкальского края, ГУ "РЦСП по национальным видам Забайкальского края", ГАУ ФК "Чита")</t>
  </si>
  <si>
    <t>2017-2020</t>
  </si>
  <si>
    <t>4.5    ПОМ1</t>
  </si>
  <si>
    <t>4.6</t>
  </si>
  <si>
    <t>4.6    ПОМ1</t>
  </si>
  <si>
    <t xml:space="preserve">4.4   </t>
  </si>
  <si>
    <t>4.5</t>
  </si>
  <si>
    <t>4.7</t>
  </si>
  <si>
    <t>4.7    ПОМ1</t>
  </si>
  <si>
    <t>Мероприятие 2 "Оказание государственными учреждениями Забайкальского края государственной услуги: "Спортивная подготовка по видам спорта" (ГБУ "СШОР №1" Забайкальского края, ГБУ "СШОР №2" Забайкальского края, ГБУ "СШОР по биатлону" Забайкальского края, ГБУ "СШОР по боксу" Забайкальского края)</t>
  </si>
  <si>
    <t>Основное мероприятие 2 "Выполнение работ по организации и проведению в соответствии с календарным планом спортивных мероприятий разного уровня: межмуниципального, регионального, всероссийского, международного, подготовка спортивных сборных команд Забайкальского края по видам спорта к спортивным соревнованиям, обеспечение участия спортсменов в соревнованиях краевого, зонального, всероссийского и международгного уровней"</t>
  </si>
  <si>
    <t>4.8</t>
  </si>
  <si>
    <t>4.8    ПОМ1</t>
  </si>
  <si>
    <t>0,05</t>
  </si>
  <si>
    <t xml:space="preserve">Основное мероприятие 6 "Строительство горнолыжного комплекса за счет внебюджетных источников". </t>
  </si>
  <si>
    <t xml:space="preserve">Показатель "Единовременная пропускная способность" </t>
  </si>
  <si>
    <t>чел./день</t>
  </si>
  <si>
    <t>чел/день</t>
  </si>
  <si>
    <t xml:space="preserve"> - </t>
  </si>
  <si>
    <t>4.3         ПМ1</t>
  </si>
  <si>
    <t>2.1 ПМ1</t>
  </si>
  <si>
    <t>Показатель "Количество краевых государственных учреждений, координация и регулирование деятельности которых возложено на Министерство физической культуры и спорта Забайкальского края"</t>
  </si>
  <si>
    <t>Показатель "Количество спортивных сборных команд Забайкальского края по видам спорта готовых к спортивным соревнованиям"</t>
  </si>
  <si>
    <t>2.2 ПМ 3</t>
  </si>
  <si>
    <t>2.2 ПМ 2</t>
  </si>
  <si>
    <t>2.2 ПМ 1</t>
  </si>
  <si>
    <t>Показатель "Количество организованных и проведенных спортивных мероприятий разного уровня: межмуниципального, регионального, всероссийского"</t>
  </si>
  <si>
    <t>Показатель " Обеспечение участия спортсменов в соревнованиях краевого, зонального, всероссийского и международгного уровней"</t>
  </si>
  <si>
    <t>2.4        ПОМ 1</t>
  </si>
  <si>
    <t>2.4.2    ПМ2</t>
  </si>
  <si>
    <t>2.4.3    ПМ3</t>
  </si>
  <si>
    <t>Показатель "Количество подписанных соглашений государственно-частного партнерства между Правительством Забайкальского края и частными компаниями с целью развития сферы физической культуры и спорта в Забайкальском крае"</t>
  </si>
  <si>
    <t>Задача "Создание организационно-управленческих, нормативно-правовых, материально-технических, социально-педагогических и медико-биологических условий для реализации государственной программы с целью вовлечения различных категорий и групп населения в регулярные занятия физической культурой и спортом"</t>
  </si>
  <si>
    <t>4.1          ПОМ1</t>
  </si>
  <si>
    <t>4.2          ПОМ2</t>
  </si>
  <si>
    <t>Показатель "Общее количество объектов на которых проводилась реконструкция, ремонт и сертификация"</t>
  </si>
  <si>
    <t>2014-2020</t>
  </si>
  <si>
    <t>А/[В*1900/10000], где А - единовременная пропускная способность имеющихся спортивных сооружений, согласно данным федерального статистического наблюдения по форме №1-ФК, В - численность населения Забайкальского края, 1900/10000 - норматив единовременной пропускной способности объектов физической культуры и спорта, необходимых для обеспечения минимальной двигательной активности 1900 человек на 10000 человек населения (в соответствии с распоряжением Правительства Российской Федерации от 19.10.1999 № 1683-р)</t>
  </si>
  <si>
    <r>
      <t>Показатель "Доля граждан трудоспособного возраста, систематически занимающихся физической культурой и спортом, от общего количества трудоспособного населения"</t>
    </r>
    <r>
      <rPr>
        <i/>
        <sz val="10"/>
        <color indexed="10"/>
        <rFont val="Times New Roman"/>
        <family val="1"/>
      </rPr>
      <t xml:space="preserve"> </t>
    </r>
  </si>
  <si>
    <t>Показатель "Количество сотрудников Министерства физической культуры и спорта Забайкальского края, а также специалистов отрасли, прошедших повышение квалификации"</t>
  </si>
  <si>
    <r>
      <t>(∑</t>
    </r>
    <r>
      <rPr>
        <sz val="8"/>
        <color indexed="8"/>
        <rFont val="Times New Roman"/>
        <family val="1"/>
      </rPr>
      <t>А/∑В)*100%, где ∑А - сумма фактических значений показателей объема по всем подведомственным учреждениям за отчетный год,  ∑В - сумма плановых значений показателей объема по всем подведомственным учреждениям на отчетный год</t>
    </r>
  </si>
  <si>
    <t>Абсолютный показатель (согласно форме отчетности № 1-ФК)</t>
  </si>
  <si>
    <t>Показатель "Количество региональных предпринимателей, оказавших содействие в реализации бизнес-проектов в производстве спортивного инвентаря"</t>
  </si>
  <si>
    <t>Показатель "Обеспеченность нормативно-правовыми актами в рамках выполнения государственных функций Министерства физической культуры и спорта Забайкальского края"</t>
  </si>
  <si>
    <t>Показатель "Количество специализированных детско-юношеских спортивных школ олимпийского резерва, училищ олимпийского резерва и детско-юношеских спортивных школ, получивших спортивное оборудование и поля с исскуственным футбольным покрытием"</t>
  </si>
  <si>
    <t>Мероприятие 1 "Закупка комплектов искусственных покрытий для футбольных полей для спортивных детско-юношеских школ, включая доставку, подготовку основания и сертификацию"</t>
  </si>
  <si>
    <t>Основное мероприятие 2 "Строительство, реконструкция, ремонт и сертификация краевой спортивной инфраструктуры для подготовки членов спортивных сборных команд Забайкальского края по видам спорта"</t>
  </si>
  <si>
    <t>Мероприятие 1 "Строительство специализированного регионального центра по стрельбе из лука для подготовки спортсменов сборных команд Российской Федерации в Чите"</t>
  </si>
  <si>
    <t>Мероприятие 2 "Строительство малобюджетных физкультурно-спортивных объектов шаговой доступности" в поселках городского типа, городах Забайкальского края</t>
  </si>
  <si>
    <t>Показатель "Количество малобюджетных физкультурно-спортивных объектов, введенных в эксплуатацию"</t>
  </si>
  <si>
    <t xml:space="preserve">Мероприятие 3 "Строительство в муниципальных районах и городских округах Забайкальского края (в том числе в образовательных организациях, реализующих основные общеобразовательные программы) малобюджетных физкультурно-спортивных объектов шаговой доступности, стоимость строительства каждого из которых составляет не более 100 млн. руб., а так же плоскостных сооружений, стоимость строительства каждого из которых составляет не более 25 млн. руб., по проектам, рекомендованным Министерством спорта Российской Федерации для повторного применения и (или) включенным в реестр типовой проектной документации, обеспечивающим, в частности, доступность этих объектов для лиц с ограниченными возможностями здоровья и инвалидов" </t>
  </si>
  <si>
    <t xml:space="preserve">Основное мероприятие 4 "Строительство бассейна за счет внебюджетных источников" </t>
  </si>
  <si>
    <t xml:space="preserve">Основное мероприятие 7 "Строительство физкультурно-оздоровительного комплекса с плавательным бассейном, ледовой площадкой и стрелковым тиром за счет внебюджетных источников"  </t>
  </si>
  <si>
    <t xml:space="preserve">Основное мероприятие 8 "Строительство лыжно-биатлонного комплекса за счет внебюджетных источников" </t>
  </si>
  <si>
    <t>Основное мероприятие 5 "Строительство физкультурно-оздоровительного комплекса за счет внебюджетных источников"</t>
  </si>
  <si>
    <t xml:space="preserve">* В период с 2014 года по 25 мая 2016 года включены расходы по данной услуге на ГОУ ДОД СДЮСШОР Забайкальского края, ГОУ ДОД СДЮСШОР №2 Забайкальского края, ГОУ ДО АСДЮСШОР Забайкальского края, ГОУ ДО СДЮСШОР по биатлону Забайкальского края, ГУ ДОД СДЮСШОР по боксу Забайкальского края </t>
  </si>
  <si>
    <t>Показатель "Количество организаций, осуществляющих инновационные проекты и программы по вовлечению детей, подростков и молодежи в систему физического воспитания, деятельности которых была оказана поддержка"</t>
  </si>
  <si>
    <t>Мероприятие 4 "Оказание государственными учреждениями Забайкальского края государственной услуги по обеспечению образования по программе среднего профессионального образования по специальности "Физическая культура" отрасли "Физическая культура и спорт", оказание государственными учреждениями Забайкальского края государственной услуги по предоставлению дополнительного образования и содержанию детей профильно-спортивных классов" (ГПОУ «Среднее специальное училище (техникум) олимпийского резерва» Забайкальского края)</t>
  </si>
  <si>
    <t>4.9</t>
  </si>
  <si>
    <t>0,025</t>
  </si>
  <si>
    <t>4.9    ПОМ1</t>
  </si>
  <si>
    <t xml:space="preserve">Основное мероприятие 9 "Строительство физкультурно-оздоровительного комплекса с крытой ледовой площадкой и универсальным спортивным залом"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</si>
</sst>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_р_._-;\-* #,##0.0_р_._-;_-* &quot;-&quot;??_р_._-;_-@_-"/>
    <numFmt numFmtId="181" formatCode="0.0"/>
    <numFmt numFmtId="182" formatCode="#,##0.0"/>
    <numFmt numFmtId="183" formatCode="_-* #,##0.0_р_._-;\-* #,##0.0_р_._-;_-* &quot;-&quot;?_р_._-;_-@_-"/>
    <numFmt numFmtId="184" formatCode="_-* #,##0.0\ _р_._-;\-* #,##0.0\ _р_._-;_-* &quot;-&quot;?\ _р_._-;_-@_-"/>
    <numFmt numFmtId="185" formatCode="[$-FC19]d\ mmmm\ yyyy\ &quot;г.&quot;"/>
    <numFmt numFmtId="186" formatCode="0.000"/>
  </numFmts>
  <fonts count="52">
    <font>
      <sz val="10"/>
      <color theme="1"/>
      <name val="Arial Cyr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Arial Cyr"/>
      <family val="2"/>
    </font>
    <font>
      <i/>
      <sz val="11"/>
      <color indexed="8"/>
      <name val="Calibri"/>
      <family val="2"/>
    </font>
    <font>
      <sz val="12"/>
      <color indexed="8"/>
      <name val="Arial Cyr"/>
      <family val="0"/>
    </font>
    <font>
      <sz val="8"/>
      <name val="Arial Cyr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i/>
      <sz val="10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6" fillId="30" borderId="8" applyNumberFormat="0" applyFont="0" applyAlignment="0" applyProtection="0"/>
    <xf numFmtId="9" fontId="6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180" fontId="7" fillId="0" borderId="0" xfId="0" applyNumberFormat="1" applyFont="1" applyFill="1" applyAlignment="1">
      <alignment wrapText="1"/>
    </xf>
    <xf numFmtId="0" fontId="7" fillId="32" borderId="0" xfId="0" applyFont="1" applyFill="1" applyAlignment="1">
      <alignment wrapText="1"/>
    </xf>
    <xf numFmtId="0" fontId="0" fillId="32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10" fillId="32" borderId="0" xfId="0" applyFont="1" applyFill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49" fontId="11" fillId="32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2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/>
    </xf>
    <xf numFmtId="0" fontId="11" fillId="32" borderId="11" xfId="0" applyFont="1" applyFill="1" applyBorder="1" applyAlignment="1">
      <alignment horizontal="center" vertical="center"/>
    </xf>
    <xf numFmtId="49" fontId="11" fillId="32" borderId="11" xfId="0" applyNumberFormat="1" applyFont="1" applyFill="1" applyBorder="1" applyAlignment="1">
      <alignment horizontal="center" vertical="center" wrapText="1"/>
    </xf>
    <xf numFmtId="180" fontId="11" fillId="32" borderId="11" xfId="58" applyNumberFormat="1" applyFont="1" applyFill="1" applyBorder="1" applyAlignment="1">
      <alignment horizontal="center" vertical="center"/>
    </xf>
    <xf numFmtId="49" fontId="13" fillId="32" borderId="11" xfId="0" applyNumberFormat="1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left" vertical="center" wrapText="1"/>
    </xf>
    <xf numFmtId="0" fontId="17" fillId="32" borderId="11" xfId="0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center" wrapText="1"/>
    </xf>
    <xf numFmtId="181" fontId="11" fillId="32" borderId="11" xfId="0" applyNumberFormat="1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left" vertical="center" wrapText="1"/>
    </xf>
    <xf numFmtId="3" fontId="11" fillId="32" borderId="11" xfId="0" applyNumberFormat="1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 vertical="center" wrapText="1"/>
    </xf>
    <xf numFmtId="0" fontId="11" fillId="32" borderId="12" xfId="0" applyFont="1" applyFill="1" applyBorder="1" applyAlignment="1">
      <alignment horizontal="left" vertical="center" wrapText="1"/>
    </xf>
    <xf numFmtId="4" fontId="11" fillId="32" borderId="11" xfId="0" applyNumberFormat="1" applyFont="1" applyFill="1" applyBorder="1" applyAlignment="1">
      <alignment horizontal="center" vertical="center"/>
    </xf>
    <xf numFmtId="180" fontId="12" fillId="32" borderId="11" xfId="58" applyNumberFormat="1" applyFont="1" applyFill="1" applyBorder="1" applyAlignment="1">
      <alignment horizontal="center" vertical="center"/>
    </xf>
    <xf numFmtId="49" fontId="11" fillId="32" borderId="11" xfId="0" applyNumberFormat="1" applyFont="1" applyFill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/>
    </xf>
    <xf numFmtId="0" fontId="11" fillId="32" borderId="0" xfId="0" applyFont="1" applyFill="1" applyAlignment="1">
      <alignment horizontal="center" vertical="center"/>
    </xf>
    <xf numFmtId="49" fontId="11" fillId="32" borderId="12" xfId="0" applyNumberFormat="1" applyFont="1" applyFill="1" applyBorder="1" applyAlignment="1">
      <alignment horizontal="center" vertical="center"/>
    </xf>
    <xf numFmtId="181" fontId="12" fillId="32" borderId="12" xfId="0" applyNumberFormat="1" applyFont="1" applyFill="1" applyBorder="1" applyAlignment="1">
      <alignment horizontal="center" vertical="center"/>
    </xf>
    <xf numFmtId="181" fontId="11" fillId="32" borderId="11" xfId="58" applyNumberFormat="1" applyFont="1" applyFill="1" applyBorder="1" applyAlignment="1">
      <alignment horizontal="center" vertical="center"/>
    </xf>
    <xf numFmtId="182" fontId="11" fillId="32" borderId="11" xfId="0" applyNumberFormat="1" applyFont="1" applyFill="1" applyBorder="1" applyAlignment="1">
      <alignment horizontal="center" vertical="center"/>
    </xf>
    <xf numFmtId="49" fontId="11" fillId="32" borderId="12" xfId="0" applyNumberFormat="1" applyFont="1" applyFill="1" applyBorder="1" applyAlignment="1">
      <alignment horizontal="center" vertical="center" wrapText="1"/>
    </xf>
    <xf numFmtId="49" fontId="11" fillId="32" borderId="13" xfId="0" applyNumberFormat="1" applyFont="1" applyFill="1" applyBorder="1" applyAlignment="1">
      <alignment horizontal="center" vertical="center" wrapText="1"/>
    </xf>
    <xf numFmtId="180" fontId="11" fillId="32" borderId="11" xfId="58" applyNumberFormat="1" applyFont="1" applyFill="1" applyBorder="1" applyAlignment="1">
      <alignment vertical="center"/>
    </xf>
    <xf numFmtId="0" fontId="18" fillId="32" borderId="11" xfId="0" applyFont="1" applyFill="1" applyBorder="1" applyAlignment="1">
      <alignment horizontal="center" vertical="center" wrapText="1"/>
    </xf>
    <xf numFmtId="0" fontId="11" fillId="32" borderId="0" xfId="0" applyFont="1" applyFill="1" applyAlignment="1">
      <alignment/>
    </xf>
    <xf numFmtId="0" fontId="16" fillId="32" borderId="11" xfId="0" applyFont="1" applyFill="1" applyBorder="1" applyAlignment="1">
      <alignment horizontal="left" vertical="center" wrapText="1"/>
    </xf>
    <xf numFmtId="0" fontId="11" fillId="32" borderId="12" xfId="0" applyFont="1" applyFill="1" applyBorder="1" applyAlignment="1">
      <alignment horizontal="left" vertical="center" wrapText="1"/>
    </xf>
    <xf numFmtId="182" fontId="11" fillId="32" borderId="11" xfId="58" applyNumberFormat="1" applyFont="1" applyFill="1" applyBorder="1" applyAlignment="1">
      <alignment horizontal="center" vertical="center"/>
    </xf>
    <xf numFmtId="49" fontId="12" fillId="32" borderId="11" xfId="0" applyNumberFormat="1" applyFont="1" applyFill="1" applyBorder="1" applyAlignment="1">
      <alignment horizontal="center" vertical="center" wrapText="1"/>
    </xf>
    <xf numFmtId="180" fontId="11" fillId="32" borderId="11" xfId="0" applyNumberFormat="1" applyFont="1" applyFill="1" applyBorder="1" applyAlignment="1">
      <alignment horizontal="center" vertical="center"/>
    </xf>
    <xf numFmtId="2" fontId="11" fillId="32" borderId="11" xfId="0" applyNumberFormat="1" applyFont="1" applyFill="1" applyBorder="1" applyAlignment="1">
      <alignment horizontal="center" vertical="center" wrapText="1"/>
    </xf>
    <xf numFmtId="0" fontId="19" fillId="32" borderId="11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0" fontId="2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wrapText="1"/>
    </xf>
    <xf numFmtId="0" fontId="0" fillId="32" borderId="0" xfId="0" applyFont="1" applyFill="1" applyAlignment="1">
      <alignment horizontal="center" wrapText="1"/>
    </xf>
    <xf numFmtId="0" fontId="13" fillId="32" borderId="11" xfId="0" applyFont="1" applyFill="1" applyBorder="1" applyAlignment="1">
      <alignment horizontal="left" vertical="center" wrapText="1"/>
    </xf>
    <xf numFmtId="182" fontId="11" fillId="32" borderId="11" xfId="58" applyNumberFormat="1" applyFont="1" applyFill="1" applyBorder="1" applyAlignment="1">
      <alignment horizontal="center" vertical="center"/>
    </xf>
    <xf numFmtId="182" fontId="12" fillId="32" borderId="11" xfId="0" applyNumberFormat="1" applyFont="1" applyFill="1" applyBorder="1" applyAlignment="1">
      <alignment horizontal="center" vertical="center"/>
    </xf>
    <xf numFmtId="183" fontId="11" fillId="32" borderId="11" xfId="58" applyNumberFormat="1" applyFont="1" applyFill="1" applyBorder="1" applyAlignment="1">
      <alignment horizontal="center" vertical="center"/>
    </xf>
    <xf numFmtId="2" fontId="11" fillId="0" borderId="0" xfId="0" applyNumberFormat="1" applyFont="1" applyFill="1" applyAlignment="1">
      <alignment horizontal="right" vertical="center" wrapText="1"/>
    </xf>
    <xf numFmtId="49" fontId="11" fillId="32" borderId="11" xfId="0" applyNumberFormat="1" applyFont="1" applyFill="1" applyBorder="1" applyAlignment="1">
      <alignment horizontal="left" vertical="center" wrapText="1"/>
    </xf>
    <xf numFmtId="182" fontId="12" fillId="32" borderId="11" xfId="0" applyNumberFormat="1" applyFont="1" applyFill="1" applyBorder="1" applyAlignment="1">
      <alignment horizontal="center" vertical="center" wrapText="1"/>
    </xf>
    <xf numFmtId="180" fontId="12" fillId="32" borderId="11" xfId="58" applyNumberFormat="1" applyFont="1" applyFill="1" applyBorder="1" applyAlignment="1">
      <alignment horizontal="center" vertical="center" wrapText="1"/>
    </xf>
    <xf numFmtId="2" fontId="11" fillId="32" borderId="11" xfId="0" applyNumberFormat="1" applyFont="1" applyFill="1" applyBorder="1" applyAlignment="1">
      <alignment horizontal="left" vertical="center" wrapText="1"/>
    </xf>
    <xf numFmtId="2" fontId="12" fillId="32" borderId="11" xfId="0" applyNumberFormat="1" applyFont="1" applyFill="1" applyBorder="1" applyAlignment="1">
      <alignment horizontal="center" vertical="center" wrapText="1"/>
    </xf>
    <xf numFmtId="2" fontId="12" fillId="32" borderId="11" xfId="58" applyNumberFormat="1" applyFont="1" applyFill="1" applyBorder="1" applyAlignment="1">
      <alignment horizontal="center" vertical="center" wrapText="1"/>
    </xf>
    <xf numFmtId="2" fontId="7" fillId="32" borderId="0" xfId="0" applyNumberFormat="1" applyFont="1" applyFill="1" applyAlignment="1">
      <alignment wrapText="1"/>
    </xf>
    <xf numFmtId="2" fontId="0" fillId="32" borderId="0" xfId="0" applyNumberFormat="1" applyFont="1" applyFill="1" applyAlignment="1">
      <alignment wrapText="1"/>
    </xf>
    <xf numFmtId="0" fontId="12" fillId="32" borderId="11" xfId="0" applyNumberFormat="1" applyFont="1" applyFill="1" applyBorder="1" applyAlignment="1">
      <alignment horizontal="center" vertical="center" wrapText="1"/>
    </xf>
    <xf numFmtId="0" fontId="12" fillId="32" borderId="11" xfId="58" applyNumberFormat="1" applyFont="1" applyFill="1" applyBorder="1" applyAlignment="1">
      <alignment horizontal="center" vertical="center" wrapText="1"/>
    </xf>
    <xf numFmtId="2" fontId="14" fillId="32" borderId="11" xfId="0" applyNumberFormat="1" applyFont="1" applyFill="1" applyBorder="1" applyAlignment="1">
      <alignment horizontal="left" vertical="center" wrapText="1"/>
    </xf>
    <xf numFmtId="49" fontId="14" fillId="32" borderId="11" xfId="0" applyNumberFormat="1" applyFont="1" applyFill="1" applyBorder="1" applyAlignment="1">
      <alignment horizontal="left" vertical="center" wrapText="1"/>
    </xf>
    <xf numFmtId="181" fontId="11" fillId="32" borderId="11" xfId="0" applyNumberFormat="1" applyFont="1" applyFill="1" applyBorder="1" applyAlignment="1">
      <alignment horizontal="center" vertical="center" wrapText="1"/>
    </xf>
    <xf numFmtId="49" fontId="12" fillId="32" borderId="11" xfId="58" applyNumberFormat="1" applyFont="1" applyFill="1" applyBorder="1" applyAlignment="1">
      <alignment horizontal="center" vertical="center" wrapText="1"/>
    </xf>
    <xf numFmtId="181" fontId="12" fillId="32" borderId="11" xfId="0" applyNumberFormat="1" applyFont="1" applyFill="1" applyBorder="1" applyAlignment="1">
      <alignment horizontal="center" vertical="center" wrapText="1"/>
    </xf>
    <xf numFmtId="0" fontId="11" fillId="32" borderId="11" xfId="58" applyNumberFormat="1" applyFont="1" applyFill="1" applyBorder="1" applyAlignment="1">
      <alignment horizontal="center" vertical="center"/>
    </xf>
    <xf numFmtId="0" fontId="12" fillId="32" borderId="11" xfId="0" applyNumberFormat="1" applyFont="1" applyFill="1" applyBorder="1" applyAlignment="1">
      <alignment horizontal="center" vertical="center"/>
    </xf>
    <xf numFmtId="0" fontId="12" fillId="32" borderId="11" xfId="58" applyNumberFormat="1" applyFont="1" applyFill="1" applyBorder="1" applyAlignment="1">
      <alignment horizontal="center" vertical="center"/>
    </xf>
    <xf numFmtId="0" fontId="14" fillId="32" borderId="12" xfId="0" applyFont="1" applyFill="1" applyBorder="1" applyAlignment="1">
      <alignment horizontal="left" vertical="center" wrapText="1"/>
    </xf>
    <xf numFmtId="0" fontId="11" fillId="32" borderId="11" xfId="0" applyNumberFormat="1" applyFont="1" applyFill="1" applyBorder="1" applyAlignment="1">
      <alignment horizontal="center" vertical="center"/>
    </xf>
    <xf numFmtId="0" fontId="14" fillId="32" borderId="13" xfId="0" applyFont="1" applyFill="1" applyBorder="1" applyAlignment="1">
      <alignment horizontal="left" vertical="center" wrapText="1"/>
    </xf>
    <xf numFmtId="180" fontId="11" fillId="32" borderId="11" xfId="58" applyNumberFormat="1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top"/>
    </xf>
    <xf numFmtId="0" fontId="4" fillId="32" borderId="0" xfId="0" applyFont="1" applyFill="1" applyAlignment="1">
      <alignment horizontal="center" vertical="center"/>
    </xf>
    <xf numFmtId="49" fontId="11" fillId="32" borderId="11" xfId="0" applyNumberFormat="1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left" vertical="center" wrapText="1"/>
    </xf>
    <xf numFmtId="0" fontId="11" fillId="32" borderId="13" xfId="0" applyFont="1" applyFill="1" applyBorder="1" applyAlignment="1">
      <alignment horizontal="left" vertical="center" wrapText="1"/>
    </xf>
    <xf numFmtId="0" fontId="11" fillId="32" borderId="12" xfId="0" applyFont="1" applyFill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49" fontId="11" fillId="32" borderId="12" xfId="0" applyNumberFormat="1" applyFont="1" applyFill="1" applyBorder="1" applyAlignment="1">
      <alignment horizontal="center" vertical="center" wrapText="1"/>
    </xf>
    <xf numFmtId="49" fontId="11" fillId="32" borderId="14" xfId="0" applyNumberFormat="1" applyFont="1" applyFill="1" applyBorder="1" applyAlignment="1">
      <alignment horizontal="center" vertical="center" wrapText="1"/>
    </xf>
    <xf numFmtId="49" fontId="11" fillId="32" borderId="13" xfId="0" applyNumberFormat="1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left" vertical="center" wrapText="1"/>
    </xf>
    <xf numFmtId="0" fontId="11" fillId="32" borderId="14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0"/>
  <sheetViews>
    <sheetView tabSelected="1" view="pageBreakPreview" zoomScale="80" zoomScaleNormal="80" zoomScaleSheetLayoutView="80" zoomScalePageLayoutView="70" workbookViewId="0" topLeftCell="A196">
      <selection activeCell="G201" sqref="G201"/>
    </sheetView>
  </sheetViews>
  <sheetFormatPr defaultColWidth="9.00390625" defaultRowHeight="12.75"/>
  <cols>
    <col min="1" max="1" width="10.25390625" style="17" customWidth="1"/>
    <col min="2" max="2" width="61.00390625" style="1" customWidth="1"/>
    <col min="3" max="4" width="12.875" style="2" customWidth="1"/>
    <col min="5" max="5" width="24.75390625" style="2" customWidth="1"/>
    <col min="6" max="6" width="11.75390625" style="2" customWidth="1"/>
    <col min="7" max="7" width="25.375" style="2" customWidth="1"/>
    <col min="8" max="8" width="12.375" style="2" customWidth="1"/>
    <col min="9" max="9" width="13.125" style="2" customWidth="1"/>
    <col min="10" max="10" width="5.875" style="2" customWidth="1"/>
    <col min="11" max="11" width="7.125" style="2" customWidth="1"/>
    <col min="12" max="12" width="6.875" style="2" customWidth="1"/>
    <col min="13" max="13" width="13.375" style="2" customWidth="1"/>
    <col min="14" max="14" width="12.875" style="2" customWidth="1"/>
    <col min="15" max="15" width="14.625" style="15" customWidth="1"/>
    <col min="16" max="16" width="13.125" style="2" customWidth="1"/>
    <col min="17" max="17" width="13.25390625" style="2" customWidth="1"/>
    <col min="18" max="18" width="13.125" style="2" customWidth="1"/>
    <col min="19" max="19" width="12.75390625" style="2" customWidth="1"/>
    <col min="20" max="20" width="14.875" style="2" customWidth="1"/>
    <col min="21" max="21" width="70.00390625" style="2" customWidth="1"/>
    <col min="22" max="16384" width="9.125" style="2" customWidth="1"/>
  </cols>
  <sheetData>
    <row r="1" spans="2:20" ht="18.75">
      <c r="B1" s="68"/>
      <c r="C1" s="10"/>
      <c r="D1" s="10"/>
      <c r="E1" s="10"/>
      <c r="F1" s="10"/>
      <c r="G1" s="10"/>
      <c r="H1" s="69"/>
      <c r="I1" s="10"/>
      <c r="J1" s="10"/>
      <c r="K1" s="10"/>
      <c r="L1" s="10"/>
      <c r="M1" s="10"/>
      <c r="N1" s="10"/>
      <c r="O1" s="10"/>
      <c r="P1" s="10"/>
      <c r="Q1" s="10"/>
      <c r="R1" s="100" t="s">
        <v>0</v>
      </c>
      <c r="S1" s="100"/>
      <c r="T1" s="100"/>
    </row>
    <row r="2" spans="2:20" ht="15.75">
      <c r="B2" s="6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0" t="s">
        <v>1</v>
      </c>
      <c r="S2" s="100"/>
      <c r="T2" s="100"/>
    </row>
    <row r="3" spans="2:20" ht="15.75">
      <c r="B3" s="68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0" t="s">
        <v>2</v>
      </c>
      <c r="R3" s="100"/>
      <c r="S3" s="100"/>
      <c r="T3" s="100"/>
    </row>
    <row r="4" spans="2:20" ht="15.75">
      <c r="B4" s="6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0" t="s">
        <v>3</v>
      </c>
      <c r="S4" s="100"/>
      <c r="T4" s="100"/>
    </row>
    <row r="5" spans="1:20" s="3" customFormat="1" ht="33" customHeight="1">
      <c r="A5" s="18"/>
      <c r="B5" s="101" t="s">
        <v>4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"/>
    </row>
    <row r="6" spans="1:20" s="3" customFormat="1" ht="12.75">
      <c r="A6" s="18"/>
      <c r="B6" s="70"/>
      <c r="C6" s="70"/>
      <c r="D6" s="71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s="3" customFormat="1" ht="27.75" customHeight="1">
      <c r="A7" s="105" t="s">
        <v>5</v>
      </c>
      <c r="B7" s="103" t="s">
        <v>6</v>
      </c>
      <c r="C7" s="103" t="s">
        <v>7</v>
      </c>
      <c r="D7" s="103" t="s">
        <v>8</v>
      </c>
      <c r="E7" s="28" t="s">
        <v>9</v>
      </c>
      <c r="F7" s="103" t="s">
        <v>10</v>
      </c>
      <c r="G7" s="103" t="s">
        <v>11</v>
      </c>
      <c r="H7" s="105" t="s">
        <v>12</v>
      </c>
      <c r="I7" s="105"/>
      <c r="J7" s="105"/>
      <c r="K7" s="99" t="s">
        <v>13</v>
      </c>
      <c r="L7" s="99"/>
      <c r="M7" s="99"/>
      <c r="N7" s="99"/>
      <c r="O7" s="99"/>
      <c r="P7" s="99"/>
      <c r="Q7" s="99"/>
      <c r="R7" s="99"/>
      <c r="S7" s="99"/>
      <c r="T7" s="99"/>
    </row>
    <row r="8" spans="1:21" s="3" customFormat="1" ht="38.25">
      <c r="A8" s="105"/>
      <c r="B8" s="106"/>
      <c r="C8" s="106"/>
      <c r="D8" s="104"/>
      <c r="E8" s="30"/>
      <c r="F8" s="104"/>
      <c r="G8" s="104"/>
      <c r="H8" s="28" t="s">
        <v>14</v>
      </c>
      <c r="I8" s="28" t="s">
        <v>15</v>
      </c>
      <c r="J8" s="28" t="s">
        <v>16</v>
      </c>
      <c r="K8" s="31">
        <v>2012</v>
      </c>
      <c r="L8" s="31">
        <v>2013</v>
      </c>
      <c r="M8" s="31">
        <v>2014</v>
      </c>
      <c r="N8" s="31">
        <v>2015</v>
      </c>
      <c r="O8" s="31">
        <v>2016</v>
      </c>
      <c r="P8" s="31">
        <v>2017</v>
      </c>
      <c r="Q8" s="31">
        <v>2018</v>
      </c>
      <c r="R8" s="31">
        <v>2019</v>
      </c>
      <c r="S8" s="31">
        <v>2020</v>
      </c>
      <c r="T8" s="31" t="s">
        <v>17</v>
      </c>
      <c r="U8" s="4"/>
    </row>
    <row r="9" spans="1:20" s="5" customFormat="1" ht="12.75">
      <c r="A9" s="27" t="s">
        <v>18</v>
      </c>
      <c r="B9" s="27" t="s">
        <v>19</v>
      </c>
      <c r="C9" s="27" t="s">
        <v>20</v>
      </c>
      <c r="D9" s="27" t="s">
        <v>21</v>
      </c>
      <c r="E9" s="27" t="s">
        <v>22</v>
      </c>
      <c r="F9" s="27" t="s">
        <v>23</v>
      </c>
      <c r="G9" s="27" t="s">
        <v>24</v>
      </c>
      <c r="H9" s="27" t="s">
        <v>25</v>
      </c>
      <c r="I9" s="27" t="s">
        <v>26</v>
      </c>
      <c r="J9" s="27" t="s">
        <v>27</v>
      </c>
      <c r="K9" s="29" t="s">
        <v>28</v>
      </c>
      <c r="L9" s="29" t="s">
        <v>29</v>
      </c>
      <c r="M9" s="29" t="s">
        <v>30</v>
      </c>
      <c r="N9" s="29" t="s">
        <v>31</v>
      </c>
      <c r="O9" s="29" t="s">
        <v>32</v>
      </c>
      <c r="P9" s="29" t="s">
        <v>33</v>
      </c>
      <c r="Q9" s="29" t="s">
        <v>34</v>
      </c>
      <c r="R9" s="29" t="s">
        <v>35</v>
      </c>
      <c r="S9" s="29" t="s">
        <v>36</v>
      </c>
      <c r="T9" s="32" t="s">
        <v>37</v>
      </c>
    </row>
    <row r="10" spans="1:20" s="6" customFormat="1" ht="63.75">
      <c r="A10" s="102" t="s">
        <v>38</v>
      </c>
      <c r="B10" s="26" t="s">
        <v>39</v>
      </c>
      <c r="C10" s="29" t="s">
        <v>40</v>
      </c>
      <c r="D10" s="29" t="s">
        <v>40</v>
      </c>
      <c r="E10" s="29" t="s">
        <v>40</v>
      </c>
      <c r="F10" s="29" t="s">
        <v>40</v>
      </c>
      <c r="G10" s="29" t="s">
        <v>40</v>
      </c>
      <c r="H10" s="29" t="s">
        <v>40</v>
      </c>
      <c r="I10" s="29" t="s">
        <v>40</v>
      </c>
      <c r="J10" s="29" t="s">
        <v>40</v>
      </c>
      <c r="K10" s="29" t="s">
        <v>40</v>
      </c>
      <c r="L10" s="29" t="s">
        <v>40</v>
      </c>
      <c r="M10" s="29" t="s">
        <v>40</v>
      </c>
      <c r="N10" s="29" t="s">
        <v>40</v>
      </c>
      <c r="O10" s="29" t="s">
        <v>40</v>
      </c>
      <c r="P10" s="29" t="s">
        <v>40</v>
      </c>
      <c r="Q10" s="29" t="s">
        <v>40</v>
      </c>
      <c r="R10" s="29" t="s">
        <v>40</v>
      </c>
      <c r="S10" s="29" t="s">
        <v>40</v>
      </c>
      <c r="T10" s="29" t="s">
        <v>40</v>
      </c>
    </row>
    <row r="11" spans="1:20" s="3" customFormat="1" ht="12.75">
      <c r="A11" s="102"/>
      <c r="B11" s="26" t="s">
        <v>41</v>
      </c>
      <c r="C11" s="33" t="s">
        <v>42</v>
      </c>
      <c r="D11" s="29" t="s">
        <v>40</v>
      </c>
      <c r="E11" s="29" t="s">
        <v>40</v>
      </c>
      <c r="F11" s="29" t="s">
        <v>40</v>
      </c>
      <c r="G11" s="29" t="s">
        <v>40</v>
      </c>
      <c r="H11" s="34" t="s">
        <v>43</v>
      </c>
      <c r="I11" s="34" t="s">
        <v>44</v>
      </c>
      <c r="J11" s="34" t="s">
        <v>45</v>
      </c>
      <c r="K11" s="29" t="s">
        <v>40</v>
      </c>
      <c r="L11" s="29" t="s">
        <v>40</v>
      </c>
      <c r="M11" s="35">
        <f>M13+M14+M15+M16</f>
        <v>383924.80000000005</v>
      </c>
      <c r="N11" s="35">
        <f aca="true" t="shared" si="0" ref="N11:S11">N13+N14+N15+N16</f>
        <v>347678.1429999999</v>
      </c>
      <c r="O11" s="35">
        <f t="shared" si="0"/>
        <v>292451.1</v>
      </c>
      <c r="P11" s="35">
        <f t="shared" si="0"/>
        <v>665619.1</v>
      </c>
      <c r="Q11" s="35">
        <f t="shared" si="0"/>
        <v>755493.1</v>
      </c>
      <c r="R11" s="35">
        <f t="shared" si="0"/>
        <v>479653.19999999995</v>
      </c>
      <c r="S11" s="35">
        <f t="shared" si="0"/>
        <v>417323.19999999995</v>
      </c>
      <c r="T11" s="35">
        <f>SUM(M11:S11)</f>
        <v>3342142.643</v>
      </c>
    </row>
    <row r="12" spans="1:20" s="3" customFormat="1" ht="12.75">
      <c r="A12" s="102"/>
      <c r="B12" s="26" t="s">
        <v>46</v>
      </c>
      <c r="C12" s="29" t="s">
        <v>40</v>
      </c>
      <c r="D12" s="29" t="s">
        <v>40</v>
      </c>
      <c r="E12" s="29" t="s">
        <v>40</v>
      </c>
      <c r="F12" s="29" t="s">
        <v>40</v>
      </c>
      <c r="G12" s="29" t="s">
        <v>40</v>
      </c>
      <c r="H12" s="29" t="s">
        <v>40</v>
      </c>
      <c r="I12" s="29" t="s">
        <v>40</v>
      </c>
      <c r="J12" s="29" t="s">
        <v>40</v>
      </c>
      <c r="K12" s="29" t="s">
        <v>40</v>
      </c>
      <c r="L12" s="29" t="s">
        <v>40</v>
      </c>
      <c r="M12" s="29" t="s">
        <v>40</v>
      </c>
      <c r="N12" s="29" t="s">
        <v>40</v>
      </c>
      <c r="O12" s="29" t="s">
        <v>40</v>
      </c>
      <c r="P12" s="29" t="s">
        <v>40</v>
      </c>
      <c r="Q12" s="29" t="s">
        <v>40</v>
      </c>
      <c r="R12" s="29" t="s">
        <v>40</v>
      </c>
      <c r="S12" s="29" t="s">
        <v>40</v>
      </c>
      <c r="T12" s="29" t="s">
        <v>40</v>
      </c>
    </row>
    <row r="13" spans="1:20" s="3" customFormat="1" ht="12.75">
      <c r="A13" s="102"/>
      <c r="B13" s="26" t="s">
        <v>47</v>
      </c>
      <c r="C13" s="29" t="s">
        <v>42</v>
      </c>
      <c r="D13" s="29" t="s">
        <v>40</v>
      </c>
      <c r="E13" s="29" t="s">
        <v>40</v>
      </c>
      <c r="F13" s="29" t="s">
        <v>40</v>
      </c>
      <c r="G13" s="29" t="s">
        <v>40</v>
      </c>
      <c r="H13" s="34" t="s">
        <v>43</v>
      </c>
      <c r="I13" s="34" t="s">
        <v>44</v>
      </c>
      <c r="J13" s="34" t="s">
        <v>45</v>
      </c>
      <c r="K13" s="29" t="s">
        <v>40</v>
      </c>
      <c r="L13" s="29" t="s">
        <v>40</v>
      </c>
      <c r="M13" s="35">
        <f aca="true" t="shared" si="1" ref="M13:S14">M23+M50+M123+M152</f>
        <v>376443.9</v>
      </c>
      <c r="N13" s="35">
        <f t="shared" si="1"/>
        <v>338703.19999999995</v>
      </c>
      <c r="O13" s="35">
        <f t="shared" si="1"/>
        <v>260360.49999999997</v>
      </c>
      <c r="P13" s="35">
        <f t="shared" si="1"/>
        <v>588032.6</v>
      </c>
      <c r="Q13" s="35">
        <f t="shared" si="1"/>
        <v>712906.6</v>
      </c>
      <c r="R13" s="35">
        <f t="shared" si="1"/>
        <v>433995.69999999995</v>
      </c>
      <c r="S13" s="35">
        <f t="shared" si="1"/>
        <v>398965.69999999995</v>
      </c>
      <c r="T13" s="35">
        <f>SUM(M13:S13)</f>
        <v>3109408.2</v>
      </c>
    </row>
    <row r="14" spans="1:20" s="3" customFormat="1" ht="12.75">
      <c r="A14" s="102"/>
      <c r="B14" s="26" t="s">
        <v>48</v>
      </c>
      <c r="C14" s="29" t="s">
        <v>42</v>
      </c>
      <c r="D14" s="29" t="s">
        <v>40</v>
      </c>
      <c r="E14" s="29" t="s">
        <v>40</v>
      </c>
      <c r="F14" s="29" t="s">
        <v>40</v>
      </c>
      <c r="G14" s="29" t="s">
        <v>40</v>
      </c>
      <c r="H14" s="36" t="s">
        <v>49</v>
      </c>
      <c r="I14" s="36" t="s">
        <v>49</v>
      </c>
      <c r="J14" s="36" t="s">
        <v>49</v>
      </c>
      <c r="K14" s="29" t="s">
        <v>40</v>
      </c>
      <c r="L14" s="29" t="s">
        <v>40</v>
      </c>
      <c r="M14" s="35">
        <f t="shared" si="1"/>
        <v>7480.9</v>
      </c>
      <c r="N14" s="35">
        <f t="shared" si="1"/>
        <v>8974.943</v>
      </c>
      <c r="O14" s="35">
        <f t="shared" si="1"/>
        <v>32090.6</v>
      </c>
      <c r="P14" s="75">
        <f t="shared" si="1"/>
        <v>70486.5</v>
      </c>
      <c r="Q14" s="75">
        <f t="shared" si="1"/>
        <v>35486.5</v>
      </c>
      <c r="R14" s="75">
        <f t="shared" si="1"/>
        <v>38557.5</v>
      </c>
      <c r="S14" s="75">
        <f t="shared" si="1"/>
        <v>11357.5</v>
      </c>
      <c r="T14" s="35">
        <f>SUM(M14:S14)</f>
        <v>204434.443</v>
      </c>
    </row>
    <row r="15" spans="1:20" s="3" customFormat="1" ht="15" customHeight="1">
      <c r="A15" s="102"/>
      <c r="B15" s="26" t="s">
        <v>50</v>
      </c>
      <c r="C15" s="29" t="s">
        <v>42</v>
      </c>
      <c r="D15" s="29" t="s">
        <v>40</v>
      </c>
      <c r="E15" s="29" t="s">
        <v>40</v>
      </c>
      <c r="F15" s="29" t="s">
        <v>40</v>
      </c>
      <c r="G15" s="29" t="s">
        <v>40</v>
      </c>
      <c r="H15" s="36" t="s">
        <v>49</v>
      </c>
      <c r="I15" s="36" t="s">
        <v>49</v>
      </c>
      <c r="J15" s="36" t="s">
        <v>49</v>
      </c>
      <c r="K15" s="29" t="s">
        <v>40</v>
      </c>
      <c r="L15" s="29" t="s">
        <v>40</v>
      </c>
      <c r="M15" s="35">
        <v>0</v>
      </c>
      <c r="N15" s="35">
        <v>0</v>
      </c>
      <c r="O15" s="35">
        <v>0</v>
      </c>
      <c r="P15" s="35">
        <f aca="true" t="shared" si="2" ref="P15:S16">P25+P52+P125+P154</f>
        <v>0</v>
      </c>
      <c r="Q15" s="35">
        <f t="shared" si="2"/>
        <v>0</v>
      </c>
      <c r="R15" s="35">
        <f t="shared" si="2"/>
        <v>0</v>
      </c>
      <c r="S15" s="35">
        <f t="shared" si="2"/>
        <v>0</v>
      </c>
      <c r="T15" s="35">
        <f>SUM(M15:S15)</f>
        <v>0</v>
      </c>
    </row>
    <row r="16" spans="1:20" s="3" customFormat="1" ht="16.5" customHeight="1">
      <c r="A16" s="102"/>
      <c r="B16" s="26" t="s">
        <v>51</v>
      </c>
      <c r="C16" s="29" t="s">
        <v>42</v>
      </c>
      <c r="D16" s="29" t="s">
        <v>40</v>
      </c>
      <c r="E16" s="29" t="s">
        <v>40</v>
      </c>
      <c r="F16" s="29" t="s">
        <v>40</v>
      </c>
      <c r="G16" s="29" t="s">
        <v>40</v>
      </c>
      <c r="H16" s="21" t="s">
        <v>43</v>
      </c>
      <c r="I16" s="21" t="s">
        <v>44</v>
      </c>
      <c r="J16" s="21" t="s">
        <v>45</v>
      </c>
      <c r="K16" s="29" t="s">
        <v>40</v>
      </c>
      <c r="L16" s="29" t="s">
        <v>40</v>
      </c>
      <c r="M16" s="35">
        <v>0</v>
      </c>
      <c r="N16" s="35">
        <v>0</v>
      </c>
      <c r="O16" s="35">
        <v>0</v>
      </c>
      <c r="P16" s="35">
        <f t="shared" si="2"/>
        <v>7100</v>
      </c>
      <c r="Q16" s="35">
        <f t="shared" si="2"/>
        <v>7100</v>
      </c>
      <c r="R16" s="35">
        <f t="shared" si="2"/>
        <v>7100</v>
      </c>
      <c r="S16" s="35">
        <f t="shared" si="2"/>
        <v>7000</v>
      </c>
      <c r="T16" s="35">
        <f>SUM(M16:S16)</f>
        <v>28300</v>
      </c>
    </row>
    <row r="17" spans="1:20" s="3" customFormat="1" ht="228.75" customHeight="1">
      <c r="A17" s="21" t="s">
        <v>52</v>
      </c>
      <c r="B17" s="37" t="s">
        <v>53</v>
      </c>
      <c r="C17" s="29" t="s">
        <v>54</v>
      </c>
      <c r="D17" s="29" t="s">
        <v>40</v>
      </c>
      <c r="E17" s="38" t="s">
        <v>272</v>
      </c>
      <c r="F17" s="29" t="s">
        <v>40</v>
      </c>
      <c r="G17" s="29" t="s">
        <v>40</v>
      </c>
      <c r="H17" s="29" t="s">
        <v>40</v>
      </c>
      <c r="I17" s="29" t="s">
        <v>40</v>
      </c>
      <c r="J17" s="29" t="s">
        <v>40</v>
      </c>
      <c r="K17" s="29">
        <v>37.5</v>
      </c>
      <c r="L17" s="29">
        <v>39.3</v>
      </c>
      <c r="M17" s="29">
        <v>40.1</v>
      </c>
      <c r="N17" s="29">
        <v>38.4</v>
      </c>
      <c r="O17" s="29">
        <v>34.9</v>
      </c>
      <c r="P17" s="29">
        <v>36</v>
      </c>
      <c r="Q17" s="29">
        <v>37.9</v>
      </c>
      <c r="R17" s="29">
        <v>42</v>
      </c>
      <c r="S17" s="29">
        <v>45</v>
      </c>
      <c r="T17" s="29" t="s">
        <v>40</v>
      </c>
    </row>
    <row r="18" spans="1:20" s="3" customFormat="1" ht="82.5" customHeight="1">
      <c r="A18" s="21" t="s">
        <v>55</v>
      </c>
      <c r="B18" s="37" t="s">
        <v>56</v>
      </c>
      <c r="C18" s="29" t="s">
        <v>54</v>
      </c>
      <c r="D18" s="29" t="s">
        <v>40</v>
      </c>
      <c r="E18" s="39" t="s">
        <v>57</v>
      </c>
      <c r="F18" s="29" t="s">
        <v>40</v>
      </c>
      <c r="G18" s="29" t="s">
        <v>40</v>
      </c>
      <c r="H18" s="29" t="s">
        <v>40</v>
      </c>
      <c r="I18" s="29" t="s">
        <v>40</v>
      </c>
      <c r="J18" s="29" t="s">
        <v>40</v>
      </c>
      <c r="K18" s="29">
        <v>19.9</v>
      </c>
      <c r="L18" s="29">
        <v>20.2</v>
      </c>
      <c r="M18" s="40">
        <v>24</v>
      </c>
      <c r="N18" s="29">
        <v>27.2</v>
      </c>
      <c r="O18" s="29">
        <v>28.5</v>
      </c>
      <c r="P18" s="29">
        <v>32</v>
      </c>
      <c r="Q18" s="29">
        <v>35</v>
      </c>
      <c r="R18" s="29">
        <v>38</v>
      </c>
      <c r="S18" s="29">
        <v>40</v>
      </c>
      <c r="T18" s="29" t="s">
        <v>40</v>
      </c>
    </row>
    <row r="19" spans="1:20" s="3" customFormat="1" ht="89.25">
      <c r="A19" s="21"/>
      <c r="B19" s="26" t="s">
        <v>58</v>
      </c>
      <c r="C19" s="29" t="s">
        <v>40</v>
      </c>
      <c r="D19" s="29" t="s">
        <v>40</v>
      </c>
      <c r="E19" s="29" t="s">
        <v>40</v>
      </c>
      <c r="F19" s="29" t="s">
        <v>40</v>
      </c>
      <c r="G19" s="29" t="s">
        <v>40</v>
      </c>
      <c r="H19" s="29" t="s">
        <v>40</v>
      </c>
      <c r="I19" s="29" t="s">
        <v>40</v>
      </c>
      <c r="J19" s="29" t="s">
        <v>40</v>
      </c>
      <c r="K19" s="29" t="s">
        <v>40</v>
      </c>
      <c r="L19" s="29" t="s">
        <v>40</v>
      </c>
      <c r="M19" s="29" t="s">
        <v>40</v>
      </c>
      <c r="N19" s="29" t="s">
        <v>40</v>
      </c>
      <c r="O19" s="29" t="s">
        <v>40</v>
      </c>
      <c r="P19" s="29" t="s">
        <v>40</v>
      </c>
      <c r="Q19" s="29" t="s">
        <v>40</v>
      </c>
      <c r="R19" s="29" t="s">
        <v>40</v>
      </c>
      <c r="S19" s="29" t="s">
        <v>40</v>
      </c>
      <c r="T19" s="29" t="s">
        <v>40</v>
      </c>
    </row>
    <row r="20" spans="1:20" s="3" customFormat="1" ht="12.75">
      <c r="A20" s="21">
        <v>1</v>
      </c>
      <c r="B20" s="72" t="s">
        <v>59</v>
      </c>
      <c r="C20" s="29" t="s">
        <v>40</v>
      </c>
      <c r="D20" s="29">
        <v>1</v>
      </c>
      <c r="E20" s="29" t="s">
        <v>40</v>
      </c>
      <c r="F20" s="29" t="s">
        <v>40</v>
      </c>
      <c r="G20" s="29" t="s">
        <v>40</v>
      </c>
      <c r="H20" s="29" t="s">
        <v>40</v>
      </c>
      <c r="I20" s="29" t="s">
        <v>40</v>
      </c>
      <c r="J20" s="29" t="s">
        <v>40</v>
      </c>
      <c r="K20" s="29" t="s">
        <v>40</v>
      </c>
      <c r="L20" s="29" t="s">
        <v>40</v>
      </c>
      <c r="M20" s="29" t="s">
        <v>40</v>
      </c>
      <c r="N20" s="29" t="s">
        <v>40</v>
      </c>
      <c r="O20" s="29" t="s">
        <v>40</v>
      </c>
      <c r="P20" s="29" t="s">
        <v>40</v>
      </c>
      <c r="Q20" s="29" t="s">
        <v>40</v>
      </c>
      <c r="R20" s="29" t="s">
        <v>40</v>
      </c>
      <c r="S20" s="29" t="s">
        <v>40</v>
      </c>
      <c r="T20" s="29" t="s">
        <v>40</v>
      </c>
    </row>
    <row r="21" spans="1:20" s="3" customFormat="1" ht="12.75">
      <c r="A21" s="21"/>
      <c r="B21" s="26" t="s">
        <v>41</v>
      </c>
      <c r="C21" s="29" t="s">
        <v>42</v>
      </c>
      <c r="D21" s="29" t="s">
        <v>40</v>
      </c>
      <c r="E21" s="29" t="s">
        <v>40</v>
      </c>
      <c r="F21" s="29" t="s">
        <v>40</v>
      </c>
      <c r="G21" s="29" t="s">
        <v>40</v>
      </c>
      <c r="H21" s="36" t="s">
        <v>60</v>
      </c>
      <c r="I21" s="36" t="s">
        <v>234</v>
      </c>
      <c r="J21" s="48" t="s">
        <v>45</v>
      </c>
      <c r="K21" s="29" t="s">
        <v>40</v>
      </c>
      <c r="L21" s="29" t="s">
        <v>40</v>
      </c>
      <c r="M21" s="35">
        <f>M23+M24+M25+M26</f>
        <v>5954.9</v>
      </c>
      <c r="N21" s="35">
        <f>N23+N24+N25+N26</f>
        <v>8343.3</v>
      </c>
      <c r="O21" s="35">
        <f>O23+O25+O26+O24</f>
        <v>8358</v>
      </c>
      <c r="P21" s="35">
        <f>P23+P24+P25+P26</f>
        <v>6066.8</v>
      </c>
      <c r="Q21" s="35">
        <f>Q23+Q24+Q25+Q26</f>
        <v>6066.8</v>
      </c>
      <c r="R21" s="35">
        <f>R23+R24+R25+R26</f>
        <v>6066.8</v>
      </c>
      <c r="S21" s="35">
        <f>S23+S24+S25+S26</f>
        <v>6066.8</v>
      </c>
      <c r="T21" s="35">
        <f>SUM(M21:S21)</f>
        <v>46923.4</v>
      </c>
    </row>
    <row r="22" spans="1:20" s="3" customFormat="1" ht="12.75">
      <c r="A22" s="21"/>
      <c r="B22" s="26" t="s">
        <v>46</v>
      </c>
      <c r="C22" s="29" t="s">
        <v>40</v>
      </c>
      <c r="D22" s="29" t="s">
        <v>40</v>
      </c>
      <c r="E22" s="29" t="s">
        <v>40</v>
      </c>
      <c r="F22" s="29" t="s">
        <v>40</v>
      </c>
      <c r="G22" s="29" t="s">
        <v>40</v>
      </c>
      <c r="H22" s="29" t="s">
        <v>40</v>
      </c>
      <c r="I22" s="29" t="s">
        <v>40</v>
      </c>
      <c r="J22" s="29" t="s">
        <v>40</v>
      </c>
      <c r="K22" s="29" t="s">
        <v>40</v>
      </c>
      <c r="L22" s="29" t="s">
        <v>40</v>
      </c>
      <c r="M22" s="29" t="s">
        <v>40</v>
      </c>
      <c r="N22" s="29" t="s">
        <v>40</v>
      </c>
      <c r="O22" s="29" t="s">
        <v>40</v>
      </c>
      <c r="P22" s="29" t="s">
        <v>40</v>
      </c>
      <c r="Q22" s="29" t="s">
        <v>40</v>
      </c>
      <c r="R22" s="29" t="s">
        <v>40</v>
      </c>
      <c r="S22" s="29" t="s">
        <v>40</v>
      </c>
      <c r="T22" s="29" t="s">
        <v>40</v>
      </c>
    </row>
    <row r="23" spans="1:20" s="3" customFormat="1" ht="12.75">
      <c r="A23" s="21"/>
      <c r="B23" s="26" t="s">
        <v>47</v>
      </c>
      <c r="C23" s="29" t="s">
        <v>42</v>
      </c>
      <c r="D23" s="29" t="s">
        <v>40</v>
      </c>
      <c r="E23" s="29" t="s">
        <v>40</v>
      </c>
      <c r="F23" s="29" t="s">
        <v>40</v>
      </c>
      <c r="G23" s="29" t="s">
        <v>40</v>
      </c>
      <c r="H23" s="36" t="s">
        <v>60</v>
      </c>
      <c r="I23" s="36" t="s">
        <v>234</v>
      </c>
      <c r="J23" s="48" t="s">
        <v>45</v>
      </c>
      <c r="K23" s="29" t="s">
        <v>40</v>
      </c>
      <c r="L23" s="29" t="s">
        <v>40</v>
      </c>
      <c r="M23" s="35">
        <f aca="true" t="shared" si="3" ref="M23:S23">M31</f>
        <v>5954.9</v>
      </c>
      <c r="N23" s="35">
        <f>N33</f>
        <v>6066.8</v>
      </c>
      <c r="O23" s="35">
        <f>O33</f>
        <v>6536.8</v>
      </c>
      <c r="P23" s="35">
        <f t="shared" si="3"/>
        <v>6066.8</v>
      </c>
      <c r="Q23" s="35">
        <f t="shared" si="3"/>
        <v>6066.8</v>
      </c>
      <c r="R23" s="35">
        <f t="shared" si="3"/>
        <v>6066.8</v>
      </c>
      <c r="S23" s="35">
        <f t="shared" si="3"/>
        <v>6066.8</v>
      </c>
      <c r="T23" s="35">
        <f>SUM(M23:S23)</f>
        <v>42825.700000000004</v>
      </c>
    </row>
    <row r="24" spans="1:20" s="3" customFormat="1" ht="12.75">
      <c r="A24" s="21"/>
      <c r="B24" s="26" t="s">
        <v>48</v>
      </c>
      <c r="C24" s="29" t="s">
        <v>42</v>
      </c>
      <c r="D24" s="29" t="s">
        <v>40</v>
      </c>
      <c r="E24" s="29" t="s">
        <v>40</v>
      </c>
      <c r="F24" s="29" t="s">
        <v>40</v>
      </c>
      <c r="G24" s="29" t="s">
        <v>40</v>
      </c>
      <c r="H24" s="29" t="s">
        <v>49</v>
      </c>
      <c r="I24" s="29" t="s">
        <v>49</v>
      </c>
      <c r="J24" s="29" t="s">
        <v>49</v>
      </c>
      <c r="K24" s="29" t="s">
        <v>40</v>
      </c>
      <c r="L24" s="29" t="s">
        <v>40</v>
      </c>
      <c r="M24" s="35">
        <v>0</v>
      </c>
      <c r="N24" s="35">
        <f>N34</f>
        <v>2276.5</v>
      </c>
      <c r="O24" s="35">
        <f>O34</f>
        <v>1821.2</v>
      </c>
      <c r="P24" s="35">
        <v>0</v>
      </c>
      <c r="Q24" s="35">
        <v>0</v>
      </c>
      <c r="R24" s="35">
        <v>0</v>
      </c>
      <c r="S24" s="35">
        <v>0</v>
      </c>
      <c r="T24" s="35">
        <f>SUM(M24:S24)</f>
        <v>4097.7</v>
      </c>
    </row>
    <row r="25" spans="1:20" s="3" customFormat="1" ht="12.75">
      <c r="A25" s="21"/>
      <c r="B25" s="26" t="s">
        <v>50</v>
      </c>
      <c r="C25" s="29" t="s">
        <v>42</v>
      </c>
      <c r="D25" s="29" t="s">
        <v>40</v>
      </c>
      <c r="E25" s="29" t="s">
        <v>40</v>
      </c>
      <c r="F25" s="29" t="s">
        <v>40</v>
      </c>
      <c r="G25" s="29" t="s">
        <v>40</v>
      </c>
      <c r="H25" s="35">
        <v>0</v>
      </c>
      <c r="I25" s="35">
        <v>0</v>
      </c>
      <c r="J25" s="35" t="s">
        <v>49</v>
      </c>
      <c r="K25" s="29" t="s">
        <v>40</v>
      </c>
      <c r="L25" s="29" t="s">
        <v>40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f>SUM(M25:S25)</f>
        <v>0</v>
      </c>
    </row>
    <row r="26" spans="1:20" s="3" customFormat="1" ht="12.75">
      <c r="A26" s="21"/>
      <c r="B26" s="26" t="s">
        <v>51</v>
      </c>
      <c r="C26" s="29" t="s">
        <v>42</v>
      </c>
      <c r="D26" s="29" t="s">
        <v>40</v>
      </c>
      <c r="E26" s="29" t="s">
        <v>40</v>
      </c>
      <c r="F26" s="29" t="s">
        <v>40</v>
      </c>
      <c r="G26" s="29" t="s">
        <v>40</v>
      </c>
      <c r="H26" s="29" t="s">
        <v>49</v>
      </c>
      <c r="I26" s="29" t="s">
        <v>49</v>
      </c>
      <c r="J26" s="29" t="s">
        <v>49</v>
      </c>
      <c r="K26" s="29" t="s">
        <v>40</v>
      </c>
      <c r="L26" s="29" t="s">
        <v>40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f>SUM(M26:S26)</f>
        <v>0</v>
      </c>
    </row>
    <row r="27" spans="1:20" s="3" customFormat="1" ht="67.5">
      <c r="A27" s="21" t="s">
        <v>61</v>
      </c>
      <c r="B27" s="37" t="s">
        <v>62</v>
      </c>
      <c r="C27" s="27" t="s">
        <v>63</v>
      </c>
      <c r="D27" s="29" t="s">
        <v>40</v>
      </c>
      <c r="E27" s="38" t="s">
        <v>64</v>
      </c>
      <c r="F27" s="29" t="s">
        <v>40</v>
      </c>
      <c r="G27" s="29" t="s">
        <v>40</v>
      </c>
      <c r="H27" s="29" t="s">
        <v>40</v>
      </c>
      <c r="I27" s="29" t="s">
        <v>40</v>
      </c>
      <c r="J27" s="29" t="s">
        <v>40</v>
      </c>
      <c r="K27" s="29">
        <v>1.8</v>
      </c>
      <c r="L27" s="29">
        <v>1.9</v>
      </c>
      <c r="M27" s="29">
        <v>2</v>
      </c>
      <c r="N27" s="29">
        <v>1.53</v>
      </c>
      <c r="O27" s="29">
        <v>2.1</v>
      </c>
      <c r="P27" s="29">
        <v>2.2</v>
      </c>
      <c r="Q27" s="29">
        <v>2.3</v>
      </c>
      <c r="R27" s="29">
        <v>2.4</v>
      </c>
      <c r="S27" s="29">
        <v>2.5</v>
      </c>
      <c r="T27" s="29" t="s">
        <v>40</v>
      </c>
    </row>
    <row r="28" spans="1:20" s="3" customFormat="1" ht="103.5" customHeight="1">
      <c r="A28" s="21" t="s">
        <v>65</v>
      </c>
      <c r="B28" s="37" t="s">
        <v>66</v>
      </c>
      <c r="C28" s="27" t="s">
        <v>67</v>
      </c>
      <c r="D28" s="29" t="s">
        <v>40</v>
      </c>
      <c r="E28" s="38" t="s">
        <v>68</v>
      </c>
      <c r="F28" s="29" t="s">
        <v>40</v>
      </c>
      <c r="G28" s="29" t="s">
        <v>40</v>
      </c>
      <c r="H28" s="29" t="s">
        <v>40</v>
      </c>
      <c r="I28" s="29" t="s">
        <v>40</v>
      </c>
      <c r="J28" s="29" t="s">
        <v>40</v>
      </c>
      <c r="K28" s="29">
        <v>42.1</v>
      </c>
      <c r="L28" s="29">
        <v>42.6</v>
      </c>
      <c r="M28" s="29">
        <v>46</v>
      </c>
      <c r="N28" s="29">
        <v>52.6</v>
      </c>
      <c r="O28" s="29">
        <v>54.6</v>
      </c>
      <c r="P28" s="29">
        <v>56.5</v>
      </c>
      <c r="Q28" s="29">
        <v>56.5</v>
      </c>
      <c r="R28" s="29">
        <v>56.5</v>
      </c>
      <c r="S28" s="29">
        <v>56.5</v>
      </c>
      <c r="T28" s="29" t="s">
        <v>40</v>
      </c>
    </row>
    <row r="29" spans="1:20" s="3" customFormat="1" ht="67.5">
      <c r="A29" s="21" t="s">
        <v>69</v>
      </c>
      <c r="B29" s="37" t="s">
        <v>70</v>
      </c>
      <c r="C29" s="27" t="s">
        <v>63</v>
      </c>
      <c r="D29" s="29" t="s">
        <v>40</v>
      </c>
      <c r="E29" s="39" t="s">
        <v>71</v>
      </c>
      <c r="F29" s="29" t="s">
        <v>40</v>
      </c>
      <c r="G29" s="29" t="s">
        <v>40</v>
      </c>
      <c r="H29" s="29" t="s">
        <v>40</v>
      </c>
      <c r="I29" s="29" t="s">
        <v>40</v>
      </c>
      <c r="J29" s="29" t="s">
        <v>40</v>
      </c>
      <c r="K29" s="29">
        <v>19.9</v>
      </c>
      <c r="L29" s="29">
        <v>23.3</v>
      </c>
      <c r="M29" s="29">
        <v>23.5</v>
      </c>
      <c r="N29" s="29">
        <v>23.7</v>
      </c>
      <c r="O29" s="29">
        <v>23.8</v>
      </c>
      <c r="P29" s="29">
        <v>23.9</v>
      </c>
      <c r="Q29" s="29">
        <v>24</v>
      </c>
      <c r="R29" s="29">
        <v>24.3</v>
      </c>
      <c r="S29" s="29">
        <v>24.4</v>
      </c>
      <c r="T29" s="29" t="s">
        <v>40</v>
      </c>
    </row>
    <row r="30" spans="1:20" s="3" customFormat="1" ht="51" customHeight="1">
      <c r="A30" s="21" t="s">
        <v>182</v>
      </c>
      <c r="B30" s="41" t="s">
        <v>72</v>
      </c>
      <c r="C30" s="29" t="s">
        <v>40</v>
      </c>
      <c r="D30" s="29">
        <v>1</v>
      </c>
      <c r="E30" s="29" t="s">
        <v>40</v>
      </c>
      <c r="F30" s="42" t="s">
        <v>73</v>
      </c>
      <c r="G30" s="39" t="s">
        <v>74</v>
      </c>
      <c r="H30" s="29" t="s">
        <v>40</v>
      </c>
      <c r="I30" s="29" t="s">
        <v>40</v>
      </c>
      <c r="J30" s="29" t="s">
        <v>40</v>
      </c>
      <c r="K30" s="29" t="s">
        <v>40</v>
      </c>
      <c r="L30" s="29" t="s">
        <v>40</v>
      </c>
      <c r="M30" s="29" t="s">
        <v>40</v>
      </c>
      <c r="N30" s="29" t="s">
        <v>40</v>
      </c>
      <c r="O30" s="29" t="s">
        <v>40</v>
      </c>
      <c r="P30" s="29" t="s">
        <v>40</v>
      </c>
      <c r="Q30" s="29" t="s">
        <v>40</v>
      </c>
      <c r="R30" s="29" t="s">
        <v>40</v>
      </c>
      <c r="S30" s="29" t="s">
        <v>40</v>
      </c>
      <c r="T30" s="29" t="s">
        <v>40</v>
      </c>
    </row>
    <row r="31" spans="1:20" s="3" customFormat="1" ht="12.75">
      <c r="A31" s="21"/>
      <c r="B31" s="26" t="s">
        <v>41</v>
      </c>
      <c r="C31" s="29" t="s">
        <v>42</v>
      </c>
      <c r="D31" s="29" t="s">
        <v>40</v>
      </c>
      <c r="E31" s="29" t="s">
        <v>40</v>
      </c>
      <c r="F31" s="29" t="s">
        <v>40</v>
      </c>
      <c r="G31" s="29" t="s">
        <v>40</v>
      </c>
      <c r="H31" s="36" t="s">
        <v>60</v>
      </c>
      <c r="I31" s="29">
        <v>1810100000</v>
      </c>
      <c r="J31" s="48" t="s">
        <v>45</v>
      </c>
      <c r="K31" s="29" t="s">
        <v>40</v>
      </c>
      <c r="L31" s="29" t="s">
        <v>40</v>
      </c>
      <c r="M31" s="35">
        <f aca="true" t="shared" si="4" ref="M31:S31">SUM(M32:M36)</f>
        <v>5954.9</v>
      </c>
      <c r="N31" s="35">
        <f>SUM(N32:N36)</f>
        <v>8343.3</v>
      </c>
      <c r="O31" s="35">
        <f>SUM(O32:O34)</f>
        <v>8358</v>
      </c>
      <c r="P31" s="35">
        <f t="shared" si="4"/>
        <v>6066.8</v>
      </c>
      <c r="Q31" s="35">
        <f t="shared" si="4"/>
        <v>6066.8</v>
      </c>
      <c r="R31" s="35">
        <f t="shared" si="4"/>
        <v>6066.8</v>
      </c>
      <c r="S31" s="35">
        <f t="shared" si="4"/>
        <v>6066.8</v>
      </c>
      <c r="T31" s="35">
        <f>SUM(M31:S31)</f>
        <v>46923.4</v>
      </c>
    </row>
    <row r="32" spans="1:20" s="3" customFormat="1" ht="12.75">
      <c r="A32" s="21"/>
      <c r="B32" s="26" t="s">
        <v>46</v>
      </c>
      <c r="C32" s="29" t="s">
        <v>40</v>
      </c>
      <c r="D32" s="29" t="s">
        <v>40</v>
      </c>
      <c r="E32" s="29" t="s">
        <v>40</v>
      </c>
      <c r="F32" s="29" t="s">
        <v>40</v>
      </c>
      <c r="G32" s="29" t="s">
        <v>40</v>
      </c>
      <c r="H32" s="29" t="s">
        <v>40</v>
      </c>
      <c r="I32" s="29" t="s">
        <v>40</v>
      </c>
      <c r="J32" s="29" t="s">
        <v>40</v>
      </c>
      <c r="K32" s="29" t="s">
        <v>40</v>
      </c>
      <c r="L32" s="29" t="s">
        <v>40</v>
      </c>
      <c r="M32" s="29" t="s">
        <v>40</v>
      </c>
      <c r="N32" s="29" t="s">
        <v>40</v>
      </c>
      <c r="O32" s="29" t="s">
        <v>40</v>
      </c>
      <c r="P32" s="29" t="s">
        <v>40</v>
      </c>
      <c r="Q32" s="29" t="s">
        <v>40</v>
      </c>
      <c r="R32" s="29" t="s">
        <v>40</v>
      </c>
      <c r="S32" s="29" t="s">
        <v>40</v>
      </c>
      <c r="T32" s="29" t="s">
        <v>40</v>
      </c>
    </row>
    <row r="33" spans="1:20" s="3" customFormat="1" ht="12.75">
      <c r="A33" s="21"/>
      <c r="B33" s="26" t="s">
        <v>47</v>
      </c>
      <c r="C33" s="29" t="s">
        <v>42</v>
      </c>
      <c r="D33" s="29" t="s">
        <v>40</v>
      </c>
      <c r="E33" s="29" t="s">
        <v>40</v>
      </c>
      <c r="F33" s="29" t="s">
        <v>40</v>
      </c>
      <c r="G33" s="29" t="s">
        <v>40</v>
      </c>
      <c r="H33" s="36" t="s">
        <v>60</v>
      </c>
      <c r="I33" s="29">
        <v>1810100000</v>
      </c>
      <c r="J33" s="48" t="s">
        <v>45</v>
      </c>
      <c r="K33" s="29" t="s">
        <v>40</v>
      </c>
      <c r="L33" s="29" t="s">
        <v>40</v>
      </c>
      <c r="M33" s="35">
        <f aca="true" t="shared" si="5" ref="M33:S33">M39</f>
        <v>5954.9</v>
      </c>
      <c r="N33" s="35">
        <f>N39</f>
        <v>6066.8</v>
      </c>
      <c r="O33" s="35">
        <f>O39+O41</f>
        <v>6536.8</v>
      </c>
      <c r="P33" s="35">
        <f t="shared" si="5"/>
        <v>6066.8</v>
      </c>
      <c r="Q33" s="35">
        <f t="shared" si="5"/>
        <v>6066.8</v>
      </c>
      <c r="R33" s="35">
        <f t="shared" si="5"/>
        <v>6066.8</v>
      </c>
      <c r="S33" s="35">
        <f t="shared" si="5"/>
        <v>6066.8</v>
      </c>
      <c r="T33" s="35">
        <f>SUM(M33:S33)</f>
        <v>42825.700000000004</v>
      </c>
    </row>
    <row r="34" spans="1:20" s="3" customFormat="1" ht="12.75">
      <c r="A34" s="21"/>
      <c r="B34" s="26" t="s">
        <v>48</v>
      </c>
      <c r="C34" s="29" t="s">
        <v>42</v>
      </c>
      <c r="D34" s="29" t="s">
        <v>40</v>
      </c>
      <c r="E34" s="29" t="s">
        <v>40</v>
      </c>
      <c r="F34" s="29" t="s">
        <v>40</v>
      </c>
      <c r="G34" s="29" t="s">
        <v>40</v>
      </c>
      <c r="H34" s="36" t="s">
        <v>60</v>
      </c>
      <c r="I34" s="29">
        <v>1810100000</v>
      </c>
      <c r="J34" s="48" t="s">
        <v>45</v>
      </c>
      <c r="K34" s="29" t="s">
        <v>40</v>
      </c>
      <c r="L34" s="29" t="s">
        <v>40</v>
      </c>
      <c r="M34" s="35">
        <v>0</v>
      </c>
      <c r="N34" s="35">
        <f>N40</f>
        <v>2276.5</v>
      </c>
      <c r="O34" s="35">
        <f>O40</f>
        <v>1821.2</v>
      </c>
      <c r="P34" s="35">
        <v>0</v>
      </c>
      <c r="Q34" s="35">
        <v>0</v>
      </c>
      <c r="R34" s="35">
        <v>0</v>
      </c>
      <c r="S34" s="35">
        <v>0</v>
      </c>
      <c r="T34" s="35">
        <f>SUM(M34:S34)</f>
        <v>4097.7</v>
      </c>
    </row>
    <row r="35" spans="1:20" s="3" customFormat="1" ht="12.75">
      <c r="A35" s="21"/>
      <c r="B35" s="26" t="s">
        <v>50</v>
      </c>
      <c r="C35" s="29" t="s">
        <v>42</v>
      </c>
      <c r="D35" s="29" t="s">
        <v>40</v>
      </c>
      <c r="E35" s="29" t="s">
        <v>40</v>
      </c>
      <c r="F35" s="29" t="s">
        <v>40</v>
      </c>
      <c r="G35" s="29" t="s">
        <v>40</v>
      </c>
      <c r="H35" s="29" t="s">
        <v>49</v>
      </c>
      <c r="I35" s="29" t="s">
        <v>49</v>
      </c>
      <c r="J35" s="29" t="s">
        <v>49</v>
      </c>
      <c r="K35" s="29" t="s">
        <v>40</v>
      </c>
      <c r="L35" s="29" t="s">
        <v>40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f>SUM(M35:S35)</f>
        <v>0</v>
      </c>
    </row>
    <row r="36" spans="1:20" s="3" customFormat="1" ht="12.75">
      <c r="A36" s="21"/>
      <c r="B36" s="26" t="s">
        <v>51</v>
      </c>
      <c r="C36" s="29" t="s">
        <v>42</v>
      </c>
      <c r="D36" s="29" t="s">
        <v>40</v>
      </c>
      <c r="E36" s="29" t="s">
        <v>40</v>
      </c>
      <c r="F36" s="29" t="s">
        <v>40</v>
      </c>
      <c r="G36" s="29" t="s">
        <v>40</v>
      </c>
      <c r="H36" s="29" t="s">
        <v>49</v>
      </c>
      <c r="I36" s="29" t="s">
        <v>49</v>
      </c>
      <c r="J36" s="29" t="s">
        <v>49</v>
      </c>
      <c r="K36" s="29" t="s">
        <v>40</v>
      </c>
      <c r="L36" s="29" t="s">
        <v>40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f>SUM(M36:S36)</f>
        <v>0</v>
      </c>
    </row>
    <row r="37" spans="1:21" s="3" customFormat="1" ht="125.25" customHeight="1">
      <c r="A37" s="21" t="s">
        <v>75</v>
      </c>
      <c r="B37" s="37" t="s">
        <v>230</v>
      </c>
      <c r="C37" s="29" t="s">
        <v>54</v>
      </c>
      <c r="D37" s="29" t="s">
        <v>40</v>
      </c>
      <c r="E37" s="39" t="s">
        <v>76</v>
      </c>
      <c r="F37" s="29" t="s">
        <v>40</v>
      </c>
      <c r="G37" s="29" t="s">
        <v>40</v>
      </c>
      <c r="H37" s="29" t="s">
        <v>40</v>
      </c>
      <c r="I37" s="29" t="s">
        <v>40</v>
      </c>
      <c r="J37" s="29" t="s">
        <v>40</v>
      </c>
      <c r="K37" s="29">
        <v>55</v>
      </c>
      <c r="L37" s="29">
        <v>60</v>
      </c>
      <c r="M37" s="29">
        <v>65</v>
      </c>
      <c r="N37" s="43">
        <v>70</v>
      </c>
      <c r="O37" s="29">
        <v>72</v>
      </c>
      <c r="P37" s="29">
        <v>74</v>
      </c>
      <c r="Q37" s="29">
        <v>77</v>
      </c>
      <c r="R37" s="29">
        <v>80</v>
      </c>
      <c r="S37" s="29">
        <v>85</v>
      </c>
      <c r="T37" s="29" t="s">
        <v>40</v>
      </c>
      <c r="U37" s="7"/>
    </row>
    <row r="38" spans="1:21" s="3" customFormat="1" ht="63.75">
      <c r="A38" s="21" t="s">
        <v>77</v>
      </c>
      <c r="B38" s="44" t="s">
        <v>78</v>
      </c>
      <c r="C38" s="29" t="s">
        <v>40</v>
      </c>
      <c r="D38" s="29" t="s">
        <v>40</v>
      </c>
      <c r="E38" s="29" t="s">
        <v>40</v>
      </c>
      <c r="F38" s="29" t="s">
        <v>73</v>
      </c>
      <c r="G38" s="39" t="s">
        <v>74</v>
      </c>
      <c r="H38" s="29" t="s">
        <v>40</v>
      </c>
      <c r="I38" s="29" t="s">
        <v>40</v>
      </c>
      <c r="J38" s="29" t="s">
        <v>40</v>
      </c>
      <c r="K38" s="29" t="s">
        <v>40</v>
      </c>
      <c r="L38" s="29" t="s">
        <v>40</v>
      </c>
      <c r="M38" s="29" t="s">
        <v>40</v>
      </c>
      <c r="N38" s="29" t="s">
        <v>40</v>
      </c>
      <c r="O38" s="29" t="s">
        <v>40</v>
      </c>
      <c r="P38" s="29" t="s">
        <v>40</v>
      </c>
      <c r="Q38" s="29" t="s">
        <v>40</v>
      </c>
      <c r="R38" s="29" t="s">
        <v>40</v>
      </c>
      <c r="S38" s="29" t="s">
        <v>40</v>
      </c>
      <c r="T38" s="29" t="s">
        <v>40</v>
      </c>
      <c r="U38" s="7"/>
    </row>
    <row r="39" spans="1:21" s="3" customFormat="1" ht="15">
      <c r="A39" s="21"/>
      <c r="B39" s="44" t="s">
        <v>79</v>
      </c>
      <c r="C39" s="29" t="s">
        <v>42</v>
      </c>
      <c r="D39" s="29" t="s">
        <v>40</v>
      </c>
      <c r="E39" s="29" t="s">
        <v>40</v>
      </c>
      <c r="F39" s="29" t="s">
        <v>40</v>
      </c>
      <c r="G39" s="29" t="s">
        <v>40</v>
      </c>
      <c r="H39" s="36" t="s">
        <v>60</v>
      </c>
      <c r="I39" s="29">
        <v>1810103512</v>
      </c>
      <c r="J39" s="29">
        <v>244</v>
      </c>
      <c r="K39" s="29" t="s">
        <v>40</v>
      </c>
      <c r="L39" s="29" t="s">
        <v>40</v>
      </c>
      <c r="M39" s="35">
        <v>5954.9</v>
      </c>
      <c r="N39" s="35">
        <v>6066.8</v>
      </c>
      <c r="O39" s="35">
        <f>6471.8-30</f>
        <v>6441.8</v>
      </c>
      <c r="P39" s="35">
        <v>6066.8</v>
      </c>
      <c r="Q39" s="35">
        <v>6066.8</v>
      </c>
      <c r="R39" s="35">
        <v>6066.8</v>
      </c>
      <c r="S39" s="35">
        <v>6066.8</v>
      </c>
      <c r="T39" s="35">
        <f>SUM(M39:S39)</f>
        <v>42730.700000000004</v>
      </c>
      <c r="U39" s="7"/>
    </row>
    <row r="40" spans="1:21" s="3" customFormat="1" ht="15">
      <c r="A40" s="21"/>
      <c r="B40" s="44" t="s">
        <v>168</v>
      </c>
      <c r="C40" s="29"/>
      <c r="D40" s="29" t="s">
        <v>40</v>
      </c>
      <c r="E40" s="29" t="s">
        <v>40</v>
      </c>
      <c r="F40" s="29" t="s">
        <v>40</v>
      </c>
      <c r="G40" s="29" t="s">
        <v>40</v>
      </c>
      <c r="H40" s="36" t="s">
        <v>60</v>
      </c>
      <c r="I40" s="29">
        <v>1810151270</v>
      </c>
      <c r="J40" s="29">
        <v>244</v>
      </c>
      <c r="K40" s="29" t="s">
        <v>40</v>
      </c>
      <c r="L40" s="29" t="s">
        <v>40</v>
      </c>
      <c r="M40" s="35"/>
      <c r="N40" s="35">
        <v>2276.5</v>
      </c>
      <c r="O40" s="35">
        <v>1821.2</v>
      </c>
      <c r="P40" s="35"/>
      <c r="Q40" s="35"/>
      <c r="R40" s="35"/>
      <c r="S40" s="35"/>
      <c r="T40" s="35">
        <f>SUM(M40:S40)</f>
        <v>4097.7</v>
      </c>
      <c r="U40" s="7"/>
    </row>
    <row r="41" spans="1:21" s="3" customFormat="1" ht="15">
      <c r="A41" s="21"/>
      <c r="B41" s="44" t="s">
        <v>79</v>
      </c>
      <c r="C41" s="29"/>
      <c r="D41" s="29" t="s">
        <v>40</v>
      </c>
      <c r="E41" s="29" t="s">
        <v>40</v>
      </c>
      <c r="F41" s="29" t="s">
        <v>40</v>
      </c>
      <c r="G41" s="29" t="s">
        <v>40</v>
      </c>
      <c r="H41" s="36" t="s">
        <v>60</v>
      </c>
      <c r="I41" s="29" t="s">
        <v>169</v>
      </c>
      <c r="J41" s="29">
        <v>244</v>
      </c>
      <c r="K41" s="29" t="s">
        <v>40</v>
      </c>
      <c r="L41" s="29" t="s">
        <v>40</v>
      </c>
      <c r="M41" s="35"/>
      <c r="N41" s="35"/>
      <c r="O41" s="35">
        <v>95</v>
      </c>
      <c r="P41" s="35"/>
      <c r="Q41" s="35"/>
      <c r="R41" s="35"/>
      <c r="S41" s="35"/>
      <c r="T41" s="35">
        <f>SUM(M41:S41)</f>
        <v>95</v>
      </c>
      <c r="U41" s="7"/>
    </row>
    <row r="42" spans="1:21" s="3" customFormat="1" ht="78.75">
      <c r="A42" s="21" t="s">
        <v>80</v>
      </c>
      <c r="B42" s="37" t="s">
        <v>273</v>
      </c>
      <c r="C42" s="29" t="s">
        <v>54</v>
      </c>
      <c r="D42" s="29" t="s">
        <v>40</v>
      </c>
      <c r="E42" s="39" t="s">
        <v>81</v>
      </c>
      <c r="F42" s="29" t="s">
        <v>40</v>
      </c>
      <c r="G42" s="29" t="s">
        <v>40</v>
      </c>
      <c r="H42" s="29" t="s">
        <v>40</v>
      </c>
      <c r="I42" s="29" t="s">
        <v>40</v>
      </c>
      <c r="J42" s="29" t="s">
        <v>40</v>
      </c>
      <c r="K42" s="29">
        <v>12.1</v>
      </c>
      <c r="L42" s="29">
        <v>12.4</v>
      </c>
      <c r="M42" s="29">
        <v>12.5</v>
      </c>
      <c r="N42" s="29">
        <v>11.8</v>
      </c>
      <c r="O42" s="29">
        <v>12.7</v>
      </c>
      <c r="P42" s="29">
        <v>13.3</v>
      </c>
      <c r="Q42" s="29">
        <v>14.1</v>
      </c>
      <c r="R42" s="29">
        <v>14.9</v>
      </c>
      <c r="S42" s="29">
        <v>15.6</v>
      </c>
      <c r="T42" s="29" t="s">
        <v>40</v>
      </c>
      <c r="U42" s="7"/>
    </row>
    <row r="43" spans="1:21" s="3" customFormat="1" ht="67.5">
      <c r="A43" s="21" t="s">
        <v>82</v>
      </c>
      <c r="B43" s="37" t="s">
        <v>83</v>
      </c>
      <c r="C43" s="29" t="s">
        <v>54</v>
      </c>
      <c r="D43" s="29" t="s">
        <v>40</v>
      </c>
      <c r="E43" s="39" t="s">
        <v>84</v>
      </c>
      <c r="F43" s="29" t="s">
        <v>40</v>
      </c>
      <c r="G43" s="29" t="s">
        <v>40</v>
      </c>
      <c r="H43" s="29" t="s">
        <v>40</v>
      </c>
      <c r="I43" s="29" t="s">
        <v>40</v>
      </c>
      <c r="J43" s="29" t="s">
        <v>40</v>
      </c>
      <c r="K43" s="29" t="s">
        <v>40</v>
      </c>
      <c r="L43" s="29" t="s">
        <v>40</v>
      </c>
      <c r="M43" s="29" t="s">
        <v>40</v>
      </c>
      <c r="N43" s="29" t="s">
        <v>40</v>
      </c>
      <c r="O43" s="29">
        <v>30</v>
      </c>
      <c r="P43" s="29">
        <v>31</v>
      </c>
      <c r="Q43" s="29">
        <v>33</v>
      </c>
      <c r="R43" s="29">
        <v>34</v>
      </c>
      <c r="S43" s="29">
        <v>35</v>
      </c>
      <c r="T43" s="29" t="s">
        <v>40</v>
      </c>
      <c r="U43" s="7"/>
    </row>
    <row r="44" spans="1:21" s="3" customFormat="1" ht="33.75">
      <c r="A44" s="21" t="s">
        <v>85</v>
      </c>
      <c r="B44" s="37" t="s">
        <v>86</v>
      </c>
      <c r="C44" s="29" t="s">
        <v>87</v>
      </c>
      <c r="D44" s="29" t="s">
        <v>40</v>
      </c>
      <c r="E44" s="39" t="s">
        <v>88</v>
      </c>
      <c r="F44" s="29" t="s">
        <v>40</v>
      </c>
      <c r="G44" s="29" t="s">
        <v>40</v>
      </c>
      <c r="H44" s="29" t="s">
        <v>40</v>
      </c>
      <c r="I44" s="29" t="s">
        <v>40</v>
      </c>
      <c r="J44" s="29" t="s">
        <v>40</v>
      </c>
      <c r="K44" s="29">
        <v>50</v>
      </c>
      <c r="L44" s="29">
        <v>60</v>
      </c>
      <c r="M44" s="29">
        <v>70</v>
      </c>
      <c r="N44" s="29">
        <v>80</v>
      </c>
      <c r="O44" s="29">
        <v>90</v>
      </c>
      <c r="P44" s="29">
        <v>100</v>
      </c>
      <c r="Q44" s="29">
        <v>110</v>
      </c>
      <c r="R44" s="29">
        <v>115</v>
      </c>
      <c r="S44" s="29">
        <v>120</v>
      </c>
      <c r="T44" s="29" t="s">
        <v>40</v>
      </c>
      <c r="U44" s="7"/>
    </row>
    <row r="45" spans="1:21" s="3" customFormat="1" ht="64.5" customHeight="1">
      <c r="A45" s="21" t="s">
        <v>89</v>
      </c>
      <c r="B45" s="37" t="s">
        <v>274</v>
      </c>
      <c r="C45" s="29" t="s">
        <v>90</v>
      </c>
      <c r="D45" s="29" t="s">
        <v>40</v>
      </c>
      <c r="E45" s="39" t="s">
        <v>91</v>
      </c>
      <c r="F45" s="29" t="s">
        <v>40</v>
      </c>
      <c r="G45" s="29" t="s">
        <v>40</v>
      </c>
      <c r="H45" s="29" t="s">
        <v>40</v>
      </c>
      <c r="I45" s="29" t="s">
        <v>40</v>
      </c>
      <c r="J45" s="29" t="s">
        <v>40</v>
      </c>
      <c r="K45" s="29">
        <v>5</v>
      </c>
      <c r="L45" s="29">
        <v>5</v>
      </c>
      <c r="M45" s="29">
        <v>5</v>
      </c>
      <c r="N45" s="29">
        <v>20</v>
      </c>
      <c r="O45" s="29" t="s">
        <v>92</v>
      </c>
      <c r="P45" s="29">
        <v>20</v>
      </c>
      <c r="Q45" s="29">
        <v>20</v>
      </c>
      <c r="R45" s="29" t="s">
        <v>92</v>
      </c>
      <c r="S45" s="29">
        <v>20</v>
      </c>
      <c r="T45" s="29" t="s">
        <v>40</v>
      </c>
      <c r="U45" s="7"/>
    </row>
    <row r="46" spans="1:21" s="3" customFormat="1" ht="51">
      <c r="A46" s="21"/>
      <c r="B46" s="37" t="s">
        <v>93</v>
      </c>
      <c r="C46" s="29" t="s">
        <v>40</v>
      </c>
      <c r="D46" s="29" t="s">
        <v>40</v>
      </c>
      <c r="E46" s="29" t="s">
        <v>40</v>
      </c>
      <c r="F46" s="29" t="s">
        <v>40</v>
      </c>
      <c r="G46" s="29" t="s">
        <v>40</v>
      </c>
      <c r="H46" s="29" t="s">
        <v>40</v>
      </c>
      <c r="I46" s="29" t="s">
        <v>40</v>
      </c>
      <c r="J46" s="29" t="s">
        <v>40</v>
      </c>
      <c r="K46" s="29" t="s">
        <v>40</v>
      </c>
      <c r="L46" s="29" t="s">
        <v>40</v>
      </c>
      <c r="M46" s="29" t="s">
        <v>40</v>
      </c>
      <c r="N46" s="29" t="s">
        <v>40</v>
      </c>
      <c r="O46" s="29" t="s">
        <v>40</v>
      </c>
      <c r="P46" s="29" t="s">
        <v>40</v>
      </c>
      <c r="Q46" s="29" t="s">
        <v>40</v>
      </c>
      <c r="R46" s="29" t="s">
        <v>40</v>
      </c>
      <c r="S46" s="29" t="s">
        <v>40</v>
      </c>
      <c r="T46" s="29" t="s">
        <v>40</v>
      </c>
      <c r="U46" s="7"/>
    </row>
    <row r="47" spans="1:20" s="3" customFormat="1" ht="25.5">
      <c r="A47" s="21">
        <v>2</v>
      </c>
      <c r="B47" s="72" t="s">
        <v>94</v>
      </c>
      <c r="C47" s="29" t="s">
        <v>40</v>
      </c>
      <c r="D47" s="29">
        <v>1</v>
      </c>
      <c r="E47" s="29" t="s">
        <v>40</v>
      </c>
      <c r="F47" s="29" t="s">
        <v>40</v>
      </c>
      <c r="G47" s="29" t="s">
        <v>40</v>
      </c>
      <c r="H47" s="29" t="s">
        <v>40</v>
      </c>
      <c r="I47" s="29" t="s">
        <v>40</v>
      </c>
      <c r="J47" s="29" t="s">
        <v>40</v>
      </c>
      <c r="K47" s="29" t="s">
        <v>40</v>
      </c>
      <c r="L47" s="29" t="s">
        <v>40</v>
      </c>
      <c r="M47" s="29" t="s">
        <v>40</v>
      </c>
      <c r="N47" s="29" t="s">
        <v>40</v>
      </c>
      <c r="O47" s="29" t="s">
        <v>40</v>
      </c>
      <c r="P47" s="29" t="s">
        <v>40</v>
      </c>
      <c r="Q47" s="29" t="s">
        <v>40</v>
      </c>
      <c r="R47" s="29" t="s">
        <v>40</v>
      </c>
      <c r="S47" s="29" t="s">
        <v>40</v>
      </c>
      <c r="T47" s="29" t="s">
        <v>40</v>
      </c>
    </row>
    <row r="48" spans="1:20" s="3" customFormat="1" ht="12.75">
      <c r="A48" s="21"/>
      <c r="B48" s="26" t="s">
        <v>41</v>
      </c>
      <c r="C48" s="29" t="s">
        <v>42</v>
      </c>
      <c r="D48" s="29" t="s">
        <v>40</v>
      </c>
      <c r="E48" s="29" t="s">
        <v>40</v>
      </c>
      <c r="F48" s="29" t="s">
        <v>40</v>
      </c>
      <c r="G48" s="29" t="s">
        <v>40</v>
      </c>
      <c r="H48" s="29" t="s">
        <v>95</v>
      </c>
      <c r="I48" s="29" t="s">
        <v>40</v>
      </c>
      <c r="J48" s="29" t="s">
        <v>40</v>
      </c>
      <c r="K48" s="29" t="s">
        <v>40</v>
      </c>
      <c r="L48" s="29" t="s">
        <v>40</v>
      </c>
      <c r="M48" s="35">
        <f>M50+M51</f>
        <v>359856.7</v>
      </c>
      <c r="N48" s="35">
        <f>N50+N51</f>
        <v>320181.643</v>
      </c>
      <c r="O48" s="35">
        <f>O50+O51</f>
        <v>241374.09999999998</v>
      </c>
      <c r="P48" s="35">
        <f>P50</f>
        <v>374652.1</v>
      </c>
      <c r="Q48" s="35">
        <f>Q50</f>
        <v>375615.19999999995</v>
      </c>
      <c r="R48" s="35">
        <f>R50</f>
        <v>375615.19999999995</v>
      </c>
      <c r="S48" s="35">
        <f>S50</f>
        <v>375615.19999999995</v>
      </c>
      <c r="T48" s="35">
        <f>SUM(M48:S48)</f>
        <v>2422910.143</v>
      </c>
    </row>
    <row r="49" spans="1:20" s="3" customFormat="1" ht="12.75">
      <c r="A49" s="21"/>
      <c r="B49" s="26" t="s">
        <v>46</v>
      </c>
      <c r="C49" s="29" t="s">
        <v>40</v>
      </c>
      <c r="D49" s="29" t="s">
        <v>40</v>
      </c>
      <c r="E49" s="29" t="s">
        <v>40</v>
      </c>
      <c r="F49" s="29" t="s">
        <v>40</v>
      </c>
      <c r="G49" s="29" t="s">
        <v>40</v>
      </c>
      <c r="H49" s="29" t="s">
        <v>40</v>
      </c>
      <c r="I49" s="29" t="s">
        <v>40</v>
      </c>
      <c r="J49" s="29" t="s">
        <v>40</v>
      </c>
      <c r="K49" s="29" t="s">
        <v>40</v>
      </c>
      <c r="L49" s="29" t="s">
        <v>40</v>
      </c>
      <c r="M49" s="29" t="s">
        <v>40</v>
      </c>
      <c r="N49" s="29" t="s">
        <v>40</v>
      </c>
      <c r="O49" s="29" t="s">
        <v>40</v>
      </c>
      <c r="P49" s="29" t="s">
        <v>40</v>
      </c>
      <c r="Q49" s="29" t="s">
        <v>40</v>
      </c>
      <c r="R49" s="29" t="s">
        <v>40</v>
      </c>
      <c r="S49" s="29" t="s">
        <v>40</v>
      </c>
      <c r="T49" s="29" t="s">
        <v>40</v>
      </c>
    </row>
    <row r="50" spans="1:20" s="3" customFormat="1" ht="12.75">
      <c r="A50" s="21"/>
      <c r="B50" s="26" t="s">
        <v>47</v>
      </c>
      <c r="C50" s="29" t="s">
        <v>42</v>
      </c>
      <c r="D50" s="29" t="s">
        <v>40</v>
      </c>
      <c r="E50" s="29" t="s">
        <v>40</v>
      </c>
      <c r="F50" s="29" t="s">
        <v>40</v>
      </c>
      <c r="G50" s="29" t="s">
        <v>40</v>
      </c>
      <c r="H50" s="29" t="s">
        <v>95</v>
      </c>
      <c r="I50" s="29" t="s">
        <v>40</v>
      </c>
      <c r="J50" s="29" t="s">
        <v>40</v>
      </c>
      <c r="K50" s="29" t="s">
        <v>40</v>
      </c>
      <c r="L50" s="29" t="s">
        <v>40</v>
      </c>
      <c r="M50" s="35">
        <f aca="true" t="shared" si="6" ref="M50:S50">M57+M76+M77+M78+M85</f>
        <v>352375.8</v>
      </c>
      <c r="N50" s="35">
        <f t="shared" si="6"/>
        <v>313483.19999999995</v>
      </c>
      <c r="O50" s="35">
        <f>O57+O76+O77+O78+O85</f>
        <v>235233.69999999998</v>
      </c>
      <c r="P50" s="35">
        <f t="shared" si="6"/>
        <v>374652.1</v>
      </c>
      <c r="Q50" s="35">
        <f t="shared" si="6"/>
        <v>375615.19999999995</v>
      </c>
      <c r="R50" s="35">
        <f t="shared" si="6"/>
        <v>375615.19999999995</v>
      </c>
      <c r="S50" s="35">
        <f t="shared" si="6"/>
        <v>375615.19999999995</v>
      </c>
      <c r="T50" s="35">
        <f>SUM(M50:S50)</f>
        <v>2402590.3999999994</v>
      </c>
    </row>
    <row r="51" spans="1:20" s="3" customFormat="1" ht="12.75">
      <c r="A51" s="21"/>
      <c r="B51" s="26" t="s">
        <v>48</v>
      </c>
      <c r="C51" s="29" t="s">
        <v>42</v>
      </c>
      <c r="D51" s="29" t="s">
        <v>40</v>
      </c>
      <c r="E51" s="29" t="s">
        <v>40</v>
      </c>
      <c r="F51" s="29" t="s">
        <v>40</v>
      </c>
      <c r="G51" s="29" t="s">
        <v>40</v>
      </c>
      <c r="H51" s="29" t="s">
        <v>49</v>
      </c>
      <c r="I51" s="29" t="s">
        <v>49</v>
      </c>
      <c r="J51" s="29" t="s">
        <v>49</v>
      </c>
      <c r="K51" s="29" t="s">
        <v>40</v>
      </c>
      <c r="L51" s="29" t="s">
        <v>40</v>
      </c>
      <c r="M51" s="35">
        <f>M86</f>
        <v>7480.9</v>
      </c>
      <c r="N51" s="35">
        <f aca="true" t="shared" si="7" ref="N51:S51">N86</f>
        <v>6698.443</v>
      </c>
      <c r="O51" s="35">
        <f t="shared" si="7"/>
        <v>6140.4</v>
      </c>
      <c r="P51" s="35">
        <f t="shared" si="7"/>
        <v>0</v>
      </c>
      <c r="Q51" s="35">
        <f t="shared" si="7"/>
        <v>0</v>
      </c>
      <c r="R51" s="35">
        <f t="shared" si="7"/>
        <v>0</v>
      </c>
      <c r="S51" s="35">
        <f t="shared" si="7"/>
        <v>0</v>
      </c>
      <c r="T51" s="35">
        <f>SUM(M51:S51)</f>
        <v>20319.743000000002</v>
      </c>
    </row>
    <row r="52" spans="1:20" s="3" customFormat="1" ht="12.75">
      <c r="A52" s="21"/>
      <c r="B52" s="26" t="s">
        <v>50</v>
      </c>
      <c r="C52" s="29" t="s">
        <v>42</v>
      </c>
      <c r="D52" s="29" t="s">
        <v>40</v>
      </c>
      <c r="E52" s="29" t="s">
        <v>40</v>
      </c>
      <c r="F52" s="29" t="s">
        <v>40</v>
      </c>
      <c r="G52" s="29" t="s">
        <v>40</v>
      </c>
      <c r="H52" s="29" t="s">
        <v>49</v>
      </c>
      <c r="I52" s="29" t="s">
        <v>49</v>
      </c>
      <c r="J52" s="29" t="s">
        <v>49</v>
      </c>
      <c r="K52" s="29" t="s">
        <v>40</v>
      </c>
      <c r="L52" s="29" t="s">
        <v>40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f>SUM(M52:S52)</f>
        <v>0</v>
      </c>
    </row>
    <row r="53" spans="1:20" s="3" customFormat="1" ht="12.75">
      <c r="A53" s="21"/>
      <c r="B53" s="26" t="s">
        <v>51</v>
      </c>
      <c r="C53" s="29" t="s">
        <v>42</v>
      </c>
      <c r="D53" s="29" t="s">
        <v>40</v>
      </c>
      <c r="E53" s="29" t="s">
        <v>40</v>
      </c>
      <c r="F53" s="29" t="s">
        <v>40</v>
      </c>
      <c r="G53" s="29" t="s">
        <v>40</v>
      </c>
      <c r="H53" s="29" t="s">
        <v>49</v>
      </c>
      <c r="I53" s="29" t="s">
        <v>49</v>
      </c>
      <c r="J53" s="29" t="s">
        <v>49</v>
      </c>
      <c r="K53" s="29" t="s">
        <v>40</v>
      </c>
      <c r="L53" s="29" t="s">
        <v>40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f>SUM(M53:S53)</f>
        <v>0</v>
      </c>
    </row>
    <row r="54" spans="1:20" s="3" customFormat="1" ht="61.5" customHeight="1">
      <c r="A54" s="21" t="s">
        <v>96</v>
      </c>
      <c r="B54" s="37" t="s">
        <v>97</v>
      </c>
      <c r="C54" s="29" t="s">
        <v>90</v>
      </c>
      <c r="D54" s="29" t="s">
        <v>40</v>
      </c>
      <c r="E54" s="39" t="s">
        <v>175</v>
      </c>
      <c r="F54" s="29" t="s">
        <v>40</v>
      </c>
      <c r="G54" s="29" t="s">
        <v>40</v>
      </c>
      <c r="H54" s="29" t="s">
        <v>40</v>
      </c>
      <c r="I54" s="29" t="s">
        <v>40</v>
      </c>
      <c r="J54" s="29" t="s">
        <v>40</v>
      </c>
      <c r="K54" s="29">
        <v>30</v>
      </c>
      <c r="L54" s="29">
        <v>30</v>
      </c>
      <c r="M54" s="29">
        <v>30</v>
      </c>
      <c r="N54" s="29">
        <v>30</v>
      </c>
      <c r="O54" s="29">
        <v>22</v>
      </c>
      <c r="P54" s="29">
        <v>23</v>
      </c>
      <c r="Q54" s="29">
        <v>24</v>
      </c>
      <c r="R54" s="29">
        <v>24</v>
      </c>
      <c r="S54" s="29">
        <v>25</v>
      </c>
      <c r="T54" s="29" t="s">
        <v>40</v>
      </c>
    </row>
    <row r="55" spans="1:21" s="3" customFormat="1" ht="117" customHeight="1">
      <c r="A55" s="21" t="s">
        <v>98</v>
      </c>
      <c r="B55" s="37" t="s">
        <v>161</v>
      </c>
      <c r="C55" s="29" t="s">
        <v>54</v>
      </c>
      <c r="D55" s="29" t="s">
        <v>40</v>
      </c>
      <c r="E55" s="38" t="s">
        <v>275</v>
      </c>
      <c r="F55" s="29" t="s">
        <v>40</v>
      </c>
      <c r="G55" s="29" t="s">
        <v>40</v>
      </c>
      <c r="H55" s="29" t="s">
        <v>40</v>
      </c>
      <c r="I55" s="29" t="s">
        <v>40</v>
      </c>
      <c r="J55" s="29" t="s">
        <v>40</v>
      </c>
      <c r="K55" s="29">
        <v>100</v>
      </c>
      <c r="L55" s="29">
        <v>100</v>
      </c>
      <c r="M55" s="29">
        <v>100</v>
      </c>
      <c r="N55" s="29">
        <v>100</v>
      </c>
      <c r="O55" s="29">
        <v>80</v>
      </c>
      <c r="P55" s="29">
        <v>81</v>
      </c>
      <c r="Q55" s="29">
        <v>82</v>
      </c>
      <c r="R55" s="29">
        <v>83</v>
      </c>
      <c r="S55" s="29">
        <v>85</v>
      </c>
      <c r="T55" s="29" t="s">
        <v>40</v>
      </c>
      <c r="U55" s="8"/>
    </row>
    <row r="56" spans="1:20" s="3" customFormat="1" ht="64.5" customHeight="1">
      <c r="A56" s="21" t="s">
        <v>183</v>
      </c>
      <c r="B56" s="44" t="s">
        <v>231</v>
      </c>
      <c r="C56" s="29" t="s">
        <v>40</v>
      </c>
      <c r="D56" s="29">
        <v>0.3</v>
      </c>
      <c r="E56" s="29" t="s">
        <v>40</v>
      </c>
      <c r="F56" s="42" t="s">
        <v>73</v>
      </c>
      <c r="G56" s="39" t="s">
        <v>74</v>
      </c>
      <c r="H56" s="29" t="s">
        <v>40</v>
      </c>
      <c r="I56" s="29" t="s">
        <v>40</v>
      </c>
      <c r="J56" s="29" t="s">
        <v>40</v>
      </c>
      <c r="K56" s="29" t="s">
        <v>40</v>
      </c>
      <c r="L56" s="29" t="s">
        <v>40</v>
      </c>
      <c r="M56" s="29" t="s">
        <v>40</v>
      </c>
      <c r="N56" s="29" t="s">
        <v>40</v>
      </c>
      <c r="O56" s="29" t="s">
        <v>40</v>
      </c>
      <c r="P56" s="29" t="s">
        <v>40</v>
      </c>
      <c r="Q56" s="29" t="s">
        <v>40</v>
      </c>
      <c r="R56" s="29" t="s">
        <v>40</v>
      </c>
      <c r="S56" s="29" t="s">
        <v>40</v>
      </c>
      <c r="T56" s="29" t="s">
        <v>40</v>
      </c>
    </row>
    <row r="57" spans="1:20" s="3" customFormat="1" ht="17.25" customHeight="1">
      <c r="A57" s="21"/>
      <c r="B57" s="45" t="s">
        <v>79</v>
      </c>
      <c r="C57" s="31" t="s">
        <v>42</v>
      </c>
      <c r="D57" s="31" t="s">
        <v>40</v>
      </c>
      <c r="E57" s="31" t="s">
        <v>40</v>
      </c>
      <c r="F57" s="31" t="s">
        <v>40</v>
      </c>
      <c r="G57" s="31" t="s">
        <v>40</v>
      </c>
      <c r="H57" s="29" t="s">
        <v>95</v>
      </c>
      <c r="I57" s="29" t="s">
        <v>40</v>
      </c>
      <c r="J57" s="29" t="s">
        <v>40</v>
      </c>
      <c r="K57" s="29" t="s">
        <v>40</v>
      </c>
      <c r="L57" s="29" t="s">
        <v>40</v>
      </c>
      <c r="M57" s="46">
        <f>M60+M67+M69+M72+M73</f>
        <v>316401.10000000003</v>
      </c>
      <c r="N57" s="46">
        <f>N60+N67+N69+N72+N73+N68+N61</f>
        <v>283800.89999999997</v>
      </c>
      <c r="O57" s="55">
        <f>O60+O67+O69+O72+O73+O64+O68</f>
        <v>209973.06999999998</v>
      </c>
      <c r="P57" s="55">
        <f>P60+P67+P69+P72+P73+P64+P68</f>
        <v>336092.5</v>
      </c>
      <c r="Q57" s="55">
        <f>Q60+Q67+Q69+Q72+Q73+Q64+Q68</f>
        <v>336797.19999999995</v>
      </c>
      <c r="R57" s="55">
        <f>R60+R67+R69+R72+R73+R64+R68</f>
        <v>336797.19999999995</v>
      </c>
      <c r="S57" s="55">
        <f>S60+S67+S69+S72+S73+S64+S68</f>
        <v>336797.19999999995</v>
      </c>
      <c r="T57" s="47">
        <f>SUM(M57:S57)</f>
        <v>2156659.17</v>
      </c>
    </row>
    <row r="58" spans="1:20" s="3" customFormat="1" ht="57" customHeight="1">
      <c r="A58" s="21" t="s">
        <v>255</v>
      </c>
      <c r="B58" s="95" t="s">
        <v>256</v>
      </c>
      <c r="C58" s="31"/>
      <c r="D58" s="31"/>
      <c r="E58" s="31"/>
      <c r="F58" s="31"/>
      <c r="G58" s="31"/>
      <c r="H58" s="29"/>
      <c r="I58" s="29"/>
      <c r="J58" s="29"/>
      <c r="K58" s="29"/>
      <c r="L58" s="29"/>
      <c r="M58" s="96">
        <v>9</v>
      </c>
      <c r="N58" s="96">
        <v>9</v>
      </c>
      <c r="O58" s="96">
        <v>9</v>
      </c>
      <c r="P58" s="96">
        <v>9</v>
      </c>
      <c r="Q58" s="96">
        <v>9</v>
      </c>
      <c r="R58" s="96">
        <v>9</v>
      </c>
      <c r="S58" s="96">
        <v>9</v>
      </c>
      <c r="T58" s="94">
        <v>9</v>
      </c>
    </row>
    <row r="59" spans="1:20" s="3" customFormat="1" ht="64.5" customHeight="1">
      <c r="A59" s="21" t="s">
        <v>184</v>
      </c>
      <c r="B59" s="26" t="s">
        <v>164</v>
      </c>
      <c r="C59" s="29" t="s">
        <v>40</v>
      </c>
      <c r="D59" s="29" t="s">
        <v>92</v>
      </c>
      <c r="E59" s="29" t="s">
        <v>40</v>
      </c>
      <c r="F59" s="42" t="s">
        <v>73</v>
      </c>
      <c r="G59" s="39" t="s">
        <v>74</v>
      </c>
      <c r="H59" s="29" t="s">
        <v>40</v>
      </c>
      <c r="I59" s="29" t="s">
        <v>40</v>
      </c>
      <c r="J59" s="29" t="s">
        <v>40</v>
      </c>
      <c r="K59" s="29" t="s">
        <v>40</v>
      </c>
      <c r="L59" s="29" t="s">
        <v>40</v>
      </c>
      <c r="M59" s="29" t="s">
        <v>40</v>
      </c>
      <c r="N59" s="29" t="s">
        <v>40</v>
      </c>
      <c r="O59" s="29" t="s">
        <v>40</v>
      </c>
      <c r="P59" s="29" t="s">
        <v>40</v>
      </c>
      <c r="Q59" s="29" t="s">
        <v>40</v>
      </c>
      <c r="R59" s="29" t="s">
        <v>40</v>
      </c>
      <c r="S59" s="29" t="s">
        <v>40</v>
      </c>
      <c r="T59" s="29" t="s">
        <v>40</v>
      </c>
    </row>
    <row r="60" spans="1:21" s="3" customFormat="1" ht="15">
      <c r="A60" s="21"/>
      <c r="B60" s="107" t="s">
        <v>233</v>
      </c>
      <c r="C60" s="109" t="s">
        <v>42</v>
      </c>
      <c r="D60" s="109" t="s">
        <v>92</v>
      </c>
      <c r="E60" s="109" t="s">
        <v>92</v>
      </c>
      <c r="F60" s="109" t="s">
        <v>92</v>
      </c>
      <c r="G60" s="109" t="s">
        <v>92</v>
      </c>
      <c r="H60" s="48" t="s">
        <v>99</v>
      </c>
      <c r="I60" s="48" t="s">
        <v>156</v>
      </c>
      <c r="J60" s="48" t="s">
        <v>100</v>
      </c>
      <c r="K60" s="29" t="s">
        <v>40</v>
      </c>
      <c r="L60" s="29" t="s">
        <v>40</v>
      </c>
      <c r="M60" s="43">
        <v>191636.5</v>
      </c>
      <c r="N60" s="29">
        <v>164041.83</v>
      </c>
      <c r="O60" s="40">
        <f>7654.613+59166.3</f>
        <v>66820.913</v>
      </c>
      <c r="P60" s="29">
        <v>8462.6</v>
      </c>
      <c r="Q60" s="29">
        <v>8462.6</v>
      </c>
      <c r="R60" s="29">
        <v>8462.6</v>
      </c>
      <c r="S60" s="29">
        <v>8462.6</v>
      </c>
      <c r="T60" s="35">
        <f>SUM(M60:S60)</f>
        <v>456349.64299999987</v>
      </c>
      <c r="U60" s="7"/>
    </row>
    <row r="61" spans="1:21" s="3" customFormat="1" ht="15">
      <c r="A61" s="21"/>
      <c r="B61" s="108"/>
      <c r="C61" s="110"/>
      <c r="D61" s="110"/>
      <c r="E61" s="110"/>
      <c r="F61" s="110"/>
      <c r="G61" s="110"/>
      <c r="H61" s="48" t="s">
        <v>99</v>
      </c>
      <c r="I61" s="48" t="s">
        <v>156</v>
      </c>
      <c r="J61" s="48" t="s">
        <v>106</v>
      </c>
      <c r="K61" s="29" t="s">
        <v>92</v>
      </c>
      <c r="L61" s="29" t="s">
        <v>92</v>
      </c>
      <c r="M61" s="43">
        <v>0</v>
      </c>
      <c r="N61" s="29">
        <v>51.8</v>
      </c>
      <c r="O61" s="40"/>
      <c r="P61" s="29"/>
      <c r="Q61" s="29"/>
      <c r="R61" s="29"/>
      <c r="S61" s="29"/>
      <c r="T61" s="35">
        <f>SUM(M61:S61)</f>
        <v>51.8</v>
      </c>
      <c r="U61" s="7"/>
    </row>
    <row r="62" spans="1:21" s="3" customFormat="1" ht="58.5" customHeight="1">
      <c r="A62" s="21" t="s">
        <v>185</v>
      </c>
      <c r="B62" s="37" t="s">
        <v>165</v>
      </c>
      <c r="C62" s="29" t="s">
        <v>90</v>
      </c>
      <c r="D62" s="29" t="s">
        <v>40</v>
      </c>
      <c r="E62" s="39" t="s">
        <v>176</v>
      </c>
      <c r="F62" s="29" t="s">
        <v>40</v>
      </c>
      <c r="G62" s="29" t="s">
        <v>40</v>
      </c>
      <c r="H62" s="29" t="s">
        <v>40</v>
      </c>
      <c r="I62" s="29" t="s">
        <v>40</v>
      </c>
      <c r="J62" s="29" t="s">
        <v>40</v>
      </c>
      <c r="K62" s="29" t="s">
        <v>40</v>
      </c>
      <c r="L62" s="29" t="s">
        <v>40</v>
      </c>
      <c r="M62" s="29" t="s">
        <v>40</v>
      </c>
      <c r="N62" s="29" t="s">
        <v>40</v>
      </c>
      <c r="O62" s="29">
        <v>180</v>
      </c>
      <c r="P62" s="29">
        <v>180</v>
      </c>
      <c r="Q62" s="29">
        <v>180</v>
      </c>
      <c r="R62" s="29">
        <v>180</v>
      </c>
      <c r="S62" s="29">
        <v>180</v>
      </c>
      <c r="T62" s="29" t="s">
        <v>40</v>
      </c>
      <c r="U62" s="7"/>
    </row>
    <row r="63" spans="1:20" s="3" customFormat="1" ht="84" customHeight="1">
      <c r="A63" s="21" t="s">
        <v>186</v>
      </c>
      <c r="B63" s="26" t="s">
        <v>244</v>
      </c>
      <c r="C63" s="29" t="s">
        <v>40</v>
      </c>
      <c r="D63" s="29" t="s">
        <v>92</v>
      </c>
      <c r="E63" s="29" t="s">
        <v>40</v>
      </c>
      <c r="F63" s="42" t="s">
        <v>73</v>
      </c>
      <c r="G63" s="39" t="s">
        <v>74</v>
      </c>
      <c r="H63" s="29" t="s">
        <v>40</v>
      </c>
      <c r="I63" s="29" t="s">
        <v>40</v>
      </c>
      <c r="J63" s="29" t="s">
        <v>40</v>
      </c>
      <c r="K63" s="29" t="s">
        <v>40</v>
      </c>
      <c r="L63" s="29" t="s">
        <v>40</v>
      </c>
      <c r="M63" s="29" t="s">
        <v>40</v>
      </c>
      <c r="N63" s="29" t="s">
        <v>40</v>
      </c>
      <c r="O63" s="29" t="s">
        <v>40</v>
      </c>
      <c r="P63" s="29" t="s">
        <v>40</v>
      </c>
      <c r="Q63" s="29" t="s">
        <v>40</v>
      </c>
      <c r="R63" s="29" t="s">
        <v>40</v>
      </c>
      <c r="S63" s="29" t="s">
        <v>40</v>
      </c>
      <c r="T63" s="29" t="s">
        <v>40</v>
      </c>
    </row>
    <row r="64" spans="1:21" s="3" customFormat="1" ht="15">
      <c r="A64" s="21"/>
      <c r="B64" s="45" t="s">
        <v>79</v>
      </c>
      <c r="C64" s="31" t="s">
        <v>42</v>
      </c>
      <c r="D64" s="50" t="s">
        <v>92</v>
      </c>
      <c r="E64" s="29" t="s">
        <v>40</v>
      </c>
      <c r="F64" s="31" t="s">
        <v>40</v>
      </c>
      <c r="G64" s="31" t="s">
        <v>40</v>
      </c>
      <c r="H64" s="48" t="s">
        <v>101</v>
      </c>
      <c r="I64" s="48" t="s">
        <v>157</v>
      </c>
      <c r="J64" s="48" t="s">
        <v>100</v>
      </c>
      <c r="K64" s="29" t="s">
        <v>40</v>
      </c>
      <c r="L64" s="29" t="s">
        <v>40</v>
      </c>
      <c r="M64" s="43">
        <v>191636.5</v>
      </c>
      <c r="N64" s="29">
        <v>164041.83</v>
      </c>
      <c r="O64" s="40">
        <f>113389+807.987+1520-59166.3</f>
        <v>56550.68699999999</v>
      </c>
      <c r="P64" s="29">
        <v>193449</v>
      </c>
      <c r="Q64" s="29">
        <v>193449</v>
      </c>
      <c r="R64" s="29">
        <v>193449</v>
      </c>
      <c r="S64" s="29">
        <v>193449</v>
      </c>
      <c r="T64" s="35">
        <f>SUM(M64:S64)</f>
        <v>1186025.017</v>
      </c>
      <c r="U64" s="7"/>
    </row>
    <row r="65" spans="1:21" s="3" customFormat="1" ht="58.5" customHeight="1">
      <c r="A65" s="21" t="s">
        <v>187</v>
      </c>
      <c r="B65" s="37" t="s">
        <v>163</v>
      </c>
      <c r="C65" s="29" t="s">
        <v>90</v>
      </c>
      <c r="D65" s="29" t="s">
        <v>92</v>
      </c>
      <c r="E65" s="39" t="s">
        <v>176</v>
      </c>
      <c r="F65" s="29" t="s">
        <v>40</v>
      </c>
      <c r="G65" s="29" t="s">
        <v>40</v>
      </c>
      <c r="H65" s="29" t="s">
        <v>40</v>
      </c>
      <c r="I65" s="29" t="s">
        <v>40</v>
      </c>
      <c r="J65" s="29" t="s">
        <v>40</v>
      </c>
      <c r="K65" s="29" t="s">
        <v>40</v>
      </c>
      <c r="L65" s="29" t="s">
        <v>40</v>
      </c>
      <c r="M65" s="29" t="s">
        <v>40</v>
      </c>
      <c r="N65" s="29" t="s">
        <v>40</v>
      </c>
      <c r="O65" s="29">
        <v>3502</v>
      </c>
      <c r="P65" s="29">
        <v>3000</v>
      </c>
      <c r="Q65" s="29">
        <v>3100</v>
      </c>
      <c r="R65" s="29">
        <v>3200</v>
      </c>
      <c r="S65" s="29">
        <v>3300</v>
      </c>
      <c r="T65" s="29" t="s">
        <v>40</v>
      </c>
      <c r="U65" s="7"/>
    </row>
    <row r="66" spans="1:20" s="3" customFormat="1" ht="89.25" customHeight="1">
      <c r="A66" s="21" t="s">
        <v>196</v>
      </c>
      <c r="B66" s="44" t="s">
        <v>235</v>
      </c>
      <c r="C66" s="29" t="s">
        <v>40</v>
      </c>
      <c r="D66" s="29" t="s">
        <v>40</v>
      </c>
      <c r="E66" s="29" t="s">
        <v>40</v>
      </c>
      <c r="F66" s="49" t="s">
        <v>73</v>
      </c>
      <c r="G66" s="39" t="s">
        <v>74</v>
      </c>
      <c r="H66" s="29" t="s">
        <v>40</v>
      </c>
      <c r="I66" s="29" t="s">
        <v>40</v>
      </c>
      <c r="J66" s="29" t="s">
        <v>40</v>
      </c>
      <c r="K66" s="29" t="s">
        <v>40</v>
      </c>
      <c r="L66" s="29" t="s">
        <v>40</v>
      </c>
      <c r="M66" s="29" t="s">
        <v>40</v>
      </c>
      <c r="N66" s="29" t="s">
        <v>40</v>
      </c>
      <c r="O66" s="29" t="s">
        <v>40</v>
      </c>
      <c r="P66" s="29" t="s">
        <v>40</v>
      </c>
      <c r="Q66" s="29" t="s">
        <v>40</v>
      </c>
      <c r="R66" s="29" t="s">
        <v>40</v>
      </c>
      <c r="S66" s="29" t="s">
        <v>40</v>
      </c>
      <c r="T66" s="29" t="s">
        <v>40</v>
      </c>
    </row>
    <row r="67" spans="1:21" s="3" customFormat="1" ht="15">
      <c r="A67" s="51"/>
      <c r="B67" s="107" t="s">
        <v>79</v>
      </c>
      <c r="C67" s="109" t="s">
        <v>42</v>
      </c>
      <c r="D67" s="109" t="s">
        <v>40</v>
      </c>
      <c r="E67" s="109" t="s">
        <v>40</v>
      </c>
      <c r="F67" s="109" t="s">
        <v>40</v>
      </c>
      <c r="G67" s="109" t="s">
        <v>40</v>
      </c>
      <c r="H67" s="52" t="s">
        <v>101</v>
      </c>
      <c r="I67" s="52" t="s">
        <v>157</v>
      </c>
      <c r="J67" s="52" t="s">
        <v>100</v>
      </c>
      <c r="K67" s="31" t="s">
        <v>40</v>
      </c>
      <c r="L67" s="31" t="s">
        <v>40</v>
      </c>
      <c r="M67" s="53">
        <v>53530</v>
      </c>
      <c r="N67" s="40">
        <v>53800.93</v>
      </c>
      <c r="O67" s="40">
        <v>37592.2</v>
      </c>
      <c r="P67" s="40">
        <v>66329.6</v>
      </c>
      <c r="Q67" s="40">
        <v>66485.9</v>
      </c>
      <c r="R67" s="40">
        <v>66485.9</v>
      </c>
      <c r="S67" s="40">
        <v>66485.9</v>
      </c>
      <c r="T67" s="54">
        <f>SUM(M67:S67)</f>
        <v>410710.43000000005</v>
      </c>
      <c r="U67" s="7"/>
    </row>
    <row r="68" spans="1:21" s="3" customFormat="1" ht="15">
      <c r="A68" s="21"/>
      <c r="B68" s="115"/>
      <c r="C68" s="114"/>
      <c r="D68" s="114"/>
      <c r="E68" s="114"/>
      <c r="F68" s="114"/>
      <c r="G68" s="114"/>
      <c r="H68" s="52" t="s">
        <v>101</v>
      </c>
      <c r="I68" s="52" t="s">
        <v>157</v>
      </c>
      <c r="J68" s="52" t="s">
        <v>106</v>
      </c>
      <c r="K68" s="31" t="s">
        <v>92</v>
      </c>
      <c r="L68" s="31" t="s">
        <v>92</v>
      </c>
      <c r="M68" s="53"/>
      <c r="N68" s="40">
        <v>1336.22</v>
      </c>
      <c r="O68" s="40">
        <f>181.05+891.22</f>
        <v>1072.27</v>
      </c>
      <c r="P68" s="40"/>
      <c r="Q68" s="40"/>
      <c r="R68" s="40"/>
      <c r="S68" s="40"/>
      <c r="T68" s="54">
        <f>SUM(M68:S68)</f>
        <v>2408.49</v>
      </c>
      <c r="U68" s="7"/>
    </row>
    <row r="69" spans="1:21" s="3" customFormat="1" ht="15">
      <c r="A69" s="21"/>
      <c r="B69" s="108"/>
      <c r="C69" s="110"/>
      <c r="D69" s="110"/>
      <c r="E69" s="110"/>
      <c r="F69" s="110"/>
      <c r="G69" s="110"/>
      <c r="H69" s="48" t="s">
        <v>101</v>
      </c>
      <c r="I69" s="52" t="s">
        <v>157</v>
      </c>
      <c r="J69" s="48" t="s">
        <v>102</v>
      </c>
      <c r="K69" s="29" t="s">
        <v>92</v>
      </c>
      <c r="L69" s="29" t="s">
        <v>92</v>
      </c>
      <c r="M69" s="40">
        <v>43638.7</v>
      </c>
      <c r="N69" s="40">
        <v>39514.83</v>
      </c>
      <c r="O69" s="40">
        <v>31905</v>
      </c>
      <c r="P69" s="40">
        <v>38258.2</v>
      </c>
      <c r="Q69" s="40">
        <v>38443.8</v>
      </c>
      <c r="R69" s="40">
        <v>38443.8</v>
      </c>
      <c r="S69" s="40">
        <v>38443.8</v>
      </c>
      <c r="T69" s="54">
        <f>SUM(M69:S69)</f>
        <v>268648.12999999995</v>
      </c>
      <c r="U69" s="7"/>
    </row>
    <row r="70" spans="1:21" s="3" customFormat="1" ht="38.25">
      <c r="A70" s="21" t="s">
        <v>197</v>
      </c>
      <c r="B70" s="37" t="s">
        <v>103</v>
      </c>
      <c r="C70" s="29" t="s">
        <v>90</v>
      </c>
      <c r="D70" s="31" t="s">
        <v>40</v>
      </c>
      <c r="E70" s="39" t="s">
        <v>104</v>
      </c>
      <c r="F70" s="29"/>
      <c r="G70" s="29"/>
      <c r="H70" s="29" t="s">
        <v>40</v>
      </c>
      <c r="I70" s="29" t="s">
        <v>40</v>
      </c>
      <c r="J70" s="29" t="s">
        <v>40</v>
      </c>
      <c r="K70" s="29">
        <f>152+60+478</f>
        <v>690</v>
      </c>
      <c r="L70" s="29">
        <f>152+60+478</f>
        <v>690</v>
      </c>
      <c r="M70" s="29">
        <f>152+60+478</f>
        <v>690</v>
      </c>
      <c r="N70" s="29">
        <f>154+60+478</f>
        <v>692</v>
      </c>
      <c r="O70" s="29">
        <f>155+60+478</f>
        <v>693</v>
      </c>
      <c r="P70" s="29">
        <f>156+60+478</f>
        <v>694</v>
      </c>
      <c r="Q70" s="29">
        <f>157+60+478</f>
        <v>695</v>
      </c>
      <c r="R70" s="29">
        <f>158+60+478</f>
        <v>696</v>
      </c>
      <c r="S70" s="29">
        <f>160+60+478</f>
        <v>698</v>
      </c>
      <c r="T70" s="29" t="s">
        <v>40</v>
      </c>
      <c r="U70" s="7"/>
    </row>
    <row r="71" spans="1:20" s="3" customFormat="1" ht="144" customHeight="1">
      <c r="A71" s="21" t="s">
        <v>198</v>
      </c>
      <c r="B71" s="41" t="s">
        <v>292</v>
      </c>
      <c r="C71" s="29" t="s">
        <v>40</v>
      </c>
      <c r="D71" s="29" t="s">
        <v>40</v>
      </c>
      <c r="E71" s="27" t="s">
        <v>40</v>
      </c>
      <c r="F71" s="42" t="s">
        <v>73</v>
      </c>
      <c r="G71" s="39" t="s">
        <v>74</v>
      </c>
      <c r="H71" s="29" t="s">
        <v>40</v>
      </c>
      <c r="I71" s="29" t="s">
        <v>40</v>
      </c>
      <c r="J71" s="29" t="s">
        <v>40</v>
      </c>
      <c r="K71" s="29" t="s">
        <v>40</v>
      </c>
      <c r="L71" s="29" t="s">
        <v>40</v>
      </c>
      <c r="M71" s="29" t="s">
        <v>40</v>
      </c>
      <c r="N71" s="29" t="s">
        <v>40</v>
      </c>
      <c r="O71" s="29" t="s">
        <v>40</v>
      </c>
      <c r="P71" s="29" t="s">
        <v>40</v>
      </c>
      <c r="Q71" s="29" t="s">
        <v>40</v>
      </c>
      <c r="R71" s="29" t="s">
        <v>40</v>
      </c>
      <c r="S71" s="29" t="s">
        <v>40</v>
      </c>
      <c r="T71" s="29" t="s">
        <v>40</v>
      </c>
    </row>
    <row r="72" spans="1:20" s="3" customFormat="1" ht="12.75">
      <c r="A72" s="21"/>
      <c r="B72" s="107" t="s">
        <v>79</v>
      </c>
      <c r="C72" s="109" t="s">
        <v>42</v>
      </c>
      <c r="D72" s="109" t="s">
        <v>40</v>
      </c>
      <c r="E72" s="109" t="s">
        <v>40</v>
      </c>
      <c r="F72" s="109" t="s">
        <v>40</v>
      </c>
      <c r="G72" s="109" t="s">
        <v>40</v>
      </c>
      <c r="H72" s="48" t="s">
        <v>105</v>
      </c>
      <c r="I72" s="29">
        <v>1820113427</v>
      </c>
      <c r="J72" s="29">
        <v>611</v>
      </c>
      <c r="K72" s="29" t="s">
        <v>92</v>
      </c>
      <c r="L72" s="29" t="s">
        <v>92</v>
      </c>
      <c r="M72" s="55">
        <v>27225.7</v>
      </c>
      <c r="N72" s="55">
        <v>24785.09</v>
      </c>
      <c r="O72" s="55">
        <v>15674.2</v>
      </c>
      <c r="P72" s="55">
        <v>29092.7</v>
      </c>
      <c r="Q72" s="55">
        <v>29426</v>
      </c>
      <c r="R72" s="55">
        <v>29426</v>
      </c>
      <c r="S72" s="55">
        <v>29426</v>
      </c>
      <c r="T72" s="35">
        <f>SUM(M72:S72)</f>
        <v>185055.69</v>
      </c>
    </row>
    <row r="73" spans="1:21" s="3" customFormat="1" ht="15">
      <c r="A73" s="56"/>
      <c r="B73" s="108"/>
      <c r="C73" s="110"/>
      <c r="D73" s="110"/>
      <c r="E73" s="110"/>
      <c r="F73" s="110"/>
      <c r="G73" s="110"/>
      <c r="H73" s="48" t="s">
        <v>105</v>
      </c>
      <c r="I73" s="29">
        <v>1820113427</v>
      </c>
      <c r="J73" s="48" t="s">
        <v>106</v>
      </c>
      <c r="K73" s="29" t="s">
        <v>40</v>
      </c>
      <c r="L73" s="29" t="s">
        <v>40</v>
      </c>
      <c r="M73" s="55">
        <v>370.2</v>
      </c>
      <c r="N73" s="55">
        <v>270.2</v>
      </c>
      <c r="O73" s="55">
        <v>357.8</v>
      </c>
      <c r="P73" s="55">
        <v>500.4</v>
      </c>
      <c r="Q73" s="55">
        <v>529.9</v>
      </c>
      <c r="R73" s="55">
        <v>529.9</v>
      </c>
      <c r="S73" s="55">
        <v>529.9</v>
      </c>
      <c r="T73" s="35">
        <f>SUM(M73:S73)</f>
        <v>3088.3</v>
      </c>
      <c r="U73" s="7"/>
    </row>
    <row r="74" spans="1:21" s="3" customFormat="1" ht="63.75" customHeight="1">
      <c r="A74" s="21" t="s">
        <v>199</v>
      </c>
      <c r="B74" s="37" t="s">
        <v>107</v>
      </c>
      <c r="C74" s="29" t="s">
        <v>90</v>
      </c>
      <c r="D74" s="49" t="s">
        <v>40</v>
      </c>
      <c r="E74" s="39" t="s">
        <v>104</v>
      </c>
      <c r="F74" s="29" t="s">
        <v>40</v>
      </c>
      <c r="G74" s="29" t="s">
        <v>40</v>
      </c>
      <c r="H74" s="29" t="s">
        <v>40</v>
      </c>
      <c r="I74" s="29" t="s">
        <v>40</v>
      </c>
      <c r="J74" s="29" t="s">
        <v>40</v>
      </c>
      <c r="K74" s="29">
        <v>57</v>
      </c>
      <c r="L74" s="29">
        <v>57</v>
      </c>
      <c r="M74" s="29">
        <v>57</v>
      </c>
      <c r="N74" s="29">
        <v>57</v>
      </c>
      <c r="O74" s="29">
        <v>13</v>
      </c>
      <c r="P74" s="29">
        <v>15</v>
      </c>
      <c r="Q74" s="29">
        <v>20</v>
      </c>
      <c r="R74" s="29">
        <v>15</v>
      </c>
      <c r="S74" s="29">
        <v>20</v>
      </c>
      <c r="T74" s="29" t="s">
        <v>40</v>
      </c>
      <c r="U74" s="7"/>
    </row>
    <row r="75" spans="1:20" s="3" customFormat="1" ht="121.5" customHeight="1">
      <c r="A75" s="57" t="s">
        <v>188</v>
      </c>
      <c r="B75" s="44" t="s">
        <v>245</v>
      </c>
      <c r="C75" s="29" t="s">
        <v>40</v>
      </c>
      <c r="D75" s="29">
        <v>0.3</v>
      </c>
      <c r="E75" s="49" t="s">
        <v>40</v>
      </c>
      <c r="F75" s="42" t="s">
        <v>73</v>
      </c>
      <c r="G75" s="39" t="s">
        <v>74</v>
      </c>
      <c r="H75" s="29" t="s">
        <v>40</v>
      </c>
      <c r="I75" s="29" t="s">
        <v>40</v>
      </c>
      <c r="J75" s="29" t="s">
        <v>40</v>
      </c>
      <c r="K75" s="29" t="s">
        <v>40</v>
      </c>
      <c r="L75" s="29" t="s">
        <v>40</v>
      </c>
      <c r="M75" s="29" t="s">
        <v>40</v>
      </c>
      <c r="N75" s="29" t="s">
        <v>40</v>
      </c>
      <c r="O75" s="29" t="s">
        <v>40</v>
      </c>
      <c r="P75" s="29" t="s">
        <v>40</v>
      </c>
      <c r="Q75" s="29" t="s">
        <v>40</v>
      </c>
      <c r="R75" s="29" t="s">
        <v>40</v>
      </c>
      <c r="S75" s="29" t="s">
        <v>40</v>
      </c>
      <c r="T75" s="29" t="s">
        <v>40</v>
      </c>
    </row>
    <row r="76" spans="1:20" s="3" customFormat="1" ht="12.75">
      <c r="A76" s="21"/>
      <c r="B76" s="107" t="s">
        <v>79</v>
      </c>
      <c r="C76" s="109" t="s">
        <v>42</v>
      </c>
      <c r="D76" s="109" t="s">
        <v>40</v>
      </c>
      <c r="E76" s="109" t="s">
        <v>40</v>
      </c>
      <c r="F76" s="99" t="s">
        <v>40</v>
      </c>
      <c r="G76" s="111" t="s">
        <v>40</v>
      </c>
      <c r="H76" s="48" t="s">
        <v>101</v>
      </c>
      <c r="I76" s="29">
        <v>1820203512</v>
      </c>
      <c r="J76" s="29">
        <v>611</v>
      </c>
      <c r="K76" s="29" t="s">
        <v>92</v>
      </c>
      <c r="L76" s="29" t="s">
        <v>92</v>
      </c>
      <c r="M76" s="74">
        <v>22565.3</v>
      </c>
      <c r="N76" s="74">
        <v>19529.75</v>
      </c>
      <c r="O76" s="74">
        <f>19529.7-181.05-180-1520+500-891.22+2580</f>
        <v>19837.43</v>
      </c>
      <c r="P76" s="74">
        <f>19914.1+3190.5</f>
        <v>23104.6</v>
      </c>
      <c r="Q76" s="74">
        <f>20086.8+3276.2</f>
        <v>23363</v>
      </c>
      <c r="R76" s="74">
        <f>20086.8+3276.2</f>
        <v>23363</v>
      </c>
      <c r="S76" s="74">
        <f>20086.8+3276.2</f>
        <v>23363</v>
      </c>
      <c r="T76" s="47">
        <f>SUM(M76:S76)</f>
        <v>155126.08000000002</v>
      </c>
    </row>
    <row r="77" spans="1:20" s="3" customFormat="1" ht="12.75">
      <c r="A77" s="21"/>
      <c r="B77" s="115"/>
      <c r="C77" s="114"/>
      <c r="D77" s="114"/>
      <c r="E77" s="114"/>
      <c r="F77" s="99"/>
      <c r="G77" s="112"/>
      <c r="H77" s="48" t="s">
        <v>101</v>
      </c>
      <c r="I77" s="29">
        <v>1820203512</v>
      </c>
      <c r="J77" s="29">
        <v>244</v>
      </c>
      <c r="K77" s="29" t="s">
        <v>92</v>
      </c>
      <c r="L77" s="29" t="s">
        <v>92</v>
      </c>
      <c r="M77" s="55">
        <v>5240.3</v>
      </c>
      <c r="N77" s="74">
        <v>6800</v>
      </c>
      <c r="O77" s="74">
        <f>5000-500</f>
        <v>4500</v>
      </c>
      <c r="P77" s="74">
        <v>6800</v>
      </c>
      <c r="Q77" s="74">
        <v>6800</v>
      </c>
      <c r="R77" s="74">
        <v>6800</v>
      </c>
      <c r="S77" s="74">
        <v>6800</v>
      </c>
      <c r="T77" s="47">
        <f>SUM(M77:S77)</f>
        <v>43740.3</v>
      </c>
    </row>
    <row r="78" spans="1:21" s="3" customFormat="1" ht="15">
      <c r="A78" s="21"/>
      <c r="B78" s="108"/>
      <c r="C78" s="110"/>
      <c r="D78" s="110"/>
      <c r="E78" s="110"/>
      <c r="F78" s="99"/>
      <c r="G78" s="113"/>
      <c r="H78" s="48" t="s">
        <v>99</v>
      </c>
      <c r="I78" s="29">
        <v>1820203512</v>
      </c>
      <c r="J78" s="48" t="s">
        <v>100</v>
      </c>
      <c r="K78" s="29" t="s">
        <v>40</v>
      </c>
      <c r="L78" s="29" t="s">
        <v>40</v>
      </c>
      <c r="M78" s="74">
        <v>1612.8</v>
      </c>
      <c r="N78" s="74">
        <v>3000</v>
      </c>
      <c r="O78" s="74">
        <f>3000+180-2580</f>
        <v>600</v>
      </c>
      <c r="P78" s="74">
        <f>3190.5-3190.5</f>
        <v>0</v>
      </c>
      <c r="Q78" s="74">
        <f>3276.2-3276.2</f>
        <v>0</v>
      </c>
      <c r="R78" s="74">
        <f>3276.2-3276.2</f>
        <v>0</v>
      </c>
      <c r="S78" s="74">
        <f>3276.2-3276.2</f>
        <v>0</v>
      </c>
      <c r="T78" s="47">
        <f>SUM(M78:S78)</f>
        <v>5212.8</v>
      </c>
      <c r="U78" s="7"/>
    </row>
    <row r="79" spans="1:21" s="3" customFormat="1" ht="40.5" customHeight="1">
      <c r="A79" s="21" t="s">
        <v>260</v>
      </c>
      <c r="B79" s="97" t="s">
        <v>261</v>
      </c>
      <c r="C79" s="49" t="s">
        <v>87</v>
      </c>
      <c r="D79" s="49" t="s">
        <v>40</v>
      </c>
      <c r="E79" s="38" t="s">
        <v>151</v>
      </c>
      <c r="F79" s="29" t="s">
        <v>271</v>
      </c>
      <c r="G79" s="39" t="s">
        <v>74</v>
      </c>
      <c r="H79" s="29" t="s">
        <v>40</v>
      </c>
      <c r="I79" s="29" t="s">
        <v>40</v>
      </c>
      <c r="J79" s="29" t="s">
        <v>40</v>
      </c>
      <c r="K79" s="29" t="s">
        <v>40</v>
      </c>
      <c r="L79" s="29" t="s">
        <v>40</v>
      </c>
      <c r="M79" s="93">
        <v>90</v>
      </c>
      <c r="N79" s="93">
        <v>100</v>
      </c>
      <c r="O79" s="93">
        <v>120</v>
      </c>
      <c r="P79" s="93">
        <v>120</v>
      </c>
      <c r="Q79" s="93">
        <v>125</v>
      </c>
      <c r="R79" s="93">
        <v>125</v>
      </c>
      <c r="S79" s="93">
        <v>130</v>
      </c>
      <c r="T79" s="94" t="s">
        <v>40</v>
      </c>
      <c r="U79" s="7"/>
    </row>
    <row r="80" spans="1:21" s="3" customFormat="1" ht="38.25">
      <c r="A80" s="21" t="s">
        <v>259</v>
      </c>
      <c r="B80" s="97" t="s">
        <v>257</v>
      </c>
      <c r="C80" s="49" t="s">
        <v>87</v>
      </c>
      <c r="D80" s="49" t="s">
        <v>40</v>
      </c>
      <c r="E80" s="38" t="s">
        <v>151</v>
      </c>
      <c r="F80" s="29" t="s">
        <v>271</v>
      </c>
      <c r="G80" s="39" t="s">
        <v>74</v>
      </c>
      <c r="H80" s="29" t="s">
        <v>40</v>
      </c>
      <c r="I80" s="29" t="s">
        <v>40</v>
      </c>
      <c r="J80" s="29" t="s">
        <v>40</v>
      </c>
      <c r="K80" s="29" t="s">
        <v>40</v>
      </c>
      <c r="L80" s="29" t="s">
        <v>40</v>
      </c>
      <c r="M80" s="93">
        <v>30</v>
      </c>
      <c r="N80" s="93">
        <v>32</v>
      </c>
      <c r="O80" s="93">
        <v>38</v>
      </c>
      <c r="P80" s="93">
        <v>38</v>
      </c>
      <c r="Q80" s="93">
        <v>38</v>
      </c>
      <c r="R80" s="93">
        <v>38</v>
      </c>
      <c r="S80" s="93">
        <v>38</v>
      </c>
      <c r="T80" s="94" t="s">
        <v>40</v>
      </c>
      <c r="U80" s="7"/>
    </row>
    <row r="81" spans="1:21" s="3" customFormat="1" ht="33.75">
      <c r="A81" s="21" t="s">
        <v>258</v>
      </c>
      <c r="B81" s="97" t="s">
        <v>262</v>
      </c>
      <c r="C81" s="49" t="s">
        <v>90</v>
      </c>
      <c r="D81" s="49" t="s">
        <v>40</v>
      </c>
      <c r="E81" s="38" t="s">
        <v>151</v>
      </c>
      <c r="F81" s="29" t="s">
        <v>271</v>
      </c>
      <c r="G81" s="39" t="s">
        <v>74</v>
      </c>
      <c r="H81" s="29" t="s">
        <v>40</v>
      </c>
      <c r="I81" s="29" t="s">
        <v>40</v>
      </c>
      <c r="J81" s="29" t="s">
        <v>40</v>
      </c>
      <c r="K81" s="29" t="s">
        <v>40</v>
      </c>
      <c r="L81" s="29" t="s">
        <v>40</v>
      </c>
      <c r="M81" s="93">
        <v>2000</v>
      </c>
      <c r="N81" s="93">
        <v>2100</v>
      </c>
      <c r="O81" s="93">
        <v>2250</v>
      </c>
      <c r="P81" s="93">
        <v>2680</v>
      </c>
      <c r="Q81" s="93">
        <v>2700</v>
      </c>
      <c r="R81" s="93">
        <v>2680</v>
      </c>
      <c r="S81" s="93">
        <v>2700</v>
      </c>
      <c r="T81" s="94" t="s">
        <v>40</v>
      </c>
      <c r="U81" s="7"/>
    </row>
    <row r="82" spans="1:20" s="3" customFormat="1" ht="48" customHeight="1">
      <c r="A82" s="21" t="s">
        <v>200</v>
      </c>
      <c r="B82" s="26" t="s">
        <v>108</v>
      </c>
      <c r="C82" s="29" t="s">
        <v>40</v>
      </c>
      <c r="D82" s="29">
        <v>0.3</v>
      </c>
      <c r="E82" s="29" t="s">
        <v>40</v>
      </c>
      <c r="F82" s="42" t="s">
        <v>73</v>
      </c>
      <c r="G82" s="39" t="s">
        <v>74</v>
      </c>
      <c r="H82" s="29" t="s">
        <v>40</v>
      </c>
      <c r="I82" s="29" t="s">
        <v>40</v>
      </c>
      <c r="J82" s="29" t="s">
        <v>40</v>
      </c>
      <c r="K82" s="29" t="s">
        <v>40</v>
      </c>
      <c r="L82" s="29" t="s">
        <v>40</v>
      </c>
      <c r="M82" s="29" t="s">
        <v>40</v>
      </c>
      <c r="N82" s="29" t="s">
        <v>40</v>
      </c>
      <c r="O82" s="29" t="s">
        <v>40</v>
      </c>
      <c r="P82" s="29" t="s">
        <v>40</v>
      </c>
      <c r="Q82" s="29" t="s">
        <v>40</v>
      </c>
      <c r="R82" s="29" t="s">
        <v>40</v>
      </c>
      <c r="S82" s="29" t="s">
        <v>40</v>
      </c>
      <c r="T82" s="29" t="s">
        <v>40</v>
      </c>
    </row>
    <row r="83" spans="1:20" s="3" customFormat="1" ht="12.75">
      <c r="A83" s="21"/>
      <c r="B83" s="41" t="s">
        <v>41</v>
      </c>
      <c r="C83" s="109" t="s">
        <v>42</v>
      </c>
      <c r="D83" s="109" t="s">
        <v>40</v>
      </c>
      <c r="E83" s="109" t="s">
        <v>40</v>
      </c>
      <c r="F83" s="99" t="s">
        <v>40</v>
      </c>
      <c r="G83" s="111" t="s">
        <v>40</v>
      </c>
      <c r="H83" s="29" t="s">
        <v>40</v>
      </c>
      <c r="I83" s="29" t="s">
        <v>40</v>
      </c>
      <c r="J83" s="29" t="s">
        <v>40</v>
      </c>
      <c r="K83" s="29" t="s">
        <v>40</v>
      </c>
      <c r="L83" s="29" t="s">
        <v>40</v>
      </c>
      <c r="M83" s="55">
        <f>M85+M86</f>
        <v>14037.2</v>
      </c>
      <c r="N83" s="55">
        <f>N85+N86</f>
        <v>7050.993</v>
      </c>
      <c r="O83" s="55">
        <f>O85+O86</f>
        <v>6463.599999999999</v>
      </c>
      <c r="P83" s="55">
        <f>P85</f>
        <v>8655</v>
      </c>
      <c r="Q83" s="55">
        <f>Q85</f>
        <v>8655</v>
      </c>
      <c r="R83" s="55">
        <f>R85</f>
        <v>8655</v>
      </c>
      <c r="S83" s="55">
        <f>S85</f>
        <v>8655</v>
      </c>
      <c r="T83" s="55">
        <f>SUM(M83:S83)</f>
        <v>62171.793</v>
      </c>
    </row>
    <row r="84" spans="1:20" s="3" customFormat="1" ht="12.75">
      <c r="A84" s="29"/>
      <c r="B84" s="41" t="s">
        <v>46</v>
      </c>
      <c r="C84" s="114"/>
      <c r="D84" s="114"/>
      <c r="E84" s="114"/>
      <c r="F84" s="99"/>
      <c r="G84" s="112"/>
      <c r="H84" s="29" t="s">
        <v>40</v>
      </c>
      <c r="I84" s="29" t="s">
        <v>40</v>
      </c>
      <c r="J84" s="29" t="s">
        <v>40</v>
      </c>
      <c r="K84" s="29" t="s">
        <v>40</v>
      </c>
      <c r="L84" s="29" t="s">
        <v>40</v>
      </c>
      <c r="M84" s="55"/>
      <c r="N84" s="55"/>
      <c r="O84" s="55"/>
      <c r="P84" s="55"/>
      <c r="Q84" s="55"/>
      <c r="R84" s="55"/>
      <c r="S84" s="55"/>
      <c r="T84" s="55"/>
    </row>
    <row r="85" spans="1:20" s="3" customFormat="1" ht="12.75">
      <c r="A85" s="29"/>
      <c r="B85" s="41" t="s">
        <v>47</v>
      </c>
      <c r="C85" s="114"/>
      <c r="D85" s="114"/>
      <c r="E85" s="114"/>
      <c r="F85" s="99"/>
      <c r="G85" s="112"/>
      <c r="H85" s="29" t="s">
        <v>40</v>
      </c>
      <c r="I85" s="29" t="s">
        <v>40</v>
      </c>
      <c r="J85" s="29" t="s">
        <v>40</v>
      </c>
      <c r="K85" s="29" t="s">
        <v>40</v>
      </c>
      <c r="L85" s="29" t="s">
        <v>40</v>
      </c>
      <c r="M85" s="55">
        <f>M91+M95+M98</f>
        <v>6556.3</v>
      </c>
      <c r="N85" s="55">
        <f>N91+N95+N98</f>
        <v>352.55</v>
      </c>
      <c r="O85" s="55">
        <f>O95+O98+O91</f>
        <v>323.2</v>
      </c>
      <c r="P85" s="55">
        <f>P95+P98</f>
        <v>8655</v>
      </c>
      <c r="Q85" s="55">
        <f>Q95+Q98</f>
        <v>8655</v>
      </c>
      <c r="R85" s="55">
        <f>R95+R98</f>
        <v>8655</v>
      </c>
      <c r="S85" s="55">
        <f>S95+S98</f>
        <v>8655</v>
      </c>
      <c r="T85" s="55">
        <f>SUM(M85:S85)</f>
        <v>41852.05</v>
      </c>
    </row>
    <row r="86" spans="1:20" s="3" customFormat="1" ht="12.75">
      <c r="A86" s="21"/>
      <c r="B86" s="41" t="s">
        <v>48</v>
      </c>
      <c r="C86" s="110"/>
      <c r="D86" s="110"/>
      <c r="E86" s="110"/>
      <c r="F86" s="99"/>
      <c r="G86" s="113"/>
      <c r="H86" s="29" t="s">
        <v>40</v>
      </c>
      <c r="I86" s="29" t="s">
        <v>40</v>
      </c>
      <c r="J86" s="29" t="s">
        <v>40</v>
      </c>
      <c r="K86" s="29" t="s">
        <v>40</v>
      </c>
      <c r="L86" s="29" t="s">
        <v>40</v>
      </c>
      <c r="M86" s="55">
        <f aca="true" t="shared" si="8" ref="M86:S86">M92</f>
        <v>7480.9</v>
      </c>
      <c r="N86" s="55">
        <f t="shared" si="8"/>
        <v>6698.443</v>
      </c>
      <c r="O86" s="55">
        <f t="shared" si="8"/>
        <v>6140.4</v>
      </c>
      <c r="P86" s="55">
        <f t="shared" si="8"/>
        <v>0</v>
      </c>
      <c r="Q86" s="55">
        <f t="shared" si="8"/>
        <v>0</v>
      </c>
      <c r="R86" s="55">
        <f t="shared" si="8"/>
        <v>0</v>
      </c>
      <c r="S86" s="55">
        <f t="shared" si="8"/>
        <v>0</v>
      </c>
      <c r="T86" s="55">
        <f>SUM(M86:S86)</f>
        <v>20319.743000000002</v>
      </c>
    </row>
    <row r="87" spans="1:20" s="3" customFormat="1" ht="33.75">
      <c r="A87" s="21" t="s">
        <v>189</v>
      </c>
      <c r="B87" s="37" t="s">
        <v>109</v>
      </c>
      <c r="C87" s="29" t="s">
        <v>90</v>
      </c>
      <c r="D87" s="29" t="s">
        <v>40</v>
      </c>
      <c r="E87" s="39" t="s">
        <v>177</v>
      </c>
      <c r="F87" s="29" t="s">
        <v>40</v>
      </c>
      <c r="G87" s="29" t="s">
        <v>40</v>
      </c>
      <c r="H87" s="29" t="s">
        <v>40</v>
      </c>
      <c r="I87" s="29" t="s">
        <v>40</v>
      </c>
      <c r="J87" s="29" t="s">
        <v>40</v>
      </c>
      <c r="K87" s="29">
        <v>30</v>
      </c>
      <c r="L87" s="29">
        <v>32</v>
      </c>
      <c r="M87" s="29">
        <v>32</v>
      </c>
      <c r="N87" s="29">
        <v>33</v>
      </c>
      <c r="O87" s="29">
        <v>33</v>
      </c>
      <c r="P87" s="29">
        <v>28</v>
      </c>
      <c r="Q87" s="29">
        <v>28</v>
      </c>
      <c r="R87" s="29">
        <v>28</v>
      </c>
      <c r="S87" s="29">
        <v>28</v>
      </c>
      <c r="T87" s="29" t="s">
        <v>40</v>
      </c>
    </row>
    <row r="88" spans="1:21" s="10" customFormat="1" ht="38.25">
      <c r="A88" s="21" t="s">
        <v>190</v>
      </c>
      <c r="B88" s="26" t="s">
        <v>110</v>
      </c>
      <c r="C88" s="29" t="s">
        <v>40</v>
      </c>
      <c r="D88" s="29" t="s">
        <v>40</v>
      </c>
      <c r="E88" s="29" t="s">
        <v>40</v>
      </c>
      <c r="F88" s="42" t="s">
        <v>73</v>
      </c>
      <c r="G88" s="39" t="s">
        <v>74</v>
      </c>
      <c r="H88" s="29" t="s">
        <v>40</v>
      </c>
      <c r="I88" s="29" t="s">
        <v>40</v>
      </c>
      <c r="J88" s="29" t="s">
        <v>40</v>
      </c>
      <c r="K88" s="29" t="s">
        <v>40</v>
      </c>
      <c r="L88" s="29" t="s">
        <v>40</v>
      </c>
      <c r="M88" s="29" t="s">
        <v>40</v>
      </c>
      <c r="N88" s="29" t="s">
        <v>40</v>
      </c>
      <c r="O88" s="29" t="s">
        <v>40</v>
      </c>
      <c r="P88" s="29" t="s">
        <v>40</v>
      </c>
      <c r="Q88" s="29" t="s">
        <v>40</v>
      </c>
      <c r="R88" s="29" t="s">
        <v>40</v>
      </c>
      <c r="S88" s="29" t="s">
        <v>40</v>
      </c>
      <c r="T88" s="29" t="s">
        <v>40</v>
      </c>
      <c r="U88" s="9"/>
    </row>
    <row r="89" spans="1:21" s="10" customFormat="1" ht="15">
      <c r="A89" s="21"/>
      <c r="B89" s="41" t="s">
        <v>41</v>
      </c>
      <c r="C89" s="29" t="s">
        <v>42</v>
      </c>
      <c r="D89" s="109" t="s">
        <v>40</v>
      </c>
      <c r="E89" s="109" t="s">
        <v>40</v>
      </c>
      <c r="F89" s="99" t="s">
        <v>40</v>
      </c>
      <c r="G89" s="111" t="s">
        <v>40</v>
      </c>
      <c r="H89" s="29" t="s">
        <v>40</v>
      </c>
      <c r="I89" s="29" t="s">
        <v>40</v>
      </c>
      <c r="J89" s="29" t="s">
        <v>40</v>
      </c>
      <c r="K89" s="29" t="s">
        <v>40</v>
      </c>
      <c r="L89" s="29" t="s">
        <v>40</v>
      </c>
      <c r="M89" s="55">
        <f>M91+M92</f>
        <v>7718.099999999999</v>
      </c>
      <c r="N89" s="55">
        <f>N91+N92</f>
        <v>7050.993</v>
      </c>
      <c r="O89" s="55">
        <f>O91+O92</f>
        <v>6463.599999999999</v>
      </c>
      <c r="P89" s="46" t="s">
        <v>49</v>
      </c>
      <c r="Q89" s="46" t="s">
        <v>49</v>
      </c>
      <c r="R89" s="46" t="s">
        <v>49</v>
      </c>
      <c r="S89" s="46" t="s">
        <v>49</v>
      </c>
      <c r="T89" s="55">
        <f>SUM(M89:S89)</f>
        <v>21232.693</v>
      </c>
      <c r="U89" s="9"/>
    </row>
    <row r="90" spans="1:21" s="10" customFormat="1" ht="15">
      <c r="A90" s="51"/>
      <c r="B90" s="41" t="s">
        <v>46</v>
      </c>
      <c r="C90" s="29" t="s">
        <v>40</v>
      </c>
      <c r="D90" s="114"/>
      <c r="E90" s="114"/>
      <c r="F90" s="99"/>
      <c r="G90" s="112"/>
      <c r="H90" s="29" t="s">
        <v>40</v>
      </c>
      <c r="I90" s="29" t="s">
        <v>40</v>
      </c>
      <c r="J90" s="29" t="s">
        <v>40</v>
      </c>
      <c r="K90" s="29" t="s">
        <v>40</v>
      </c>
      <c r="L90" s="29" t="s">
        <v>40</v>
      </c>
      <c r="M90" s="55"/>
      <c r="N90" s="55"/>
      <c r="O90" s="55"/>
      <c r="P90" s="29"/>
      <c r="Q90" s="29"/>
      <c r="R90" s="29"/>
      <c r="S90" s="29"/>
      <c r="T90" s="55"/>
      <c r="U90" s="9"/>
    </row>
    <row r="91" spans="1:21" s="10" customFormat="1" ht="15">
      <c r="A91" s="21"/>
      <c r="B91" s="41" t="s">
        <v>47</v>
      </c>
      <c r="C91" s="29" t="s">
        <v>42</v>
      </c>
      <c r="D91" s="114"/>
      <c r="E91" s="114"/>
      <c r="F91" s="99"/>
      <c r="G91" s="112"/>
      <c r="H91" s="48" t="s">
        <v>101</v>
      </c>
      <c r="I91" s="48" t="s">
        <v>158</v>
      </c>
      <c r="J91" s="48" t="s">
        <v>106</v>
      </c>
      <c r="K91" s="29" t="s">
        <v>40</v>
      </c>
      <c r="L91" s="29" t="s">
        <v>40</v>
      </c>
      <c r="M91" s="55">
        <v>237.2</v>
      </c>
      <c r="N91" s="55">
        <v>352.55</v>
      </c>
      <c r="O91" s="55">
        <v>323.2</v>
      </c>
      <c r="P91" s="55">
        <v>0</v>
      </c>
      <c r="Q91" s="55">
        <v>0</v>
      </c>
      <c r="R91" s="55">
        <v>0</v>
      </c>
      <c r="S91" s="55">
        <v>0</v>
      </c>
      <c r="T91" s="63">
        <f>SUM(M91:S91)</f>
        <v>912.95</v>
      </c>
      <c r="U91" s="9"/>
    </row>
    <row r="92" spans="1:21" s="10" customFormat="1" ht="15">
      <c r="A92" s="21"/>
      <c r="B92" s="41" t="s">
        <v>48</v>
      </c>
      <c r="C92" s="29" t="s">
        <v>42</v>
      </c>
      <c r="D92" s="110"/>
      <c r="E92" s="110"/>
      <c r="F92" s="99"/>
      <c r="G92" s="113"/>
      <c r="H92" s="48" t="s">
        <v>101</v>
      </c>
      <c r="I92" s="48" t="s">
        <v>111</v>
      </c>
      <c r="J92" s="48" t="s">
        <v>106</v>
      </c>
      <c r="K92" s="29" t="s">
        <v>40</v>
      </c>
      <c r="L92" s="29" t="s">
        <v>40</v>
      </c>
      <c r="M92" s="55">
        <v>7480.9</v>
      </c>
      <c r="N92" s="55">
        <v>6698.443</v>
      </c>
      <c r="O92" s="55">
        <v>6140.4</v>
      </c>
      <c r="P92" s="55">
        <v>0</v>
      </c>
      <c r="Q92" s="55">
        <v>0</v>
      </c>
      <c r="R92" s="55">
        <v>0</v>
      </c>
      <c r="S92" s="55">
        <v>0</v>
      </c>
      <c r="T92" s="63">
        <f>SUM(M92:S92)</f>
        <v>20319.743000000002</v>
      </c>
      <c r="U92" s="9"/>
    </row>
    <row r="93" spans="1:20" s="3" customFormat="1" ht="38.25">
      <c r="A93" s="21" t="s">
        <v>191</v>
      </c>
      <c r="B93" s="37" t="s">
        <v>112</v>
      </c>
      <c r="C93" s="29" t="s">
        <v>90</v>
      </c>
      <c r="D93" s="29" t="s">
        <v>40</v>
      </c>
      <c r="E93" s="39" t="s">
        <v>178</v>
      </c>
      <c r="F93" s="29" t="s">
        <v>40</v>
      </c>
      <c r="G93" s="29" t="s">
        <v>40</v>
      </c>
      <c r="H93" s="29" t="s">
        <v>40</v>
      </c>
      <c r="I93" s="29" t="s">
        <v>40</v>
      </c>
      <c r="J93" s="29" t="s">
        <v>40</v>
      </c>
      <c r="K93" s="29"/>
      <c r="L93" s="29"/>
      <c r="M93" s="29"/>
      <c r="N93" s="29"/>
      <c r="O93" s="29">
        <v>130</v>
      </c>
      <c r="P93" s="29">
        <v>135</v>
      </c>
      <c r="Q93" s="29">
        <v>137</v>
      </c>
      <c r="R93" s="29">
        <v>140</v>
      </c>
      <c r="S93" s="29">
        <v>145</v>
      </c>
      <c r="T93" s="29" t="s">
        <v>40</v>
      </c>
    </row>
    <row r="94" spans="1:21" s="3" customFormat="1" ht="59.25" customHeight="1">
      <c r="A94" s="21" t="s">
        <v>201</v>
      </c>
      <c r="B94" s="26" t="s">
        <v>113</v>
      </c>
      <c r="C94" s="29" t="s">
        <v>40</v>
      </c>
      <c r="D94" s="29" t="s">
        <v>92</v>
      </c>
      <c r="E94" s="29" t="s">
        <v>40</v>
      </c>
      <c r="F94" s="42" t="s">
        <v>73</v>
      </c>
      <c r="G94" s="39" t="s">
        <v>74</v>
      </c>
      <c r="H94" s="29" t="s">
        <v>40</v>
      </c>
      <c r="I94" s="29" t="s">
        <v>40</v>
      </c>
      <c r="J94" s="29" t="s">
        <v>40</v>
      </c>
      <c r="K94" s="29" t="s">
        <v>40</v>
      </c>
      <c r="L94" s="29" t="s">
        <v>40</v>
      </c>
      <c r="M94" s="29" t="s">
        <v>40</v>
      </c>
      <c r="N94" s="29" t="s">
        <v>40</v>
      </c>
      <c r="O94" s="29" t="s">
        <v>40</v>
      </c>
      <c r="P94" s="29" t="s">
        <v>40</v>
      </c>
      <c r="Q94" s="29" t="s">
        <v>40</v>
      </c>
      <c r="R94" s="29" t="s">
        <v>40</v>
      </c>
      <c r="S94" s="29" t="s">
        <v>40</v>
      </c>
      <c r="T94" s="29" t="s">
        <v>40</v>
      </c>
      <c r="U94" s="7"/>
    </row>
    <row r="95" spans="1:21" s="3" customFormat="1" ht="15">
      <c r="A95" s="21"/>
      <c r="B95" s="44" t="s">
        <v>79</v>
      </c>
      <c r="C95" s="29" t="s">
        <v>42</v>
      </c>
      <c r="D95" s="29" t="s">
        <v>40</v>
      </c>
      <c r="E95" s="29" t="s">
        <v>40</v>
      </c>
      <c r="F95" s="29" t="s">
        <v>40</v>
      </c>
      <c r="G95" s="29" t="s">
        <v>40</v>
      </c>
      <c r="H95" s="21" t="s">
        <v>101</v>
      </c>
      <c r="I95" s="29">
        <v>1820303512</v>
      </c>
      <c r="J95" s="29">
        <v>350</v>
      </c>
      <c r="K95" s="29" t="s">
        <v>40</v>
      </c>
      <c r="L95" s="29" t="s">
        <v>40</v>
      </c>
      <c r="M95" s="35">
        <v>6319.1</v>
      </c>
      <c r="N95" s="35">
        <v>0</v>
      </c>
      <c r="O95" s="58"/>
      <c r="P95" s="35">
        <v>8655</v>
      </c>
      <c r="Q95" s="35">
        <v>8655</v>
      </c>
      <c r="R95" s="35">
        <v>8655</v>
      </c>
      <c r="S95" s="35">
        <v>8655</v>
      </c>
      <c r="T95" s="35">
        <f>SUM(M95:S95)</f>
        <v>40939.1</v>
      </c>
      <c r="U95" s="7"/>
    </row>
    <row r="96" spans="1:21" s="3" customFormat="1" ht="31.5">
      <c r="A96" s="21" t="s">
        <v>192</v>
      </c>
      <c r="B96" s="37" t="s">
        <v>114</v>
      </c>
      <c r="C96" s="29" t="s">
        <v>90</v>
      </c>
      <c r="D96" s="29" t="s">
        <v>40</v>
      </c>
      <c r="E96" s="59" t="s">
        <v>179</v>
      </c>
      <c r="F96" s="29" t="s">
        <v>40</v>
      </c>
      <c r="G96" s="29" t="s">
        <v>40</v>
      </c>
      <c r="H96" s="29" t="s">
        <v>40</v>
      </c>
      <c r="I96" s="29" t="s">
        <v>40</v>
      </c>
      <c r="J96" s="29" t="s">
        <v>40</v>
      </c>
      <c r="K96" s="29">
        <v>80</v>
      </c>
      <c r="L96" s="29">
        <v>85</v>
      </c>
      <c r="M96" s="29">
        <v>90</v>
      </c>
      <c r="N96" s="29">
        <v>90</v>
      </c>
      <c r="O96" s="29">
        <v>70</v>
      </c>
      <c r="P96" s="29">
        <v>70</v>
      </c>
      <c r="Q96" s="29">
        <v>70</v>
      </c>
      <c r="R96" s="29">
        <v>70</v>
      </c>
      <c r="S96" s="29">
        <v>70</v>
      </c>
      <c r="T96" s="35" t="s">
        <v>40</v>
      </c>
      <c r="U96" s="7"/>
    </row>
    <row r="97" spans="1:21" s="10" customFormat="1" ht="58.5" customHeight="1">
      <c r="A97" s="21" t="s">
        <v>202</v>
      </c>
      <c r="B97" s="41" t="s">
        <v>115</v>
      </c>
      <c r="C97" s="29" t="s">
        <v>40</v>
      </c>
      <c r="D97" s="29" t="s">
        <v>40</v>
      </c>
      <c r="E97" s="29" t="s">
        <v>40</v>
      </c>
      <c r="F97" s="42" t="s">
        <v>73</v>
      </c>
      <c r="G97" s="39" t="s">
        <v>74</v>
      </c>
      <c r="H97" s="29" t="s">
        <v>40</v>
      </c>
      <c r="I97" s="29" t="s">
        <v>40</v>
      </c>
      <c r="J97" s="29" t="s">
        <v>40</v>
      </c>
      <c r="K97" s="29" t="s">
        <v>40</v>
      </c>
      <c r="L97" s="29" t="s">
        <v>40</v>
      </c>
      <c r="M97" s="29" t="s">
        <v>40</v>
      </c>
      <c r="N97" s="29" t="s">
        <v>40</v>
      </c>
      <c r="O97" s="29" t="s">
        <v>40</v>
      </c>
      <c r="P97" s="29" t="s">
        <v>40</v>
      </c>
      <c r="Q97" s="29" t="s">
        <v>40</v>
      </c>
      <c r="R97" s="29" t="s">
        <v>40</v>
      </c>
      <c r="S97" s="29" t="s">
        <v>40</v>
      </c>
      <c r="T97" s="29" t="s">
        <v>40</v>
      </c>
      <c r="U97" s="9"/>
    </row>
    <row r="98" spans="1:21" s="3" customFormat="1" ht="15">
      <c r="A98" s="21"/>
      <c r="B98" s="44" t="s">
        <v>79</v>
      </c>
      <c r="C98" s="29" t="s">
        <v>42</v>
      </c>
      <c r="D98" s="29" t="s">
        <v>40</v>
      </c>
      <c r="E98" s="51" t="s">
        <v>40</v>
      </c>
      <c r="F98" s="29" t="s">
        <v>40</v>
      </c>
      <c r="G98" s="29" t="s">
        <v>40</v>
      </c>
      <c r="H98" s="21" t="s">
        <v>101</v>
      </c>
      <c r="I98" s="29">
        <v>1820303000</v>
      </c>
      <c r="J98" s="29">
        <v>244</v>
      </c>
      <c r="K98" s="29" t="s">
        <v>40</v>
      </c>
      <c r="L98" s="29" t="s">
        <v>40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35">
        <f>SUM(M98:S98)</f>
        <v>0</v>
      </c>
      <c r="U98" s="7"/>
    </row>
    <row r="99" spans="1:21" s="3" customFormat="1" ht="33.75">
      <c r="A99" s="21" t="s">
        <v>203</v>
      </c>
      <c r="B99" s="37" t="s">
        <v>116</v>
      </c>
      <c r="C99" s="29" t="s">
        <v>90</v>
      </c>
      <c r="D99" s="29" t="s">
        <v>40</v>
      </c>
      <c r="E99" s="38" t="s">
        <v>276</v>
      </c>
      <c r="F99" s="29" t="s">
        <v>40</v>
      </c>
      <c r="G99" s="29" t="s">
        <v>40</v>
      </c>
      <c r="H99" s="29" t="s">
        <v>40</v>
      </c>
      <c r="I99" s="29" t="s">
        <v>40</v>
      </c>
      <c r="J99" s="29" t="s">
        <v>40</v>
      </c>
      <c r="K99" s="29">
        <v>248</v>
      </c>
      <c r="L99" s="29">
        <v>345</v>
      </c>
      <c r="M99" s="29">
        <v>230</v>
      </c>
      <c r="N99" s="29">
        <v>240</v>
      </c>
      <c r="O99" s="29">
        <v>240</v>
      </c>
      <c r="P99" s="29">
        <v>250</v>
      </c>
      <c r="Q99" s="29">
        <v>240</v>
      </c>
      <c r="R99" s="29">
        <v>250</v>
      </c>
      <c r="S99" s="29">
        <v>240</v>
      </c>
      <c r="T99" s="29" t="s">
        <v>40</v>
      </c>
      <c r="U99" s="7"/>
    </row>
    <row r="100" spans="1:21" s="3" customFormat="1" ht="33.75">
      <c r="A100" s="21" t="s">
        <v>204</v>
      </c>
      <c r="B100" s="37" t="s">
        <v>117</v>
      </c>
      <c r="C100" s="29" t="s">
        <v>90</v>
      </c>
      <c r="D100" s="29" t="s">
        <v>40</v>
      </c>
      <c r="E100" s="38" t="s">
        <v>276</v>
      </c>
      <c r="F100" s="29" t="s">
        <v>40</v>
      </c>
      <c r="G100" s="29" t="s">
        <v>40</v>
      </c>
      <c r="H100" s="29" t="s">
        <v>40</v>
      </c>
      <c r="I100" s="29" t="s">
        <v>40</v>
      </c>
      <c r="J100" s="29" t="s">
        <v>40</v>
      </c>
      <c r="K100" s="29">
        <v>241</v>
      </c>
      <c r="L100" s="29">
        <v>181</v>
      </c>
      <c r="M100" s="29">
        <v>180</v>
      </c>
      <c r="N100" s="29">
        <v>180</v>
      </c>
      <c r="O100" s="29">
        <v>120</v>
      </c>
      <c r="P100" s="29">
        <v>120</v>
      </c>
      <c r="Q100" s="29">
        <v>115</v>
      </c>
      <c r="R100" s="29">
        <v>120</v>
      </c>
      <c r="S100" s="29">
        <v>185</v>
      </c>
      <c r="T100" s="29" t="s">
        <v>40</v>
      </c>
      <c r="U100" s="7"/>
    </row>
    <row r="101" spans="1:21" s="3" customFormat="1" ht="72.75" customHeight="1">
      <c r="A101" s="21" t="s">
        <v>205</v>
      </c>
      <c r="B101" s="37" t="s">
        <v>118</v>
      </c>
      <c r="C101" s="29" t="s">
        <v>90</v>
      </c>
      <c r="D101" s="29" t="s">
        <v>40</v>
      </c>
      <c r="E101" s="39" t="s">
        <v>180</v>
      </c>
      <c r="F101" s="29" t="s">
        <v>40</v>
      </c>
      <c r="G101" s="29" t="s">
        <v>40</v>
      </c>
      <c r="H101" s="29" t="s">
        <v>40</v>
      </c>
      <c r="I101" s="29" t="s">
        <v>40</v>
      </c>
      <c r="J101" s="29" t="s">
        <v>40</v>
      </c>
      <c r="K101" s="29">
        <v>60</v>
      </c>
      <c r="L101" s="29">
        <v>79</v>
      </c>
      <c r="M101" s="29">
        <v>79</v>
      </c>
      <c r="N101" s="29">
        <v>45</v>
      </c>
      <c r="O101" s="29">
        <v>15</v>
      </c>
      <c r="P101" s="29">
        <v>15</v>
      </c>
      <c r="Q101" s="29">
        <v>15</v>
      </c>
      <c r="R101" s="29">
        <v>20</v>
      </c>
      <c r="S101" s="29">
        <v>25</v>
      </c>
      <c r="T101" s="29" t="s">
        <v>40</v>
      </c>
      <c r="U101" s="7"/>
    </row>
    <row r="102" spans="1:20" s="3" customFormat="1" ht="57" customHeight="1">
      <c r="A102" s="21" t="s">
        <v>206</v>
      </c>
      <c r="B102" s="41" t="s">
        <v>119</v>
      </c>
      <c r="C102" s="29" t="s">
        <v>40</v>
      </c>
      <c r="D102" s="29">
        <v>0.1</v>
      </c>
      <c r="E102" s="29" t="s">
        <v>40</v>
      </c>
      <c r="F102" s="42" t="s">
        <v>73</v>
      </c>
      <c r="G102" s="39" t="s">
        <v>74</v>
      </c>
      <c r="H102" s="29" t="s">
        <v>40</v>
      </c>
      <c r="I102" s="29" t="s">
        <v>40</v>
      </c>
      <c r="J102" s="29" t="s">
        <v>40</v>
      </c>
      <c r="K102" s="29" t="s">
        <v>40</v>
      </c>
      <c r="L102" s="29" t="s">
        <v>40</v>
      </c>
      <c r="M102" s="29" t="s">
        <v>40</v>
      </c>
      <c r="N102" s="29" t="s">
        <v>40</v>
      </c>
      <c r="O102" s="29" t="s">
        <v>40</v>
      </c>
      <c r="P102" s="29" t="s">
        <v>40</v>
      </c>
      <c r="Q102" s="29" t="s">
        <v>40</v>
      </c>
      <c r="R102" s="29" t="s">
        <v>40</v>
      </c>
      <c r="S102" s="29" t="s">
        <v>40</v>
      </c>
      <c r="T102" s="29" t="s">
        <v>40</v>
      </c>
    </row>
    <row r="103" spans="1:20" s="3" customFormat="1" ht="12.75">
      <c r="A103" s="21"/>
      <c r="B103" s="41" t="s">
        <v>41</v>
      </c>
      <c r="C103" s="29" t="s">
        <v>42</v>
      </c>
      <c r="D103" s="29" t="s">
        <v>40</v>
      </c>
      <c r="E103" s="29" t="s">
        <v>40</v>
      </c>
      <c r="F103" s="29" t="s">
        <v>40</v>
      </c>
      <c r="G103" s="29" t="s">
        <v>40</v>
      </c>
      <c r="H103" s="29"/>
      <c r="I103" s="29"/>
      <c r="J103" s="29"/>
      <c r="K103" s="29" t="s">
        <v>40</v>
      </c>
      <c r="L103" s="29" t="s">
        <v>40</v>
      </c>
      <c r="M103" s="35">
        <f aca="true" t="shared" si="9" ref="M103:S103">SUM(M105:M108)</f>
        <v>0</v>
      </c>
      <c r="N103" s="35">
        <f t="shared" si="9"/>
        <v>0</v>
      </c>
      <c r="O103" s="35">
        <f t="shared" si="9"/>
        <v>0</v>
      </c>
      <c r="P103" s="35">
        <f t="shared" si="9"/>
        <v>0</v>
      </c>
      <c r="Q103" s="35">
        <f t="shared" si="9"/>
        <v>0</v>
      </c>
      <c r="R103" s="35">
        <f t="shared" si="9"/>
        <v>0</v>
      </c>
      <c r="S103" s="35">
        <f t="shared" si="9"/>
        <v>0</v>
      </c>
      <c r="T103" s="35">
        <f>SUM(M103:S103)</f>
        <v>0</v>
      </c>
    </row>
    <row r="104" spans="1:20" s="3" customFormat="1" ht="12.75">
      <c r="A104" s="21"/>
      <c r="B104" s="41" t="s">
        <v>46</v>
      </c>
      <c r="C104" s="29" t="s">
        <v>40</v>
      </c>
      <c r="D104" s="29" t="s">
        <v>40</v>
      </c>
      <c r="E104" s="29" t="s">
        <v>40</v>
      </c>
      <c r="F104" s="29" t="s">
        <v>40</v>
      </c>
      <c r="G104" s="29" t="s">
        <v>40</v>
      </c>
      <c r="H104" s="29" t="s">
        <v>40</v>
      </c>
      <c r="I104" s="29" t="s">
        <v>40</v>
      </c>
      <c r="J104" s="29" t="s">
        <v>40</v>
      </c>
      <c r="K104" s="29" t="s">
        <v>40</v>
      </c>
      <c r="L104" s="29" t="s">
        <v>40</v>
      </c>
      <c r="M104" s="29" t="s">
        <v>40</v>
      </c>
      <c r="N104" s="29" t="s">
        <v>40</v>
      </c>
      <c r="O104" s="29" t="s">
        <v>40</v>
      </c>
      <c r="P104" s="29" t="s">
        <v>40</v>
      </c>
      <c r="Q104" s="29" t="s">
        <v>40</v>
      </c>
      <c r="R104" s="29" t="s">
        <v>40</v>
      </c>
      <c r="S104" s="29" t="s">
        <v>40</v>
      </c>
      <c r="T104" s="29" t="s">
        <v>40</v>
      </c>
    </row>
    <row r="105" spans="1:20" s="3" customFormat="1" ht="12.75">
      <c r="A105" s="21"/>
      <c r="B105" s="41" t="s">
        <v>47</v>
      </c>
      <c r="C105" s="29" t="s">
        <v>42</v>
      </c>
      <c r="D105" s="29" t="s">
        <v>40</v>
      </c>
      <c r="E105" s="29" t="s">
        <v>40</v>
      </c>
      <c r="F105" s="29" t="s">
        <v>40</v>
      </c>
      <c r="G105" s="29" t="s">
        <v>40</v>
      </c>
      <c r="H105" s="29"/>
      <c r="I105" s="29"/>
      <c r="J105" s="29"/>
      <c r="K105" s="29" t="s">
        <v>40</v>
      </c>
      <c r="L105" s="29" t="s">
        <v>40</v>
      </c>
      <c r="M105" s="35">
        <f aca="true" t="shared" si="10" ref="M105:S105">M111+M114+M117</f>
        <v>0</v>
      </c>
      <c r="N105" s="35">
        <f t="shared" si="10"/>
        <v>0</v>
      </c>
      <c r="O105" s="35">
        <f t="shared" si="10"/>
        <v>0</v>
      </c>
      <c r="P105" s="35">
        <f t="shared" si="10"/>
        <v>0</v>
      </c>
      <c r="Q105" s="35">
        <f t="shared" si="10"/>
        <v>0</v>
      </c>
      <c r="R105" s="35">
        <f t="shared" si="10"/>
        <v>0</v>
      </c>
      <c r="S105" s="35">
        <f t="shared" si="10"/>
        <v>0</v>
      </c>
      <c r="T105" s="35">
        <f>SUM(M105:S105)</f>
        <v>0</v>
      </c>
    </row>
    <row r="106" spans="1:20" s="3" customFormat="1" ht="12.75">
      <c r="A106" s="21"/>
      <c r="B106" s="41" t="s">
        <v>48</v>
      </c>
      <c r="C106" s="29" t="s">
        <v>42</v>
      </c>
      <c r="D106" s="29"/>
      <c r="E106" s="29" t="s">
        <v>40</v>
      </c>
      <c r="F106" s="29" t="s">
        <v>40</v>
      </c>
      <c r="G106" s="29" t="s">
        <v>40</v>
      </c>
      <c r="H106" s="29" t="s">
        <v>49</v>
      </c>
      <c r="I106" s="29" t="s">
        <v>49</v>
      </c>
      <c r="J106" s="29" t="s">
        <v>49</v>
      </c>
      <c r="K106" s="29" t="s">
        <v>40</v>
      </c>
      <c r="L106" s="29" t="s">
        <v>40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f>SUM(M106:S106)</f>
        <v>0</v>
      </c>
    </row>
    <row r="107" spans="1:20" s="3" customFormat="1" ht="12.75">
      <c r="A107" s="21"/>
      <c r="B107" s="41" t="s">
        <v>50</v>
      </c>
      <c r="C107" s="29" t="s">
        <v>42</v>
      </c>
      <c r="D107" s="29" t="s">
        <v>40</v>
      </c>
      <c r="E107" s="29" t="s">
        <v>40</v>
      </c>
      <c r="F107" s="29" t="s">
        <v>40</v>
      </c>
      <c r="G107" s="29" t="s">
        <v>40</v>
      </c>
      <c r="H107" s="29" t="s">
        <v>49</v>
      </c>
      <c r="I107" s="29" t="s">
        <v>49</v>
      </c>
      <c r="J107" s="29" t="s">
        <v>49</v>
      </c>
      <c r="K107" s="29" t="s">
        <v>40</v>
      </c>
      <c r="L107" s="29" t="s">
        <v>40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f>SUM(M107:S107)</f>
        <v>0</v>
      </c>
    </row>
    <row r="108" spans="1:20" s="3" customFormat="1" ht="12.75">
      <c r="A108" s="21"/>
      <c r="B108" s="41" t="s">
        <v>51</v>
      </c>
      <c r="C108" s="29" t="s">
        <v>42</v>
      </c>
      <c r="D108" s="29" t="s">
        <v>40</v>
      </c>
      <c r="E108" s="60"/>
      <c r="F108" s="29" t="s">
        <v>40</v>
      </c>
      <c r="G108" s="29" t="s">
        <v>40</v>
      </c>
      <c r="H108" s="29" t="s">
        <v>49</v>
      </c>
      <c r="I108" s="29" t="s">
        <v>49</v>
      </c>
      <c r="J108" s="29" t="s">
        <v>49</v>
      </c>
      <c r="K108" s="29" t="s">
        <v>40</v>
      </c>
      <c r="L108" s="29" t="s">
        <v>40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f>SUM(M108:S108)</f>
        <v>0</v>
      </c>
    </row>
    <row r="109" spans="1:20" s="3" customFormat="1" ht="51">
      <c r="A109" s="21" t="s">
        <v>263</v>
      </c>
      <c r="B109" s="37" t="s">
        <v>266</v>
      </c>
      <c r="C109" s="29" t="s">
        <v>87</v>
      </c>
      <c r="D109" s="29" t="s">
        <v>40</v>
      </c>
      <c r="E109" s="38" t="s">
        <v>151</v>
      </c>
      <c r="F109" s="29" t="s">
        <v>40</v>
      </c>
      <c r="G109" s="39" t="s">
        <v>74</v>
      </c>
      <c r="H109" s="29" t="s">
        <v>40</v>
      </c>
      <c r="I109" s="29" t="s">
        <v>40</v>
      </c>
      <c r="J109" s="29" t="s">
        <v>40</v>
      </c>
      <c r="K109" s="29" t="s">
        <v>40</v>
      </c>
      <c r="L109" s="29" t="s">
        <v>40</v>
      </c>
      <c r="M109" s="98" t="s">
        <v>40</v>
      </c>
      <c r="N109" s="29">
        <v>2</v>
      </c>
      <c r="O109" s="29">
        <v>2</v>
      </c>
      <c r="P109" s="29">
        <v>2</v>
      </c>
      <c r="Q109" s="29">
        <v>2</v>
      </c>
      <c r="R109" s="29">
        <v>2</v>
      </c>
      <c r="S109" s="29">
        <v>2</v>
      </c>
      <c r="T109" s="98" t="s">
        <v>40</v>
      </c>
    </row>
    <row r="110" spans="1:20" s="3" customFormat="1" ht="33.75">
      <c r="A110" s="21" t="s">
        <v>207</v>
      </c>
      <c r="B110" s="41" t="s">
        <v>120</v>
      </c>
      <c r="C110" s="29" t="s">
        <v>40</v>
      </c>
      <c r="D110" s="29" t="s">
        <v>40</v>
      </c>
      <c r="E110" s="29" t="s">
        <v>40</v>
      </c>
      <c r="F110" s="42" t="s">
        <v>73</v>
      </c>
      <c r="G110" s="39" t="s">
        <v>74</v>
      </c>
      <c r="H110" s="29" t="s">
        <v>40</v>
      </c>
      <c r="I110" s="29" t="s">
        <v>40</v>
      </c>
      <c r="J110" s="29" t="s">
        <v>40</v>
      </c>
      <c r="K110" s="29" t="s">
        <v>40</v>
      </c>
      <c r="L110" s="29" t="s">
        <v>40</v>
      </c>
      <c r="M110" s="29" t="s">
        <v>40</v>
      </c>
      <c r="N110" s="29" t="s">
        <v>40</v>
      </c>
      <c r="O110" s="29" t="s">
        <v>40</v>
      </c>
      <c r="P110" s="29" t="s">
        <v>40</v>
      </c>
      <c r="Q110" s="29" t="s">
        <v>40</v>
      </c>
      <c r="R110" s="29" t="s">
        <v>40</v>
      </c>
      <c r="S110" s="29" t="s">
        <v>40</v>
      </c>
      <c r="T110" s="29" t="s">
        <v>40</v>
      </c>
    </row>
    <row r="111" spans="1:20" s="3" customFormat="1" ht="12.75">
      <c r="A111" s="21"/>
      <c r="B111" s="41" t="s">
        <v>79</v>
      </c>
      <c r="C111" s="29" t="s">
        <v>42</v>
      </c>
      <c r="D111" s="29" t="s">
        <v>40</v>
      </c>
      <c r="E111" s="29" t="s">
        <v>40</v>
      </c>
      <c r="F111" s="29" t="s">
        <v>40</v>
      </c>
      <c r="G111" s="29" t="s">
        <v>40</v>
      </c>
      <c r="H111" s="29"/>
      <c r="I111" s="29"/>
      <c r="J111" s="29"/>
      <c r="K111" s="29" t="s">
        <v>40</v>
      </c>
      <c r="L111" s="29" t="s">
        <v>40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f>SUM(M111:S111)</f>
        <v>0</v>
      </c>
    </row>
    <row r="112" spans="1:20" s="3" customFormat="1" ht="38.25">
      <c r="A112" s="21" t="s">
        <v>208</v>
      </c>
      <c r="B112" s="61" t="s">
        <v>121</v>
      </c>
      <c r="C112" s="29" t="s">
        <v>87</v>
      </c>
      <c r="D112" s="29" t="s">
        <v>40</v>
      </c>
      <c r="E112" s="39" t="s">
        <v>122</v>
      </c>
      <c r="F112" s="29" t="s">
        <v>40</v>
      </c>
      <c r="G112" s="29" t="s">
        <v>40</v>
      </c>
      <c r="H112" s="29" t="s">
        <v>40</v>
      </c>
      <c r="I112" s="29" t="s">
        <v>40</v>
      </c>
      <c r="J112" s="29" t="s">
        <v>40</v>
      </c>
      <c r="K112" s="35">
        <v>0</v>
      </c>
      <c r="L112" s="35">
        <v>0</v>
      </c>
      <c r="M112" s="29">
        <v>5</v>
      </c>
      <c r="N112" s="29">
        <v>6</v>
      </c>
      <c r="O112" s="29">
        <v>2</v>
      </c>
      <c r="P112" s="29">
        <v>2</v>
      </c>
      <c r="Q112" s="29">
        <v>2</v>
      </c>
      <c r="R112" s="29">
        <v>2</v>
      </c>
      <c r="S112" s="29">
        <v>2</v>
      </c>
      <c r="T112" s="29" t="s">
        <v>40</v>
      </c>
    </row>
    <row r="113" spans="1:20" s="3" customFormat="1" ht="38.25">
      <c r="A113" s="21" t="s">
        <v>209</v>
      </c>
      <c r="B113" s="41" t="s">
        <v>123</v>
      </c>
      <c r="C113" s="29" t="s">
        <v>40</v>
      </c>
      <c r="D113" s="29" t="s">
        <v>40</v>
      </c>
      <c r="E113" s="29" t="s">
        <v>40</v>
      </c>
      <c r="F113" s="42" t="s">
        <v>73</v>
      </c>
      <c r="G113" s="39" t="s">
        <v>74</v>
      </c>
      <c r="H113" s="29" t="s">
        <v>40</v>
      </c>
      <c r="I113" s="29" t="s">
        <v>40</v>
      </c>
      <c r="J113" s="29" t="s">
        <v>40</v>
      </c>
      <c r="K113" s="29" t="s">
        <v>40</v>
      </c>
      <c r="L113" s="29" t="s">
        <v>40</v>
      </c>
      <c r="M113" s="29" t="s">
        <v>40</v>
      </c>
      <c r="N113" s="29" t="s">
        <v>40</v>
      </c>
      <c r="O113" s="29" t="s">
        <v>40</v>
      </c>
      <c r="P113" s="29" t="s">
        <v>40</v>
      </c>
      <c r="Q113" s="29" t="s">
        <v>40</v>
      </c>
      <c r="R113" s="29" t="s">
        <v>40</v>
      </c>
      <c r="S113" s="29" t="s">
        <v>40</v>
      </c>
      <c r="T113" s="29" t="s">
        <v>40</v>
      </c>
    </row>
    <row r="114" spans="1:20" s="3" customFormat="1" ht="12.75">
      <c r="A114" s="21"/>
      <c r="B114" s="41" t="s">
        <v>79</v>
      </c>
      <c r="C114" s="29" t="s">
        <v>42</v>
      </c>
      <c r="D114" s="29" t="s">
        <v>40</v>
      </c>
      <c r="E114" s="29" t="s">
        <v>40</v>
      </c>
      <c r="F114" s="29" t="s">
        <v>40</v>
      </c>
      <c r="G114" s="29" t="s">
        <v>40</v>
      </c>
      <c r="H114" s="29"/>
      <c r="I114" s="29"/>
      <c r="J114" s="29"/>
      <c r="K114" s="29" t="s">
        <v>40</v>
      </c>
      <c r="L114" s="29" t="s">
        <v>40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f>SUM(M114:S114)</f>
        <v>0</v>
      </c>
    </row>
    <row r="115" spans="1:20" s="3" customFormat="1" ht="51">
      <c r="A115" s="21" t="s">
        <v>264</v>
      </c>
      <c r="B115" s="61" t="s">
        <v>291</v>
      </c>
      <c r="C115" s="29" t="s">
        <v>87</v>
      </c>
      <c r="D115" s="29" t="s">
        <v>40</v>
      </c>
      <c r="E115" s="38" t="s">
        <v>151</v>
      </c>
      <c r="F115" s="29" t="s">
        <v>40</v>
      </c>
      <c r="G115" s="39" t="s">
        <v>74</v>
      </c>
      <c r="H115" s="29" t="s">
        <v>40</v>
      </c>
      <c r="I115" s="29" t="s">
        <v>40</v>
      </c>
      <c r="J115" s="29" t="s">
        <v>40</v>
      </c>
      <c r="K115" s="29" t="s">
        <v>40</v>
      </c>
      <c r="L115" s="29" t="s">
        <v>40</v>
      </c>
      <c r="M115" s="98" t="s">
        <v>40</v>
      </c>
      <c r="N115" s="29">
        <v>1</v>
      </c>
      <c r="O115" s="29">
        <v>2</v>
      </c>
      <c r="P115" s="29">
        <v>1</v>
      </c>
      <c r="Q115" s="29">
        <v>2</v>
      </c>
      <c r="R115" s="29">
        <v>2</v>
      </c>
      <c r="S115" s="29">
        <v>2</v>
      </c>
      <c r="T115" s="98" t="s">
        <v>40</v>
      </c>
    </row>
    <row r="116" spans="1:20" s="3" customFormat="1" ht="38.25">
      <c r="A116" s="21" t="s">
        <v>210</v>
      </c>
      <c r="B116" s="41" t="s">
        <v>124</v>
      </c>
      <c r="C116" s="29" t="s">
        <v>40</v>
      </c>
      <c r="D116" s="29" t="s">
        <v>40</v>
      </c>
      <c r="E116" s="29" t="s">
        <v>40</v>
      </c>
      <c r="F116" s="42" t="s">
        <v>73</v>
      </c>
      <c r="G116" s="39" t="s">
        <v>74</v>
      </c>
      <c r="H116" s="29" t="s">
        <v>40</v>
      </c>
      <c r="I116" s="29" t="s">
        <v>40</v>
      </c>
      <c r="J116" s="29" t="s">
        <v>40</v>
      </c>
      <c r="K116" s="29" t="s">
        <v>40</v>
      </c>
      <c r="L116" s="29" t="s">
        <v>40</v>
      </c>
      <c r="M116" s="29" t="s">
        <v>40</v>
      </c>
      <c r="N116" s="29" t="s">
        <v>40</v>
      </c>
      <c r="O116" s="29" t="s">
        <v>40</v>
      </c>
      <c r="P116" s="29" t="s">
        <v>40</v>
      </c>
      <c r="Q116" s="29" t="s">
        <v>40</v>
      </c>
      <c r="R116" s="29" t="s">
        <v>40</v>
      </c>
      <c r="S116" s="29" t="s">
        <v>40</v>
      </c>
      <c r="T116" s="29" t="s">
        <v>40</v>
      </c>
    </row>
    <row r="117" spans="1:21" s="3" customFormat="1" ht="21" customHeight="1">
      <c r="A117" s="21"/>
      <c r="B117" s="41" t="s">
        <v>79</v>
      </c>
      <c r="C117" s="29" t="s">
        <v>42</v>
      </c>
      <c r="D117" s="29" t="s">
        <v>40</v>
      </c>
      <c r="E117" s="29" t="s">
        <v>40</v>
      </c>
      <c r="F117" s="29" t="s">
        <v>40</v>
      </c>
      <c r="G117" s="29" t="s">
        <v>40</v>
      </c>
      <c r="H117" s="29" t="s">
        <v>40</v>
      </c>
      <c r="I117" s="29" t="s">
        <v>40</v>
      </c>
      <c r="J117" s="29"/>
      <c r="K117" s="29" t="s">
        <v>40</v>
      </c>
      <c r="L117" s="29" t="s">
        <v>40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f>SUM(M117:S117)</f>
        <v>0</v>
      </c>
      <c r="U117" s="7"/>
    </row>
    <row r="118" spans="1:21" s="3" customFormat="1" ht="42.75" customHeight="1">
      <c r="A118" s="21" t="s">
        <v>265</v>
      </c>
      <c r="B118" s="61" t="s">
        <v>277</v>
      </c>
      <c r="C118" s="29" t="s">
        <v>87</v>
      </c>
      <c r="D118" s="29" t="s">
        <v>40</v>
      </c>
      <c r="E118" s="38" t="s">
        <v>151</v>
      </c>
      <c r="F118" s="29" t="s">
        <v>40</v>
      </c>
      <c r="G118" s="39" t="s">
        <v>74</v>
      </c>
      <c r="H118" s="29" t="s">
        <v>40</v>
      </c>
      <c r="I118" s="29" t="s">
        <v>40</v>
      </c>
      <c r="J118" s="29" t="s">
        <v>40</v>
      </c>
      <c r="K118" s="29" t="s">
        <v>40</v>
      </c>
      <c r="L118" s="29" t="s">
        <v>40</v>
      </c>
      <c r="M118" s="98" t="s">
        <v>40</v>
      </c>
      <c r="N118" s="29">
        <v>1</v>
      </c>
      <c r="O118" s="29">
        <v>1</v>
      </c>
      <c r="P118" s="29">
        <v>1</v>
      </c>
      <c r="Q118" s="29">
        <v>1</v>
      </c>
      <c r="R118" s="29">
        <v>1</v>
      </c>
      <c r="S118" s="29">
        <v>1</v>
      </c>
      <c r="T118" s="98" t="s">
        <v>40</v>
      </c>
      <c r="U118" s="7"/>
    </row>
    <row r="119" spans="1:20" s="3" customFormat="1" ht="63.75">
      <c r="A119" s="21"/>
      <c r="B119" s="44" t="s">
        <v>267</v>
      </c>
      <c r="C119" s="29" t="s">
        <v>40</v>
      </c>
      <c r="D119" s="29" t="s">
        <v>40</v>
      </c>
      <c r="E119" s="29" t="s">
        <v>40</v>
      </c>
      <c r="F119" s="29" t="s">
        <v>40</v>
      </c>
      <c r="G119" s="29" t="s">
        <v>40</v>
      </c>
      <c r="H119" s="29" t="s">
        <v>40</v>
      </c>
      <c r="I119" s="29" t="s">
        <v>40</v>
      </c>
      <c r="J119" s="29" t="s">
        <v>40</v>
      </c>
      <c r="K119" s="29" t="s">
        <v>40</v>
      </c>
      <c r="L119" s="29" t="s">
        <v>40</v>
      </c>
      <c r="M119" s="29" t="s">
        <v>40</v>
      </c>
      <c r="N119" s="29" t="s">
        <v>40</v>
      </c>
      <c r="O119" s="29" t="s">
        <v>40</v>
      </c>
      <c r="P119" s="29" t="s">
        <v>40</v>
      </c>
      <c r="Q119" s="29" t="s">
        <v>40</v>
      </c>
      <c r="R119" s="29" t="s">
        <v>40</v>
      </c>
      <c r="S119" s="29" t="s">
        <v>40</v>
      </c>
      <c r="T119" s="29" t="s">
        <v>40</v>
      </c>
    </row>
    <row r="120" spans="1:20" s="3" customFormat="1" ht="12.75">
      <c r="A120" s="21" t="s">
        <v>232</v>
      </c>
      <c r="B120" s="72" t="s">
        <v>125</v>
      </c>
      <c r="C120" s="29" t="s">
        <v>40</v>
      </c>
      <c r="D120" s="31" t="s">
        <v>40</v>
      </c>
      <c r="E120" s="31" t="s">
        <v>40</v>
      </c>
      <c r="F120" s="31" t="s">
        <v>40</v>
      </c>
      <c r="G120" s="29" t="s">
        <v>40</v>
      </c>
      <c r="H120" s="29" t="s">
        <v>40</v>
      </c>
      <c r="I120" s="29" t="s">
        <v>40</v>
      </c>
      <c r="J120" s="29" t="s">
        <v>40</v>
      </c>
      <c r="K120" s="29" t="s">
        <v>40</v>
      </c>
      <c r="L120" s="29" t="s">
        <v>40</v>
      </c>
      <c r="M120" s="29" t="s">
        <v>40</v>
      </c>
      <c r="N120" s="29" t="s">
        <v>40</v>
      </c>
      <c r="O120" s="29" t="s">
        <v>40</v>
      </c>
      <c r="P120" s="29" t="s">
        <v>40</v>
      </c>
      <c r="Q120" s="29" t="s">
        <v>40</v>
      </c>
      <c r="R120" s="29" t="s">
        <v>40</v>
      </c>
      <c r="S120" s="29" t="s">
        <v>40</v>
      </c>
      <c r="T120" s="29" t="s">
        <v>40</v>
      </c>
    </row>
    <row r="121" spans="1:20" s="3" customFormat="1" ht="12.75">
      <c r="A121" s="21"/>
      <c r="B121" s="26" t="s">
        <v>41</v>
      </c>
      <c r="C121" s="29" t="s">
        <v>42</v>
      </c>
      <c r="D121" s="29" t="s">
        <v>40</v>
      </c>
      <c r="E121" s="29" t="s">
        <v>40</v>
      </c>
      <c r="F121" s="29" t="s">
        <v>40</v>
      </c>
      <c r="G121" s="29" t="s">
        <v>40</v>
      </c>
      <c r="H121" s="29" t="s">
        <v>40</v>
      </c>
      <c r="I121" s="29" t="s">
        <v>40</v>
      </c>
      <c r="J121" s="29" t="s">
        <v>40</v>
      </c>
      <c r="K121" s="29" t="s">
        <v>40</v>
      </c>
      <c r="L121" s="29" t="s">
        <v>40</v>
      </c>
      <c r="M121" s="35">
        <f aca="true" t="shared" si="11" ref="M121:S121">M123</f>
        <v>18113.2</v>
      </c>
      <c r="N121" s="35">
        <f t="shared" si="11"/>
        <v>19153.199999999997</v>
      </c>
      <c r="O121" s="35">
        <f t="shared" si="11"/>
        <v>14560.000000000002</v>
      </c>
      <c r="P121" s="35">
        <f t="shared" si="11"/>
        <v>11083.7</v>
      </c>
      <c r="Q121" s="35">
        <f t="shared" si="11"/>
        <v>11083.7</v>
      </c>
      <c r="R121" s="35">
        <f t="shared" si="11"/>
        <v>11083.7</v>
      </c>
      <c r="S121" s="35">
        <f t="shared" si="11"/>
        <v>11083.7</v>
      </c>
      <c r="T121" s="35">
        <f>SUM(M121:S121)</f>
        <v>96161.19999999998</v>
      </c>
    </row>
    <row r="122" spans="1:21" s="3" customFormat="1" ht="15">
      <c r="A122" s="21"/>
      <c r="B122" s="26" t="s">
        <v>46</v>
      </c>
      <c r="C122" s="29" t="s">
        <v>40</v>
      </c>
      <c r="D122" s="29" t="s">
        <v>40</v>
      </c>
      <c r="E122" s="29" t="s">
        <v>40</v>
      </c>
      <c r="F122" s="29" t="s">
        <v>40</v>
      </c>
      <c r="G122" s="29" t="s">
        <v>40</v>
      </c>
      <c r="H122" s="29" t="s">
        <v>40</v>
      </c>
      <c r="I122" s="29" t="s">
        <v>40</v>
      </c>
      <c r="J122" s="29" t="s">
        <v>40</v>
      </c>
      <c r="K122" s="29" t="s">
        <v>40</v>
      </c>
      <c r="L122" s="29" t="s">
        <v>40</v>
      </c>
      <c r="M122" s="29" t="s">
        <v>40</v>
      </c>
      <c r="N122" s="29" t="s">
        <v>40</v>
      </c>
      <c r="O122" s="29" t="s">
        <v>40</v>
      </c>
      <c r="P122" s="29" t="s">
        <v>40</v>
      </c>
      <c r="Q122" s="29" t="s">
        <v>40</v>
      </c>
      <c r="R122" s="29" t="s">
        <v>40</v>
      </c>
      <c r="S122" s="29" t="s">
        <v>40</v>
      </c>
      <c r="T122" s="29" t="s">
        <v>40</v>
      </c>
      <c r="U122" s="7"/>
    </row>
    <row r="123" spans="1:21" s="3" customFormat="1" ht="15">
      <c r="A123" s="21"/>
      <c r="B123" s="62" t="s">
        <v>47</v>
      </c>
      <c r="C123" s="31" t="s">
        <v>42</v>
      </c>
      <c r="D123" s="29" t="s">
        <v>40</v>
      </c>
      <c r="E123" s="29" t="s">
        <v>40</v>
      </c>
      <c r="F123" s="29" t="s">
        <v>40</v>
      </c>
      <c r="G123" s="29" t="s">
        <v>40</v>
      </c>
      <c r="H123" s="29" t="s">
        <v>92</v>
      </c>
      <c r="I123" s="29" t="s">
        <v>92</v>
      </c>
      <c r="J123" s="29" t="s">
        <v>92</v>
      </c>
      <c r="K123" s="29" t="s">
        <v>40</v>
      </c>
      <c r="L123" s="29" t="s">
        <v>40</v>
      </c>
      <c r="M123" s="55">
        <f>M131</f>
        <v>18113.2</v>
      </c>
      <c r="N123" s="55">
        <f aca="true" t="shared" si="12" ref="N123:S123">N131</f>
        <v>19153.199999999997</v>
      </c>
      <c r="O123" s="55">
        <f t="shared" si="12"/>
        <v>14560.000000000002</v>
      </c>
      <c r="P123" s="55">
        <f t="shared" si="12"/>
        <v>11083.7</v>
      </c>
      <c r="Q123" s="55">
        <f t="shared" si="12"/>
        <v>11083.7</v>
      </c>
      <c r="R123" s="55">
        <f t="shared" si="12"/>
        <v>11083.7</v>
      </c>
      <c r="S123" s="55">
        <f t="shared" si="12"/>
        <v>11083.7</v>
      </c>
      <c r="T123" s="63">
        <f>SUM(M123:S123)</f>
        <v>96161.19999999998</v>
      </c>
      <c r="U123" s="7"/>
    </row>
    <row r="124" spans="1:21" s="3" customFormat="1" ht="15">
      <c r="A124" s="51"/>
      <c r="B124" s="26" t="s">
        <v>48</v>
      </c>
      <c r="C124" s="29" t="s">
        <v>42</v>
      </c>
      <c r="D124" s="29" t="s">
        <v>40</v>
      </c>
      <c r="E124" s="60"/>
      <c r="F124" s="29" t="s">
        <v>40</v>
      </c>
      <c r="G124" s="29" t="s">
        <v>40</v>
      </c>
      <c r="H124" s="29" t="s">
        <v>49</v>
      </c>
      <c r="I124" s="29" t="s">
        <v>49</v>
      </c>
      <c r="J124" s="29" t="s">
        <v>49</v>
      </c>
      <c r="K124" s="29" t="s">
        <v>40</v>
      </c>
      <c r="L124" s="29" t="s">
        <v>40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f>SUM(M124:S124)</f>
        <v>0</v>
      </c>
      <c r="U124" s="7"/>
    </row>
    <row r="125" spans="1:21" s="3" customFormat="1" ht="15">
      <c r="A125" s="21"/>
      <c r="B125" s="26" t="s">
        <v>50</v>
      </c>
      <c r="C125" s="29" t="s">
        <v>42</v>
      </c>
      <c r="D125" s="29">
        <v>1</v>
      </c>
      <c r="E125" s="29" t="s">
        <v>40</v>
      </c>
      <c r="F125" s="60"/>
      <c r="G125" s="60"/>
      <c r="H125" s="29" t="s">
        <v>49</v>
      </c>
      <c r="I125" s="29" t="s">
        <v>49</v>
      </c>
      <c r="J125" s="29" t="s">
        <v>49</v>
      </c>
      <c r="K125" s="29" t="s">
        <v>40</v>
      </c>
      <c r="L125" s="29" t="s">
        <v>40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f>SUM(M125:S125)</f>
        <v>0</v>
      </c>
      <c r="U125" s="7"/>
    </row>
    <row r="126" spans="1:21" s="3" customFormat="1" ht="15">
      <c r="A126" s="21"/>
      <c r="B126" s="26" t="s">
        <v>51</v>
      </c>
      <c r="C126" s="29" t="s">
        <v>42</v>
      </c>
      <c r="D126" s="29" t="s">
        <v>40</v>
      </c>
      <c r="E126" s="29" t="s">
        <v>40</v>
      </c>
      <c r="F126" s="29" t="s">
        <v>40</v>
      </c>
      <c r="G126" s="29" t="s">
        <v>40</v>
      </c>
      <c r="H126" s="29" t="s">
        <v>49</v>
      </c>
      <c r="I126" s="29" t="s">
        <v>49</v>
      </c>
      <c r="J126" s="29" t="s">
        <v>49</v>
      </c>
      <c r="K126" s="29" t="s">
        <v>40</v>
      </c>
      <c r="L126" s="29" t="s">
        <v>40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f>SUM(M126:S126)</f>
        <v>0</v>
      </c>
      <c r="U126" s="7"/>
    </row>
    <row r="127" spans="1:21" s="3" customFormat="1" ht="94.5" customHeight="1">
      <c r="A127" s="64" t="s">
        <v>126</v>
      </c>
      <c r="B127" s="37" t="s">
        <v>278</v>
      </c>
      <c r="C127" s="29" t="s">
        <v>54</v>
      </c>
      <c r="D127" s="29" t="s">
        <v>40</v>
      </c>
      <c r="E127" s="39" t="s">
        <v>127</v>
      </c>
      <c r="F127" s="29" t="s">
        <v>40</v>
      </c>
      <c r="G127" s="29" t="s">
        <v>40</v>
      </c>
      <c r="H127" s="29" t="s">
        <v>40</v>
      </c>
      <c r="I127" s="29" t="s">
        <v>40</v>
      </c>
      <c r="J127" s="29" t="s">
        <v>40</v>
      </c>
      <c r="K127" s="29">
        <v>100</v>
      </c>
      <c r="L127" s="29">
        <v>100</v>
      </c>
      <c r="M127" s="29">
        <v>100</v>
      </c>
      <c r="N127" s="29">
        <v>100</v>
      </c>
      <c r="O127" s="29">
        <v>100</v>
      </c>
      <c r="P127" s="29">
        <v>100</v>
      </c>
      <c r="Q127" s="29">
        <v>100</v>
      </c>
      <c r="R127" s="29">
        <v>100</v>
      </c>
      <c r="S127" s="29">
        <v>100</v>
      </c>
      <c r="T127" s="29" t="s">
        <v>40</v>
      </c>
      <c r="U127" s="7"/>
    </row>
    <row r="128" spans="1:21" s="3" customFormat="1" ht="54" customHeight="1">
      <c r="A128" s="21" t="s">
        <v>211</v>
      </c>
      <c r="B128" s="26" t="s">
        <v>128</v>
      </c>
      <c r="C128" s="29" t="s">
        <v>40</v>
      </c>
      <c r="D128" s="29">
        <v>1</v>
      </c>
      <c r="E128" s="29" t="s">
        <v>40</v>
      </c>
      <c r="F128" s="42" t="s">
        <v>73</v>
      </c>
      <c r="G128" s="39" t="s">
        <v>74</v>
      </c>
      <c r="H128" s="29" t="s">
        <v>40</v>
      </c>
      <c r="I128" s="29" t="s">
        <v>40</v>
      </c>
      <c r="J128" s="29" t="s">
        <v>40</v>
      </c>
      <c r="K128" s="29" t="s">
        <v>40</v>
      </c>
      <c r="L128" s="29" t="s">
        <v>40</v>
      </c>
      <c r="M128" s="29" t="s">
        <v>40</v>
      </c>
      <c r="N128" s="29" t="s">
        <v>40</v>
      </c>
      <c r="O128" s="29" t="s">
        <v>40</v>
      </c>
      <c r="P128" s="29" t="s">
        <v>40</v>
      </c>
      <c r="Q128" s="29" t="s">
        <v>40</v>
      </c>
      <c r="R128" s="29" t="s">
        <v>40</v>
      </c>
      <c r="S128" s="29" t="s">
        <v>40</v>
      </c>
      <c r="T128" s="29" t="s">
        <v>40</v>
      </c>
      <c r="U128" s="7"/>
    </row>
    <row r="129" spans="1:21" s="3" customFormat="1" ht="15">
      <c r="A129" s="21"/>
      <c r="B129" s="26" t="s">
        <v>41</v>
      </c>
      <c r="C129" s="29" t="s">
        <v>42</v>
      </c>
      <c r="D129" s="29" t="s">
        <v>40</v>
      </c>
      <c r="E129" s="29" t="s">
        <v>40</v>
      </c>
      <c r="F129" s="29" t="s">
        <v>40</v>
      </c>
      <c r="G129" s="29" t="s">
        <v>40</v>
      </c>
      <c r="H129" s="21" t="s">
        <v>92</v>
      </c>
      <c r="I129" s="21" t="s">
        <v>92</v>
      </c>
      <c r="J129" s="21" t="s">
        <v>92</v>
      </c>
      <c r="K129" s="29" t="s">
        <v>40</v>
      </c>
      <c r="L129" s="29" t="s">
        <v>40</v>
      </c>
      <c r="M129" s="65">
        <f aca="true" t="shared" si="13" ref="M129:S129">M131</f>
        <v>18113.2</v>
      </c>
      <c r="N129" s="65">
        <f t="shared" si="13"/>
        <v>19153.199999999997</v>
      </c>
      <c r="O129" s="65">
        <f t="shared" si="13"/>
        <v>14560.000000000002</v>
      </c>
      <c r="P129" s="65">
        <f t="shared" si="13"/>
        <v>11083.7</v>
      </c>
      <c r="Q129" s="65">
        <f t="shared" si="13"/>
        <v>11083.7</v>
      </c>
      <c r="R129" s="65">
        <f t="shared" si="13"/>
        <v>11083.7</v>
      </c>
      <c r="S129" s="65">
        <f t="shared" si="13"/>
        <v>11083.7</v>
      </c>
      <c r="T129" s="35">
        <f>SUM(M129:S129)</f>
        <v>96161.19999999998</v>
      </c>
      <c r="U129" s="7"/>
    </row>
    <row r="130" spans="1:20" s="3" customFormat="1" ht="12.75">
      <c r="A130" s="21"/>
      <c r="B130" s="26" t="s">
        <v>46</v>
      </c>
      <c r="C130" s="29" t="s">
        <v>40</v>
      </c>
      <c r="D130" s="29" t="s">
        <v>40</v>
      </c>
      <c r="E130" s="29" t="s">
        <v>40</v>
      </c>
      <c r="F130" s="29" t="s">
        <v>40</v>
      </c>
      <c r="G130" s="29" t="s">
        <v>40</v>
      </c>
      <c r="H130" s="29" t="s">
        <v>40</v>
      </c>
      <c r="I130" s="29" t="s">
        <v>40</v>
      </c>
      <c r="J130" s="29" t="s">
        <v>40</v>
      </c>
      <c r="K130" s="29" t="s">
        <v>40</v>
      </c>
      <c r="L130" s="29" t="s">
        <v>40</v>
      </c>
      <c r="M130" s="29" t="s">
        <v>40</v>
      </c>
      <c r="N130" s="29" t="s">
        <v>40</v>
      </c>
      <c r="O130" s="29"/>
      <c r="P130" s="29" t="s">
        <v>40</v>
      </c>
      <c r="Q130" s="29" t="s">
        <v>40</v>
      </c>
      <c r="R130" s="29" t="s">
        <v>40</v>
      </c>
      <c r="S130" s="29" t="s">
        <v>40</v>
      </c>
      <c r="T130" s="29" t="s">
        <v>40</v>
      </c>
    </row>
    <row r="131" spans="1:20" s="3" customFormat="1" ht="12.75">
      <c r="A131" s="21"/>
      <c r="B131" s="62" t="s">
        <v>47</v>
      </c>
      <c r="C131" s="31" t="s">
        <v>42</v>
      </c>
      <c r="D131" s="29" t="s">
        <v>40</v>
      </c>
      <c r="E131" s="29" t="s">
        <v>40</v>
      </c>
      <c r="F131" s="29" t="s">
        <v>40</v>
      </c>
      <c r="G131" s="29" t="s">
        <v>40</v>
      </c>
      <c r="H131" s="29" t="s">
        <v>40</v>
      </c>
      <c r="I131" s="29" t="s">
        <v>40</v>
      </c>
      <c r="J131" s="29" t="s">
        <v>40</v>
      </c>
      <c r="K131" s="29" t="s">
        <v>40</v>
      </c>
      <c r="L131" s="29" t="s">
        <v>40</v>
      </c>
      <c r="M131" s="35">
        <f aca="true" t="shared" si="14" ref="M131:S131">M137</f>
        <v>18113.2</v>
      </c>
      <c r="N131" s="35">
        <f t="shared" si="14"/>
        <v>19153.199999999997</v>
      </c>
      <c r="O131" s="35">
        <f t="shared" si="14"/>
        <v>14560.000000000002</v>
      </c>
      <c r="P131" s="35">
        <f t="shared" si="14"/>
        <v>11083.7</v>
      </c>
      <c r="Q131" s="35">
        <f t="shared" si="14"/>
        <v>11083.7</v>
      </c>
      <c r="R131" s="35">
        <f t="shared" si="14"/>
        <v>11083.7</v>
      </c>
      <c r="S131" s="35">
        <f t="shared" si="14"/>
        <v>11083.7</v>
      </c>
      <c r="T131" s="35">
        <f>SUM(M131:S131)</f>
        <v>96161.19999999998</v>
      </c>
    </row>
    <row r="132" spans="1:20" s="3" customFormat="1" ht="12.75">
      <c r="A132" s="51"/>
      <c r="B132" s="26" t="s">
        <v>48</v>
      </c>
      <c r="C132" s="29" t="s">
        <v>42</v>
      </c>
      <c r="D132" s="29" t="s">
        <v>40</v>
      </c>
      <c r="E132" s="60"/>
      <c r="F132" s="29" t="s">
        <v>40</v>
      </c>
      <c r="G132" s="29" t="s">
        <v>40</v>
      </c>
      <c r="H132" s="29" t="s">
        <v>49</v>
      </c>
      <c r="I132" s="29" t="s">
        <v>49</v>
      </c>
      <c r="J132" s="29" t="s">
        <v>49</v>
      </c>
      <c r="K132" s="29" t="s">
        <v>40</v>
      </c>
      <c r="L132" s="29" t="s">
        <v>40</v>
      </c>
      <c r="M132" s="35">
        <v>0</v>
      </c>
      <c r="N132" s="35">
        <v>0</v>
      </c>
      <c r="O132" s="35" t="s">
        <v>49</v>
      </c>
      <c r="P132" s="35" t="s">
        <v>49</v>
      </c>
      <c r="Q132" s="35" t="s">
        <v>49</v>
      </c>
      <c r="R132" s="35" t="s">
        <v>49</v>
      </c>
      <c r="S132" s="35" t="s">
        <v>49</v>
      </c>
      <c r="T132" s="35">
        <f>SUM(M132:S132)</f>
        <v>0</v>
      </c>
    </row>
    <row r="133" spans="1:20" s="10" customFormat="1" ht="12.75">
      <c r="A133" s="21"/>
      <c r="B133" s="26" t="s">
        <v>50</v>
      </c>
      <c r="C133" s="29" t="s">
        <v>42</v>
      </c>
      <c r="D133" s="29"/>
      <c r="E133" s="29" t="s">
        <v>40</v>
      </c>
      <c r="F133" s="29" t="s">
        <v>40</v>
      </c>
      <c r="G133" s="29" t="s">
        <v>40</v>
      </c>
      <c r="H133" s="29" t="s">
        <v>49</v>
      </c>
      <c r="I133" s="29" t="s">
        <v>49</v>
      </c>
      <c r="J133" s="29" t="s">
        <v>49</v>
      </c>
      <c r="K133" s="29" t="s">
        <v>40</v>
      </c>
      <c r="L133" s="29" t="s">
        <v>40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f>SUM(M133:S133)</f>
        <v>0</v>
      </c>
    </row>
    <row r="134" spans="1:20" s="10" customFormat="1" ht="12.75">
      <c r="A134" s="56"/>
      <c r="B134" s="26" t="s">
        <v>51</v>
      </c>
      <c r="C134" s="29" t="s">
        <v>42</v>
      </c>
      <c r="D134" s="29" t="s">
        <v>40</v>
      </c>
      <c r="E134" s="29" t="s">
        <v>40</v>
      </c>
      <c r="F134" s="29" t="s">
        <v>40</v>
      </c>
      <c r="G134" s="29" t="s">
        <v>40</v>
      </c>
      <c r="H134" s="29" t="s">
        <v>49</v>
      </c>
      <c r="I134" s="29" t="s">
        <v>49</v>
      </c>
      <c r="J134" s="29" t="s">
        <v>49</v>
      </c>
      <c r="K134" s="29" t="s">
        <v>40</v>
      </c>
      <c r="L134" s="29" t="s">
        <v>40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f>SUM(M134:S134)</f>
        <v>0</v>
      </c>
    </row>
    <row r="135" spans="1:21" s="10" customFormat="1" ht="87.75" customHeight="1">
      <c r="A135" s="21" t="s">
        <v>193</v>
      </c>
      <c r="B135" s="37" t="s">
        <v>129</v>
      </c>
      <c r="C135" s="29" t="s">
        <v>54</v>
      </c>
      <c r="D135" s="29" t="s">
        <v>40</v>
      </c>
      <c r="E135" s="39" t="s">
        <v>181</v>
      </c>
      <c r="F135" s="29" t="s">
        <v>40</v>
      </c>
      <c r="G135" s="29" t="s">
        <v>40</v>
      </c>
      <c r="H135" s="29" t="s">
        <v>40</v>
      </c>
      <c r="I135" s="29" t="s">
        <v>40</v>
      </c>
      <c r="J135" s="29" t="s">
        <v>40</v>
      </c>
      <c r="K135" s="29">
        <v>100</v>
      </c>
      <c r="L135" s="29">
        <v>100</v>
      </c>
      <c r="M135" s="29">
        <v>100</v>
      </c>
      <c r="N135" s="29">
        <v>100</v>
      </c>
      <c r="O135" s="29">
        <v>100</v>
      </c>
      <c r="P135" s="29">
        <v>100</v>
      </c>
      <c r="Q135" s="29">
        <v>100</v>
      </c>
      <c r="R135" s="29">
        <v>100</v>
      </c>
      <c r="S135" s="29">
        <v>100</v>
      </c>
      <c r="T135" s="29" t="s">
        <v>40</v>
      </c>
      <c r="U135" s="9"/>
    </row>
    <row r="136" spans="1:21" s="10" customFormat="1" ht="55.5" customHeight="1">
      <c r="A136" s="21" t="s">
        <v>194</v>
      </c>
      <c r="B136" s="26" t="s">
        <v>130</v>
      </c>
      <c r="C136" s="29" t="s">
        <v>40</v>
      </c>
      <c r="D136" s="29" t="s">
        <v>40</v>
      </c>
      <c r="E136" s="29" t="s">
        <v>40</v>
      </c>
      <c r="F136" s="42" t="s">
        <v>73</v>
      </c>
      <c r="G136" s="39" t="s">
        <v>74</v>
      </c>
      <c r="H136" s="29" t="s">
        <v>40</v>
      </c>
      <c r="I136" s="29" t="s">
        <v>40</v>
      </c>
      <c r="J136" s="29" t="s">
        <v>40</v>
      </c>
      <c r="K136" s="29" t="s">
        <v>40</v>
      </c>
      <c r="L136" s="29" t="s">
        <v>40</v>
      </c>
      <c r="M136" s="29" t="s">
        <v>40</v>
      </c>
      <c r="N136" s="29" t="s">
        <v>40</v>
      </c>
      <c r="O136" s="29" t="s">
        <v>40</v>
      </c>
      <c r="P136" s="29" t="s">
        <v>40</v>
      </c>
      <c r="Q136" s="29" t="s">
        <v>40</v>
      </c>
      <c r="R136" s="29" t="s">
        <v>40</v>
      </c>
      <c r="S136" s="29" t="s">
        <v>40</v>
      </c>
      <c r="T136" s="29" t="s">
        <v>40</v>
      </c>
      <c r="U136" s="9"/>
    </row>
    <row r="137" spans="1:21" s="3" customFormat="1" ht="15">
      <c r="A137" s="117"/>
      <c r="B137" s="120" t="s">
        <v>47</v>
      </c>
      <c r="C137" s="109" t="s">
        <v>42</v>
      </c>
      <c r="D137" s="31" t="s">
        <v>40</v>
      </c>
      <c r="E137" s="31" t="s">
        <v>40</v>
      </c>
      <c r="F137" s="31" t="s">
        <v>40</v>
      </c>
      <c r="G137" s="31" t="s">
        <v>40</v>
      </c>
      <c r="H137" s="29" t="s">
        <v>92</v>
      </c>
      <c r="I137" s="29" t="s">
        <v>92</v>
      </c>
      <c r="J137" s="29" t="s">
        <v>92</v>
      </c>
      <c r="K137" s="29" t="s">
        <v>40</v>
      </c>
      <c r="L137" s="29" t="s">
        <v>40</v>
      </c>
      <c r="M137" s="55">
        <f aca="true" t="shared" si="15" ref="M137:S137">SUM(M138:M143)</f>
        <v>18113.2</v>
      </c>
      <c r="N137" s="55">
        <f t="shared" si="15"/>
        <v>19153.199999999997</v>
      </c>
      <c r="O137" s="55">
        <f t="shared" si="15"/>
        <v>14560.000000000002</v>
      </c>
      <c r="P137" s="55">
        <f t="shared" si="15"/>
        <v>11083.7</v>
      </c>
      <c r="Q137" s="55">
        <f t="shared" si="15"/>
        <v>11083.7</v>
      </c>
      <c r="R137" s="55">
        <f t="shared" si="15"/>
        <v>11083.7</v>
      </c>
      <c r="S137" s="55">
        <f t="shared" si="15"/>
        <v>11083.7</v>
      </c>
      <c r="T137" s="63">
        <f>SUM(M137:S137)</f>
        <v>96161.19999999998</v>
      </c>
      <c r="U137" s="7"/>
    </row>
    <row r="138" spans="1:21" s="3" customFormat="1" ht="15">
      <c r="A138" s="118"/>
      <c r="B138" s="121"/>
      <c r="C138" s="114"/>
      <c r="D138" s="31" t="s">
        <v>40</v>
      </c>
      <c r="E138" s="31" t="s">
        <v>40</v>
      </c>
      <c r="F138" s="31" t="s">
        <v>40</v>
      </c>
      <c r="G138" s="31" t="s">
        <v>40</v>
      </c>
      <c r="H138" s="48" t="s">
        <v>131</v>
      </c>
      <c r="I138" s="48" t="s">
        <v>159</v>
      </c>
      <c r="J138" s="48" t="s">
        <v>172</v>
      </c>
      <c r="K138" s="29" t="s">
        <v>40</v>
      </c>
      <c r="L138" s="29" t="s">
        <v>40</v>
      </c>
      <c r="M138" s="55">
        <f>16150.7+342</f>
        <v>16492.7</v>
      </c>
      <c r="N138" s="55">
        <f>16444.69+1425.6</f>
        <v>17870.289999999997</v>
      </c>
      <c r="O138" s="55">
        <v>12779.2</v>
      </c>
      <c r="P138" s="55">
        <f>10708.7+50</f>
        <v>10758.7</v>
      </c>
      <c r="Q138" s="55">
        <f>10708.7+50</f>
        <v>10758.7</v>
      </c>
      <c r="R138" s="55">
        <f>10708.7+50</f>
        <v>10758.7</v>
      </c>
      <c r="S138" s="55">
        <f>10708.7+50</f>
        <v>10758.7</v>
      </c>
      <c r="T138" s="63">
        <f aca="true" t="shared" si="16" ref="T138:T146">SUM(M138:S138)</f>
        <v>90176.98999999999</v>
      </c>
      <c r="U138" s="7"/>
    </row>
    <row r="139" spans="1:21" s="3" customFormat="1" ht="15">
      <c r="A139" s="118"/>
      <c r="B139" s="121"/>
      <c r="C139" s="114"/>
      <c r="D139" s="31" t="s">
        <v>40</v>
      </c>
      <c r="E139" s="31" t="s">
        <v>40</v>
      </c>
      <c r="F139" s="31" t="s">
        <v>40</v>
      </c>
      <c r="G139" s="31" t="s">
        <v>40</v>
      </c>
      <c r="H139" s="48" t="s">
        <v>131</v>
      </c>
      <c r="I139" s="48" t="s">
        <v>159</v>
      </c>
      <c r="J139" s="48" t="s">
        <v>173</v>
      </c>
      <c r="K139" s="29" t="s">
        <v>40</v>
      </c>
      <c r="L139" s="29" t="s">
        <v>40</v>
      </c>
      <c r="M139" s="55">
        <f>323.7+559.1</f>
        <v>882.8</v>
      </c>
      <c r="N139" s="55">
        <v>209.3</v>
      </c>
      <c r="O139" s="55">
        <v>203.5</v>
      </c>
      <c r="P139" s="55">
        <v>140</v>
      </c>
      <c r="Q139" s="55">
        <v>140</v>
      </c>
      <c r="R139" s="55">
        <v>140</v>
      </c>
      <c r="S139" s="55">
        <v>140</v>
      </c>
      <c r="T139" s="63">
        <f t="shared" si="16"/>
        <v>1855.6</v>
      </c>
      <c r="U139" s="7"/>
    </row>
    <row r="140" spans="1:21" s="3" customFormat="1" ht="15">
      <c r="A140" s="118"/>
      <c r="B140" s="121"/>
      <c r="C140" s="114"/>
      <c r="D140" s="31" t="s">
        <v>40</v>
      </c>
      <c r="E140" s="31" t="s">
        <v>40</v>
      </c>
      <c r="F140" s="31" t="s">
        <v>40</v>
      </c>
      <c r="G140" s="31" t="s">
        <v>40</v>
      </c>
      <c r="H140" s="48" t="s">
        <v>131</v>
      </c>
      <c r="I140" s="48" t="s">
        <v>160</v>
      </c>
      <c r="J140" s="48" t="s">
        <v>173</v>
      </c>
      <c r="K140" s="29" t="s">
        <v>40</v>
      </c>
      <c r="L140" s="29" t="s">
        <v>40</v>
      </c>
      <c r="M140" s="55">
        <v>0</v>
      </c>
      <c r="N140" s="55">
        <v>845.65</v>
      </c>
      <c r="O140" s="55">
        <v>836.6</v>
      </c>
      <c r="P140" s="55"/>
      <c r="Q140" s="55"/>
      <c r="R140" s="55"/>
      <c r="S140" s="55"/>
      <c r="T140" s="63">
        <f t="shared" si="16"/>
        <v>1682.25</v>
      </c>
      <c r="U140" s="7"/>
    </row>
    <row r="141" spans="1:21" s="3" customFormat="1" ht="15">
      <c r="A141" s="118"/>
      <c r="B141" s="121"/>
      <c r="C141" s="114"/>
      <c r="D141" s="31" t="s">
        <v>40</v>
      </c>
      <c r="E141" s="31" t="s">
        <v>40</v>
      </c>
      <c r="F141" s="31" t="s">
        <v>40</v>
      </c>
      <c r="G141" s="31" t="s">
        <v>40</v>
      </c>
      <c r="H141" s="48" t="s">
        <v>131</v>
      </c>
      <c r="I141" s="48" t="s">
        <v>160</v>
      </c>
      <c r="J141" s="48" t="s">
        <v>167</v>
      </c>
      <c r="K141" s="29" t="s">
        <v>40</v>
      </c>
      <c r="L141" s="29" t="s">
        <v>40</v>
      </c>
      <c r="M141" s="55"/>
      <c r="N141" s="55"/>
      <c r="O141" s="55">
        <v>510</v>
      </c>
      <c r="P141" s="55"/>
      <c r="Q141" s="55"/>
      <c r="R141" s="55"/>
      <c r="S141" s="55"/>
      <c r="T141" s="63">
        <f t="shared" si="16"/>
        <v>510</v>
      </c>
      <c r="U141" s="7"/>
    </row>
    <row r="142" spans="1:21" s="3" customFormat="1" ht="15">
      <c r="A142" s="118"/>
      <c r="B142" s="121"/>
      <c r="C142" s="114"/>
      <c r="D142" s="31" t="s">
        <v>40</v>
      </c>
      <c r="E142" s="31" t="s">
        <v>40</v>
      </c>
      <c r="F142" s="31" t="s">
        <v>40</v>
      </c>
      <c r="G142" s="31" t="s">
        <v>40</v>
      </c>
      <c r="H142" s="48" t="s">
        <v>131</v>
      </c>
      <c r="I142" s="48" t="s">
        <v>160</v>
      </c>
      <c r="J142" s="48" t="s">
        <v>174</v>
      </c>
      <c r="K142" s="29" t="s">
        <v>40</v>
      </c>
      <c r="L142" s="29" t="s">
        <v>40</v>
      </c>
      <c r="M142" s="55">
        <f>232.8+79.1</f>
        <v>311.9</v>
      </c>
      <c r="N142" s="55">
        <f>223.16+4.8</f>
        <v>227.96</v>
      </c>
      <c r="O142" s="55">
        <f>224+6.7</f>
        <v>230.7</v>
      </c>
      <c r="P142" s="55">
        <v>185</v>
      </c>
      <c r="Q142" s="55">
        <v>185</v>
      </c>
      <c r="R142" s="55">
        <v>185</v>
      </c>
      <c r="S142" s="55">
        <v>185</v>
      </c>
      <c r="T142" s="63">
        <f t="shared" si="16"/>
        <v>1510.56</v>
      </c>
      <c r="U142" s="7"/>
    </row>
    <row r="143" spans="1:21" s="3" customFormat="1" ht="15">
      <c r="A143" s="119"/>
      <c r="B143" s="121"/>
      <c r="C143" s="114"/>
      <c r="D143" s="31" t="s">
        <v>40</v>
      </c>
      <c r="E143" s="31" t="s">
        <v>40</v>
      </c>
      <c r="F143" s="31" t="s">
        <v>40</v>
      </c>
      <c r="G143" s="31" t="s">
        <v>40</v>
      </c>
      <c r="H143" s="48" t="s">
        <v>133</v>
      </c>
      <c r="I143" s="48" t="s">
        <v>160</v>
      </c>
      <c r="J143" s="48" t="s">
        <v>132</v>
      </c>
      <c r="K143" s="29" t="s">
        <v>40</v>
      </c>
      <c r="L143" s="29" t="s">
        <v>40</v>
      </c>
      <c r="M143" s="55">
        <v>425.8</v>
      </c>
      <c r="N143" s="55">
        <v>0</v>
      </c>
      <c r="O143" s="55">
        <v>0</v>
      </c>
      <c r="P143" s="55">
        <v>0</v>
      </c>
      <c r="Q143" s="55">
        <v>0</v>
      </c>
      <c r="R143" s="55">
        <v>0</v>
      </c>
      <c r="S143" s="55">
        <v>0</v>
      </c>
      <c r="T143" s="63">
        <f t="shared" si="16"/>
        <v>425.8</v>
      </c>
      <c r="U143" s="7"/>
    </row>
    <row r="144" spans="1:21" s="3" customFormat="1" ht="15">
      <c r="A144" s="51"/>
      <c r="B144" s="26" t="s">
        <v>48</v>
      </c>
      <c r="C144" s="29" t="s">
        <v>42</v>
      </c>
      <c r="D144" s="31" t="s">
        <v>40</v>
      </c>
      <c r="E144" s="31" t="s">
        <v>40</v>
      </c>
      <c r="F144" s="31" t="s">
        <v>40</v>
      </c>
      <c r="G144" s="31" t="s">
        <v>40</v>
      </c>
      <c r="H144" s="29" t="s">
        <v>49</v>
      </c>
      <c r="I144" s="29" t="s">
        <v>49</v>
      </c>
      <c r="J144" s="29" t="s">
        <v>49</v>
      </c>
      <c r="K144" s="29" t="s">
        <v>40</v>
      </c>
      <c r="L144" s="29" t="s">
        <v>40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f t="shared" si="16"/>
        <v>0</v>
      </c>
      <c r="U144" s="7"/>
    </row>
    <row r="145" spans="1:21" s="3" customFormat="1" ht="15">
      <c r="A145" s="21"/>
      <c r="B145" s="26" t="s">
        <v>50</v>
      </c>
      <c r="C145" s="29" t="s">
        <v>42</v>
      </c>
      <c r="D145" s="31" t="s">
        <v>40</v>
      </c>
      <c r="E145" s="31" t="s">
        <v>40</v>
      </c>
      <c r="F145" s="31" t="s">
        <v>40</v>
      </c>
      <c r="G145" s="31" t="s">
        <v>40</v>
      </c>
      <c r="H145" s="29" t="s">
        <v>49</v>
      </c>
      <c r="I145" s="29" t="s">
        <v>49</v>
      </c>
      <c r="J145" s="29" t="s">
        <v>49</v>
      </c>
      <c r="K145" s="29" t="s">
        <v>40</v>
      </c>
      <c r="L145" s="29" t="s">
        <v>40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f t="shared" si="16"/>
        <v>0</v>
      </c>
      <c r="U145" s="7"/>
    </row>
    <row r="146" spans="1:21" s="3" customFormat="1" ht="15">
      <c r="A146" s="21"/>
      <c r="B146" s="26" t="s">
        <v>51</v>
      </c>
      <c r="C146" s="29" t="s">
        <v>42</v>
      </c>
      <c r="D146" s="31" t="s">
        <v>40</v>
      </c>
      <c r="E146" s="31" t="s">
        <v>40</v>
      </c>
      <c r="F146" s="31" t="s">
        <v>40</v>
      </c>
      <c r="G146" s="31" t="s">
        <v>40</v>
      </c>
      <c r="H146" s="29" t="s">
        <v>49</v>
      </c>
      <c r="I146" s="29" t="s">
        <v>49</v>
      </c>
      <c r="J146" s="29" t="s">
        <v>49</v>
      </c>
      <c r="K146" s="29" t="s">
        <v>40</v>
      </c>
      <c r="L146" s="29" t="s">
        <v>40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f t="shared" si="16"/>
        <v>0</v>
      </c>
      <c r="U146" s="7"/>
    </row>
    <row r="147" spans="1:21" s="10" customFormat="1" ht="86.25" customHeight="1">
      <c r="A147" s="21" t="s">
        <v>134</v>
      </c>
      <c r="B147" s="37" t="s">
        <v>135</v>
      </c>
      <c r="C147" s="29" t="s">
        <v>54</v>
      </c>
      <c r="D147" s="29" t="s">
        <v>40</v>
      </c>
      <c r="E147" s="39" t="s">
        <v>136</v>
      </c>
      <c r="F147" s="29" t="s">
        <v>40</v>
      </c>
      <c r="G147" s="29" t="s">
        <v>40</v>
      </c>
      <c r="H147" s="29" t="s">
        <v>40</v>
      </c>
      <c r="I147" s="29" t="s">
        <v>40</v>
      </c>
      <c r="J147" s="29" t="s">
        <v>40</v>
      </c>
      <c r="K147" s="29">
        <v>100</v>
      </c>
      <c r="L147" s="29">
        <v>100</v>
      </c>
      <c r="M147" s="29">
        <v>100</v>
      </c>
      <c r="N147" s="29">
        <v>100</v>
      </c>
      <c r="O147" s="29">
        <v>80</v>
      </c>
      <c r="P147" s="29">
        <v>80</v>
      </c>
      <c r="Q147" s="29">
        <v>80</v>
      </c>
      <c r="R147" s="29">
        <v>80</v>
      </c>
      <c r="S147" s="29">
        <v>80</v>
      </c>
      <c r="T147" s="29" t="s">
        <v>40</v>
      </c>
      <c r="U147" s="9"/>
    </row>
    <row r="148" spans="1:20" s="3" customFormat="1" ht="25.5">
      <c r="A148" s="21"/>
      <c r="B148" s="26" t="s">
        <v>154</v>
      </c>
      <c r="C148" s="29" t="s">
        <v>40</v>
      </c>
      <c r="D148" s="29" t="s">
        <v>40</v>
      </c>
      <c r="E148" s="29" t="s">
        <v>40</v>
      </c>
      <c r="F148" s="29" t="s">
        <v>40</v>
      </c>
      <c r="G148" s="29" t="s">
        <v>40</v>
      </c>
      <c r="H148" s="29" t="s">
        <v>40</v>
      </c>
      <c r="I148" s="29" t="s">
        <v>40</v>
      </c>
      <c r="J148" s="29" t="s">
        <v>40</v>
      </c>
      <c r="K148" s="29" t="s">
        <v>40</v>
      </c>
      <c r="L148" s="29" t="s">
        <v>40</v>
      </c>
      <c r="M148" s="29" t="s">
        <v>40</v>
      </c>
      <c r="N148" s="29" t="s">
        <v>40</v>
      </c>
      <c r="O148" s="29" t="s">
        <v>40</v>
      </c>
      <c r="P148" s="29" t="s">
        <v>40</v>
      </c>
      <c r="Q148" s="29" t="s">
        <v>40</v>
      </c>
      <c r="R148" s="29" t="s">
        <v>40</v>
      </c>
      <c r="S148" s="29" t="s">
        <v>40</v>
      </c>
      <c r="T148" s="29" t="s">
        <v>40</v>
      </c>
    </row>
    <row r="149" spans="1:20" s="3" customFormat="1" ht="25.5">
      <c r="A149" s="21" t="s">
        <v>212</v>
      </c>
      <c r="B149" s="72" t="s">
        <v>137</v>
      </c>
      <c r="C149" s="29" t="s">
        <v>40</v>
      </c>
      <c r="D149" s="48">
        <f>D156+D180+D196+D199+D203+D205+D207</f>
        <v>0.9750000000000001</v>
      </c>
      <c r="E149" s="31" t="s">
        <v>40</v>
      </c>
      <c r="F149" s="31" t="s">
        <v>40</v>
      </c>
      <c r="G149" s="29" t="s">
        <v>40</v>
      </c>
      <c r="H149" s="29" t="s">
        <v>40</v>
      </c>
      <c r="I149" s="29" t="s">
        <v>40</v>
      </c>
      <c r="J149" s="29" t="s">
        <v>40</v>
      </c>
      <c r="K149" s="29" t="s">
        <v>40</v>
      </c>
      <c r="L149" s="29" t="s">
        <v>40</v>
      </c>
      <c r="M149" s="29" t="s">
        <v>40</v>
      </c>
      <c r="N149" s="29" t="s">
        <v>40</v>
      </c>
      <c r="O149" s="29" t="s">
        <v>40</v>
      </c>
      <c r="P149" s="29" t="s">
        <v>40</v>
      </c>
      <c r="Q149" s="29" t="s">
        <v>40</v>
      </c>
      <c r="R149" s="29" t="s">
        <v>40</v>
      </c>
      <c r="S149" s="29" t="s">
        <v>40</v>
      </c>
      <c r="T149" s="29" t="s">
        <v>40</v>
      </c>
    </row>
    <row r="150" spans="1:20" s="3" customFormat="1" ht="12.75">
      <c r="A150" s="21"/>
      <c r="B150" s="26" t="s">
        <v>41</v>
      </c>
      <c r="C150" s="29" t="s">
        <v>42</v>
      </c>
      <c r="D150" s="29" t="s">
        <v>40</v>
      </c>
      <c r="E150" s="29" t="s">
        <v>40</v>
      </c>
      <c r="F150" s="29" t="s">
        <v>40</v>
      </c>
      <c r="G150" s="29" t="s">
        <v>40</v>
      </c>
      <c r="H150" s="29" t="s">
        <v>40</v>
      </c>
      <c r="I150" s="29" t="s">
        <v>40</v>
      </c>
      <c r="J150" s="29" t="s">
        <v>40</v>
      </c>
      <c r="K150" s="29" t="s">
        <v>40</v>
      </c>
      <c r="L150" s="29" t="s">
        <v>40</v>
      </c>
      <c r="M150" s="63">
        <f>M152+M153</f>
        <v>0</v>
      </c>
      <c r="N150" s="63">
        <f>N152+N153</f>
        <v>0</v>
      </c>
      <c r="O150" s="63">
        <f>O152+O154+O153</f>
        <v>28159</v>
      </c>
      <c r="P150" s="63">
        <f>P152+P153+P154+P155</f>
        <v>273816.5</v>
      </c>
      <c r="Q150" s="63">
        <f>Q152+Q153+Q154+Q155</f>
        <v>362727.4</v>
      </c>
      <c r="R150" s="63">
        <f>R152+R153+R154+R155</f>
        <v>86887.5</v>
      </c>
      <c r="S150" s="63">
        <f>S152+S153+S154+S155</f>
        <v>24557.5</v>
      </c>
      <c r="T150" s="35">
        <f>SUM(M150:S150)</f>
        <v>776147.9</v>
      </c>
    </row>
    <row r="151" spans="1:21" s="3" customFormat="1" ht="15">
      <c r="A151" s="21"/>
      <c r="B151" s="26" t="s">
        <v>46</v>
      </c>
      <c r="C151" s="29" t="s">
        <v>40</v>
      </c>
      <c r="D151" s="29" t="s">
        <v>40</v>
      </c>
      <c r="E151" s="29" t="s">
        <v>40</v>
      </c>
      <c r="F151" s="29" t="s">
        <v>40</v>
      </c>
      <c r="G151" s="29" t="s">
        <v>40</v>
      </c>
      <c r="H151" s="29" t="s">
        <v>40</v>
      </c>
      <c r="I151" s="29" t="s">
        <v>40</v>
      </c>
      <c r="J151" s="29" t="s">
        <v>40</v>
      </c>
      <c r="K151" s="29" t="s">
        <v>40</v>
      </c>
      <c r="L151" s="29" t="s">
        <v>40</v>
      </c>
      <c r="M151" s="29" t="s">
        <v>40</v>
      </c>
      <c r="N151" s="29" t="s">
        <v>40</v>
      </c>
      <c r="O151" s="29" t="s">
        <v>40</v>
      </c>
      <c r="P151" s="29" t="s">
        <v>40</v>
      </c>
      <c r="Q151" s="29" t="s">
        <v>40</v>
      </c>
      <c r="R151" s="29" t="s">
        <v>40</v>
      </c>
      <c r="S151" s="29" t="s">
        <v>40</v>
      </c>
      <c r="T151" s="29" t="s">
        <v>40</v>
      </c>
      <c r="U151" s="7"/>
    </row>
    <row r="152" spans="1:21" s="3" customFormat="1" ht="15">
      <c r="A152" s="21"/>
      <c r="B152" s="62" t="s">
        <v>47</v>
      </c>
      <c r="C152" s="31" t="s">
        <v>42</v>
      </c>
      <c r="D152" s="29" t="s">
        <v>40</v>
      </c>
      <c r="E152" s="29" t="s">
        <v>40</v>
      </c>
      <c r="F152" s="29" t="s">
        <v>40</v>
      </c>
      <c r="G152" s="29" t="s">
        <v>40</v>
      </c>
      <c r="H152" s="29" t="s">
        <v>40</v>
      </c>
      <c r="I152" s="29" t="s">
        <v>40</v>
      </c>
      <c r="J152" s="29" t="s">
        <v>40</v>
      </c>
      <c r="K152" s="29" t="s">
        <v>40</v>
      </c>
      <c r="L152" s="29" t="s">
        <v>40</v>
      </c>
      <c r="M152" s="55">
        <f>M159+M183</f>
        <v>0</v>
      </c>
      <c r="N152" s="55">
        <f>N159+N183</f>
        <v>0</v>
      </c>
      <c r="O152" s="55">
        <f>O183+O197+O159</f>
        <v>4030</v>
      </c>
      <c r="P152" s="55">
        <f>P183+P197+P159</f>
        <v>196230</v>
      </c>
      <c r="Q152" s="55">
        <f>Q183+Q197+Q159</f>
        <v>320140.9</v>
      </c>
      <c r="R152" s="55">
        <f>R183+R197+R159</f>
        <v>41230</v>
      </c>
      <c r="S152" s="55">
        <f>S183+S197+S159</f>
        <v>6200</v>
      </c>
      <c r="T152" s="63">
        <f>SUM(M152:S152)</f>
        <v>567830.9</v>
      </c>
      <c r="U152" s="7"/>
    </row>
    <row r="153" spans="1:21" s="3" customFormat="1" ht="15">
      <c r="A153" s="21"/>
      <c r="B153" s="26" t="s">
        <v>48</v>
      </c>
      <c r="C153" s="29" t="s">
        <v>42</v>
      </c>
      <c r="D153" s="50" t="s">
        <v>40</v>
      </c>
      <c r="E153" s="29" t="s">
        <v>40</v>
      </c>
      <c r="F153" s="29" t="s">
        <v>40</v>
      </c>
      <c r="G153" s="29" t="s">
        <v>40</v>
      </c>
      <c r="H153" s="29" t="s">
        <v>40</v>
      </c>
      <c r="I153" s="29" t="s">
        <v>40</v>
      </c>
      <c r="J153" s="29" t="s">
        <v>40</v>
      </c>
      <c r="K153" s="29" t="s">
        <v>40</v>
      </c>
      <c r="L153" s="29" t="s">
        <v>40</v>
      </c>
      <c r="M153" s="35">
        <f>M160+M184</f>
        <v>0</v>
      </c>
      <c r="N153" s="35">
        <f>N160+N184</f>
        <v>0</v>
      </c>
      <c r="O153" s="35">
        <f>O160+O184</f>
        <v>24129</v>
      </c>
      <c r="P153" s="35">
        <f>P160+P184</f>
        <v>70486.5</v>
      </c>
      <c r="Q153" s="35">
        <f>Q160+Q184</f>
        <v>35486.5</v>
      </c>
      <c r="R153" s="35">
        <f>R160+R184</f>
        <v>38557.5</v>
      </c>
      <c r="S153" s="35">
        <f>S160+S184</f>
        <v>11357.5</v>
      </c>
      <c r="T153" s="35">
        <f>SUM(M153:S153)</f>
        <v>180017</v>
      </c>
      <c r="U153" s="7"/>
    </row>
    <row r="154" spans="1:21" s="3" customFormat="1" ht="15">
      <c r="A154" s="21"/>
      <c r="B154" s="26" t="s">
        <v>50</v>
      </c>
      <c r="C154" s="29" t="s">
        <v>42</v>
      </c>
      <c r="D154" s="29" t="s">
        <v>40</v>
      </c>
      <c r="E154" s="29" t="s">
        <v>40</v>
      </c>
      <c r="F154" s="29" t="s">
        <v>40</v>
      </c>
      <c r="G154" s="29" t="s">
        <v>40</v>
      </c>
      <c r="H154" s="29" t="s">
        <v>40</v>
      </c>
      <c r="I154" s="29" t="s">
        <v>40</v>
      </c>
      <c r="J154" s="29" t="s">
        <v>40</v>
      </c>
      <c r="K154" s="29" t="s">
        <v>40</v>
      </c>
      <c r="L154" s="29" t="s">
        <v>40</v>
      </c>
      <c r="M154" s="35">
        <v>0</v>
      </c>
      <c r="N154" s="35">
        <f aca="true" t="shared" si="17" ref="N154:S154">N161</f>
        <v>0</v>
      </c>
      <c r="O154" s="35">
        <f t="shared" si="17"/>
        <v>0</v>
      </c>
      <c r="P154" s="35">
        <f>P161</f>
        <v>0</v>
      </c>
      <c r="Q154" s="35">
        <f t="shared" si="17"/>
        <v>0</v>
      </c>
      <c r="R154" s="35">
        <f t="shared" si="17"/>
        <v>0</v>
      </c>
      <c r="S154" s="35">
        <f t="shared" si="17"/>
        <v>0</v>
      </c>
      <c r="T154" s="35">
        <f>SUM(M154:S154)</f>
        <v>0</v>
      </c>
      <c r="U154" s="7"/>
    </row>
    <row r="155" spans="1:21" s="3" customFormat="1" ht="15">
      <c r="A155" s="21"/>
      <c r="B155" s="26" t="s">
        <v>51</v>
      </c>
      <c r="C155" s="29" t="s">
        <v>42</v>
      </c>
      <c r="D155" s="29" t="s">
        <v>40</v>
      </c>
      <c r="E155" s="29" t="s">
        <v>40</v>
      </c>
      <c r="F155" s="29" t="s">
        <v>40</v>
      </c>
      <c r="G155" s="29" t="s">
        <v>40</v>
      </c>
      <c r="H155" s="29" t="s">
        <v>40</v>
      </c>
      <c r="I155" s="29" t="s">
        <v>40</v>
      </c>
      <c r="J155" s="29" t="s">
        <v>40</v>
      </c>
      <c r="K155" s="29" t="s">
        <v>40</v>
      </c>
      <c r="L155" s="29" t="s">
        <v>40</v>
      </c>
      <c r="M155" s="35">
        <v>0</v>
      </c>
      <c r="N155" s="35">
        <v>0</v>
      </c>
      <c r="O155" s="35">
        <v>0</v>
      </c>
      <c r="P155" s="35">
        <f>P162</f>
        <v>7100</v>
      </c>
      <c r="Q155" s="35">
        <f>Q162</f>
        <v>7100</v>
      </c>
      <c r="R155" s="35">
        <f>R162</f>
        <v>7100</v>
      </c>
      <c r="S155" s="35">
        <f>S162</f>
        <v>7000</v>
      </c>
      <c r="T155" s="35">
        <f>SUM(M155:S155)</f>
        <v>28300</v>
      </c>
      <c r="U155" s="7"/>
    </row>
    <row r="156" spans="1:20" s="3" customFormat="1" ht="51">
      <c r="A156" s="21" t="s">
        <v>213</v>
      </c>
      <c r="B156" s="26" t="s">
        <v>138</v>
      </c>
      <c r="C156" s="29" t="s">
        <v>40</v>
      </c>
      <c r="D156" s="29">
        <v>0.3</v>
      </c>
      <c r="E156" s="29" t="s">
        <v>40</v>
      </c>
      <c r="F156" s="42" t="s">
        <v>214</v>
      </c>
      <c r="G156" s="39" t="s">
        <v>74</v>
      </c>
      <c r="H156" s="29" t="s">
        <v>40</v>
      </c>
      <c r="I156" s="29" t="s">
        <v>40</v>
      </c>
      <c r="J156" s="29" t="s">
        <v>40</v>
      </c>
      <c r="K156" s="29" t="s">
        <v>40</v>
      </c>
      <c r="L156" s="29" t="s">
        <v>40</v>
      </c>
      <c r="M156" s="29" t="s">
        <v>40</v>
      </c>
      <c r="N156" s="29" t="s">
        <v>40</v>
      </c>
      <c r="O156" s="29" t="s">
        <v>40</v>
      </c>
      <c r="P156" s="29" t="s">
        <v>40</v>
      </c>
      <c r="Q156" s="29" t="s">
        <v>40</v>
      </c>
      <c r="R156" s="29" t="s">
        <v>40</v>
      </c>
      <c r="S156" s="29" t="s">
        <v>40</v>
      </c>
      <c r="T156" s="29" t="s">
        <v>40</v>
      </c>
    </row>
    <row r="157" spans="1:20" s="3" customFormat="1" ht="12.75">
      <c r="A157" s="21"/>
      <c r="B157" s="26" t="s">
        <v>41</v>
      </c>
      <c r="C157" s="29" t="s">
        <v>42</v>
      </c>
      <c r="D157" s="29" t="s">
        <v>40</v>
      </c>
      <c r="E157" s="29" t="s">
        <v>40</v>
      </c>
      <c r="F157" s="29" t="s">
        <v>40</v>
      </c>
      <c r="G157" s="29" t="s">
        <v>40</v>
      </c>
      <c r="H157" s="29" t="s">
        <v>40</v>
      </c>
      <c r="I157" s="29" t="s">
        <v>40</v>
      </c>
      <c r="J157" s="29" t="s">
        <v>40</v>
      </c>
      <c r="K157" s="29" t="s">
        <v>40</v>
      </c>
      <c r="L157" s="29" t="s">
        <v>40</v>
      </c>
      <c r="M157" s="63">
        <f>M159+M160</f>
        <v>0</v>
      </c>
      <c r="N157" s="63">
        <f>N159+N160</f>
        <v>0</v>
      </c>
      <c r="O157" s="63">
        <f>O161+O160+O159+O162</f>
        <v>24159</v>
      </c>
      <c r="P157" s="63">
        <f>P161+P160+P159+P162</f>
        <v>43816.5</v>
      </c>
      <c r="Q157" s="63">
        <f>Q161+Q160+Q159+Q162</f>
        <v>43816.5</v>
      </c>
      <c r="R157" s="63">
        <f>R161+R160+R159+R162</f>
        <v>26887.5</v>
      </c>
      <c r="S157" s="63">
        <f>S161+S160+S159+S162</f>
        <v>19557.5</v>
      </c>
      <c r="T157" s="35">
        <f>SUM(M157:S157)</f>
        <v>158237</v>
      </c>
    </row>
    <row r="158" spans="1:20" s="3" customFormat="1" ht="12.75">
      <c r="A158" s="21"/>
      <c r="B158" s="26" t="s">
        <v>46</v>
      </c>
      <c r="C158" s="29" t="s">
        <v>40</v>
      </c>
      <c r="D158" s="29" t="s">
        <v>40</v>
      </c>
      <c r="E158" s="29" t="s">
        <v>40</v>
      </c>
      <c r="F158" s="29" t="s">
        <v>40</v>
      </c>
      <c r="G158" s="29" t="s">
        <v>40</v>
      </c>
      <c r="H158" s="29" t="s">
        <v>40</v>
      </c>
      <c r="I158" s="29" t="s">
        <v>40</v>
      </c>
      <c r="J158" s="29" t="s">
        <v>40</v>
      </c>
      <c r="K158" s="29" t="s">
        <v>40</v>
      </c>
      <c r="L158" s="29" t="s">
        <v>40</v>
      </c>
      <c r="M158" s="55" t="s">
        <v>40</v>
      </c>
      <c r="N158" s="55" t="s">
        <v>40</v>
      </c>
      <c r="O158" s="55" t="s">
        <v>40</v>
      </c>
      <c r="P158" s="55" t="s">
        <v>40</v>
      </c>
      <c r="Q158" s="55" t="s">
        <v>40</v>
      </c>
      <c r="R158" s="55" t="s">
        <v>40</v>
      </c>
      <c r="S158" s="55" t="s">
        <v>40</v>
      </c>
      <c r="T158" s="29" t="s">
        <v>40</v>
      </c>
    </row>
    <row r="159" spans="1:21" s="3" customFormat="1" ht="15">
      <c r="A159" s="21"/>
      <c r="B159" s="26" t="s">
        <v>47</v>
      </c>
      <c r="C159" s="29" t="s">
        <v>42</v>
      </c>
      <c r="D159" s="29" t="s">
        <v>40</v>
      </c>
      <c r="E159" s="29" t="s">
        <v>40</v>
      </c>
      <c r="F159" s="29" t="s">
        <v>40</v>
      </c>
      <c r="G159" s="29" t="s">
        <v>40</v>
      </c>
      <c r="H159" s="29" t="s">
        <v>40</v>
      </c>
      <c r="I159" s="29" t="s">
        <v>40</v>
      </c>
      <c r="J159" s="29" t="s">
        <v>40</v>
      </c>
      <c r="K159" s="29" t="s">
        <v>40</v>
      </c>
      <c r="L159" s="29" t="s">
        <v>40</v>
      </c>
      <c r="M159" s="63">
        <f>M172+M173+M166+M178</f>
        <v>0</v>
      </c>
      <c r="N159" s="63">
        <f aca="true" t="shared" si="18" ref="N159:S159">N172+N173+N166+N178</f>
        <v>0</v>
      </c>
      <c r="O159" s="73">
        <v>30</v>
      </c>
      <c r="P159" s="63">
        <f t="shared" si="18"/>
        <v>1230</v>
      </c>
      <c r="Q159" s="63">
        <f t="shared" si="18"/>
        <v>1230</v>
      </c>
      <c r="R159" s="63">
        <f t="shared" si="18"/>
        <v>1230</v>
      </c>
      <c r="S159" s="63">
        <f t="shared" si="18"/>
        <v>1200</v>
      </c>
      <c r="T159" s="35">
        <f>SUM(M159:S159)</f>
        <v>4920</v>
      </c>
      <c r="U159" s="11"/>
    </row>
    <row r="160" spans="1:20" s="3" customFormat="1" ht="12.75">
      <c r="A160" s="21"/>
      <c r="B160" s="26" t="s">
        <v>48</v>
      </c>
      <c r="C160" s="29" t="s">
        <v>42</v>
      </c>
      <c r="D160" s="29" t="s">
        <v>40</v>
      </c>
      <c r="E160" s="29" t="s">
        <v>40</v>
      </c>
      <c r="F160" s="29" t="s">
        <v>40</v>
      </c>
      <c r="G160" s="29" t="s">
        <v>40</v>
      </c>
      <c r="H160" s="29" t="s">
        <v>40</v>
      </c>
      <c r="I160" s="29" t="s">
        <v>40</v>
      </c>
      <c r="J160" s="29" t="s">
        <v>40</v>
      </c>
      <c r="K160" s="29" t="s">
        <v>40</v>
      </c>
      <c r="L160" s="29" t="s">
        <v>40</v>
      </c>
      <c r="M160" s="63">
        <f>M165+M171+M174</f>
        <v>0</v>
      </c>
      <c r="N160" s="63">
        <f>N165+N171+N174</f>
        <v>0</v>
      </c>
      <c r="O160" s="73">
        <v>24129</v>
      </c>
      <c r="P160" s="63">
        <f>P165+P171+P174</f>
        <v>35486.5</v>
      </c>
      <c r="Q160" s="63">
        <f>Q165+Q171+Q174</f>
        <v>35486.5</v>
      </c>
      <c r="R160" s="63">
        <f>R165+R171+R174</f>
        <v>18557.5</v>
      </c>
      <c r="S160" s="63">
        <f>S165+S171+S174</f>
        <v>11357.5</v>
      </c>
      <c r="T160" s="35">
        <f>SUM(M160:S160)</f>
        <v>125017</v>
      </c>
    </row>
    <row r="161" spans="1:20" s="3" customFormat="1" ht="12.75">
      <c r="A161" s="21"/>
      <c r="B161" s="26" t="s">
        <v>50</v>
      </c>
      <c r="C161" s="29" t="s">
        <v>42</v>
      </c>
      <c r="D161" s="29" t="s">
        <v>40</v>
      </c>
      <c r="E161" s="29" t="s">
        <v>40</v>
      </c>
      <c r="F161" s="29" t="s">
        <v>40</v>
      </c>
      <c r="G161" s="29" t="s">
        <v>40</v>
      </c>
      <c r="H161" s="29" t="s">
        <v>40</v>
      </c>
      <c r="I161" s="29" t="s">
        <v>40</v>
      </c>
      <c r="J161" s="29" t="s">
        <v>40</v>
      </c>
      <c r="K161" s="29" t="s">
        <v>40</v>
      </c>
      <c r="L161" s="29" t="s">
        <v>40</v>
      </c>
      <c r="M161" s="63">
        <v>0</v>
      </c>
      <c r="N161" s="63">
        <f aca="true" t="shared" si="19" ref="N161:S161">N167</f>
        <v>0</v>
      </c>
      <c r="O161" s="73">
        <f t="shared" si="19"/>
        <v>0</v>
      </c>
      <c r="P161" s="63">
        <f t="shared" si="19"/>
        <v>0</v>
      </c>
      <c r="Q161" s="63">
        <f t="shared" si="19"/>
        <v>0</v>
      </c>
      <c r="R161" s="63">
        <f t="shared" si="19"/>
        <v>0</v>
      </c>
      <c r="S161" s="63">
        <f t="shared" si="19"/>
        <v>0</v>
      </c>
      <c r="T161" s="35">
        <f>SUM(M161:S161)</f>
        <v>0</v>
      </c>
    </row>
    <row r="162" spans="1:20" s="3" customFormat="1" ht="12.75">
      <c r="A162" s="21"/>
      <c r="B162" s="26" t="s">
        <v>51</v>
      </c>
      <c r="C162" s="29" t="s">
        <v>42</v>
      </c>
      <c r="D162" s="29" t="s">
        <v>40</v>
      </c>
      <c r="E162" s="29" t="s">
        <v>40</v>
      </c>
      <c r="F162" s="29" t="s">
        <v>40</v>
      </c>
      <c r="G162" s="29" t="s">
        <v>40</v>
      </c>
      <c r="H162" s="29" t="s">
        <v>40</v>
      </c>
      <c r="I162" s="29" t="s">
        <v>40</v>
      </c>
      <c r="J162" s="29" t="s">
        <v>40</v>
      </c>
      <c r="K162" s="29" t="s">
        <v>40</v>
      </c>
      <c r="L162" s="29" t="s">
        <v>40</v>
      </c>
      <c r="M162" s="63">
        <v>0</v>
      </c>
      <c r="N162" s="63">
        <v>0</v>
      </c>
      <c r="O162" s="63">
        <f>O168+O175</f>
        <v>0</v>
      </c>
      <c r="P162" s="63">
        <f>P168+P175</f>
        <v>7100</v>
      </c>
      <c r="Q162" s="63">
        <f>Q168+Q175</f>
        <v>7100</v>
      </c>
      <c r="R162" s="63">
        <f>R168+R175</f>
        <v>7100</v>
      </c>
      <c r="S162" s="63">
        <f>S168+S175</f>
        <v>7000</v>
      </c>
      <c r="T162" s="35">
        <f>SUM(M162:S162)</f>
        <v>28300</v>
      </c>
    </row>
    <row r="163" spans="1:20" s="3" customFormat="1" ht="51">
      <c r="A163" s="21" t="s">
        <v>268</v>
      </c>
      <c r="B163" s="44" t="s">
        <v>279</v>
      </c>
      <c r="C163" s="29" t="s">
        <v>87</v>
      </c>
      <c r="D163" s="29" t="s">
        <v>40</v>
      </c>
      <c r="E163" s="38" t="s">
        <v>151</v>
      </c>
      <c r="F163" s="29" t="s">
        <v>139</v>
      </c>
      <c r="G163" s="38" t="s">
        <v>74</v>
      </c>
      <c r="H163" s="29" t="s">
        <v>40</v>
      </c>
      <c r="I163" s="29" t="s">
        <v>40</v>
      </c>
      <c r="J163" s="29" t="s">
        <v>40</v>
      </c>
      <c r="K163" s="29" t="s">
        <v>40</v>
      </c>
      <c r="L163" s="29" t="s">
        <v>40</v>
      </c>
      <c r="M163" s="73" t="s">
        <v>40</v>
      </c>
      <c r="N163" s="73" t="s">
        <v>40</v>
      </c>
      <c r="O163" s="92">
        <v>3</v>
      </c>
      <c r="P163" s="92">
        <v>7</v>
      </c>
      <c r="Q163" s="92">
        <v>7</v>
      </c>
      <c r="R163" s="92">
        <v>5</v>
      </c>
      <c r="S163" s="92">
        <v>4</v>
      </c>
      <c r="T163" s="92">
        <v>26</v>
      </c>
    </row>
    <row r="164" spans="1:21" s="10" customFormat="1" ht="96.75" customHeight="1">
      <c r="A164" s="21" t="s">
        <v>215</v>
      </c>
      <c r="B164" s="41" t="s">
        <v>280</v>
      </c>
      <c r="C164" s="29" t="s">
        <v>40</v>
      </c>
      <c r="D164" s="29" t="s">
        <v>40</v>
      </c>
      <c r="E164" s="29" t="s">
        <v>40</v>
      </c>
      <c r="F164" s="42" t="s">
        <v>139</v>
      </c>
      <c r="G164" s="38" t="s">
        <v>74</v>
      </c>
      <c r="H164" s="29" t="s">
        <v>40</v>
      </c>
      <c r="I164" s="29" t="s">
        <v>40</v>
      </c>
      <c r="J164" s="29" t="s">
        <v>40</v>
      </c>
      <c r="K164" s="29" t="s">
        <v>40</v>
      </c>
      <c r="L164" s="29" t="s">
        <v>40</v>
      </c>
      <c r="M164" s="29" t="s">
        <v>40</v>
      </c>
      <c r="N164" s="29" t="s">
        <v>40</v>
      </c>
      <c r="O164" s="29" t="s">
        <v>40</v>
      </c>
      <c r="P164" s="29" t="s">
        <v>40</v>
      </c>
      <c r="Q164" s="29" t="s">
        <v>40</v>
      </c>
      <c r="R164" s="29" t="s">
        <v>40</v>
      </c>
      <c r="S164" s="29" t="s">
        <v>40</v>
      </c>
      <c r="T164" s="29" t="s">
        <v>40</v>
      </c>
      <c r="U164" s="9"/>
    </row>
    <row r="165" spans="1:21" s="10" customFormat="1" ht="19.5" customHeight="1">
      <c r="A165" s="21"/>
      <c r="B165" s="44" t="s">
        <v>216</v>
      </c>
      <c r="C165" s="29" t="s">
        <v>141</v>
      </c>
      <c r="D165" s="29" t="s">
        <v>40</v>
      </c>
      <c r="E165" s="27" t="s">
        <v>40</v>
      </c>
      <c r="F165" s="29" t="s">
        <v>40</v>
      </c>
      <c r="G165" s="29" t="s">
        <v>40</v>
      </c>
      <c r="H165" s="21" t="s">
        <v>60</v>
      </c>
      <c r="I165" s="29">
        <v>1840103181</v>
      </c>
      <c r="J165" s="29">
        <v>414</v>
      </c>
      <c r="K165" s="29" t="s">
        <v>40</v>
      </c>
      <c r="L165" s="29" t="s">
        <v>40</v>
      </c>
      <c r="M165" s="55">
        <v>0</v>
      </c>
      <c r="N165" s="55">
        <v>0</v>
      </c>
      <c r="O165" s="74">
        <v>0</v>
      </c>
      <c r="P165" s="74">
        <v>11357.5</v>
      </c>
      <c r="Q165" s="74">
        <v>11357.5</v>
      </c>
      <c r="R165" s="74">
        <v>11357.5</v>
      </c>
      <c r="S165" s="74">
        <v>11357.5</v>
      </c>
      <c r="T165" s="43">
        <f>SUM(M165:S165)</f>
        <v>45430</v>
      </c>
      <c r="U165" s="9"/>
    </row>
    <row r="166" spans="1:21" s="10" customFormat="1" ht="15">
      <c r="A166" s="21"/>
      <c r="B166" s="44" t="s">
        <v>79</v>
      </c>
      <c r="C166" s="29" t="s">
        <v>42</v>
      </c>
      <c r="D166" s="29" t="s">
        <v>40</v>
      </c>
      <c r="E166" s="27" t="s">
        <v>40</v>
      </c>
      <c r="F166" s="29" t="s">
        <v>40</v>
      </c>
      <c r="G166" s="29" t="s">
        <v>40</v>
      </c>
      <c r="H166" s="21" t="s">
        <v>60</v>
      </c>
      <c r="I166" s="29">
        <v>1840103181</v>
      </c>
      <c r="J166" s="29">
        <v>414</v>
      </c>
      <c r="K166" s="29" t="s">
        <v>40</v>
      </c>
      <c r="L166" s="29" t="s">
        <v>40</v>
      </c>
      <c r="M166" s="55">
        <v>0</v>
      </c>
      <c r="N166" s="55">
        <v>0</v>
      </c>
      <c r="O166" s="74">
        <v>0</v>
      </c>
      <c r="P166" s="74">
        <v>0</v>
      </c>
      <c r="Q166" s="74">
        <v>0</v>
      </c>
      <c r="R166" s="74">
        <v>0</v>
      </c>
      <c r="S166" s="74">
        <v>0</v>
      </c>
      <c r="T166" s="47">
        <f>SUM(M166:S166)</f>
        <v>0</v>
      </c>
      <c r="U166" s="9"/>
    </row>
    <row r="167" spans="1:21" s="10" customFormat="1" ht="15.75" customHeight="1">
      <c r="A167" s="21"/>
      <c r="B167" s="44" t="s">
        <v>143</v>
      </c>
      <c r="C167" s="29" t="s">
        <v>42</v>
      </c>
      <c r="D167" s="29" t="s">
        <v>40</v>
      </c>
      <c r="E167" s="27" t="s">
        <v>40</v>
      </c>
      <c r="F167" s="29" t="s">
        <v>40</v>
      </c>
      <c r="G167" s="29" t="s">
        <v>40</v>
      </c>
      <c r="H167" s="21" t="s">
        <v>60</v>
      </c>
      <c r="I167" s="29">
        <v>1840103181</v>
      </c>
      <c r="J167" s="29">
        <v>414</v>
      </c>
      <c r="K167" s="29" t="s">
        <v>40</v>
      </c>
      <c r="L167" s="29" t="s">
        <v>40</v>
      </c>
      <c r="M167" s="55">
        <v>0</v>
      </c>
      <c r="N167" s="55">
        <v>0</v>
      </c>
      <c r="O167" s="74">
        <v>0</v>
      </c>
      <c r="P167" s="74">
        <v>0</v>
      </c>
      <c r="Q167" s="74">
        <v>0</v>
      </c>
      <c r="R167" s="74">
        <v>0</v>
      </c>
      <c r="S167" s="74">
        <v>0</v>
      </c>
      <c r="T167" s="47">
        <f>SUM(M167:S167)</f>
        <v>0</v>
      </c>
      <c r="U167" s="9"/>
    </row>
    <row r="168" spans="1:21" s="10" customFormat="1" ht="17.25" customHeight="1">
      <c r="A168" s="21"/>
      <c r="B168" s="44" t="s">
        <v>162</v>
      </c>
      <c r="C168" s="29"/>
      <c r="D168" s="29" t="s">
        <v>40</v>
      </c>
      <c r="E168" s="27" t="s">
        <v>40</v>
      </c>
      <c r="F168" s="29" t="s">
        <v>40</v>
      </c>
      <c r="G168" s="29" t="s">
        <v>40</v>
      </c>
      <c r="H168" s="21"/>
      <c r="I168" s="29"/>
      <c r="J168" s="43"/>
      <c r="K168" s="29"/>
      <c r="L168" s="29"/>
      <c r="M168" s="55"/>
      <c r="N168" s="55"/>
      <c r="O168" s="74"/>
      <c r="P168" s="74">
        <v>7000</v>
      </c>
      <c r="Q168" s="74">
        <v>7000</v>
      </c>
      <c r="R168" s="74">
        <v>7000</v>
      </c>
      <c r="S168" s="74">
        <v>7000</v>
      </c>
      <c r="T168" s="47">
        <f>SUM(M168:S168)</f>
        <v>28000</v>
      </c>
      <c r="U168" s="9"/>
    </row>
    <row r="169" spans="1:21" s="10" customFormat="1" ht="46.5" customHeight="1">
      <c r="A169" s="21" t="s">
        <v>217</v>
      </c>
      <c r="B169" s="37" t="s">
        <v>144</v>
      </c>
      <c r="C169" s="29" t="s">
        <v>87</v>
      </c>
      <c r="D169" s="29" t="s">
        <v>40</v>
      </c>
      <c r="E169" s="39" t="s">
        <v>145</v>
      </c>
      <c r="F169" s="29" t="s">
        <v>40</v>
      </c>
      <c r="G169" s="29" t="s">
        <v>40</v>
      </c>
      <c r="H169" s="29" t="s">
        <v>40</v>
      </c>
      <c r="I169" s="29" t="s">
        <v>40</v>
      </c>
      <c r="J169" s="29" t="s">
        <v>40</v>
      </c>
      <c r="K169" s="29" t="s">
        <v>40</v>
      </c>
      <c r="L169" s="29" t="s">
        <v>40</v>
      </c>
      <c r="M169" s="29" t="s">
        <v>40</v>
      </c>
      <c r="N169" s="29" t="s">
        <v>40</v>
      </c>
      <c r="O169" s="43" t="s">
        <v>49</v>
      </c>
      <c r="P169" s="43">
        <v>1</v>
      </c>
      <c r="Q169" s="43">
        <v>1</v>
      </c>
      <c r="R169" s="43">
        <v>1</v>
      </c>
      <c r="S169" s="43">
        <v>1</v>
      </c>
      <c r="T169" s="43">
        <f>SUM(O169:S169)</f>
        <v>4</v>
      </c>
      <c r="U169" s="9"/>
    </row>
    <row r="170" spans="1:21" s="10" customFormat="1" ht="66" customHeight="1">
      <c r="A170" s="21" t="s">
        <v>195</v>
      </c>
      <c r="B170" s="41" t="s">
        <v>146</v>
      </c>
      <c r="C170" s="29" t="s">
        <v>40</v>
      </c>
      <c r="D170" s="29" t="s">
        <v>40</v>
      </c>
      <c r="E170" s="29" t="s">
        <v>40</v>
      </c>
      <c r="F170" s="42" t="s">
        <v>139</v>
      </c>
      <c r="G170" s="39" t="s">
        <v>74</v>
      </c>
      <c r="H170" s="29" t="s">
        <v>40</v>
      </c>
      <c r="I170" s="29" t="s">
        <v>40</v>
      </c>
      <c r="J170" s="29" t="s">
        <v>40</v>
      </c>
      <c r="K170" s="29" t="s">
        <v>40</v>
      </c>
      <c r="L170" s="29" t="s">
        <v>40</v>
      </c>
      <c r="M170" s="29" t="s">
        <v>40</v>
      </c>
      <c r="N170" s="29" t="s">
        <v>40</v>
      </c>
      <c r="O170" s="43" t="s">
        <v>40</v>
      </c>
      <c r="P170" s="43" t="s">
        <v>40</v>
      </c>
      <c r="Q170" s="43" t="s">
        <v>40</v>
      </c>
      <c r="R170" s="43" t="s">
        <v>40</v>
      </c>
      <c r="S170" s="43" t="s">
        <v>40</v>
      </c>
      <c r="T170" s="43" t="s">
        <v>40</v>
      </c>
      <c r="U170" s="9"/>
    </row>
    <row r="171" spans="1:21" s="10" customFormat="1" ht="15" customHeight="1">
      <c r="A171" s="21"/>
      <c r="B171" s="44" t="s">
        <v>147</v>
      </c>
      <c r="C171" s="29" t="s">
        <v>141</v>
      </c>
      <c r="D171" s="29" t="s">
        <v>40</v>
      </c>
      <c r="E171" s="29" t="s">
        <v>40</v>
      </c>
      <c r="F171" s="29" t="s">
        <v>40</v>
      </c>
      <c r="G171" s="29" t="s">
        <v>40</v>
      </c>
      <c r="H171" s="21" t="s">
        <v>60</v>
      </c>
      <c r="I171" s="43">
        <v>1840154950</v>
      </c>
      <c r="J171" s="43">
        <v>244</v>
      </c>
      <c r="K171" s="29" t="s">
        <v>40</v>
      </c>
      <c r="L171" s="29" t="s">
        <v>40</v>
      </c>
      <c r="M171" s="55">
        <v>0</v>
      </c>
      <c r="N171" s="55">
        <v>0</v>
      </c>
      <c r="O171" s="74">
        <v>24129</v>
      </c>
      <c r="P171" s="74">
        <v>24129</v>
      </c>
      <c r="Q171" s="74">
        <v>24129</v>
      </c>
      <c r="R171" s="74">
        <v>7200</v>
      </c>
      <c r="S171" s="74">
        <v>0</v>
      </c>
      <c r="T171" s="43">
        <f>SUM(M171:S171)</f>
        <v>79587</v>
      </c>
      <c r="U171" s="16"/>
    </row>
    <row r="172" spans="1:21" s="10" customFormat="1" ht="15" customHeight="1">
      <c r="A172" s="51"/>
      <c r="B172" s="44" t="s">
        <v>79</v>
      </c>
      <c r="C172" s="29" t="s">
        <v>42</v>
      </c>
      <c r="D172" s="29" t="s">
        <v>40</v>
      </c>
      <c r="E172" s="29" t="s">
        <v>40</v>
      </c>
      <c r="F172" s="29" t="s">
        <v>40</v>
      </c>
      <c r="G172" s="29" t="s">
        <v>40</v>
      </c>
      <c r="H172" s="21" t="s">
        <v>60</v>
      </c>
      <c r="I172" s="29" t="s">
        <v>170</v>
      </c>
      <c r="J172" s="43">
        <v>244</v>
      </c>
      <c r="K172" s="29" t="s">
        <v>40</v>
      </c>
      <c r="L172" s="29" t="s">
        <v>40</v>
      </c>
      <c r="M172" s="55">
        <v>0</v>
      </c>
      <c r="N172" s="55">
        <v>0</v>
      </c>
      <c r="O172" s="74">
        <v>30</v>
      </c>
      <c r="P172" s="74">
        <v>30</v>
      </c>
      <c r="Q172" s="74">
        <v>30</v>
      </c>
      <c r="R172" s="74">
        <v>30</v>
      </c>
      <c r="S172" s="74">
        <v>0</v>
      </c>
      <c r="T172" s="43">
        <f>SUM(O172:S172)</f>
        <v>120</v>
      </c>
      <c r="U172" s="16"/>
    </row>
    <row r="173" spans="1:21" s="10" customFormat="1" ht="15" customHeight="1">
      <c r="A173" s="21"/>
      <c r="B173" s="44" t="s">
        <v>79</v>
      </c>
      <c r="C173" s="29" t="s">
        <v>42</v>
      </c>
      <c r="D173" s="29" t="s">
        <v>40</v>
      </c>
      <c r="E173" s="29" t="s">
        <v>40</v>
      </c>
      <c r="F173" s="29" t="s">
        <v>40</v>
      </c>
      <c r="G173" s="29" t="s">
        <v>40</v>
      </c>
      <c r="H173" s="21" t="s">
        <v>60</v>
      </c>
      <c r="I173" s="29">
        <v>1840103281</v>
      </c>
      <c r="J173" s="43">
        <v>612</v>
      </c>
      <c r="K173" s="29" t="s">
        <v>40</v>
      </c>
      <c r="L173" s="29" t="s">
        <v>40</v>
      </c>
      <c r="M173" s="55">
        <v>0</v>
      </c>
      <c r="N173" s="55">
        <v>0</v>
      </c>
      <c r="O173" s="74">
        <v>0</v>
      </c>
      <c r="P173" s="74">
        <v>0</v>
      </c>
      <c r="Q173" s="74">
        <v>0</v>
      </c>
      <c r="R173" s="74">
        <v>0</v>
      </c>
      <c r="S173" s="74">
        <v>0</v>
      </c>
      <c r="T173" s="43">
        <f>SUM(O173:S173)</f>
        <v>0</v>
      </c>
      <c r="U173" s="9"/>
    </row>
    <row r="174" spans="1:21" s="10" customFormat="1" ht="15" customHeight="1">
      <c r="A174" s="21"/>
      <c r="B174" s="44" t="s">
        <v>147</v>
      </c>
      <c r="C174" s="29" t="s">
        <v>141</v>
      </c>
      <c r="D174" s="29" t="s">
        <v>40</v>
      </c>
      <c r="E174" s="29" t="s">
        <v>40</v>
      </c>
      <c r="F174" s="29" t="s">
        <v>40</v>
      </c>
      <c r="G174" s="29" t="s">
        <v>40</v>
      </c>
      <c r="H174" s="21" t="s">
        <v>60</v>
      </c>
      <c r="I174" s="29">
        <v>1840103281</v>
      </c>
      <c r="J174" s="43">
        <v>612</v>
      </c>
      <c r="K174" s="29" t="s">
        <v>40</v>
      </c>
      <c r="L174" s="29" t="s">
        <v>40</v>
      </c>
      <c r="M174" s="55">
        <v>0</v>
      </c>
      <c r="N174" s="55">
        <v>0</v>
      </c>
      <c r="O174" s="74">
        <v>0</v>
      </c>
      <c r="P174" s="74">
        <v>0</v>
      </c>
      <c r="Q174" s="74">
        <v>0</v>
      </c>
      <c r="R174" s="74">
        <v>0</v>
      </c>
      <c r="S174" s="74">
        <v>0</v>
      </c>
      <c r="T174" s="43"/>
      <c r="U174" s="9"/>
    </row>
    <row r="175" spans="1:21" s="10" customFormat="1" ht="15" customHeight="1">
      <c r="A175" s="21"/>
      <c r="B175" s="44" t="s">
        <v>162</v>
      </c>
      <c r="C175" s="29" t="s">
        <v>141</v>
      </c>
      <c r="D175" s="29" t="s">
        <v>40</v>
      </c>
      <c r="E175" s="29" t="s">
        <v>40</v>
      </c>
      <c r="F175" s="29" t="s">
        <v>40</v>
      </c>
      <c r="G175" s="29" t="s">
        <v>40</v>
      </c>
      <c r="H175" s="21" t="s">
        <v>40</v>
      </c>
      <c r="I175" s="29" t="s">
        <v>40</v>
      </c>
      <c r="J175" s="43" t="s">
        <v>40</v>
      </c>
      <c r="K175" s="29" t="s">
        <v>40</v>
      </c>
      <c r="L175" s="29" t="s">
        <v>40</v>
      </c>
      <c r="M175" s="55"/>
      <c r="N175" s="55"/>
      <c r="O175" s="74"/>
      <c r="P175" s="74">
        <v>100</v>
      </c>
      <c r="Q175" s="74">
        <v>100</v>
      </c>
      <c r="R175" s="74">
        <v>100</v>
      </c>
      <c r="S175" s="74"/>
      <c r="T175" s="43">
        <f>SUM(O175:S175)</f>
        <v>300</v>
      </c>
      <c r="U175" s="9"/>
    </row>
    <row r="176" spans="1:21" s="10" customFormat="1" ht="38.25">
      <c r="A176" s="21" t="s">
        <v>218</v>
      </c>
      <c r="B176" s="37" t="s">
        <v>148</v>
      </c>
      <c r="C176" s="29" t="s">
        <v>87</v>
      </c>
      <c r="D176" s="29" t="s">
        <v>40</v>
      </c>
      <c r="E176" s="39" t="s">
        <v>145</v>
      </c>
      <c r="F176" s="29" t="s">
        <v>40</v>
      </c>
      <c r="G176" s="29" t="s">
        <v>40</v>
      </c>
      <c r="H176" s="29" t="s">
        <v>40</v>
      </c>
      <c r="I176" s="29" t="s">
        <v>40</v>
      </c>
      <c r="J176" s="29" t="s">
        <v>40</v>
      </c>
      <c r="K176" s="29" t="s">
        <v>40</v>
      </c>
      <c r="L176" s="29" t="s">
        <v>40</v>
      </c>
      <c r="M176" s="29" t="s">
        <v>40</v>
      </c>
      <c r="N176" s="29" t="s">
        <v>40</v>
      </c>
      <c r="O176" s="43">
        <v>3</v>
      </c>
      <c r="P176" s="43">
        <v>3</v>
      </c>
      <c r="Q176" s="43">
        <v>3</v>
      </c>
      <c r="R176" s="43">
        <v>1</v>
      </c>
      <c r="S176" s="43"/>
      <c r="T176" s="43">
        <f>SUM(O176:S176)</f>
        <v>10</v>
      </c>
      <c r="U176" s="9"/>
    </row>
    <row r="177" spans="1:21" s="10" customFormat="1" ht="33.75" customHeight="1">
      <c r="A177" s="21" t="s">
        <v>219</v>
      </c>
      <c r="B177" s="41" t="s">
        <v>149</v>
      </c>
      <c r="C177" s="29" t="s">
        <v>40</v>
      </c>
      <c r="D177" s="29" t="s">
        <v>40</v>
      </c>
      <c r="E177" s="29" t="s">
        <v>40</v>
      </c>
      <c r="F177" s="42" t="s">
        <v>139</v>
      </c>
      <c r="G177" s="38" t="s">
        <v>74</v>
      </c>
      <c r="H177" s="29" t="s">
        <v>40</v>
      </c>
      <c r="I177" s="29" t="s">
        <v>40</v>
      </c>
      <c r="J177" s="29" t="s">
        <v>40</v>
      </c>
      <c r="K177" s="29" t="s">
        <v>40</v>
      </c>
      <c r="L177" s="29" t="s">
        <v>40</v>
      </c>
      <c r="M177" s="29" t="s">
        <v>40</v>
      </c>
      <c r="N177" s="29" t="s">
        <v>40</v>
      </c>
      <c r="O177" s="43" t="s">
        <v>40</v>
      </c>
      <c r="P177" s="43" t="s">
        <v>40</v>
      </c>
      <c r="Q177" s="43" t="s">
        <v>40</v>
      </c>
      <c r="R177" s="43" t="s">
        <v>40</v>
      </c>
      <c r="S177" s="43" t="s">
        <v>40</v>
      </c>
      <c r="T177" s="43" t="s">
        <v>40</v>
      </c>
      <c r="U177" s="9"/>
    </row>
    <row r="178" spans="1:21" s="10" customFormat="1" ht="21" customHeight="1">
      <c r="A178" s="21"/>
      <c r="B178" s="44" t="s">
        <v>79</v>
      </c>
      <c r="C178" s="29" t="s">
        <v>42</v>
      </c>
      <c r="D178" s="29" t="s">
        <v>40</v>
      </c>
      <c r="E178" s="29" t="s">
        <v>40</v>
      </c>
      <c r="F178" s="42" t="s">
        <v>40</v>
      </c>
      <c r="G178" s="27" t="s">
        <v>40</v>
      </c>
      <c r="H178" s="21" t="s">
        <v>60</v>
      </c>
      <c r="I178" s="29">
        <v>1840103381</v>
      </c>
      <c r="J178" s="29">
        <v>521</v>
      </c>
      <c r="K178" s="29" t="s">
        <v>40</v>
      </c>
      <c r="L178" s="29" t="s">
        <v>40</v>
      </c>
      <c r="M178" s="55">
        <v>0</v>
      </c>
      <c r="N178" s="55">
        <v>0</v>
      </c>
      <c r="O178" s="74">
        <v>0</v>
      </c>
      <c r="P178" s="74">
        <v>1200</v>
      </c>
      <c r="Q178" s="74">
        <v>1200</v>
      </c>
      <c r="R178" s="74">
        <v>1200</v>
      </c>
      <c r="S178" s="74">
        <v>1200</v>
      </c>
      <c r="T178" s="47">
        <f>SUM(M178:S178)</f>
        <v>4800</v>
      </c>
      <c r="U178" s="9"/>
    </row>
    <row r="179" spans="1:21" s="10" customFormat="1" ht="25.5">
      <c r="A179" s="21" t="s">
        <v>220</v>
      </c>
      <c r="B179" s="37" t="s">
        <v>150</v>
      </c>
      <c r="C179" s="29" t="s">
        <v>87</v>
      </c>
      <c r="D179" s="29" t="s">
        <v>40</v>
      </c>
      <c r="E179" s="29" t="s">
        <v>40</v>
      </c>
      <c r="F179" s="29" t="s">
        <v>40</v>
      </c>
      <c r="G179" s="29" t="s">
        <v>40</v>
      </c>
      <c r="H179" s="29" t="s">
        <v>40</v>
      </c>
      <c r="I179" s="29" t="s">
        <v>40</v>
      </c>
      <c r="J179" s="29" t="s">
        <v>40</v>
      </c>
      <c r="K179" s="29" t="s">
        <v>40</v>
      </c>
      <c r="L179" s="29" t="s">
        <v>40</v>
      </c>
      <c r="M179" s="29" t="s">
        <v>40</v>
      </c>
      <c r="N179" s="29" t="s">
        <v>40</v>
      </c>
      <c r="O179" s="43" t="s">
        <v>49</v>
      </c>
      <c r="P179" s="43">
        <v>3</v>
      </c>
      <c r="Q179" s="43">
        <v>3</v>
      </c>
      <c r="R179" s="43">
        <v>3</v>
      </c>
      <c r="S179" s="43">
        <v>3</v>
      </c>
      <c r="T179" s="43">
        <f>SUM(O179:S179)</f>
        <v>12</v>
      </c>
      <c r="U179" s="9"/>
    </row>
    <row r="180" spans="1:21" s="10" customFormat="1" ht="62.25" customHeight="1">
      <c r="A180" s="21" t="s">
        <v>221</v>
      </c>
      <c r="B180" s="41" t="s">
        <v>281</v>
      </c>
      <c r="C180" s="29" t="s">
        <v>40</v>
      </c>
      <c r="D180" s="29">
        <v>0.3</v>
      </c>
      <c r="E180" s="51" t="s">
        <v>40</v>
      </c>
      <c r="F180" s="42" t="s">
        <v>139</v>
      </c>
      <c r="G180" s="39" t="s">
        <v>140</v>
      </c>
      <c r="H180" s="29" t="s">
        <v>40</v>
      </c>
      <c r="I180" s="29" t="s">
        <v>40</v>
      </c>
      <c r="J180" s="29" t="s">
        <v>40</v>
      </c>
      <c r="K180" s="29" t="s">
        <v>40</v>
      </c>
      <c r="L180" s="29" t="s">
        <v>40</v>
      </c>
      <c r="M180" s="29" t="s">
        <v>40</v>
      </c>
      <c r="N180" s="29" t="s">
        <v>40</v>
      </c>
      <c r="O180" s="43" t="s">
        <v>40</v>
      </c>
      <c r="P180" s="43" t="s">
        <v>40</v>
      </c>
      <c r="Q180" s="43" t="s">
        <v>40</v>
      </c>
      <c r="R180" s="43" t="s">
        <v>40</v>
      </c>
      <c r="S180" s="43" t="s">
        <v>40</v>
      </c>
      <c r="T180" s="43" t="s">
        <v>40</v>
      </c>
      <c r="U180" s="9"/>
    </row>
    <row r="181" spans="1:21" s="10" customFormat="1" ht="15" customHeight="1">
      <c r="A181" s="21"/>
      <c r="B181" s="26" t="s">
        <v>41</v>
      </c>
      <c r="C181" s="29" t="s">
        <v>42</v>
      </c>
      <c r="D181" s="29" t="s">
        <v>40</v>
      </c>
      <c r="E181" s="29" t="s">
        <v>40</v>
      </c>
      <c r="F181" s="29" t="s">
        <v>40</v>
      </c>
      <c r="G181" s="29" t="s">
        <v>40</v>
      </c>
      <c r="H181" s="29" t="s">
        <v>40</v>
      </c>
      <c r="I181" s="29" t="s">
        <v>40</v>
      </c>
      <c r="J181" s="29" t="s">
        <v>40</v>
      </c>
      <c r="K181" s="29" t="s">
        <v>40</v>
      </c>
      <c r="L181" s="29" t="s">
        <v>40</v>
      </c>
      <c r="M181" s="55">
        <f>M183+M184</f>
        <v>0</v>
      </c>
      <c r="N181" s="55">
        <f aca="true" t="shared" si="20" ref="N181:S181">N183+N184</f>
        <v>0</v>
      </c>
      <c r="O181" s="74">
        <f t="shared" si="20"/>
        <v>0</v>
      </c>
      <c r="P181" s="74">
        <f t="shared" si="20"/>
        <v>225000</v>
      </c>
      <c r="Q181" s="74">
        <f t="shared" si="20"/>
        <v>313910.9</v>
      </c>
      <c r="R181" s="74">
        <f t="shared" si="20"/>
        <v>60000</v>
      </c>
      <c r="S181" s="74">
        <f t="shared" si="20"/>
        <v>5000</v>
      </c>
      <c r="T181" s="43">
        <f>SUM(M181:S181)</f>
        <v>603910.9</v>
      </c>
      <c r="U181" s="9"/>
    </row>
    <row r="182" spans="1:21" s="10" customFormat="1" ht="15" customHeight="1">
      <c r="A182" s="21"/>
      <c r="B182" s="26" t="s">
        <v>46</v>
      </c>
      <c r="C182" s="29" t="s">
        <v>40</v>
      </c>
      <c r="D182" s="29" t="s">
        <v>40</v>
      </c>
      <c r="E182" s="29" t="s">
        <v>40</v>
      </c>
      <c r="F182" s="29" t="s">
        <v>40</v>
      </c>
      <c r="G182" s="29" t="s">
        <v>40</v>
      </c>
      <c r="H182" s="29" t="s">
        <v>40</v>
      </c>
      <c r="I182" s="29" t="s">
        <v>40</v>
      </c>
      <c r="J182" s="29" t="s">
        <v>40</v>
      </c>
      <c r="K182" s="29" t="s">
        <v>40</v>
      </c>
      <c r="L182" s="29" t="s">
        <v>40</v>
      </c>
      <c r="M182" s="29"/>
      <c r="N182" s="29"/>
      <c r="O182" s="43"/>
      <c r="P182" s="43"/>
      <c r="Q182" s="43"/>
      <c r="R182" s="43"/>
      <c r="S182" s="43"/>
      <c r="T182" s="43"/>
      <c r="U182" s="9"/>
    </row>
    <row r="183" spans="1:21" s="10" customFormat="1" ht="15" customHeight="1">
      <c r="A183" s="21"/>
      <c r="B183" s="26" t="s">
        <v>47</v>
      </c>
      <c r="C183" s="29" t="s">
        <v>42</v>
      </c>
      <c r="D183" s="29" t="s">
        <v>40</v>
      </c>
      <c r="E183" s="29" t="s">
        <v>40</v>
      </c>
      <c r="F183" s="29" t="s">
        <v>40</v>
      </c>
      <c r="G183" s="29" t="s">
        <v>40</v>
      </c>
      <c r="H183" s="29" t="s">
        <v>40</v>
      </c>
      <c r="I183" s="29" t="s">
        <v>40</v>
      </c>
      <c r="J183" s="29" t="s">
        <v>40</v>
      </c>
      <c r="K183" s="29" t="s">
        <v>40</v>
      </c>
      <c r="L183" s="29" t="s">
        <v>40</v>
      </c>
      <c r="M183" s="55">
        <f>M187+M190+M194</f>
        <v>0</v>
      </c>
      <c r="N183" s="55">
        <f>N187+N190+N194</f>
        <v>0</v>
      </c>
      <c r="O183" s="74">
        <f>O187+O190+O194</f>
        <v>0</v>
      </c>
      <c r="P183" s="74">
        <f>P190+P194+P187</f>
        <v>190000</v>
      </c>
      <c r="Q183" s="74">
        <f>Q190+Q194+Q187</f>
        <v>313910.9</v>
      </c>
      <c r="R183" s="74">
        <f>R190+R194+R187</f>
        <v>40000</v>
      </c>
      <c r="S183" s="74">
        <f>S190+S194+S187</f>
        <v>5000</v>
      </c>
      <c r="T183" s="43">
        <f>SUM(M183:S183)</f>
        <v>548910.9</v>
      </c>
      <c r="U183" s="9"/>
    </row>
    <row r="184" spans="1:21" s="10" customFormat="1" ht="15" customHeight="1">
      <c r="A184" s="21"/>
      <c r="B184" s="26" t="s">
        <v>48</v>
      </c>
      <c r="C184" s="29" t="s">
        <v>42</v>
      </c>
      <c r="D184" s="29" t="s">
        <v>40</v>
      </c>
      <c r="E184" s="29" t="s">
        <v>40</v>
      </c>
      <c r="F184" s="29" t="s">
        <v>40</v>
      </c>
      <c r="G184" s="29" t="s">
        <v>40</v>
      </c>
      <c r="H184" s="29" t="s">
        <v>40</v>
      </c>
      <c r="I184" s="29" t="s">
        <v>40</v>
      </c>
      <c r="J184" s="29" t="s">
        <v>40</v>
      </c>
      <c r="K184" s="29" t="s">
        <v>40</v>
      </c>
      <c r="L184" s="29" t="s">
        <v>40</v>
      </c>
      <c r="M184" s="55">
        <f aca="true" t="shared" si="21" ref="M184:S184">M193</f>
        <v>0</v>
      </c>
      <c r="N184" s="55">
        <f t="shared" si="21"/>
        <v>0</v>
      </c>
      <c r="O184" s="55">
        <f t="shared" si="21"/>
        <v>0</v>
      </c>
      <c r="P184" s="55">
        <f>P193</f>
        <v>35000</v>
      </c>
      <c r="Q184" s="55">
        <f t="shared" si="21"/>
        <v>0</v>
      </c>
      <c r="R184" s="55">
        <f t="shared" si="21"/>
        <v>20000</v>
      </c>
      <c r="S184" s="55">
        <f t="shared" si="21"/>
        <v>0</v>
      </c>
      <c r="T184" s="43">
        <f>SUM(M184:S184)</f>
        <v>55000</v>
      </c>
      <c r="U184" s="9"/>
    </row>
    <row r="185" spans="1:21" s="10" customFormat="1" ht="28.5" customHeight="1">
      <c r="A185" s="21" t="s">
        <v>269</v>
      </c>
      <c r="B185" s="37" t="s">
        <v>270</v>
      </c>
      <c r="C185" s="29" t="s">
        <v>87</v>
      </c>
      <c r="D185" s="29" t="s">
        <v>40</v>
      </c>
      <c r="E185" s="38" t="s">
        <v>151</v>
      </c>
      <c r="F185" s="29" t="s">
        <v>214</v>
      </c>
      <c r="G185" s="38" t="s">
        <v>74</v>
      </c>
      <c r="H185" s="29" t="s">
        <v>40</v>
      </c>
      <c r="I185" s="29" t="s">
        <v>40</v>
      </c>
      <c r="J185" s="29" t="s">
        <v>40</v>
      </c>
      <c r="K185" s="29" t="s">
        <v>40</v>
      </c>
      <c r="L185" s="29" t="s">
        <v>40</v>
      </c>
      <c r="M185" s="55" t="s">
        <v>40</v>
      </c>
      <c r="N185" s="55" t="s">
        <v>40</v>
      </c>
      <c r="O185" s="43">
        <v>5</v>
      </c>
      <c r="P185" s="43">
        <v>5</v>
      </c>
      <c r="Q185" s="43">
        <v>5</v>
      </c>
      <c r="R185" s="43">
        <v>5</v>
      </c>
      <c r="S185" s="43">
        <v>5</v>
      </c>
      <c r="T185" s="43" t="s">
        <v>40</v>
      </c>
      <c r="U185" s="9"/>
    </row>
    <row r="186" spans="1:21" s="10" customFormat="1" ht="86.25" customHeight="1">
      <c r="A186" s="21" t="s">
        <v>222</v>
      </c>
      <c r="B186" s="41" t="s">
        <v>282</v>
      </c>
      <c r="C186" s="29" t="s">
        <v>40</v>
      </c>
      <c r="D186" s="29" t="s">
        <v>40</v>
      </c>
      <c r="E186" s="29" t="s">
        <v>40</v>
      </c>
      <c r="F186" s="42" t="s">
        <v>139</v>
      </c>
      <c r="G186" s="39" t="s">
        <v>140</v>
      </c>
      <c r="H186" s="29" t="s">
        <v>40</v>
      </c>
      <c r="I186" s="29" t="s">
        <v>40</v>
      </c>
      <c r="J186" s="29" t="s">
        <v>40</v>
      </c>
      <c r="K186" s="29" t="s">
        <v>40</v>
      </c>
      <c r="L186" s="29" t="s">
        <v>40</v>
      </c>
      <c r="M186" s="29" t="s">
        <v>40</v>
      </c>
      <c r="N186" s="29" t="s">
        <v>40</v>
      </c>
      <c r="O186" s="43" t="s">
        <v>40</v>
      </c>
      <c r="P186" s="43" t="s">
        <v>40</v>
      </c>
      <c r="Q186" s="43" t="s">
        <v>40</v>
      </c>
      <c r="R186" s="43" t="s">
        <v>40</v>
      </c>
      <c r="S186" s="43" t="s">
        <v>40</v>
      </c>
      <c r="T186" s="43" t="s">
        <v>40</v>
      </c>
      <c r="U186" s="9"/>
    </row>
    <row r="187" spans="1:21" s="10" customFormat="1" ht="18.75" customHeight="1">
      <c r="A187" s="21"/>
      <c r="B187" s="44" t="s">
        <v>79</v>
      </c>
      <c r="C187" s="29" t="s">
        <v>42</v>
      </c>
      <c r="D187" s="29" t="s">
        <v>40</v>
      </c>
      <c r="E187" s="29" t="s">
        <v>40</v>
      </c>
      <c r="F187" s="29" t="s">
        <v>40</v>
      </c>
      <c r="G187" s="29" t="s">
        <v>40</v>
      </c>
      <c r="H187" s="21" t="s">
        <v>142</v>
      </c>
      <c r="I187" s="29">
        <v>1840274102</v>
      </c>
      <c r="J187" s="29">
        <v>414</v>
      </c>
      <c r="K187" s="29" t="s">
        <v>40</v>
      </c>
      <c r="L187" s="29" t="s">
        <v>40</v>
      </c>
      <c r="M187" s="74">
        <v>0</v>
      </c>
      <c r="N187" s="74">
        <v>0</v>
      </c>
      <c r="O187" s="74">
        <v>0</v>
      </c>
      <c r="P187" s="74">
        <v>100000</v>
      </c>
      <c r="Q187" s="74">
        <v>249900</v>
      </c>
      <c r="R187" s="74">
        <v>0</v>
      </c>
      <c r="S187" s="74">
        <v>0</v>
      </c>
      <c r="T187" s="47">
        <f>SUM(M187:S187)</f>
        <v>349900</v>
      </c>
      <c r="U187" s="9"/>
    </row>
    <row r="188" spans="1:21" s="10" customFormat="1" ht="64.5" customHeight="1">
      <c r="A188" s="21" t="s">
        <v>223</v>
      </c>
      <c r="B188" s="37" t="s">
        <v>250</v>
      </c>
      <c r="C188" s="29" t="s">
        <v>252</v>
      </c>
      <c r="D188" s="29" t="s">
        <v>40</v>
      </c>
      <c r="E188" s="38" t="s">
        <v>151</v>
      </c>
      <c r="F188" s="29" t="s">
        <v>40</v>
      </c>
      <c r="G188" s="29" t="s">
        <v>40</v>
      </c>
      <c r="H188" s="29" t="s">
        <v>40</v>
      </c>
      <c r="I188" s="29" t="s">
        <v>40</v>
      </c>
      <c r="J188" s="29" t="s">
        <v>40</v>
      </c>
      <c r="K188" s="29" t="s">
        <v>40</v>
      </c>
      <c r="L188" s="29" t="s">
        <v>40</v>
      </c>
      <c r="M188" s="29" t="s">
        <v>40</v>
      </c>
      <c r="N188" s="29" t="s">
        <v>40</v>
      </c>
      <c r="O188" s="43" t="s">
        <v>49</v>
      </c>
      <c r="P188" s="43" t="s">
        <v>253</v>
      </c>
      <c r="Q188" s="43" t="s">
        <v>253</v>
      </c>
      <c r="R188" s="43">
        <v>200</v>
      </c>
      <c r="S188" s="43">
        <v>200</v>
      </c>
      <c r="T188" s="43" t="s">
        <v>40</v>
      </c>
      <c r="U188" s="9"/>
    </row>
    <row r="189" spans="1:21" s="10" customFormat="1" ht="69.75" customHeight="1">
      <c r="A189" s="21" t="s">
        <v>224</v>
      </c>
      <c r="B189" s="41" t="s">
        <v>283</v>
      </c>
      <c r="C189" s="29" t="s">
        <v>40</v>
      </c>
      <c r="D189" s="29" t="s">
        <v>40</v>
      </c>
      <c r="E189" s="29" t="s">
        <v>40</v>
      </c>
      <c r="F189" s="42" t="s">
        <v>139</v>
      </c>
      <c r="G189" s="39" t="s">
        <v>140</v>
      </c>
      <c r="H189" s="29" t="s">
        <v>40</v>
      </c>
      <c r="I189" s="29" t="s">
        <v>40</v>
      </c>
      <c r="J189" s="29" t="s">
        <v>40</v>
      </c>
      <c r="K189" s="29" t="s">
        <v>40</v>
      </c>
      <c r="L189" s="29" t="s">
        <v>40</v>
      </c>
      <c r="M189" s="29" t="s">
        <v>40</v>
      </c>
      <c r="N189" s="29" t="s">
        <v>40</v>
      </c>
      <c r="O189" s="43" t="s">
        <v>40</v>
      </c>
      <c r="P189" s="43" t="s">
        <v>40</v>
      </c>
      <c r="Q189" s="43" t="s">
        <v>40</v>
      </c>
      <c r="R189" s="43" t="s">
        <v>40</v>
      </c>
      <c r="S189" s="43" t="s">
        <v>40</v>
      </c>
      <c r="T189" s="43" t="s">
        <v>40</v>
      </c>
      <c r="U189" s="9"/>
    </row>
    <row r="190" spans="1:21" s="10" customFormat="1" ht="15">
      <c r="A190" s="21"/>
      <c r="B190" s="44" t="s">
        <v>79</v>
      </c>
      <c r="C190" s="29" t="s">
        <v>42</v>
      </c>
      <c r="D190" s="29" t="s">
        <v>40</v>
      </c>
      <c r="E190" s="29" t="s">
        <v>40</v>
      </c>
      <c r="F190" s="29" t="s">
        <v>40</v>
      </c>
      <c r="G190" s="29" t="s">
        <v>40</v>
      </c>
      <c r="H190" s="21" t="s">
        <v>142</v>
      </c>
      <c r="I190" s="29">
        <v>1840274102</v>
      </c>
      <c r="J190" s="29">
        <v>414</v>
      </c>
      <c r="K190" s="29" t="s">
        <v>40</v>
      </c>
      <c r="L190" s="29" t="s">
        <v>40</v>
      </c>
      <c r="M190" s="74">
        <v>0</v>
      </c>
      <c r="N190" s="74">
        <v>0</v>
      </c>
      <c r="O190" s="74">
        <v>0</v>
      </c>
      <c r="P190" s="74">
        <v>5000</v>
      </c>
      <c r="Q190" s="74">
        <v>5000</v>
      </c>
      <c r="R190" s="74">
        <v>5000</v>
      </c>
      <c r="S190" s="74">
        <v>5000</v>
      </c>
      <c r="T190" s="47">
        <f>SUM(M190:S190)</f>
        <v>20000</v>
      </c>
      <c r="U190" s="9"/>
    </row>
    <row r="191" spans="1:21" s="10" customFormat="1" ht="25.5">
      <c r="A191" s="66" t="s">
        <v>225</v>
      </c>
      <c r="B191" s="37" t="s">
        <v>284</v>
      </c>
      <c r="C191" s="29" t="s">
        <v>87</v>
      </c>
      <c r="D191" s="29" t="s">
        <v>40</v>
      </c>
      <c r="E191" s="27" t="s">
        <v>151</v>
      </c>
      <c r="F191" s="29" t="s">
        <v>40</v>
      </c>
      <c r="G191" s="29" t="s">
        <v>40</v>
      </c>
      <c r="H191" s="29" t="s">
        <v>40</v>
      </c>
      <c r="I191" s="29" t="s">
        <v>40</v>
      </c>
      <c r="J191" s="29" t="s">
        <v>40</v>
      </c>
      <c r="K191" s="29" t="s">
        <v>40</v>
      </c>
      <c r="L191" s="29" t="s">
        <v>40</v>
      </c>
      <c r="M191" s="43" t="s">
        <v>40</v>
      </c>
      <c r="N191" s="43" t="s">
        <v>40</v>
      </c>
      <c r="O191" s="43">
        <v>0</v>
      </c>
      <c r="P191" s="43">
        <v>2</v>
      </c>
      <c r="Q191" s="43">
        <v>2</v>
      </c>
      <c r="R191" s="43">
        <v>2</v>
      </c>
      <c r="S191" s="43">
        <v>2</v>
      </c>
      <c r="T191" s="43">
        <f>SUM(O191:S191)</f>
        <v>8</v>
      </c>
      <c r="U191" s="9"/>
    </row>
    <row r="192" spans="1:21" s="10" customFormat="1" ht="165.75" customHeight="1">
      <c r="A192" s="21" t="s">
        <v>226</v>
      </c>
      <c r="B192" s="41" t="s">
        <v>285</v>
      </c>
      <c r="C192" s="29" t="s">
        <v>40</v>
      </c>
      <c r="D192" s="29" t="s">
        <v>40</v>
      </c>
      <c r="E192" s="29" t="s">
        <v>40</v>
      </c>
      <c r="F192" s="42" t="s">
        <v>139</v>
      </c>
      <c r="G192" s="27" t="s">
        <v>140</v>
      </c>
      <c r="H192" s="29" t="s">
        <v>40</v>
      </c>
      <c r="I192" s="29" t="s">
        <v>40</v>
      </c>
      <c r="J192" s="29" t="s">
        <v>40</v>
      </c>
      <c r="K192" s="29" t="s">
        <v>40</v>
      </c>
      <c r="L192" s="29" t="s">
        <v>40</v>
      </c>
      <c r="M192" s="29" t="s">
        <v>40</v>
      </c>
      <c r="N192" s="29" t="s">
        <v>40</v>
      </c>
      <c r="O192" s="43" t="s">
        <v>40</v>
      </c>
      <c r="P192" s="43" t="s">
        <v>40</v>
      </c>
      <c r="Q192" s="43" t="s">
        <v>40</v>
      </c>
      <c r="R192" s="43" t="s">
        <v>40</v>
      </c>
      <c r="S192" s="43" t="s">
        <v>40</v>
      </c>
      <c r="T192" s="43" t="s">
        <v>40</v>
      </c>
      <c r="U192" s="9"/>
    </row>
    <row r="193" spans="1:21" s="10" customFormat="1" ht="15">
      <c r="A193" s="66"/>
      <c r="B193" s="44" t="s">
        <v>147</v>
      </c>
      <c r="C193" s="29" t="s">
        <v>141</v>
      </c>
      <c r="D193" s="29" t="s">
        <v>92</v>
      </c>
      <c r="E193" s="29" t="s">
        <v>92</v>
      </c>
      <c r="F193" s="42" t="s">
        <v>92</v>
      </c>
      <c r="G193" s="27" t="s">
        <v>92</v>
      </c>
      <c r="H193" s="21" t="s">
        <v>142</v>
      </c>
      <c r="I193" s="29">
        <v>1840274102</v>
      </c>
      <c r="J193" s="29">
        <v>414</v>
      </c>
      <c r="K193" s="29" t="s">
        <v>92</v>
      </c>
      <c r="L193" s="29" t="s">
        <v>92</v>
      </c>
      <c r="M193" s="74">
        <v>0</v>
      </c>
      <c r="N193" s="74">
        <v>0</v>
      </c>
      <c r="O193" s="74">
        <v>0</v>
      </c>
      <c r="P193" s="74">
        <v>35000</v>
      </c>
      <c r="Q193" s="74">
        <v>0</v>
      </c>
      <c r="R193" s="74">
        <v>20000</v>
      </c>
      <c r="S193" s="74">
        <v>0</v>
      </c>
      <c r="T193" s="47">
        <f>SUM(M193:S193)</f>
        <v>55000</v>
      </c>
      <c r="U193" s="9"/>
    </row>
    <row r="194" spans="1:21" s="10" customFormat="1" ht="15">
      <c r="A194" s="66"/>
      <c r="B194" s="44" t="s">
        <v>79</v>
      </c>
      <c r="C194" s="29" t="s">
        <v>42</v>
      </c>
      <c r="D194" s="29" t="s">
        <v>40</v>
      </c>
      <c r="E194" s="29" t="s">
        <v>40</v>
      </c>
      <c r="F194" s="29" t="s">
        <v>40</v>
      </c>
      <c r="G194" s="29" t="s">
        <v>40</v>
      </c>
      <c r="H194" s="21" t="s">
        <v>142</v>
      </c>
      <c r="I194" s="29">
        <v>1840274102</v>
      </c>
      <c r="J194" s="29">
        <v>414</v>
      </c>
      <c r="K194" s="29" t="s">
        <v>40</v>
      </c>
      <c r="L194" s="29" t="s">
        <v>40</v>
      </c>
      <c r="M194" s="74">
        <v>0</v>
      </c>
      <c r="N194" s="74">
        <v>0</v>
      </c>
      <c r="O194" s="74">
        <v>0</v>
      </c>
      <c r="P194" s="74">
        <f>35000+50000</f>
        <v>85000</v>
      </c>
      <c r="Q194" s="74">
        <v>59010.9</v>
      </c>
      <c r="R194" s="74">
        <v>35000</v>
      </c>
      <c r="S194" s="74">
        <v>0</v>
      </c>
      <c r="T194" s="47">
        <f>SUM(M194:S194)</f>
        <v>179010.9</v>
      </c>
      <c r="U194" s="9"/>
    </row>
    <row r="195" spans="1:21" s="10" customFormat="1" ht="42.75" customHeight="1">
      <c r="A195" s="66" t="s">
        <v>227</v>
      </c>
      <c r="B195" s="37" t="s">
        <v>152</v>
      </c>
      <c r="C195" s="29" t="s">
        <v>87</v>
      </c>
      <c r="D195" s="29" t="s">
        <v>40</v>
      </c>
      <c r="E195" s="27" t="s">
        <v>151</v>
      </c>
      <c r="F195" s="29" t="s">
        <v>40</v>
      </c>
      <c r="G195" s="29" t="s">
        <v>40</v>
      </c>
      <c r="H195" s="29" t="s">
        <v>40</v>
      </c>
      <c r="I195" s="29" t="s">
        <v>40</v>
      </c>
      <c r="J195" s="29" t="s">
        <v>40</v>
      </c>
      <c r="K195" s="29" t="s">
        <v>40</v>
      </c>
      <c r="L195" s="29" t="s">
        <v>40</v>
      </c>
      <c r="M195" s="43" t="s">
        <v>40</v>
      </c>
      <c r="N195" s="43" t="s">
        <v>40</v>
      </c>
      <c r="O195" s="43" t="s">
        <v>49</v>
      </c>
      <c r="P195" s="43">
        <v>1</v>
      </c>
      <c r="Q195" s="43" t="s">
        <v>49</v>
      </c>
      <c r="R195" s="43">
        <v>1</v>
      </c>
      <c r="S195" s="43" t="s">
        <v>49</v>
      </c>
      <c r="T195" s="43">
        <f>SUM(O195:S195)</f>
        <v>2</v>
      </c>
      <c r="U195" s="9"/>
    </row>
    <row r="196" spans="1:21" s="10" customFormat="1" ht="86.25" customHeight="1">
      <c r="A196" s="21" t="s">
        <v>228</v>
      </c>
      <c r="B196" s="41" t="s">
        <v>153</v>
      </c>
      <c r="C196" s="29" t="s">
        <v>40</v>
      </c>
      <c r="D196" s="29">
        <v>0.15</v>
      </c>
      <c r="E196" s="29" t="s">
        <v>40</v>
      </c>
      <c r="F196" s="42" t="s">
        <v>236</v>
      </c>
      <c r="G196" s="67" t="s">
        <v>166</v>
      </c>
      <c r="H196" s="29" t="s">
        <v>40</v>
      </c>
      <c r="I196" s="29" t="s">
        <v>40</v>
      </c>
      <c r="J196" s="29" t="s">
        <v>40</v>
      </c>
      <c r="K196" s="29" t="s">
        <v>40</v>
      </c>
      <c r="L196" s="29" t="s">
        <v>40</v>
      </c>
      <c r="M196" s="43" t="s">
        <v>40</v>
      </c>
      <c r="N196" s="43" t="s">
        <v>40</v>
      </c>
      <c r="O196" s="43" t="s">
        <v>40</v>
      </c>
      <c r="P196" s="43" t="s">
        <v>40</v>
      </c>
      <c r="Q196" s="43" t="s">
        <v>40</v>
      </c>
      <c r="R196" s="43" t="s">
        <v>40</v>
      </c>
      <c r="S196" s="43" t="s">
        <v>40</v>
      </c>
      <c r="T196" s="43" t="s">
        <v>40</v>
      </c>
      <c r="U196" s="9"/>
    </row>
    <row r="197" spans="1:21" s="10" customFormat="1" ht="15">
      <c r="A197" s="66"/>
      <c r="B197" s="44" t="s">
        <v>79</v>
      </c>
      <c r="C197" s="29" t="s">
        <v>42</v>
      </c>
      <c r="D197" s="29" t="s">
        <v>40</v>
      </c>
      <c r="E197" s="29" t="s">
        <v>40</v>
      </c>
      <c r="F197" s="29" t="s">
        <v>40</v>
      </c>
      <c r="G197" s="29" t="s">
        <v>40</v>
      </c>
      <c r="H197" s="64" t="s">
        <v>171</v>
      </c>
      <c r="I197" s="43">
        <v>1840306102</v>
      </c>
      <c r="J197" s="43">
        <v>410</v>
      </c>
      <c r="K197" s="29" t="s">
        <v>40</v>
      </c>
      <c r="L197" s="29" t="s">
        <v>40</v>
      </c>
      <c r="M197" s="74">
        <v>0</v>
      </c>
      <c r="N197" s="74">
        <v>0</v>
      </c>
      <c r="O197" s="74">
        <v>4000</v>
      </c>
      <c r="P197" s="74">
        <v>5000</v>
      </c>
      <c r="Q197" s="74">
        <v>5000</v>
      </c>
      <c r="R197" s="74">
        <v>0</v>
      </c>
      <c r="S197" s="74">
        <v>0</v>
      </c>
      <c r="T197" s="47">
        <f>SUM(M197:S197)</f>
        <v>14000</v>
      </c>
      <c r="U197" s="9"/>
    </row>
    <row r="198" spans="1:21" s="10" customFormat="1" ht="25.5">
      <c r="A198" s="66" t="s">
        <v>254</v>
      </c>
      <c r="B198" s="87" t="s">
        <v>250</v>
      </c>
      <c r="C198" s="66" t="s">
        <v>251</v>
      </c>
      <c r="D198" s="29" t="s">
        <v>40</v>
      </c>
      <c r="E198" s="66" t="s">
        <v>151</v>
      </c>
      <c r="F198" s="29" t="s">
        <v>139</v>
      </c>
      <c r="G198" s="29" t="s">
        <v>40</v>
      </c>
      <c r="H198" s="29" t="s">
        <v>40</v>
      </c>
      <c r="I198" s="29" t="s">
        <v>40</v>
      </c>
      <c r="J198" s="29" t="s">
        <v>40</v>
      </c>
      <c r="K198" s="29" t="s">
        <v>40</v>
      </c>
      <c r="L198" s="29" t="s">
        <v>40</v>
      </c>
      <c r="M198" s="29" t="s">
        <v>40</v>
      </c>
      <c r="N198" s="29" t="s">
        <v>40</v>
      </c>
      <c r="O198" s="93">
        <v>50</v>
      </c>
      <c r="P198" s="93">
        <v>50</v>
      </c>
      <c r="Q198" s="93">
        <v>50</v>
      </c>
      <c r="R198" s="93">
        <v>50</v>
      </c>
      <c r="S198" s="93">
        <v>50</v>
      </c>
      <c r="T198" s="94" t="s">
        <v>92</v>
      </c>
      <c r="U198" s="9"/>
    </row>
    <row r="199" spans="1:21" s="84" customFormat="1" ht="81" customHeight="1">
      <c r="A199" s="21" t="s">
        <v>240</v>
      </c>
      <c r="B199" s="80" t="s">
        <v>286</v>
      </c>
      <c r="C199" s="66" t="s">
        <v>92</v>
      </c>
      <c r="D199" s="89">
        <v>0.1</v>
      </c>
      <c r="E199" s="66" t="str">
        <f aca="true" t="shared" si="22" ref="E199:T199">E205</f>
        <v>Х</v>
      </c>
      <c r="F199" s="66" t="s">
        <v>236</v>
      </c>
      <c r="G199" s="21" t="s">
        <v>74</v>
      </c>
      <c r="H199" s="81" t="str">
        <f t="shared" si="22"/>
        <v>Х</v>
      </c>
      <c r="I199" s="81" t="str">
        <f t="shared" si="22"/>
        <v>Х</v>
      </c>
      <c r="J199" s="81" t="str">
        <f t="shared" si="22"/>
        <v>Х</v>
      </c>
      <c r="K199" s="66" t="str">
        <f t="shared" si="22"/>
        <v>Х</v>
      </c>
      <c r="L199" s="66" t="str">
        <f t="shared" si="22"/>
        <v>Х</v>
      </c>
      <c r="M199" s="81" t="str">
        <f t="shared" si="22"/>
        <v>Х</v>
      </c>
      <c r="N199" s="81" t="str">
        <f t="shared" si="22"/>
        <v>Х</v>
      </c>
      <c r="O199" s="81" t="str">
        <f t="shared" si="22"/>
        <v>Х</v>
      </c>
      <c r="P199" s="81" t="str">
        <f t="shared" si="22"/>
        <v>Х</v>
      </c>
      <c r="Q199" s="81" t="str">
        <f t="shared" si="22"/>
        <v>Х</v>
      </c>
      <c r="R199" s="81" t="str">
        <f t="shared" si="22"/>
        <v>Х</v>
      </c>
      <c r="S199" s="81" t="str">
        <f t="shared" si="22"/>
        <v>Х</v>
      </c>
      <c r="T199" s="82" t="str">
        <f t="shared" si="22"/>
        <v>Х</v>
      </c>
      <c r="U199" s="83"/>
    </row>
    <row r="200" spans="1:21" s="84" customFormat="1" ht="90" customHeight="1">
      <c r="A200" s="66" t="s">
        <v>229</v>
      </c>
      <c r="B200" s="87" t="s">
        <v>250</v>
      </c>
      <c r="C200" s="66" t="s">
        <v>251</v>
      </c>
      <c r="D200" s="66" t="str">
        <f aca="true" t="shared" si="23" ref="D200:N200">D206</f>
        <v>Х</v>
      </c>
      <c r="E200" s="66" t="s">
        <v>151</v>
      </c>
      <c r="F200" s="66" t="str">
        <f t="shared" si="23"/>
        <v>Х</v>
      </c>
      <c r="G200" s="66" t="str">
        <f>G206</f>
        <v>Х</v>
      </c>
      <c r="H200" s="81" t="str">
        <f t="shared" si="23"/>
        <v>Х</v>
      </c>
      <c r="I200" s="81" t="str">
        <f t="shared" si="23"/>
        <v>Х</v>
      </c>
      <c r="J200" s="81" t="str">
        <f t="shared" si="23"/>
        <v>Х</v>
      </c>
      <c r="K200" s="66" t="str">
        <f t="shared" si="23"/>
        <v>Х</v>
      </c>
      <c r="L200" s="66" t="str">
        <f t="shared" si="23"/>
        <v>Х</v>
      </c>
      <c r="M200" s="81" t="str">
        <f t="shared" si="23"/>
        <v>Х</v>
      </c>
      <c r="N200" s="81" t="str">
        <f t="shared" si="23"/>
        <v>Х</v>
      </c>
      <c r="O200" s="91" t="str">
        <f>$N$200</f>
        <v>Х</v>
      </c>
      <c r="P200" s="81" t="str">
        <f>$N$200</f>
        <v>Х</v>
      </c>
      <c r="Q200" s="81" t="str">
        <f>$N$200</f>
        <v>Х</v>
      </c>
      <c r="R200" s="85">
        <v>45</v>
      </c>
      <c r="S200" s="85">
        <v>45</v>
      </c>
      <c r="T200" s="86">
        <v>45</v>
      </c>
      <c r="U200" s="83"/>
    </row>
    <row r="201" spans="1:21" s="10" customFormat="1" ht="38.25">
      <c r="A201" s="21" t="s">
        <v>241</v>
      </c>
      <c r="B201" s="77" t="s">
        <v>289</v>
      </c>
      <c r="C201" s="21" t="s">
        <v>40</v>
      </c>
      <c r="D201" s="21" t="s">
        <v>92</v>
      </c>
      <c r="E201" s="21" t="str">
        <f aca="true" t="shared" si="24" ref="E201:Q201">E205</f>
        <v>Х</v>
      </c>
      <c r="F201" s="21" t="str">
        <f t="shared" si="24"/>
        <v>2016-2020</v>
      </c>
      <c r="G201" s="21" t="s">
        <v>74</v>
      </c>
      <c r="H201" s="64" t="str">
        <f t="shared" si="24"/>
        <v>Х</v>
      </c>
      <c r="I201" s="64" t="str">
        <f t="shared" si="24"/>
        <v>Х</v>
      </c>
      <c r="J201" s="64" t="str">
        <f t="shared" si="24"/>
        <v>Х</v>
      </c>
      <c r="K201" s="21" t="str">
        <f t="shared" si="24"/>
        <v>Х</v>
      </c>
      <c r="L201" s="21" t="str">
        <f t="shared" si="24"/>
        <v>Х</v>
      </c>
      <c r="M201" s="78" t="str">
        <f t="shared" si="24"/>
        <v>Х</v>
      </c>
      <c r="N201" s="78" t="str">
        <f t="shared" si="24"/>
        <v>Х</v>
      </c>
      <c r="O201" s="78" t="str">
        <f t="shared" si="24"/>
        <v>Х</v>
      </c>
      <c r="P201" s="78" t="str">
        <f t="shared" si="24"/>
        <v>Х</v>
      </c>
      <c r="Q201" s="78" t="str">
        <f t="shared" si="24"/>
        <v>Х</v>
      </c>
      <c r="R201" s="78" t="s">
        <v>92</v>
      </c>
      <c r="S201" s="78" t="s">
        <v>92</v>
      </c>
      <c r="T201" s="79" t="s">
        <v>92</v>
      </c>
      <c r="U201" s="9"/>
    </row>
    <row r="202" spans="1:21" s="10" customFormat="1" ht="90.75" customHeight="1">
      <c r="A202" s="21" t="s">
        <v>237</v>
      </c>
      <c r="B202" s="88" t="s">
        <v>250</v>
      </c>
      <c r="C202" s="21" t="s">
        <v>251</v>
      </c>
      <c r="D202" s="21" t="str">
        <f aca="true" t="shared" si="25" ref="D202:N202">D206</f>
        <v>Х</v>
      </c>
      <c r="E202" s="21" t="s">
        <v>151</v>
      </c>
      <c r="F202" s="21" t="str">
        <f t="shared" si="25"/>
        <v>Х</v>
      </c>
      <c r="G202" s="21" t="str">
        <f t="shared" si="25"/>
        <v>Х</v>
      </c>
      <c r="H202" s="64" t="str">
        <f t="shared" si="25"/>
        <v>Х</v>
      </c>
      <c r="I202" s="64" t="str">
        <f t="shared" si="25"/>
        <v>Х</v>
      </c>
      <c r="J202" s="64" t="str">
        <f t="shared" si="25"/>
        <v>Х</v>
      </c>
      <c r="K202" s="21" t="str">
        <f t="shared" si="25"/>
        <v>Х</v>
      </c>
      <c r="L202" s="21" t="str">
        <f t="shared" si="25"/>
        <v>Х</v>
      </c>
      <c r="M202" s="78" t="str">
        <f t="shared" si="25"/>
        <v>Х</v>
      </c>
      <c r="N202" s="78" t="str">
        <f t="shared" si="25"/>
        <v>Х</v>
      </c>
      <c r="O202" s="29" t="s">
        <v>92</v>
      </c>
      <c r="P202" s="29" t="s">
        <v>92</v>
      </c>
      <c r="Q202" s="29" t="s">
        <v>92</v>
      </c>
      <c r="R202" s="85">
        <v>50</v>
      </c>
      <c r="S202" s="85">
        <v>50</v>
      </c>
      <c r="T202" s="86">
        <v>50</v>
      </c>
      <c r="U202" s="9"/>
    </row>
    <row r="203" spans="1:21" s="10" customFormat="1" ht="38.25">
      <c r="A203" s="21" t="s">
        <v>238</v>
      </c>
      <c r="B203" s="77" t="s">
        <v>249</v>
      </c>
      <c r="C203" s="21"/>
      <c r="D203" s="21" t="s">
        <v>248</v>
      </c>
      <c r="E203" s="21" t="str">
        <f>E205</f>
        <v>Х</v>
      </c>
      <c r="F203" s="21" t="str">
        <f>F205</f>
        <v>2016-2020</v>
      </c>
      <c r="G203" s="21" t="s">
        <v>74</v>
      </c>
      <c r="H203" s="64" t="str">
        <f aca="true" t="shared" si="26" ref="H203:T203">H205</f>
        <v>Х</v>
      </c>
      <c r="I203" s="64" t="str">
        <f t="shared" si="26"/>
        <v>Х</v>
      </c>
      <c r="J203" s="64" t="str">
        <f t="shared" si="26"/>
        <v>Х</v>
      </c>
      <c r="K203" s="21" t="str">
        <f t="shared" si="26"/>
        <v>Х</v>
      </c>
      <c r="L203" s="21" t="str">
        <f t="shared" si="26"/>
        <v>Х</v>
      </c>
      <c r="M203" s="78" t="str">
        <f t="shared" si="26"/>
        <v>Х</v>
      </c>
      <c r="N203" s="78" t="str">
        <f t="shared" si="26"/>
        <v>Х</v>
      </c>
      <c r="O203" s="78" t="str">
        <f t="shared" si="26"/>
        <v>Х</v>
      </c>
      <c r="P203" s="78" t="str">
        <f t="shared" si="26"/>
        <v>Х</v>
      </c>
      <c r="Q203" s="78" t="str">
        <f t="shared" si="26"/>
        <v>Х</v>
      </c>
      <c r="R203" s="78" t="str">
        <f t="shared" si="26"/>
        <v>Х</v>
      </c>
      <c r="S203" s="78" t="str">
        <f t="shared" si="26"/>
        <v>Х</v>
      </c>
      <c r="T203" s="79" t="str">
        <f t="shared" si="26"/>
        <v>Х</v>
      </c>
      <c r="U203" s="9"/>
    </row>
    <row r="204" spans="1:21" s="10" customFormat="1" ht="36.75" customHeight="1">
      <c r="A204" s="21" t="s">
        <v>239</v>
      </c>
      <c r="B204" s="88" t="s">
        <v>250</v>
      </c>
      <c r="C204" s="21" t="s">
        <v>251</v>
      </c>
      <c r="D204" s="21" t="str">
        <f aca="true" t="shared" si="27" ref="D204:N204">D206</f>
        <v>Х</v>
      </c>
      <c r="E204" s="21" t="s">
        <v>151</v>
      </c>
      <c r="F204" s="21" t="str">
        <f t="shared" si="27"/>
        <v>Х</v>
      </c>
      <c r="G204" s="21" t="str">
        <f t="shared" si="27"/>
        <v>Х</v>
      </c>
      <c r="H204" s="64" t="str">
        <f t="shared" si="27"/>
        <v>Х</v>
      </c>
      <c r="I204" s="64" t="str">
        <f t="shared" si="27"/>
        <v>Х</v>
      </c>
      <c r="J204" s="64" t="str">
        <f t="shared" si="27"/>
        <v>Х</v>
      </c>
      <c r="K204" s="21" t="str">
        <f t="shared" si="27"/>
        <v>Х</v>
      </c>
      <c r="L204" s="21" t="str">
        <f t="shared" si="27"/>
        <v>Х</v>
      </c>
      <c r="M204" s="78" t="str">
        <f t="shared" si="27"/>
        <v>Х</v>
      </c>
      <c r="N204" s="78" t="str">
        <f t="shared" si="27"/>
        <v>Х</v>
      </c>
      <c r="O204" s="78" t="s">
        <v>40</v>
      </c>
      <c r="P204" s="78" t="s">
        <v>40</v>
      </c>
      <c r="Q204" s="85">
        <v>30</v>
      </c>
      <c r="R204" s="85">
        <v>30</v>
      </c>
      <c r="S204" s="85">
        <v>30</v>
      </c>
      <c r="T204" s="86">
        <v>30</v>
      </c>
      <c r="U204" s="9"/>
    </row>
    <row r="205" spans="1:20" s="3" customFormat="1" ht="38.25">
      <c r="A205" s="21" t="s">
        <v>242</v>
      </c>
      <c r="B205" s="41" t="s">
        <v>287</v>
      </c>
      <c r="C205" s="27"/>
      <c r="D205" s="29">
        <v>0.05</v>
      </c>
      <c r="E205" s="29" t="s">
        <v>40</v>
      </c>
      <c r="F205" s="42" t="s">
        <v>139</v>
      </c>
      <c r="G205" s="21" t="s">
        <v>74</v>
      </c>
      <c r="H205" s="29" t="s">
        <v>40</v>
      </c>
      <c r="I205" s="29" t="s">
        <v>40</v>
      </c>
      <c r="J205" s="29" t="s">
        <v>40</v>
      </c>
      <c r="K205" s="29" t="s">
        <v>40</v>
      </c>
      <c r="L205" s="29" t="s">
        <v>40</v>
      </c>
      <c r="M205" s="29" t="s">
        <v>40</v>
      </c>
      <c r="N205" s="29" t="s">
        <v>40</v>
      </c>
      <c r="O205" s="43" t="s">
        <v>40</v>
      </c>
      <c r="P205" s="43" t="s">
        <v>40</v>
      </c>
      <c r="Q205" s="43" t="s">
        <v>40</v>
      </c>
      <c r="R205" s="43" t="s">
        <v>40</v>
      </c>
      <c r="S205" s="43" t="s">
        <v>40</v>
      </c>
      <c r="T205" s="43" t="s">
        <v>40</v>
      </c>
    </row>
    <row r="206" spans="1:20" s="3" customFormat="1" ht="90.75" customHeight="1">
      <c r="A206" s="21" t="s">
        <v>243</v>
      </c>
      <c r="B206" s="88" t="s">
        <v>250</v>
      </c>
      <c r="C206" s="21" t="s">
        <v>251</v>
      </c>
      <c r="D206" s="29" t="s">
        <v>40</v>
      </c>
      <c r="E206" s="21" t="s">
        <v>151</v>
      </c>
      <c r="F206" s="29" t="s">
        <v>40</v>
      </c>
      <c r="G206" s="29" t="s">
        <v>40</v>
      </c>
      <c r="H206" s="29" t="s">
        <v>40</v>
      </c>
      <c r="I206" s="29" t="s">
        <v>40</v>
      </c>
      <c r="J206" s="29" t="s">
        <v>40</v>
      </c>
      <c r="K206" s="29" t="s">
        <v>40</v>
      </c>
      <c r="L206" s="29" t="s">
        <v>40</v>
      </c>
      <c r="M206" s="43" t="s">
        <v>40</v>
      </c>
      <c r="N206" s="43" t="s">
        <v>40</v>
      </c>
      <c r="O206" s="29" t="s">
        <v>92</v>
      </c>
      <c r="P206" s="29" t="s">
        <v>92</v>
      </c>
      <c r="Q206" s="29" t="s">
        <v>92</v>
      </c>
      <c r="R206" s="85" t="s">
        <v>92</v>
      </c>
      <c r="S206" s="85">
        <v>500</v>
      </c>
      <c r="T206" s="43">
        <v>500</v>
      </c>
    </row>
    <row r="207" spans="1:21" s="10" customFormat="1" ht="38.25">
      <c r="A207" s="21" t="s">
        <v>246</v>
      </c>
      <c r="B207" s="77" t="s">
        <v>288</v>
      </c>
      <c r="C207" s="21" t="s">
        <v>40</v>
      </c>
      <c r="D207" s="21" t="s">
        <v>294</v>
      </c>
      <c r="E207" s="21" t="s">
        <v>40</v>
      </c>
      <c r="F207" s="21" t="s">
        <v>139</v>
      </c>
      <c r="G207" s="21" t="s">
        <v>74</v>
      </c>
      <c r="H207" s="64" t="s">
        <v>40</v>
      </c>
      <c r="I207" s="64" t="s">
        <v>40</v>
      </c>
      <c r="J207" s="64" t="s">
        <v>40</v>
      </c>
      <c r="K207" s="21" t="s">
        <v>40</v>
      </c>
      <c r="L207" s="21" t="s">
        <v>40</v>
      </c>
      <c r="M207" s="64" t="s">
        <v>40</v>
      </c>
      <c r="N207" s="64" t="s">
        <v>40</v>
      </c>
      <c r="O207" s="64" t="s">
        <v>40</v>
      </c>
      <c r="P207" s="64" t="s">
        <v>40</v>
      </c>
      <c r="Q207" s="64" t="s">
        <v>40</v>
      </c>
      <c r="R207" s="64" t="s">
        <v>40</v>
      </c>
      <c r="S207" s="64" t="s">
        <v>40</v>
      </c>
      <c r="T207" s="90" t="s">
        <v>40</v>
      </c>
      <c r="U207" s="9"/>
    </row>
    <row r="208" spans="1:21" s="10" customFormat="1" ht="41.25" customHeight="1">
      <c r="A208" s="21" t="s">
        <v>247</v>
      </c>
      <c r="B208" s="88" t="s">
        <v>250</v>
      </c>
      <c r="C208" s="21" t="s">
        <v>251</v>
      </c>
      <c r="D208" s="21" t="s">
        <v>40</v>
      </c>
      <c r="E208" s="21" t="s">
        <v>151</v>
      </c>
      <c r="F208" s="21" t="s">
        <v>40</v>
      </c>
      <c r="G208" s="21" t="s">
        <v>40</v>
      </c>
      <c r="H208" s="64" t="s">
        <v>40</v>
      </c>
      <c r="I208" s="64" t="s">
        <v>40</v>
      </c>
      <c r="J208" s="64" t="s">
        <v>40</v>
      </c>
      <c r="K208" s="21" t="s">
        <v>40</v>
      </c>
      <c r="L208" s="21" t="s">
        <v>40</v>
      </c>
      <c r="M208" s="78" t="s">
        <v>40</v>
      </c>
      <c r="N208" s="78" t="s">
        <v>40</v>
      </c>
      <c r="O208" s="78" t="s">
        <v>40</v>
      </c>
      <c r="P208" s="78" t="s">
        <v>40</v>
      </c>
      <c r="Q208" s="78" t="s">
        <v>40</v>
      </c>
      <c r="R208" s="78" t="s">
        <v>40</v>
      </c>
      <c r="S208" s="85">
        <v>50</v>
      </c>
      <c r="T208" s="86">
        <v>50</v>
      </c>
      <c r="U208" s="9"/>
    </row>
    <row r="209" spans="1:21" s="10" customFormat="1" ht="38.25">
      <c r="A209" s="21" t="s">
        <v>293</v>
      </c>
      <c r="B209" s="77" t="s">
        <v>296</v>
      </c>
      <c r="C209" s="21" t="s">
        <v>40</v>
      </c>
      <c r="D209" s="21" t="s">
        <v>294</v>
      </c>
      <c r="E209" s="21" t="s">
        <v>40</v>
      </c>
      <c r="F209" s="21" t="s">
        <v>139</v>
      </c>
      <c r="G209" s="21" t="s">
        <v>74</v>
      </c>
      <c r="H209" s="64" t="s">
        <v>40</v>
      </c>
      <c r="I209" s="64" t="s">
        <v>40</v>
      </c>
      <c r="J209" s="64" t="s">
        <v>40</v>
      </c>
      <c r="K209" s="21" t="s">
        <v>40</v>
      </c>
      <c r="L209" s="21" t="s">
        <v>40</v>
      </c>
      <c r="M209" s="64" t="s">
        <v>40</v>
      </c>
      <c r="N209" s="64" t="s">
        <v>40</v>
      </c>
      <c r="O209" s="64" t="s">
        <v>40</v>
      </c>
      <c r="P209" s="64" t="s">
        <v>40</v>
      </c>
      <c r="Q209" s="64" t="s">
        <v>40</v>
      </c>
      <c r="R209" s="64" t="s">
        <v>40</v>
      </c>
      <c r="S209" s="64" t="s">
        <v>40</v>
      </c>
      <c r="T209" s="90" t="s">
        <v>40</v>
      </c>
      <c r="U209" s="9"/>
    </row>
    <row r="210" spans="1:21" s="10" customFormat="1" ht="41.25" customHeight="1">
      <c r="A210" s="21" t="s">
        <v>295</v>
      </c>
      <c r="B210" s="88" t="s">
        <v>250</v>
      </c>
      <c r="C210" s="21" t="s">
        <v>251</v>
      </c>
      <c r="D210" s="21" t="s">
        <v>40</v>
      </c>
      <c r="E210" s="21" t="s">
        <v>151</v>
      </c>
      <c r="F210" s="21" t="s">
        <v>40</v>
      </c>
      <c r="G210" s="21" t="s">
        <v>40</v>
      </c>
      <c r="H210" s="64" t="s">
        <v>40</v>
      </c>
      <c r="I210" s="64" t="s">
        <v>40</v>
      </c>
      <c r="J210" s="64" t="s">
        <v>40</v>
      </c>
      <c r="K210" s="21" t="s">
        <v>40</v>
      </c>
      <c r="L210" s="21" t="s">
        <v>40</v>
      </c>
      <c r="M210" s="78" t="s">
        <v>40</v>
      </c>
      <c r="N210" s="78" t="s">
        <v>40</v>
      </c>
      <c r="O210" s="78" t="s">
        <v>40</v>
      </c>
      <c r="P210" s="78" t="s">
        <v>40</v>
      </c>
      <c r="Q210" s="78" t="s">
        <v>40</v>
      </c>
      <c r="R210" s="85">
        <v>50</v>
      </c>
      <c r="S210" s="85">
        <v>50</v>
      </c>
      <c r="T210" s="86">
        <v>50</v>
      </c>
      <c r="U210" s="9"/>
    </row>
    <row r="211" spans="1:20" s="3" customFormat="1" ht="12.75">
      <c r="A211" s="23"/>
      <c r="B211" s="24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60"/>
      <c r="O211" s="60"/>
      <c r="P211" s="60"/>
      <c r="Q211" s="22"/>
      <c r="R211" s="22"/>
      <c r="S211" s="22"/>
      <c r="T211" s="25"/>
    </row>
    <row r="212" spans="1:20" s="3" customFormat="1" ht="63.75" customHeight="1">
      <c r="A212" s="76"/>
      <c r="B212" s="116" t="s">
        <v>290</v>
      </c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22"/>
      <c r="N212" s="60"/>
      <c r="O212" s="60"/>
      <c r="P212" s="60"/>
      <c r="Q212" s="22"/>
      <c r="R212" s="22"/>
      <c r="S212" s="22"/>
      <c r="T212" s="22"/>
    </row>
    <row r="213" spans="1:16" s="3" customFormat="1" ht="12.75">
      <c r="A213" s="19"/>
      <c r="B213" s="12"/>
      <c r="N213" s="10"/>
      <c r="O213" s="10"/>
      <c r="P213" s="10"/>
    </row>
    <row r="214" spans="1:20" s="3" customFormat="1" ht="15.75" thickBot="1">
      <c r="A214" s="19"/>
      <c r="B214" s="12"/>
      <c r="G214" s="13"/>
      <c r="H214" s="13"/>
      <c r="I214" s="13"/>
      <c r="J214" s="13"/>
      <c r="K214" s="13"/>
      <c r="L214" s="13"/>
      <c r="N214" s="10"/>
      <c r="O214" s="10"/>
      <c r="P214" s="10"/>
      <c r="T214" s="14" t="s">
        <v>155</v>
      </c>
    </row>
    <row r="215" spans="1:16" s="3" customFormat="1" ht="12.75">
      <c r="A215" s="19"/>
      <c r="B215" s="12"/>
      <c r="N215" s="10"/>
      <c r="O215" s="10"/>
      <c r="P215" s="10"/>
    </row>
    <row r="216" spans="1:16" s="3" customFormat="1" ht="12.75">
      <c r="A216" s="19"/>
      <c r="B216" s="12"/>
      <c r="N216" s="10"/>
      <c r="O216" s="10"/>
      <c r="P216" s="10"/>
    </row>
    <row r="217" spans="1:15" s="3" customFormat="1" ht="12.75">
      <c r="A217" s="19"/>
      <c r="B217" s="12"/>
      <c r="O217" s="15"/>
    </row>
    <row r="218" spans="1:15" s="3" customFormat="1" ht="12.75">
      <c r="A218" s="19"/>
      <c r="B218" s="12"/>
      <c r="O218" s="15"/>
    </row>
    <row r="219" spans="1:15" s="3" customFormat="1" ht="12.75">
      <c r="A219" s="19"/>
      <c r="B219" s="12"/>
      <c r="O219" s="15"/>
    </row>
    <row r="220" spans="1:15" s="3" customFormat="1" ht="12.75">
      <c r="A220" s="19"/>
      <c r="B220" s="12"/>
      <c r="O220" s="15"/>
    </row>
    <row r="221" spans="1:15" s="3" customFormat="1" ht="12.75">
      <c r="A221" s="19"/>
      <c r="B221" s="12"/>
      <c r="O221" s="15"/>
    </row>
    <row r="222" spans="1:15" s="3" customFormat="1" ht="12.75">
      <c r="A222" s="19"/>
      <c r="B222" s="12"/>
      <c r="O222" s="15"/>
    </row>
    <row r="223" spans="1:15" s="3" customFormat="1" ht="12.75">
      <c r="A223" s="19"/>
      <c r="B223" s="12"/>
      <c r="O223" s="15"/>
    </row>
    <row r="224" spans="1:15" s="3" customFormat="1" ht="12.75">
      <c r="A224" s="19"/>
      <c r="B224" s="12"/>
      <c r="O224" s="15"/>
    </row>
    <row r="225" spans="1:15" s="3" customFormat="1" ht="12.75">
      <c r="A225" s="19"/>
      <c r="B225" s="12"/>
      <c r="O225" s="15"/>
    </row>
    <row r="226" spans="1:15" s="3" customFormat="1" ht="12.75">
      <c r="A226" s="19"/>
      <c r="B226" s="12"/>
      <c r="O226" s="15"/>
    </row>
    <row r="227" spans="1:15" s="3" customFormat="1" ht="12.75">
      <c r="A227" s="19"/>
      <c r="B227" s="12"/>
      <c r="O227" s="15"/>
    </row>
    <row r="228" spans="1:15" s="3" customFormat="1" ht="12.75">
      <c r="A228" s="19"/>
      <c r="B228" s="12"/>
      <c r="O228" s="15"/>
    </row>
    <row r="229" spans="1:15" s="3" customFormat="1" ht="12.75">
      <c r="A229" s="19"/>
      <c r="B229" s="12"/>
      <c r="O229" s="15"/>
    </row>
    <row r="230" spans="1:15" s="3" customFormat="1" ht="12.75">
      <c r="A230" s="19"/>
      <c r="B230" s="12"/>
      <c r="O230" s="15"/>
    </row>
    <row r="231" spans="1:15" s="3" customFormat="1" ht="12.75">
      <c r="A231" s="19"/>
      <c r="B231" s="12"/>
      <c r="O231" s="15"/>
    </row>
    <row r="232" spans="1:15" s="3" customFormat="1" ht="15" customHeight="1">
      <c r="A232" s="19"/>
      <c r="B232" s="12"/>
      <c r="O232" s="15"/>
    </row>
    <row r="233" spans="1:15" s="3" customFormat="1" ht="15" customHeight="1">
      <c r="A233" s="19"/>
      <c r="B233" s="12"/>
      <c r="O233" s="15"/>
    </row>
    <row r="234" spans="1:15" s="3" customFormat="1" ht="12.75">
      <c r="A234" s="19"/>
      <c r="B234" s="12"/>
      <c r="O234" s="15"/>
    </row>
    <row r="235" spans="1:15" s="3" customFormat="1" ht="12.75">
      <c r="A235" s="19"/>
      <c r="B235" s="12"/>
      <c r="O235" s="15"/>
    </row>
    <row r="236" spans="1:15" s="3" customFormat="1" ht="12.75">
      <c r="A236" s="19"/>
      <c r="B236" s="12"/>
      <c r="O236" s="15"/>
    </row>
    <row r="237" spans="1:15" s="3" customFormat="1" ht="12.75">
      <c r="A237" s="19"/>
      <c r="B237" s="12"/>
      <c r="O237" s="15"/>
    </row>
    <row r="238" spans="1:15" s="3" customFormat="1" ht="12.75">
      <c r="A238" s="19"/>
      <c r="B238" s="12"/>
      <c r="O238" s="15"/>
    </row>
    <row r="239" spans="1:15" s="3" customFormat="1" ht="12.75">
      <c r="A239" s="19"/>
      <c r="B239" s="12"/>
      <c r="O239" s="15"/>
    </row>
    <row r="240" spans="1:15" s="3" customFormat="1" ht="12.75">
      <c r="A240" s="19"/>
      <c r="B240" s="12"/>
      <c r="O240" s="15"/>
    </row>
    <row r="241" spans="1:15" s="3" customFormat="1" ht="15" customHeight="1">
      <c r="A241" s="19"/>
      <c r="B241" s="12"/>
      <c r="O241" s="15"/>
    </row>
    <row r="242" spans="1:15" s="3" customFormat="1" ht="15" customHeight="1">
      <c r="A242" s="19"/>
      <c r="B242" s="12"/>
      <c r="O242" s="15"/>
    </row>
    <row r="243" spans="1:15" s="3" customFormat="1" ht="12.75">
      <c r="A243" s="19"/>
      <c r="B243" s="12"/>
      <c r="O243" s="15"/>
    </row>
    <row r="244" spans="1:15" s="3" customFormat="1" ht="12.75">
      <c r="A244" s="19"/>
      <c r="B244" s="12"/>
      <c r="O244" s="15"/>
    </row>
    <row r="245" spans="1:15" s="3" customFormat="1" ht="12.75">
      <c r="A245" s="19"/>
      <c r="B245" s="12"/>
      <c r="O245" s="15"/>
    </row>
    <row r="246" spans="1:15" s="3" customFormat="1" ht="12.75">
      <c r="A246" s="19"/>
      <c r="B246" s="12"/>
      <c r="O246" s="15"/>
    </row>
    <row r="247" spans="1:15" s="3" customFormat="1" ht="12.75">
      <c r="A247" s="19"/>
      <c r="B247" s="12"/>
      <c r="O247" s="15"/>
    </row>
    <row r="248" spans="1:15" s="3" customFormat="1" ht="12.75">
      <c r="A248" s="19"/>
      <c r="B248" s="12"/>
      <c r="O248" s="15"/>
    </row>
    <row r="249" spans="1:15" s="3" customFormat="1" ht="12.75">
      <c r="A249" s="19"/>
      <c r="B249" s="12"/>
      <c r="O249" s="15"/>
    </row>
    <row r="250" spans="1:15" s="3" customFormat="1" ht="12.75">
      <c r="A250" s="19"/>
      <c r="B250" s="12"/>
      <c r="O250" s="15"/>
    </row>
    <row r="251" spans="1:15" s="3" customFormat="1" ht="12.75">
      <c r="A251" s="19"/>
      <c r="B251" s="12"/>
      <c r="O251" s="15"/>
    </row>
    <row r="252" spans="1:15" s="3" customFormat="1" ht="12.75">
      <c r="A252" s="19"/>
      <c r="B252" s="12"/>
      <c r="O252" s="15"/>
    </row>
    <row r="253" spans="1:15" s="3" customFormat="1" ht="12.75">
      <c r="A253" s="19"/>
      <c r="B253" s="12"/>
      <c r="O253" s="15"/>
    </row>
    <row r="254" spans="1:15" s="3" customFormat="1" ht="12.75">
      <c r="A254" s="19"/>
      <c r="B254" s="12"/>
      <c r="O254" s="15"/>
    </row>
    <row r="255" spans="1:15" s="3" customFormat="1" ht="12.75">
      <c r="A255" s="19"/>
      <c r="B255" s="12"/>
      <c r="O255" s="15"/>
    </row>
    <row r="256" spans="1:15" s="3" customFormat="1" ht="15" customHeight="1">
      <c r="A256" s="19"/>
      <c r="B256" s="12"/>
      <c r="O256" s="15"/>
    </row>
    <row r="257" spans="1:15" s="3" customFormat="1" ht="15" customHeight="1">
      <c r="A257" s="19"/>
      <c r="B257" s="12"/>
      <c r="O257" s="15"/>
    </row>
    <row r="258" spans="1:15" s="3" customFormat="1" ht="12.75">
      <c r="A258" s="19"/>
      <c r="B258" s="12"/>
      <c r="O258" s="15"/>
    </row>
    <row r="259" spans="1:15" s="3" customFormat="1" ht="12.75">
      <c r="A259" s="19"/>
      <c r="B259" s="12"/>
      <c r="O259" s="15"/>
    </row>
    <row r="260" spans="1:15" s="3" customFormat="1" ht="12.75">
      <c r="A260" s="19"/>
      <c r="B260" s="12"/>
      <c r="O260" s="15"/>
    </row>
    <row r="261" spans="1:15" s="3" customFormat="1" ht="12.75">
      <c r="A261" s="19"/>
      <c r="B261" s="12"/>
      <c r="O261" s="15"/>
    </row>
    <row r="262" spans="1:15" s="3" customFormat="1" ht="12.75">
      <c r="A262" s="19"/>
      <c r="B262" s="12"/>
      <c r="O262" s="15"/>
    </row>
    <row r="263" spans="1:15" s="3" customFormat="1" ht="12.75">
      <c r="A263" s="19"/>
      <c r="B263" s="12"/>
      <c r="O263" s="15"/>
    </row>
    <row r="264" spans="1:15" s="3" customFormat="1" ht="12.75">
      <c r="A264" s="19"/>
      <c r="B264" s="12"/>
      <c r="O264" s="15"/>
    </row>
    <row r="265" spans="1:15" s="3" customFormat="1" ht="12.75">
      <c r="A265" s="19"/>
      <c r="B265" s="12"/>
      <c r="O265" s="15"/>
    </row>
    <row r="266" spans="1:15" s="3" customFormat="1" ht="12.75">
      <c r="A266" s="19"/>
      <c r="B266" s="12"/>
      <c r="O266" s="15"/>
    </row>
    <row r="267" spans="1:15" s="3" customFormat="1" ht="12.75">
      <c r="A267" s="19"/>
      <c r="B267" s="12"/>
      <c r="O267" s="15"/>
    </row>
    <row r="268" spans="1:15" s="3" customFormat="1" ht="12.75">
      <c r="A268" s="19"/>
      <c r="B268" s="12"/>
      <c r="O268" s="15"/>
    </row>
    <row r="269" spans="1:15" s="3" customFormat="1" ht="12.75">
      <c r="A269" s="19"/>
      <c r="B269" s="12"/>
      <c r="O269" s="15"/>
    </row>
    <row r="270" spans="1:15" s="3" customFormat="1" ht="12.75">
      <c r="A270" s="19"/>
      <c r="B270" s="12"/>
      <c r="O270" s="15"/>
    </row>
    <row r="271" spans="1:15" s="3" customFormat="1" ht="12.75">
      <c r="A271" s="19"/>
      <c r="B271" s="12"/>
      <c r="O271" s="15"/>
    </row>
    <row r="272" spans="1:15" s="3" customFormat="1" ht="12.75">
      <c r="A272" s="19"/>
      <c r="B272" s="12"/>
      <c r="O272" s="15"/>
    </row>
    <row r="273" spans="1:15" s="3" customFormat="1" ht="12.75">
      <c r="A273" s="19"/>
      <c r="B273" s="12"/>
      <c r="O273" s="15"/>
    </row>
    <row r="274" spans="1:15" s="3" customFormat="1" ht="12.75">
      <c r="A274" s="19"/>
      <c r="B274" s="12"/>
      <c r="O274" s="15"/>
    </row>
    <row r="275" spans="1:15" s="3" customFormat="1" ht="15" customHeight="1">
      <c r="A275" s="19"/>
      <c r="B275" s="12"/>
      <c r="O275" s="15"/>
    </row>
    <row r="276" spans="1:15" s="3" customFormat="1" ht="15" customHeight="1">
      <c r="A276" s="19"/>
      <c r="B276" s="12"/>
      <c r="O276" s="15"/>
    </row>
    <row r="277" spans="1:15" s="3" customFormat="1" ht="12.75">
      <c r="A277" s="19"/>
      <c r="B277" s="12"/>
      <c r="O277" s="15"/>
    </row>
    <row r="278" spans="1:15" s="3" customFormat="1" ht="12.75">
      <c r="A278" s="19"/>
      <c r="B278" s="12"/>
      <c r="O278" s="15"/>
    </row>
    <row r="279" spans="1:15" s="3" customFormat="1" ht="12.75">
      <c r="A279" s="19"/>
      <c r="B279" s="12"/>
      <c r="O279" s="15"/>
    </row>
    <row r="280" spans="1:15" s="3" customFormat="1" ht="12.75">
      <c r="A280" s="19"/>
      <c r="B280" s="12"/>
      <c r="O280" s="15"/>
    </row>
    <row r="281" spans="1:15" s="3" customFormat="1" ht="12.75">
      <c r="A281" s="20"/>
      <c r="B281" s="12"/>
      <c r="O281" s="15"/>
    </row>
    <row r="282" spans="1:15" s="3" customFormat="1" ht="12.75">
      <c r="A282" s="20"/>
      <c r="B282" s="12"/>
      <c r="O282" s="15"/>
    </row>
    <row r="283" spans="1:15" s="3" customFormat="1" ht="12.75">
      <c r="A283" s="20"/>
      <c r="B283" s="12"/>
      <c r="O283" s="15"/>
    </row>
    <row r="284" spans="1:15" s="3" customFormat="1" ht="12.75">
      <c r="A284" s="20"/>
      <c r="B284" s="12"/>
      <c r="O284" s="15"/>
    </row>
    <row r="285" spans="1:15" s="3" customFormat="1" ht="12.75">
      <c r="A285" s="20"/>
      <c r="B285" s="12"/>
      <c r="O285" s="15"/>
    </row>
    <row r="286" spans="1:15" s="3" customFormat="1" ht="12.75">
      <c r="A286" s="20"/>
      <c r="B286" s="12"/>
      <c r="O286" s="15"/>
    </row>
    <row r="287" spans="1:15" s="3" customFormat="1" ht="12.75">
      <c r="A287" s="20"/>
      <c r="B287" s="12"/>
      <c r="O287" s="15"/>
    </row>
    <row r="288" spans="1:15" s="3" customFormat="1" ht="12.75">
      <c r="A288" s="20"/>
      <c r="B288" s="12"/>
      <c r="O288" s="15"/>
    </row>
    <row r="289" spans="1:15" s="3" customFormat="1" ht="12.75">
      <c r="A289" s="20"/>
      <c r="B289" s="12"/>
      <c r="O289" s="15"/>
    </row>
    <row r="290" ht="12.75">
      <c r="A290" s="20"/>
    </row>
    <row r="291" ht="12.75">
      <c r="A291" s="20"/>
    </row>
    <row r="292" ht="12.75">
      <c r="A292" s="20"/>
    </row>
    <row r="293" ht="12.75">
      <c r="A293" s="20"/>
    </row>
    <row r="294" ht="12.75">
      <c r="A294" s="20"/>
    </row>
    <row r="295" ht="12.75">
      <c r="A295" s="20"/>
    </row>
    <row r="296" ht="12.75">
      <c r="A296" s="20"/>
    </row>
    <row r="297" ht="12.75">
      <c r="A297" s="20"/>
    </row>
    <row r="298" ht="12.75">
      <c r="A298" s="20"/>
    </row>
    <row r="299" ht="12.75">
      <c r="A299" s="20"/>
    </row>
    <row r="300" ht="12.75">
      <c r="A300" s="20"/>
    </row>
    <row r="301" ht="12.75">
      <c r="A301" s="20"/>
    </row>
    <row r="302" ht="12.75">
      <c r="A302" s="20"/>
    </row>
    <row r="303" ht="12.75">
      <c r="A303" s="20"/>
    </row>
    <row r="304" ht="12.75">
      <c r="A304" s="20"/>
    </row>
    <row r="305" ht="12.75">
      <c r="A305" s="20"/>
    </row>
    <row r="306" ht="12.75">
      <c r="A306" s="20"/>
    </row>
    <row r="307" ht="12.75">
      <c r="A307" s="20"/>
    </row>
    <row r="308" ht="12.75">
      <c r="A308" s="20"/>
    </row>
    <row r="309" ht="12.75">
      <c r="A309" s="20"/>
    </row>
    <row r="310" ht="12.75">
      <c r="A310" s="20"/>
    </row>
    <row r="311" ht="12.75">
      <c r="A311" s="20"/>
    </row>
    <row r="312" ht="12.75">
      <c r="A312" s="20"/>
    </row>
    <row r="313" ht="12.75">
      <c r="A313" s="20"/>
    </row>
    <row r="314" ht="12.75">
      <c r="A314" s="20"/>
    </row>
    <row r="315" ht="12.75">
      <c r="A315" s="20"/>
    </row>
    <row r="316" ht="12.75">
      <c r="A316" s="20"/>
    </row>
    <row r="317" ht="12.75">
      <c r="A317" s="20"/>
    </row>
    <row r="318" ht="12.75">
      <c r="A318" s="20"/>
    </row>
    <row r="319" ht="12.75">
      <c r="A319" s="20"/>
    </row>
    <row r="320" ht="12.75">
      <c r="A320" s="20"/>
    </row>
    <row r="321" ht="12.75">
      <c r="A321" s="20"/>
    </row>
    <row r="322" ht="12.75">
      <c r="A322" s="20"/>
    </row>
    <row r="323" ht="12.75">
      <c r="A323" s="20"/>
    </row>
    <row r="324" ht="12.75">
      <c r="A324" s="20"/>
    </row>
    <row r="325" ht="12.75">
      <c r="A325" s="20"/>
    </row>
    <row r="326" ht="12.75">
      <c r="A326" s="20"/>
    </row>
    <row r="327" ht="12.75">
      <c r="A327" s="20"/>
    </row>
    <row r="328" ht="12.75">
      <c r="A328" s="20"/>
    </row>
    <row r="329" ht="12.75">
      <c r="A329" s="20"/>
    </row>
    <row r="330" ht="12.75">
      <c r="A330" s="20"/>
    </row>
    <row r="331" ht="12.75">
      <c r="A331" s="20"/>
    </row>
    <row r="332" ht="12.75">
      <c r="A332" s="20"/>
    </row>
    <row r="333" ht="12.75">
      <c r="A333" s="20"/>
    </row>
    <row r="334" ht="12.75">
      <c r="A334" s="20"/>
    </row>
    <row r="335" ht="12.75">
      <c r="A335" s="20"/>
    </row>
    <row r="336" ht="12.75">
      <c r="A336" s="20"/>
    </row>
    <row r="337" ht="12.75">
      <c r="A337" s="20"/>
    </row>
    <row r="338" ht="12.75">
      <c r="A338" s="20"/>
    </row>
    <row r="339" ht="12.75">
      <c r="A339" s="20"/>
    </row>
    <row r="340" ht="12.75">
      <c r="A340" s="20"/>
    </row>
    <row r="341" ht="12.75">
      <c r="A341" s="20"/>
    </row>
    <row r="342" ht="12.75">
      <c r="A342" s="20"/>
    </row>
    <row r="343" ht="12.75">
      <c r="A343" s="20"/>
    </row>
    <row r="344" ht="12.75">
      <c r="A344" s="20"/>
    </row>
    <row r="345" ht="12.75">
      <c r="A345" s="20"/>
    </row>
    <row r="346" ht="12.75">
      <c r="A346" s="20"/>
    </row>
    <row r="347" ht="12.75">
      <c r="A347" s="20"/>
    </row>
    <row r="348" ht="12.75">
      <c r="A348" s="20"/>
    </row>
    <row r="349" ht="12.75">
      <c r="A349" s="20"/>
    </row>
    <row r="350" ht="12.75">
      <c r="A350" s="20"/>
    </row>
  </sheetData>
  <sheetProtection/>
  <mergeCells count="51">
    <mergeCell ref="B212:L212"/>
    <mergeCell ref="F89:F92"/>
    <mergeCell ref="G89:G92"/>
    <mergeCell ref="A137:A143"/>
    <mergeCell ref="B137:B143"/>
    <mergeCell ref="C137:C143"/>
    <mergeCell ref="D89:D92"/>
    <mergeCell ref="E89:E92"/>
    <mergeCell ref="F83:F86"/>
    <mergeCell ref="G83:G86"/>
    <mergeCell ref="G67:G69"/>
    <mergeCell ref="D72:D73"/>
    <mergeCell ref="E72:E73"/>
    <mergeCell ref="F72:F73"/>
    <mergeCell ref="G72:G73"/>
    <mergeCell ref="E83:E86"/>
    <mergeCell ref="F76:F78"/>
    <mergeCell ref="C83:C86"/>
    <mergeCell ref="D76:D78"/>
    <mergeCell ref="D60:D61"/>
    <mergeCell ref="B72:B73"/>
    <mergeCell ref="C72:C73"/>
    <mergeCell ref="B76:B78"/>
    <mergeCell ref="C76:C78"/>
    <mergeCell ref="D83:D86"/>
    <mergeCell ref="D67:D69"/>
    <mergeCell ref="B67:B69"/>
    <mergeCell ref="B60:B61"/>
    <mergeCell ref="C60:C61"/>
    <mergeCell ref="G76:G78"/>
    <mergeCell ref="E67:E69"/>
    <mergeCell ref="F67:F69"/>
    <mergeCell ref="C67:C69"/>
    <mergeCell ref="E60:E61"/>
    <mergeCell ref="F60:F61"/>
    <mergeCell ref="G60:G61"/>
    <mergeCell ref="E76:E78"/>
    <mergeCell ref="A10:A16"/>
    <mergeCell ref="G7:G8"/>
    <mergeCell ref="H7:J7"/>
    <mergeCell ref="F7:F8"/>
    <mergeCell ref="A7:A8"/>
    <mergeCell ref="B7:B8"/>
    <mergeCell ref="C7:C8"/>
    <mergeCell ref="D7:D8"/>
    <mergeCell ref="K7:T7"/>
    <mergeCell ref="R1:T1"/>
    <mergeCell ref="R2:T2"/>
    <mergeCell ref="R4:T4"/>
    <mergeCell ref="B5:S5"/>
    <mergeCell ref="Q3:T3"/>
  </mergeCells>
  <printOptions/>
  <pageMargins left="0.7086614173228347" right="0.7086614173228347" top="0.7480314960629921" bottom="0.7480314960629921" header="0.31496062992125984" footer="0.31496062992125984"/>
  <pageSetup firstPageNumber="33" useFirstPageNumber="1" fitToHeight="6" fitToWidth="1" horizontalDpi="600" verticalDpi="600" orientation="landscape" paperSize="9" scale="39" r:id="rId1"/>
  <headerFooter>
    <oddHeader>&amp;C&amp;P</oddHeader>
  </headerFooter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Vika</cp:lastModifiedBy>
  <cp:lastPrinted>2016-09-06T05:35:47Z</cp:lastPrinted>
  <dcterms:created xsi:type="dcterms:W3CDTF">2015-09-21T07:30:19Z</dcterms:created>
  <dcterms:modified xsi:type="dcterms:W3CDTF">2018-05-14T10:26:37Z</dcterms:modified>
  <cp:category/>
  <cp:version/>
  <cp:contentType/>
  <cp:contentStatus/>
</cp:coreProperties>
</file>