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-225" windowWidth="12900" windowHeight="8850" firstSheet="3" activeTab="3"/>
  </bookViews>
  <sheets>
    <sheet name="Прил.1" sheetId="1" state="hidden" r:id="rId1"/>
    <sheet name="изменение обеспеч в конце" sheetId="2" state="hidden" r:id="rId2"/>
    <sheet name="фин-е 0" sheetId="3" state="hidden" r:id="rId3"/>
    <sheet name="изменения" sheetId="4" r:id="rId4"/>
  </sheets>
  <definedNames>
    <definedName name="_xlnm._FilterDatabase" localSheetId="3" hidden="1">изменения!$A$13:$X$441</definedName>
    <definedName name="_xlnm._FilterDatabase" localSheetId="0" hidden="1">Прил.1!$A$8:$T$197</definedName>
    <definedName name="_xlnm.Print_Titles" localSheetId="1">'изменение обеспеч в конце'!$6:$8</definedName>
    <definedName name="_xlnm.Print_Titles" localSheetId="3">изменения!$12:$12</definedName>
    <definedName name="_xlnm.Print_Titles" localSheetId="0">Прил.1!$6:$8</definedName>
    <definedName name="_xlnm.Print_Area" localSheetId="1">'изменение обеспеч в конце'!$A$1:$T$197</definedName>
    <definedName name="_xlnm.Print_Area" localSheetId="3">изменения!$A$1:$X$439</definedName>
    <definedName name="_xlnm.Print_Area" localSheetId="0">Прил.1!$A$1:$T$197</definedName>
    <definedName name="_xlnm.Print_Area" localSheetId="2">'фин-е 0'!$A$1:$T$197</definedName>
  </definedNames>
  <calcPr calcId="125725"/>
</workbook>
</file>

<file path=xl/calcChain.xml><?xml version="1.0" encoding="utf-8"?>
<calcChain xmlns="http://schemas.openxmlformats.org/spreadsheetml/2006/main">
  <c r="T221" i="4"/>
  <c r="U215"/>
  <c r="U268"/>
  <c r="V268"/>
  <c r="W268"/>
  <c r="T268"/>
  <c r="T215" s="1"/>
  <c r="S218"/>
  <c r="T218"/>
  <c r="U218"/>
  <c r="V218"/>
  <c r="W218"/>
  <c r="S163"/>
  <c r="T163"/>
  <c r="R163"/>
  <c r="R181"/>
  <c r="R384"/>
  <c r="R216"/>
  <c r="R385"/>
  <c r="R160"/>
  <c r="R172"/>
  <c r="U221"/>
  <c r="S220"/>
  <c r="S224"/>
  <c r="U223"/>
  <c r="X223" s="1"/>
  <c r="X224"/>
  <c r="T225"/>
  <c r="U225"/>
  <c r="V225"/>
  <c r="W225"/>
  <c r="S225"/>
  <c r="X225" s="1"/>
  <c r="S221"/>
  <c r="T220"/>
  <c r="U220"/>
  <c r="V220"/>
  <c r="W220"/>
  <c r="U251"/>
  <c r="V251"/>
  <c r="W251"/>
  <c r="R221"/>
  <c r="T109"/>
  <c r="U109"/>
  <c r="V109"/>
  <c r="W109"/>
  <c r="S109"/>
  <c r="T112"/>
  <c r="U112"/>
  <c r="V112"/>
  <c r="W112"/>
  <c r="S112"/>
  <c r="U122"/>
  <c r="T122"/>
  <c r="S122"/>
  <c r="R122"/>
  <c r="W120"/>
  <c r="V120"/>
  <c r="U120"/>
  <c r="T120"/>
  <c r="S120"/>
  <c r="R120"/>
  <c r="X215" l="1"/>
  <c r="T289"/>
  <c r="U289"/>
  <c r="S289"/>
  <c r="T78"/>
  <c r="U78"/>
  <c r="S78"/>
  <c r="T332" l="1"/>
  <c r="U332"/>
  <c r="S332"/>
  <c r="X333"/>
  <c r="X334"/>
  <c r="T328"/>
  <c r="U328"/>
  <c r="S328"/>
  <c r="X330"/>
  <c r="V321"/>
  <c r="W321"/>
  <c r="T321"/>
  <c r="U321"/>
  <c r="S321"/>
  <c r="X322"/>
  <c r="X323"/>
  <c r="T317"/>
  <c r="U317"/>
  <c r="S317"/>
  <c r="X284"/>
  <c r="X283"/>
  <c r="T281"/>
  <c r="U281"/>
  <c r="V281"/>
  <c r="W281"/>
  <c r="S281"/>
  <c r="S219" s="1"/>
  <c r="T277"/>
  <c r="U277"/>
  <c r="V277"/>
  <c r="W277"/>
  <c r="S277"/>
  <c r="X279"/>
  <c r="X280"/>
  <c r="X212" l="1"/>
  <c r="X213"/>
  <c r="X214"/>
  <c r="X82"/>
  <c r="X77"/>
  <c r="X250"/>
  <c r="X253"/>
  <c r="X263"/>
  <c r="X278"/>
  <c r="X282"/>
  <c r="R179"/>
  <c r="T397"/>
  <c r="U397"/>
  <c r="V397"/>
  <c r="W397"/>
  <c r="T399"/>
  <c r="U399"/>
  <c r="V399"/>
  <c r="W399"/>
  <c r="R91"/>
  <c r="X192"/>
  <c r="X221"/>
  <c r="S251"/>
  <c r="R203"/>
  <c r="R201" s="1"/>
  <c r="S190"/>
  <c r="T190"/>
  <c r="R190"/>
  <c r="S179"/>
  <c r="T179"/>
  <c r="R169"/>
  <c r="R157"/>
  <c r="S136"/>
  <c r="T136"/>
  <c r="R136"/>
  <c r="S127"/>
  <c r="T127"/>
  <c r="R127"/>
  <c r="S102"/>
  <c r="R102"/>
  <c r="S91"/>
  <c r="T91"/>
  <c r="S66"/>
  <c r="T66"/>
  <c r="R66"/>
  <c r="S46"/>
  <c r="T46"/>
  <c r="R46"/>
  <c r="R31"/>
  <c r="S31"/>
  <c r="T31"/>
  <c r="R281"/>
  <c r="R220" s="1"/>
  <c r="R277"/>
  <c r="T261"/>
  <c r="S261"/>
  <c r="R261"/>
  <c r="S258"/>
  <c r="T258"/>
  <c r="R258"/>
  <c r="S248"/>
  <c r="T248"/>
  <c r="R248"/>
  <c r="T251"/>
  <c r="R251"/>
  <c r="X161"/>
  <c r="R183"/>
  <c r="R419"/>
  <c r="R375"/>
  <c r="R78"/>
  <c r="R53"/>
  <c r="W293"/>
  <c r="T110"/>
  <c r="U110"/>
  <c r="V110"/>
  <c r="W110"/>
  <c r="S293"/>
  <c r="T293"/>
  <c r="U293"/>
  <c r="V293"/>
  <c r="R293"/>
  <c r="X281" l="1"/>
  <c r="X277"/>
  <c r="R219"/>
  <c r="U431"/>
  <c r="V431"/>
  <c r="W431"/>
  <c r="U331"/>
  <c r="V331"/>
  <c r="V329" s="1"/>
  <c r="V318" s="1"/>
  <c r="W331"/>
  <c r="W329" s="1"/>
  <c r="W318" s="1"/>
  <c r="X321"/>
  <c r="U320"/>
  <c r="V320"/>
  <c r="W320"/>
  <c r="U309"/>
  <c r="V309"/>
  <c r="W309"/>
  <c r="X305"/>
  <c r="X306"/>
  <c r="U233"/>
  <c r="V233"/>
  <c r="W233"/>
  <c r="W203"/>
  <c r="U193"/>
  <c r="V193"/>
  <c r="W193"/>
  <c r="U179"/>
  <c r="V179"/>
  <c r="W179"/>
  <c r="T177"/>
  <c r="U167"/>
  <c r="V167"/>
  <c r="W167"/>
  <c r="U271"/>
  <c r="U222" s="1"/>
  <c r="U219" s="1"/>
  <c r="V271"/>
  <c r="W271"/>
  <c r="U203"/>
  <c r="V203"/>
  <c r="V420" l="1"/>
  <c r="W420"/>
  <c r="V423"/>
  <c r="W423"/>
  <c r="V424"/>
  <c r="W424"/>
  <c r="V384"/>
  <c r="W384"/>
  <c r="V385"/>
  <c r="W385"/>
  <c r="V217"/>
  <c r="W217"/>
  <c r="V211"/>
  <c r="W211"/>
  <c r="V219"/>
  <c r="W219"/>
  <c r="T217" l="1"/>
  <c r="T216"/>
  <c r="V216"/>
  <c r="W216"/>
  <c r="V210"/>
  <c r="W210"/>
  <c r="T211"/>
  <c r="V419"/>
  <c r="W419"/>
  <c r="X367"/>
  <c r="U364"/>
  <c r="V364"/>
  <c r="W364"/>
  <c r="V328"/>
  <c r="W328"/>
  <c r="V317"/>
  <c r="W317"/>
  <c r="U301"/>
  <c r="V301"/>
  <c r="W301"/>
  <c r="V291"/>
  <c r="W291"/>
  <c r="W289" s="1"/>
  <c r="X211" l="1"/>
  <c r="U419"/>
  <c r="V289"/>
  <c r="U230"/>
  <c r="V230"/>
  <c r="W230"/>
  <c r="U242"/>
  <c r="V242"/>
  <c r="W242"/>
  <c r="U239"/>
  <c r="V239"/>
  <c r="W239"/>
  <c r="U190"/>
  <c r="V190"/>
  <c r="W190"/>
  <c r="U248"/>
  <c r="V248"/>
  <c r="W248"/>
  <c r="U261"/>
  <c r="V261"/>
  <c r="W261"/>
  <c r="U258"/>
  <c r="V258"/>
  <c r="W258"/>
  <c r="U209"/>
  <c r="V209"/>
  <c r="W209"/>
  <c r="U201"/>
  <c r="V201"/>
  <c r="W201"/>
  <c r="U169"/>
  <c r="V169"/>
  <c r="W169"/>
  <c r="U157"/>
  <c r="V157"/>
  <c r="W157"/>
  <c r="X142"/>
  <c r="U136"/>
  <c r="V136"/>
  <c r="W136"/>
  <c r="U127"/>
  <c r="V127"/>
  <c r="W127"/>
  <c r="U102"/>
  <c r="V102"/>
  <c r="W102"/>
  <c r="U91"/>
  <c r="V91"/>
  <c r="W91"/>
  <c r="V78"/>
  <c r="W78"/>
  <c r="U66"/>
  <c r="V66"/>
  <c r="W66"/>
  <c r="U46"/>
  <c r="V46"/>
  <c r="W46"/>
  <c r="U53"/>
  <c r="V53"/>
  <c r="W53"/>
  <c r="S173" l="1"/>
  <c r="S169" s="1"/>
  <c r="T173"/>
  <c r="T171"/>
  <c r="S167"/>
  <c r="T167"/>
  <c r="S183"/>
  <c r="T183"/>
  <c r="X51"/>
  <c r="U39"/>
  <c r="U26" s="1"/>
  <c r="V39"/>
  <c r="V26" s="1"/>
  <c r="W39"/>
  <c r="W26" s="1"/>
  <c r="U31"/>
  <c r="U24" s="1"/>
  <c r="V31"/>
  <c r="W31"/>
  <c r="W24" s="1"/>
  <c r="X433"/>
  <c r="X434"/>
  <c r="X435"/>
  <c r="X420"/>
  <c r="X421"/>
  <c r="X422"/>
  <c r="X426"/>
  <c r="X427"/>
  <c r="X428"/>
  <c r="X429"/>
  <c r="X430"/>
  <c r="U414"/>
  <c r="U413" s="1"/>
  <c r="V414"/>
  <c r="V413" s="1"/>
  <c r="W414"/>
  <c r="W413" s="1"/>
  <c r="U412"/>
  <c r="V412"/>
  <c r="W412"/>
  <c r="X376"/>
  <c r="X377"/>
  <c r="X378"/>
  <c r="X379"/>
  <c r="X380"/>
  <c r="X381"/>
  <c r="X382"/>
  <c r="X383"/>
  <c r="X384"/>
  <c r="X385"/>
  <c r="X386"/>
  <c r="X387"/>
  <c r="X388"/>
  <c r="U375"/>
  <c r="V375"/>
  <c r="W375"/>
  <c r="X350"/>
  <c r="X351"/>
  <c r="X352"/>
  <c r="X349"/>
  <c r="U348"/>
  <c r="V348"/>
  <c r="W348"/>
  <c r="X332"/>
  <c r="X335"/>
  <c r="X336"/>
  <c r="X310"/>
  <c r="X311"/>
  <c r="X312"/>
  <c r="X302"/>
  <c r="X303"/>
  <c r="X304"/>
  <c r="X293"/>
  <c r="X294"/>
  <c r="X295"/>
  <c r="X296"/>
  <c r="X269"/>
  <c r="X270"/>
  <c r="X272"/>
  <c r="X273"/>
  <c r="X274"/>
  <c r="X259"/>
  <c r="X260"/>
  <c r="X262"/>
  <c r="X249"/>
  <c r="X252"/>
  <c r="X240"/>
  <c r="X241"/>
  <c r="X243"/>
  <c r="X231"/>
  <c r="X232"/>
  <c r="X234"/>
  <c r="X202"/>
  <c r="X204"/>
  <c r="X205"/>
  <c r="X206"/>
  <c r="X207"/>
  <c r="X191"/>
  <c r="X158"/>
  <c r="X159"/>
  <c r="X160"/>
  <c r="X165"/>
  <c r="X166"/>
  <c r="X168"/>
  <c r="X170"/>
  <c r="X151"/>
  <c r="X103"/>
  <c r="X104"/>
  <c r="X106"/>
  <c r="X107"/>
  <c r="X108"/>
  <c r="X109"/>
  <c r="X111"/>
  <c r="X112"/>
  <c r="X113"/>
  <c r="X92"/>
  <c r="X93"/>
  <c r="X84"/>
  <c r="X79"/>
  <c r="X80"/>
  <c r="X83"/>
  <c r="X67"/>
  <c r="X68"/>
  <c r="X71"/>
  <c r="X72"/>
  <c r="X73"/>
  <c r="X74"/>
  <c r="X75"/>
  <c r="X76"/>
  <c r="X47"/>
  <c r="X49"/>
  <c r="X52"/>
  <c r="X54"/>
  <c r="X55"/>
  <c r="X56"/>
  <c r="X57"/>
  <c r="X59"/>
  <c r="X60"/>
  <c r="X61"/>
  <c r="X32"/>
  <c r="X33"/>
  <c r="X34"/>
  <c r="X35"/>
  <c r="X36"/>
  <c r="X37"/>
  <c r="X38"/>
  <c r="X40"/>
  <c r="P190"/>
  <c r="Q190"/>
  <c r="M193"/>
  <c r="M190" s="1"/>
  <c r="N193"/>
  <c r="O193"/>
  <c r="P193"/>
  <c r="Q193"/>
  <c r="R193"/>
  <c r="S193"/>
  <c r="T193"/>
  <c r="R318"/>
  <c r="R317" s="1"/>
  <c r="T331"/>
  <c r="X329" s="1"/>
  <c r="S331"/>
  <c r="R331"/>
  <c r="R319" s="1"/>
  <c r="X319" s="1"/>
  <c r="R328"/>
  <c r="R291"/>
  <c r="T309"/>
  <c r="S309"/>
  <c r="R309"/>
  <c r="S301"/>
  <c r="T301"/>
  <c r="R301"/>
  <c r="T209"/>
  <c r="S209"/>
  <c r="R218"/>
  <c r="R217"/>
  <c r="T271"/>
  <c r="T222" s="1"/>
  <c r="S271"/>
  <c r="R271"/>
  <c r="S268"/>
  <c r="R268"/>
  <c r="X265"/>
  <c r="X264"/>
  <c r="X254"/>
  <c r="X255"/>
  <c r="T242"/>
  <c r="S242"/>
  <c r="R242"/>
  <c r="T239"/>
  <c r="S239"/>
  <c r="R239"/>
  <c r="T233"/>
  <c r="S233"/>
  <c r="R233"/>
  <c r="T230"/>
  <c r="S230"/>
  <c r="R230"/>
  <c r="T364"/>
  <c r="R348"/>
  <c r="S348"/>
  <c r="T348"/>
  <c r="T102"/>
  <c r="S320"/>
  <c r="T320"/>
  <c r="R320"/>
  <c r="S203"/>
  <c r="S201" s="1"/>
  <c r="T203"/>
  <c r="T201" s="1"/>
  <c r="S375"/>
  <c r="T375"/>
  <c r="Q419"/>
  <c r="Q412" s="1"/>
  <c r="Q203"/>
  <c r="Q201" s="1"/>
  <c r="P203"/>
  <c r="P201" s="1"/>
  <c r="O203"/>
  <c r="O201" s="1"/>
  <c r="N203"/>
  <c r="N201" s="1"/>
  <c r="M203"/>
  <c r="M201" s="1"/>
  <c r="Q81"/>
  <c r="Q78" s="1"/>
  <c r="Q348"/>
  <c r="T53"/>
  <c r="T419"/>
  <c r="Q364"/>
  <c r="X138"/>
  <c r="X139"/>
  <c r="X140"/>
  <c r="X141"/>
  <c r="X130"/>
  <c r="X131"/>
  <c r="X132"/>
  <c r="X133"/>
  <c r="P419"/>
  <c r="P412" s="1"/>
  <c r="Q66"/>
  <c r="P110"/>
  <c r="Q110"/>
  <c r="R110"/>
  <c r="S110"/>
  <c r="O110"/>
  <c r="T431"/>
  <c r="T414" s="1"/>
  <c r="T413" s="1"/>
  <c r="X415"/>
  <c r="O364"/>
  <c r="P364"/>
  <c r="N364"/>
  <c r="X366"/>
  <c r="X368"/>
  <c r="X128"/>
  <c r="T39"/>
  <c r="P58"/>
  <c r="X58" s="1"/>
  <c r="R412"/>
  <c r="S419"/>
  <c r="Q431"/>
  <c r="Q414" s="1"/>
  <c r="R431"/>
  <c r="R414" s="1"/>
  <c r="R413" s="1"/>
  <c r="S431"/>
  <c r="S414" s="1"/>
  <c r="S413" s="1"/>
  <c r="P137"/>
  <c r="X137" s="1"/>
  <c r="P129"/>
  <c r="X129" s="1"/>
  <c r="P50"/>
  <c r="X50" s="1"/>
  <c r="P348"/>
  <c r="N348"/>
  <c r="O348"/>
  <c r="R364"/>
  <c r="S364"/>
  <c r="Q375"/>
  <c r="Q135"/>
  <c r="Q127" s="1"/>
  <c r="P78"/>
  <c r="P39"/>
  <c r="Q39"/>
  <c r="R39"/>
  <c r="S39"/>
  <c r="S53"/>
  <c r="Q102"/>
  <c r="P105"/>
  <c r="P102" s="1"/>
  <c r="P69"/>
  <c r="P66" s="1"/>
  <c r="P432"/>
  <c r="X432" s="1"/>
  <c r="O102"/>
  <c r="P157"/>
  <c r="Q169"/>
  <c r="Q157" s="1"/>
  <c r="P169"/>
  <c r="N431"/>
  <c r="O431"/>
  <c r="M431"/>
  <c r="O39"/>
  <c r="O53"/>
  <c r="P375"/>
  <c r="N127"/>
  <c r="O127"/>
  <c r="M127"/>
  <c r="P31"/>
  <c r="M31"/>
  <c r="O419"/>
  <c r="O412" s="1"/>
  <c r="N419"/>
  <c r="N412" s="1"/>
  <c r="M102"/>
  <c r="N102"/>
  <c r="O46"/>
  <c r="N31"/>
  <c r="O31"/>
  <c r="Q31"/>
  <c r="N46"/>
  <c r="M46"/>
  <c r="M365"/>
  <c r="X365" s="1"/>
  <c r="M348"/>
  <c r="N157"/>
  <c r="O157"/>
  <c r="M157"/>
  <c r="M66"/>
  <c r="M425"/>
  <c r="X425" s="1"/>
  <c r="M424"/>
  <c r="X424" s="1"/>
  <c r="M423"/>
  <c r="X423" s="1"/>
  <c r="N414"/>
  <c r="N413" s="1"/>
  <c r="O414"/>
  <c r="O413" s="1"/>
  <c r="M414"/>
  <c r="M413" s="1"/>
  <c r="O66"/>
  <c r="N66"/>
  <c r="X406"/>
  <c r="S399"/>
  <c r="R399"/>
  <c r="Q399"/>
  <c r="P399"/>
  <c r="O399"/>
  <c r="N399"/>
  <c r="S397"/>
  <c r="R397"/>
  <c r="Q397"/>
  <c r="P397"/>
  <c r="O397"/>
  <c r="N397"/>
  <c r="M397"/>
  <c r="Q150"/>
  <c r="M150"/>
  <c r="Q91"/>
  <c r="P91"/>
  <c r="O91"/>
  <c r="N91"/>
  <c r="M91"/>
  <c r="T152" i="3"/>
  <c r="T192"/>
  <c r="T191"/>
  <c r="T190"/>
  <c r="S189"/>
  <c r="R189"/>
  <c r="Q189"/>
  <c r="P189"/>
  <c r="O189"/>
  <c r="N189"/>
  <c r="M189"/>
  <c r="T181"/>
  <c r="T180"/>
  <c r="S179"/>
  <c r="R179"/>
  <c r="Q179"/>
  <c r="P179"/>
  <c r="O179"/>
  <c r="N179"/>
  <c r="M179"/>
  <c r="T172"/>
  <c r="T171"/>
  <c r="T170"/>
  <c r="T169"/>
  <c r="S168"/>
  <c r="R168"/>
  <c r="Q168"/>
  <c r="P168"/>
  <c r="O168"/>
  <c r="N168"/>
  <c r="M168"/>
  <c r="S167"/>
  <c r="S165" s="1"/>
  <c r="S158" s="1"/>
  <c r="R167"/>
  <c r="Q167"/>
  <c r="P167"/>
  <c r="O167"/>
  <c r="O165" s="1"/>
  <c r="O158" s="1"/>
  <c r="N167"/>
  <c r="M167"/>
  <c r="T166"/>
  <c r="S145"/>
  <c r="R145"/>
  <c r="Q145"/>
  <c r="P145"/>
  <c r="O145"/>
  <c r="N145"/>
  <c r="S143"/>
  <c r="R143"/>
  <c r="Q143"/>
  <c r="P143"/>
  <c r="O143"/>
  <c r="N143"/>
  <c r="M143"/>
  <c r="S135"/>
  <c r="S133" s="1"/>
  <c r="R135"/>
  <c r="Q135"/>
  <c r="Q133" s="1"/>
  <c r="P135"/>
  <c r="P133" s="1"/>
  <c r="O135"/>
  <c r="O133" s="1"/>
  <c r="N135"/>
  <c r="N133" s="1"/>
  <c r="M135"/>
  <c r="M133"/>
  <c r="T134"/>
  <c r="R133"/>
  <c r="T120"/>
  <c r="T119"/>
  <c r="S118"/>
  <c r="R118"/>
  <c r="Q118"/>
  <c r="Q109" s="1"/>
  <c r="P118"/>
  <c r="O118"/>
  <c r="N118"/>
  <c r="M118"/>
  <c r="T101"/>
  <c r="S100"/>
  <c r="R100"/>
  <c r="Q100"/>
  <c r="P100"/>
  <c r="O100"/>
  <c r="N100"/>
  <c r="M100"/>
  <c r="T93"/>
  <c r="S92"/>
  <c r="R92"/>
  <c r="Q92"/>
  <c r="P92"/>
  <c r="O92"/>
  <c r="N92"/>
  <c r="M92"/>
  <c r="T83"/>
  <c r="T82"/>
  <c r="M81"/>
  <c r="T81"/>
  <c r="S80"/>
  <c r="R80"/>
  <c r="Q80"/>
  <c r="P80"/>
  <c r="O80"/>
  <c r="T80" s="1"/>
  <c r="N80"/>
  <c r="T71"/>
  <c r="N70"/>
  <c r="N68" s="1"/>
  <c r="M70"/>
  <c r="T70" s="1"/>
  <c r="T69"/>
  <c r="S68"/>
  <c r="R68"/>
  <c r="Q68"/>
  <c r="P68"/>
  <c r="O68"/>
  <c r="M68"/>
  <c r="T61"/>
  <c r="S60"/>
  <c r="R60"/>
  <c r="Q60"/>
  <c r="P60"/>
  <c r="O60"/>
  <c r="N60"/>
  <c r="M60"/>
  <c r="S52"/>
  <c r="R52"/>
  <c r="Q52"/>
  <c r="P52"/>
  <c r="O52"/>
  <c r="N52"/>
  <c r="M52"/>
  <c r="S43"/>
  <c r="S41" s="1"/>
  <c r="S20" s="1"/>
  <c r="R43"/>
  <c r="R41" s="1"/>
  <c r="Q43"/>
  <c r="Q41"/>
  <c r="P43"/>
  <c r="P41" s="1"/>
  <c r="O43"/>
  <c r="O41" s="1"/>
  <c r="N43"/>
  <c r="M43"/>
  <c r="M41" s="1"/>
  <c r="T42"/>
  <c r="N41"/>
  <c r="S30"/>
  <c r="S27" s="1"/>
  <c r="R30"/>
  <c r="Q30"/>
  <c r="Q27"/>
  <c r="P30"/>
  <c r="P27" s="1"/>
  <c r="O30"/>
  <c r="O27" s="1"/>
  <c r="O20" s="1"/>
  <c r="N30"/>
  <c r="N27"/>
  <c r="M30"/>
  <c r="M27" s="1"/>
  <c r="T29"/>
  <c r="T28"/>
  <c r="S12"/>
  <c r="R12"/>
  <c r="Q12"/>
  <c r="P12"/>
  <c r="O12"/>
  <c r="N12"/>
  <c r="T152" i="2"/>
  <c r="N12"/>
  <c r="S145"/>
  <c r="R145"/>
  <c r="Q145"/>
  <c r="P145"/>
  <c r="O145"/>
  <c r="N145"/>
  <c r="S143"/>
  <c r="R143"/>
  <c r="Q143"/>
  <c r="P143"/>
  <c r="O143"/>
  <c r="N143"/>
  <c r="M143"/>
  <c r="T192"/>
  <c r="T191"/>
  <c r="T190"/>
  <c r="S189"/>
  <c r="R189"/>
  <c r="Q189"/>
  <c r="P189"/>
  <c r="O189"/>
  <c r="N189"/>
  <c r="M189"/>
  <c r="T189" s="1"/>
  <c r="T181"/>
  <c r="T180"/>
  <c r="S179"/>
  <c r="R179"/>
  <c r="Q179"/>
  <c r="P179"/>
  <c r="O179"/>
  <c r="N179"/>
  <c r="T179" s="1"/>
  <c r="M179"/>
  <c r="T172"/>
  <c r="T171"/>
  <c r="T170"/>
  <c r="T169"/>
  <c r="S168"/>
  <c r="R168"/>
  <c r="Q168"/>
  <c r="Q165" s="1"/>
  <c r="Q158" s="1"/>
  <c r="P168"/>
  <c r="O168"/>
  <c r="N168"/>
  <c r="M168"/>
  <c r="T168" s="1"/>
  <c r="S167"/>
  <c r="R167"/>
  <c r="Q167"/>
  <c r="P167"/>
  <c r="P165" s="1"/>
  <c r="P158" s="1"/>
  <c r="O167"/>
  <c r="O165"/>
  <c r="O158" s="1"/>
  <c r="N167"/>
  <c r="N165" s="1"/>
  <c r="M167"/>
  <c r="M165" s="1"/>
  <c r="M158" s="1"/>
  <c r="T166"/>
  <c r="S135"/>
  <c r="R135"/>
  <c r="Q135"/>
  <c r="P135"/>
  <c r="O135"/>
  <c r="N135"/>
  <c r="M135"/>
  <c r="T134"/>
  <c r="S133"/>
  <c r="R133"/>
  <c r="Q133"/>
  <c r="P133"/>
  <c r="O133"/>
  <c r="O109" s="1"/>
  <c r="N133"/>
  <c r="M133"/>
  <c r="T120"/>
  <c r="T119"/>
  <c r="S118"/>
  <c r="R118"/>
  <c r="R109" s="1"/>
  <c r="Q118"/>
  <c r="P118"/>
  <c r="P109" s="1"/>
  <c r="O118"/>
  <c r="N118"/>
  <c r="T118" s="1"/>
  <c r="M118"/>
  <c r="T101"/>
  <c r="S100"/>
  <c r="R100"/>
  <c r="Q100"/>
  <c r="P100"/>
  <c r="O100"/>
  <c r="N100"/>
  <c r="T100" s="1"/>
  <c r="M100"/>
  <c r="T93"/>
  <c r="S92"/>
  <c r="R92"/>
  <c r="Q92"/>
  <c r="P92"/>
  <c r="O92"/>
  <c r="N92"/>
  <c r="T92" s="1"/>
  <c r="M92"/>
  <c r="T83"/>
  <c r="T82"/>
  <c r="M81"/>
  <c r="T81" s="1"/>
  <c r="S80"/>
  <c r="R80"/>
  <c r="Q80"/>
  <c r="P80"/>
  <c r="O80"/>
  <c r="N80"/>
  <c r="T71"/>
  <c r="N70"/>
  <c r="T70" s="1"/>
  <c r="M70"/>
  <c r="T69"/>
  <c r="S68"/>
  <c r="R68"/>
  <c r="Q68"/>
  <c r="P68"/>
  <c r="O68"/>
  <c r="M68"/>
  <c r="T61"/>
  <c r="S60"/>
  <c r="R60"/>
  <c r="Q60"/>
  <c r="P60"/>
  <c r="O60"/>
  <c r="N60"/>
  <c r="M60"/>
  <c r="S52"/>
  <c r="R52"/>
  <c r="Q52"/>
  <c r="P52"/>
  <c r="O52"/>
  <c r="N52"/>
  <c r="M52"/>
  <c r="S43"/>
  <c r="S41" s="1"/>
  <c r="S20" s="1"/>
  <c r="R43"/>
  <c r="R41" s="1"/>
  <c r="Q43"/>
  <c r="P43"/>
  <c r="P41" s="1"/>
  <c r="O43"/>
  <c r="O41" s="1"/>
  <c r="N43"/>
  <c r="N41" s="1"/>
  <c r="M43"/>
  <c r="M41" s="1"/>
  <c r="T42"/>
  <c r="Q41"/>
  <c r="S30"/>
  <c r="S27" s="1"/>
  <c r="R30"/>
  <c r="R27" s="1"/>
  <c r="Q30"/>
  <c r="Q27"/>
  <c r="P30"/>
  <c r="P27" s="1"/>
  <c r="O30"/>
  <c r="O27" s="1"/>
  <c r="N30"/>
  <c r="N27" s="1"/>
  <c r="M30"/>
  <c r="M27" s="1"/>
  <c r="T29"/>
  <c r="T28"/>
  <c r="S12"/>
  <c r="R12"/>
  <c r="Q12"/>
  <c r="P12"/>
  <c r="O12"/>
  <c r="T12" s="1"/>
  <c r="T156" i="1"/>
  <c r="O135"/>
  <c r="O133" s="1"/>
  <c r="P135"/>
  <c r="P133" s="1"/>
  <c r="Q135"/>
  <c r="Q133" s="1"/>
  <c r="R135"/>
  <c r="R133" s="1"/>
  <c r="S135"/>
  <c r="S133" s="1"/>
  <c r="N135"/>
  <c r="N133" s="1"/>
  <c r="O30"/>
  <c r="O27" s="1"/>
  <c r="P30"/>
  <c r="P27" s="1"/>
  <c r="Q30"/>
  <c r="R30"/>
  <c r="R27" s="1"/>
  <c r="S30"/>
  <c r="S27" s="1"/>
  <c r="N30"/>
  <c r="O152"/>
  <c r="P152"/>
  <c r="Q152"/>
  <c r="R152"/>
  <c r="S152"/>
  <c r="N152"/>
  <c r="N150" s="1"/>
  <c r="N143" s="1"/>
  <c r="R109" i="3"/>
  <c r="Q109" i="2"/>
  <c r="M80" i="3"/>
  <c r="T92"/>
  <c r="O187" i="1"/>
  <c r="P187"/>
  <c r="Q187"/>
  <c r="R187"/>
  <c r="S187"/>
  <c r="N187"/>
  <c r="T187" s="1"/>
  <c r="N164"/>
  <c r="O164"/>
  <c r="P164"/>
  <c r="Q164"/>
  <c r="R164"/>
  <c r="S164"/>
  <c r="M164"/>
  <c r="O153"/>
  <c r="P153"/>
  <c r="Q153"/>
  <c r="R153"/>
  <c r="R150" s="1"/>
  <c r="S153"/>
  <c r="S150" s="1"/>
  <c r="N153"/>
  <c r="M100"/>
  <c r="T42"/>
  <c r="O12"/>
  <c r="P12"/>
  <c r="Q12"/>
  <c r="R12"/>
  <c r="S12"/>
  <c r="N12"/>
  <c r="T12" s="1"/>
  <c r="T194"/>
  <c r="M153"/>
  <c r="M152"/>
  <c r="M135"/>
  <c r="M133" s="1"/>
  <c r="M30"/>
  <c r="M27" s="1"/>
  <c r="M70"/>
  <c r="M81"/>
  <c r="T81"/>
  <c r="N70"/>
  <c r="N68" s="1"/>
  <c r="N43"/>
  <c r="O43"/>
  <c r="O41" s="1"/>
  <c r="P43"/>
  <c r="Q43"/>
  <c r="Q41"/>
  <c r="R43"/>
  <c r="S43"/>
  <c r="S41" s="1"/>
  <c r="M43"/>
  <c r="N174"/>
  <c r="O174"/>
  <c r="P174"/>
  <c r="Q174"/>
  <c r="R174"/>
  <c r="S174"/>
  <c r="M174"/>
  <c r="T176"/>
  <c r="T177"/>
  <c r="Q150"/>
  <c r="Q143" s="1"/>
  <c r="S185"/>
  <c r="R185"/>
  <c r="Q185"/>
  <c r="P185"/>
  <c r="O185"/>
  <c r="N185"/>
  <c r="M185"/>
  <c r="T166"/>
  <c r="T165"/>
  <c r="T154"/>
  <c r="T155"/>
  <c r="T157"/>
  <c r="T151"/>
  <c r="T134"/>
  <c r="T120"/>
  <c r="T119"/>
  <c r="T93"/>
  <c r="T101"/>
  <c r="T82"/>
  <c r="T83"/>
  <c r="T61"/>
  <c r="N100"/>
  <c r="O100"/>
  <c r="P100"/>
  <c r="Q100"/>
  <c r="R100"/>
  <c r="S100"/>
  <c r="N118"/>
  <c r="T118" s="1"/>
  <c r="O118"/>
  <c r="P118"/>
  <c r="Q118"/>
  <c r="Q109" s="1"/>
  <c r="R118"/>
  <c r="S118"/>
  <c r="M118"/>
  <c r="N92"/>
  <c r="O92"/>
  <c r="P92"/>
  <c r="Q92"/>
  <c r="R92"/>
  <c r="S92"/>
  <c r="M92"/>
  <c r="N80"/>
  <c r="O80"/>
  <c r="P80"/>
  <c r="Q80"/>
  <c r="R80"/>
  <c r="S80"/>
  <c r="T69"/>
  <c r="T71"/>
  <c r="O68"/>
  <c r="P68"/>
  <c r="Q68"/>
  <c r="R68"/>
  <c r="S68"/>
  <c r="M68"/>
  <c r="N60"/>
  <c r="O60"/>
  <c r="P60"/>
  <c r="Q60"/>
  <c r="R60"/>
  <c r="S60"/>
  <c r="M60"/>
  <c r="N52"/>
  <c r="O52"/>
  <c r="P52"/>
  <c r="Q52"/>
  <c r="R52"/>
  <c r="S52"/>
  <c r="M52"/>
  <c r="N41"/>
  <c r="P41"/>
  <c r="R41"/>
  <c r="T28"/>
  <c r="T29"/>
  <c r="N27"/>
  <c r="N20" s="1"/>
  <c r="Q27"/>
  <c r="T175"/>
  <c r="T92"/>
  <c r="T133" i="2"/>
  <c r="R165"/>
  <c r="T70" i="1"/>
  <c r="M80"/>
  <c r="T135"/>
  <c r="Q53" i="4"/>
  <c r="Q46"/>
  <c r="X134"/>
  <c r="X222" l="1"/>
  <c r="T219"/>
  <c r="X219" s="1"/>
  <c r="T80" i="1"/>
  <c r="T60"/>
  <c r="T152"/>
  <c r="S143"/>
  <c r="P20" i="3"/>
  <c r="T100"/>
  <c r="P165"/>
  <c r="P158" s="1"/>
  <c r="T168"/>
  <c r="T43" i="1"/>
  <c r="O109" i="3"/>
  <c r="T145"/>
  <c r="N165"/>
  <c r="N158" s="1"/>
  <c r="R165"/>
  <c r="R158" s="1"/>
  <c r="T135"/>
  <c r="R158" i="2"/>
  <c r="P109" i="1"/>
  <c r="T43" i="2"/>
  <c r="R109" i="1"/>
  <c r="T145" i="2"/>
  <c r="T12" i="3"/>
  <c r="Q20"/>
  <c r="M165"/>
  <c r="Q165"/>
  <c r="Q158" s="1"/>
  <c r="T26" i="4"/>
  <c r="S26"/>
  <c r="S16" s="1"/>
  <c r="R26"/>
  <c r="R16" s="1"/>
  <c r="S157"/>
  <c r="S24" s="1"/>
  <c r="T52" i="1"/>
  <c r="N109"/>
  <c r="N10" s="1"/>
  <c r="T100"/>
  <c r="T185"/>
  <c r="T174"/>
  <c r="T68"/>
  <c r="R143"/>
  <c r="T164"/>
  <c r="O150"/>
  <c r="O143" s="1"/>
  <c r="S20"/>
  <c r="Q20" i="2"/>
  <c r="Q10" s="1"/>
  <c r="O20"/>
  <c r="O10" s="1"/>
  <c r="T52"/>
  <c r="M109"/>
  <c r="S109"/>
  <c r="S10" s="1"/>
  <c r="N109"/>
  <c r="T135"/>
  <c r="S165"/>
  <c r="S158" s="1"/>
  <c r="T143"/>
  <c r="T60" i="3"/>
  <c r="T118"/>
  <c r="P109"/>
  <c r="T143"/>
  <c r="T179"/>
  <c r="T189"/>
  <c r="O109" i="1"/>
  <c r="Q20"/>
  <c r="T153"/>
  <c r="P150"/>
  <c r="P143" s="1"/>
  <c r="R20"/>
  <c r="P20"/>
  <c r="S109"/>
  <c r="T60" i="2"/>
  <c r="T30" i="3"/>
  <c r="T41"/>
  <c r="T52"/>
  <c r="N109"/>
  <c r="S109"/>
  <c r="R289" i="4"/>
  <c r="X291"/>
  <c r="T157"/>
  <c r="T24" s="1"/>
  <c r="T169"/>
  <c r="R209"/>
  <c r="X210"/>
  <c r="R340"/>
  <c r="S412"/>
  <c r="T412"/>
  <c r="W340"/>
  <c r="W14" s="1"/>
  <c r="V16"/>
  <c r="X167"/>
  <c r="X233"/>
  <c r="X242"/>
  <c r="W16"/>
  <c r="P431"/>
  <c r="P414" s="1"/>
  <c r="P413" s="1"/>
  <c r="U340"/>
  <c r="U16"/>
  <c r="X102"/>
  <c r="X39"/>
  <c r="V24"/>
  <c r="X110"/>
  <c r="X239"/>
  <c r="X251"/>
  <c r="X261"/>
  <c r="X271"/>
  <c r="X301"/>
  <c r="X309"/>
  <c r="V340"/>
  <c r="X150"/>
  <c r="X348"/>
  <c r="X230"/>
  <c r="X268"/>
  <c r="X218"/>
  <c r="X292"/>
  <c r="X331"/>
  <c r="X375"/>
  <c r="X201"/>
  <c r="X258"/>
  <c r="X217"/>
  <c r="X69"/>
  <c r="X81"/>
  <c r="X193"/>
  <c r="X203"/>
  <c r="X70"/>
  <c r="X105"/>
  <c r="X48"/>
  <c r="X220"/>
  <c r="X31"/>
  <c r="X91"/>
  <c r="X248"/>
  <c r="X78"/>
  <c r="X66"/>
  <c r="P340"/>
  <c r="Q136"/>
  <c r="Q26" s="1"/>
  <c r="Q16" s="1"/>
  <c r="N340"/>
  <c r="N24"/>
  <c r="X397"/>
  <c r="M419"/>
  <c r="M412" s="1"/>
  <c r="P136"/>
  <c r="P53"/>
  <c r="X53" s="1"/>
  <c r="O340"/>
  <c r="X399"/>
  <c r="M24"/>
  <c r="Q340"/>
  <c r="T340"/>
  <c r="Q24"/>
  <c r="X320"/>
  <c r="S340"/>
  <c r="T133" i="1"/>
  <c r="M109"/>
  <c r="T109" s="1"/>
  <c r="T27"/>
  <c r="R10"/>
  <c r="N20" i="3"/>
  <c r="P10" i="1"/>
  <c r="R20" i="2"/>
  <c r="R10" s="1"/>
  <c r="O10" i="3"/>
  <c r="T27" i="2"/>
  <c r="N158"/>
  <c r="T158" s="1"/>
  <c r="T165"/>
  <c r="M20" i="3"/>
  <c r="M158"/>
  <c r="T165"/>
  <c r="X318" i="4"/>
  <c r="X328"/>
  <c r="Q10" i="3"/>
  <c r="T68"/>
  <c r="T133"/>
  <c r="Q10" i="1"/>
  <c r="S10"/>
  <c r="O20"/>
  <c r="O10" s="1"/>
  <c r="P20" i="2"/>
  <c r="P10" s="1"/>
  <c r="T41"/>
  <c r="P10" i="3"/>
  <c r="S10"/>
  <c r="M109"/>
  <c r="T167"/>
  <c r="M150" i="1"/>
  <c r="R27" i="3"/>
  <c r="R20" s="1"/>
  <c r="R10" s="1"/>
  <c r="T43"/>
  <c r="X135" i="4"/>
  <c r="T167" i="2"/>
  <c r="P46" i="4"/>
  <c r="M364"/>
  <c r="M41" i="1"/>
  <c r="T41" s="1"/>
  <c r="M80" i="2"/>
  <c r="T80" s="1"/>
  <c r="N68"/>
  <c r="T68" s="1"/>
  <c r="T30"/>
  <c r="T30" i="1"/>
  <c r="Q413" i="4"/>
  <c r="N190"/>
  <c r="O190"/>
  <c r="O24" s="1"/>
  <c r="P127"/>
  <c r="X127" s="1"/>
  <c r="T158" i="3" l="1"/>
  <c r="N10"/>
  <c r="T109"/>
  <c r="S14" i="4"/>
  <c r="T16"/>
  <c r="T27" i="3"/>
  <c r="T109" i="2"/>
  <c r="R24" i="4"/>
  <c r="R14" s="1"/>
  <c r="X289"/>
  <c r="Q14"/>
  <c r="X208"/>
  <c r="X412"/>
  <c r="X317"/>
  <c r="X157"/>
  <c r="X413"/>
  <c r="X431"/>
  <c r="X414"/>
  <c r="V14"/>
  <c r="X190"/>
  <c r="U14"/>
  <c r="X169"/>
  <c r="X136"/>
  <c r="X419"/>
  <c r="X209"/>
  <c r="X216"/>
  <c r="X46"/>
  <c r="N14"/>
  <c r="P26"/>
  <c r="P16" s="1"/>
  <c r="X364"/>
  <c r="M340"/>
  <c r="X340" s="1"/>
  <c r="M143" i="1"/>
  <c r="T143" s="1"/>
  <c r="T150"/>
  <c r="N20" i="2"/>
  <c r="N10" s="1"/>
  <c r="M20" i="1"/>
  <c r="T20" i="3"/>
  <c r="M10"/>
  <c r="T10" s="1"/>
  <c r="M20" i="2"/>
  <c r="O14" i="4"/>
  <c r="P24"/>
  <c r="P14" s="1"/>
  <c r="X16" l="1"/>
  <c r="T14"/>
  <c r="X26"/>
  <c r="M10" i="1"/>
  <c r="T10" s="1"/>
  <c r="U20"/>
  <c r="T20"/>
  <c r="M14" i="4"/>
  <c r="T20" i="2"/>
  <c r="U20"/>
  <c r="M10"/>
  <c r="T10" s="1"/>
  <c r="X164" i="4"/>
  <c r="X24" l="1"/>
  <c r="X14"/>
</calcChain>
</file>

<file path=xl/comments1.xml><?xml version="1.0" encoding="utf-8"?>
<comments xmlns="http://schemas.openxmlformats.org/spreadsheetml/2006/main">
  <authors>
    <author>T-34</author>
  </authors>
  <commentList>
    <comment ref="T177" authorId="0">
      <text>
        <r>
          <rPr>
            <b/>
            <sz val="9"/>
            <color indexed="81"/>
            <rFont val="Tahoma"/>
            <family val="2"/>
            <charset val="204"/>
          </rPr>
          <t>T-34:</t>
        </r>
        <r>
          <rPr>
            <sz val="9"/>
            <color indexed="81"/>
            <rFont val="Tahoma"/>
            <family val="2"/>
            <charset val="204"/>
          </rPr>
          <t xml:space="preserve">
1 объект ЦЭР 
</t>
        </r>
      </text>
    </comment>
    <comment ref="U177" authorId="0">
      <text>
        <r>
          <rPr>
            <b/>
            <sz val="9"/>
            <color indexed="81"/>
            <rFont val="Tahoma"/>
            <family val="2"/>
            <charset val="204"/>
          </rPr>
          <t>T-34:</t>
        </r>
        <r>
          <rPr>
            <sz val="9"/>
            <color indexed="81"/>
            <rFont val="Tahoma"/>
            <family val="2"/>
            <charset val="204"/>
          </rPr>
          <t xml:space="preserve">
Драм. театр</t>
        </r>
      </text>
    </comment>
  </commentList>
</comments>
</file>

<file path=xl/sharedStrings.xml><?xml version="1.0" encoding="utf-8"?>
<sst xmlns="http://schemas.openxmlformats.org/spreadsheetml/2006/main" count="8836" uniqueCount="402">
  <si>
    <t>Главный раздел, подраздел</t>
  </si>
  <si>
    <t>Целевая статья</t>
  </si>
  <si>
    <t>Вид расходов</t>
  </si>
  <si>
    <t>Х</t>
  </si>
  <si>
    <t>Значения по годам реализации</t>
  </si>
  <si>
    <t>Коды бюджетной классификации расходов</t>
  </si>
  <si>
    <t>тыс.рублей</t>
  </si>
  <si>
    <t xml:space="preserve"> - из краевого бюджета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</si>
  <si>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</si>
  <si>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</si>
  <si>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</si>
  <si>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1.</t>
  </si>
  <si>
    <t>1.1.</t>
  </si>
  <si>
    <t>Единица измерения показателя</t>
  </si>
  <si>
    <t>1.1.1.</t>
  </si>
  <si>
    <t>1.1.2.</t>
  </si>
  <si>
    <t>2.</t>
  </si>
  <si>
    <t>2.1.</t>
  </si>
  <si>
    <t>2.1.1.</t>
  </si>
  <si>
    <t>Сроки реализации</t>
  </si>
  <si>
    <t>Ответственный исполнитель и соисполнители</t>
  </si>
  <si>
    <t>Методика расчета показателя</t>
  </si>
  <si>
    <t>№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</si>
  <si>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</si>
  <si>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</si>
  <si>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Приложение 1</t>
  </si>
  <si>
    <t>Коэффициент значимости</t>
  </si>
  <si>
    <t>финансирование за счет краевого бюджета, тыс.рублей</t>
  </si>
  <si>
    <t>кроме того, финансирование из других источников:</t>
  </si>
  <si>
    <t>%</t>
  </si>
  <si>
    <t>А/Б*100,                                 где А- количество населения, удовлетворенного качеством услуг в сфере культуры;                       Б-общая численность населения</t>
  </si>
  <si>
    <t>2014-2020 годы</t>
  </si>
  <si>
    <t>А/Б*100,                                 где А- средняя заработная плата работников учреждений культуры;                       Б-средняя заработная плата в Забайкальском крае</t>
  </si>
  <si>
    <t>Подпрограмма "Обеспечение многообразия услуг организаций культуры"</t>
  </si>
  <si>
    <t>Министерство культуры Забайкальского края</t>
  </si>
  <si>
    <t>Основное мероприятие "Организация деятельности музеев Забайкальского края"</t>
  </si>
  <si>
    <t>2014-2020</t>
  </si>
  <si>
    <t>Общее количество потребителей государственной услуги "Обеспечение оптимальных условий для сохранения, изучения и публичного представления культурных ценностей, хранящихся в государственных музеях"</t>
  </si>
  <si>
    <t>чел.</t>
  </si>
  <si>
    <t>Абсолютное значение</t>
  </si>
  <si>
    <t>Основное мероприятие "Организация библиотечного обслуживания в Забайкальском крае"</t>
  </si>
  <si>
    <t>1.1.3.</t>
  </si>
  <si>
    <t>1.1.4.</t>
  </si>
  <si>
    <t>Основное мероприятие "Организация кинообслуживания на территории Забайкальского края"</t>
  </si>
  <si>
    <t>Общее количество потребителей государственной услуги "Обеспечение кинообслуживания населения"</t>
  </si>
  <si>
    <t>1.1.5.</t>
  </si>
  <si>
    <t>Основное мероприятие "Организация деятельности театров, филаромонии и концертных организаций на территории Забайкальского края"</t>
  </si>
  <si>
    <t>1.1.6.</t>
  </si>
  <si>
    <t>Основное мероприятие "Развитие системы образования в сфере культуры"</t>
  </si>
  <si>
    <t>1.1.7.</t>
  </si>
  <si>
    <t>Подпрограмма "Обеспечение сохранности историко-культурного наследия Забайкальского края"</t>
  </si>
  <si>
    <t>А/Б*100,                                 где А- количество объектов культурного наследия, находящихся в удовлетворительном состоянии;                       Б-общее количество объектов культурного наследия</t>
  </si>
  <si>
    <t>Основное мероприятие "Сохранение объектов культурного наследия"</t>
  </si>
  <si>
    <t>ед.</t>
  </si>
  <si>
    <t>Исторические справки</t>
  </si>
  <si>
    <t>Обоснование предметов охраны</t>
  </si>
  <si>
    <t>Описание границ территории</t>
  </si>
  <si>
    <t>Подготовка учетных карт</t>
  </si>
  <si>
    <t>Мониторинг объектов</t>
  </si>
  <si>
    <t>2.1.2.</t>
  </si>
  <si>
    <t>Основное мероприятие "Сохранение нематериального культурного наследия народов Восточного Забайкалья"</t>
  </si>
  <si>
    <t>3.</t>
  </si>
  <si>
    <t>3.1.</t>
  </si>
  <si>
    <t>А/Б*100,                                 где А- количество специалистов отрасли, прошедших профессионаьнуюподготовку,переподготовку и повышение квалификации;                       Б-общий объем специалистов</t>
  </si>
  <si>
    <t>3.1.1.</t>
  </si>
  <si>
    <t>Основное мероприятие "Создание условий для сохранения культурного потенциала прочих учреждений, подведомственных Министерству культуры Забайкальского края"</t>
  </si>
  <si>
    <t>Общее количество потребителей государственной усуги "Формирование общественного мнения, пропаганда культуры и искусства средствами печатных изданий"</t>
  </si>
  <si>
    <t>3.1.3.</t>
  </si>
  <si>
    <t>посещений на одного жителя в год</t>
  </si>
  <si>
    <t>Основное мероприятие "Содействие деятельности культурно-досуговых учреждений на территории Забайкальского края"</t>
  </si>
  <si>
    <t>1.1.8</t>
  </si>
  <si>
    <t>Обеспечивающая подпрограмма</t>
  </si>
  <si>
    <t>0040804</t>
  </si>
  <si>
    <t>5222101</t>
  </si>
  <si>
    <t>612</t>
  </si>
  <si>
    <t>0040801</t>
  </si>
  <si>
    <t>4419900</t>
  </si>
  <si>
    <t>611</t>
  </si>
  <si>
    <t>4429900</t>
  </si>
  <si>
    <t>5222102</t>
  </si>
  <si>
    <t>521</t>
  </si>
  <si>
    <t>0040802</t>
  </si>
  <si>
    <t>4508500</t>
  </si>
  <si>
    <t>4439900</t>
  </si>
  <si>
    <t>621</t>
  </si>
  <si>
    <t>0040704</t>
  </si>
  <si>
    <t>4279900</t>
  </si>
  <si>
    <t>5222103</t>
  </si>
  <si>
    <t>4409900</t>
  </si>
  <si>
    <t>0020400</t>
  </si>
  <si>
    <t>120</t>
  </si>
  <si>
    <t>0015950</t>
  </si>
  <si>
    <t>240</t>
  </si>
  <si>
    <t>0040113</t>
  </si>
  <si>
    <t>0920300</t>
  </si>
  <si>
    <t>3.1.2.</t>
  </si>
  <si>
    <t>А/Б*100,                                 где А- количество музеев, имеющих сайт в информационно-телекоммуникационной сети «Интернет»;                       Б- общее количество музеев Забайкальского края</t>
  </si>
  <si>
    <t>А/Б*100,                                 где А- доли театров, имеющих сайт в информационно-телекоммуникационной сети «Интернет»;                       Б- общее количество театров Забайкальского края</t>
  </si>
  <si>
    <t>А/Б*100,                                 где А-  численность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(профессии);                       Б- общая численность выпусников</t>
  </si>
  <si>
    <t>А/Б*100,                                 где А-  численность детей, охваченных образовательными программами дополнительного образования детей в сфере культуры;                       Б- общая численностьдетей и молодежи 7-16 лет</t>
  </si>
  <si>
    <t>А/Б*100,                                 где А-  численность детей, привлекаемых к участию в творческих мероприятиях;                       Б- общая численностьдетей</t>
  </si>
  <si>
    <t>Целевой показатель "Увеличение доли объектов культурного наследия, информация о        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Федерации, в общем количестве объектов культурного наследия федерального и регионального значения Забайкальского края"</t>
  </si>
  <si>
    <t xml:space="preserve"> Общее количество потребителей государственной услуги "Организация и методическое сопровождение культурно-досуговой деятельности, деятельности организаций дополнительного образования детей.
Сохранение и развитие самобытности культурных и национальных традиций"</t>
  </si>
  <si>
    <t xml:space="preserve"> Общее количество потребителей государственной работы "Сохранение, использование и популяризация объектов культурного наследия"</t>
  </si>
  <si>
    <t>Общее количество потребителей государственной услуги "Создание условий для сохранения, развития и осуществления театральной, концертной и филармонической деятельности"</t>
  </si>
  <si>
    <t>Общее количество потребителей государственной услуги "Обеспечение библиотечного обслуживания населения"</t>
  </si>
  <si>
    <t>Цель: Повышение качества и уровня жизни населения на основе сбалансированности развития отрасли культуры Забайкальского края</t>
  </si>
  <si>
    <t>А/Б*100,                                 где А- количество объектов культурного наследия, информация о        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Федерации;                       Б-общий объем объектов культурного наследия федерального и регионального значения Забайкальского края</t>
  </si>
  <si>
    <t>Задача "Создание условий для повышения качества и разнообразия услуг, предоставляемых в сфере культуры и искусства, удовлетворения потребностей в развитии и реализации культурного и духовного потенциала жителей Забайкальского края"</t>
  </si>
  <si>
    <t>Задача "Создание условий для сохранения культурного наследия и этнокультурного развития народов в Забайкальском крае"</t>
  </si>
  <si>
    <t>Задача "Создание организационных условий для реализации государственной программы Забайкальского края «Развитие культуры в Забайкальском крае (2014 –2020 годы)»"</t>
  </si>
  <si>
    <t>(Б-А)/А*100,                                 где Б- количество фольклорных и этнографических фондов на электронны ностителях в отчетном году;                       А- количество фольклорных и этнографических фондов на электронных носителях в предыдущем году</t>
  </si>
  <si>
    <t>А/Б*100,                                 где А- количество представленных (во всех формах) зрителю музейных предметов;                       Б- общее количество музейных предметов основного фонда</t>
  </si>
  <si>
    <t>(Б-А)/А*100,                                 где А- количество библиографических записей в сводном электронном каталоге библиотек России в предшествующем году;                       Б- библиографических записей в сводном электронном каталоге библиотек России в отчетном году</t>
  </si>
  <si>
    <t>А/Б*100,                                 где А- количество публичных общедоступных библиотек, подключенных к информационно-телекоммуникационной сети «Интернет»;                       Б- общее количество библиотек Забайкальского края</t>
  </si>
  <si>
    <t>(Б-А)/А*100,                                 где А- количество посещений театрально-концертных мероприятий в предшествующем году;                       Б- посещений театрально-концертных мероприятий в отчетном году</t>
  </si>
  <si>
    <t>(Б-А)/А*100,                                 где А- количество участников в культурно-досуговых мероприятиях  предшествующего года;                       Б-количество участников в культурно-досуговых мероприятиях отчетного года</t>
  </si>
  <si>
    <t>Целевой показатель  "Доля населения Забайкальского края, удовлетворенного качеством услуг в сфере культуры"</t>
  </si>
  <si>
    <t>Целевой показатель  "Соотношение средней заработной  платы  работников  учреждений  культуры, повышение  оплаты  труда   которых   предусмотрено   Указом   Президента Российской Федерации от 07.05.2012 N 597 "О мероприятиях  по  реализации государственной социальной  политики",  и  средней  заработной  платы  в Забайкальском крае"</t>
  </si>
  <si>
    <t>Целевой показатель  "Увеличение численности участников культурно-досуговых мероприятий ( по сравнению с предыдущим годом)"</t>
  </si>
  <si>
    <t>Целевой показатель  "Количество аттестованных специалистов учреждений культуры Забайкальского края с последующим их переводом на эффективный контракт"</t>
  </si>
  <si>
    <t>Целевой показатель  "Увеличение доли представленных (во всех формах) зрителю музейных предметов в общем количестве музейных предметов основного фонда"</t>
  </si>
  <si>
    <t>Целевой показатель  "Увеличение посещаемости музейных учреждений"</t>
  </si>
  <si>
    <t>Целевой показатель  "Увеличение доли музеев, имеющих сайт в информационно-телекоммуникационной сети «Интернет», в общем количестве музеев Забайкальского края"</t>
  </si>
  <si>
    <t>Целевой показатель  "Увеличение объема передвижного фонда государственных музеев   Забайкальского края для экспонирования в муниципальных образованиях                                     Забайкальского края"</t>
  </si>
  <si>
    <t>Целевой показатель  "Увеличение количества библиографических записей в сводном электронном каталоге библиотек России (по сравнению с предыдущим годом)"</t>
  </si>
  <si>
    <t>Целевой показатель  "Увеличение доли публичных общедоступных библиотек, подключенных к информационно-телекоммуникационной сети «Интернет», в общем количестве библиотек Забайкальского края"</t>
  </si>
  <si>
    <t>Целевой показатель   "Увеличение количества посещений театрально-концертных мероприятий (по сравнению с предыдущим годом)"</t>
  </si>
  <si>
    <t>Целевой показатель   "Увеличение доли театров, имеющих сайт в информационно-телекоммуникационной сети «Интернет», в общем количестве театров  Забайкальского края"</t>
  </si>
  <si>
    <t>Целевой показатель  "Удельный вес численности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(профессии), в общей численности"</t>
  </si>
  <si>
    <t>Целевой показатель   "Увеличение доли детей, охваченных образовательными программами дополнительного образования детей в сфере культуры, в общей численности детей и молодежи 7-16 лет"</t>
  </si>
  <si>
    <t>Целевой показатель   "Количество аттестованных преподавателей образовательных организаций сферы культуры Забайкальского края с последующим их переводом на эффективный контракт"</t>
  </si>
  <si>
    <t>Целевой показатель   "Увеличение доли детей, привлекаемых к участию в творческих мероприятиях, в общем числе детей"</t>
  </si>
  <si>
    <t>Целевой показатель  "Увеличение доли объектов культурного наследия, находящихся в удовлетворительном состоянии, в общем количестве объектов культурного наследия федерального и регионального значения Забайкальского края"</t>
  </si>
  <si>
    <t>Целевой показатель  "Увеличение фольклорных и этнографических фондов на электронных носителях"</t>
  </si>
  <si>
    <t>Целевой показатель  "Количество специалистов, прошедших профессиональную подготовку, переподготовку и повышение квалификации"</t>
  </si>
  <si>
    <t>Основные мероприятия, мероприятия, показатели  и объемы финансирования государственной программы "Развитие культуры в Забайкальском крае (2014 –2020 годы)"</t>
  </si>
  <si>
    <t>Основное мероприятие "Поддержка учреждений культуры, работающих с детьми"</t>
  </si>
  <si>
    <t>Задача "Реставрация и восстановление историко-культурного и архитектурно-градостроительного наследия исторически населенных мест Забайкалья"</t>
  </si>
  <si>
    <t>4.</t>
  </si>
  <si>
    <t>4.1.1.</t>
  </si>
  <si>
    <t>Основное мероприятие "Возрождение исторического города Нерчинска "</t>
  </si>
  <si>
    <t>4.1.</t>
  </si>
  <si>
    <t>Подпрограмма "Возрождение исторических населенных мест Забайкалья"</t>
  </si>
  <si>
    <t>Целевой показатель "Количество предоставляемых дополнительных услуг учреждениями культуры"</t>
  </si>
  <si>
    <t>Основное мероприятие "Обеспечение деятельности Министерства культуры Забайкальского края "</t>
  </si>
  <si>
    <t>Количество юридических лиц - потребителей государственной усуги "Формирование общественного мнения, пропаганда культуры и искусства средствами печатных изданий"</t>
  </si>
  <si>
    <t>Общее количество потребителей государственной услуги "Образовательные услуги в сфере среднего профессионального образования отрасли культуры Забайкальского края."</t>
  </si>
  <si>
    <t>Основное мероприятие "Ремонт, реконструкция зданий учреждений культуры"</t>
  </si>
  <si>
    <t>Основное мероприятие "Профессиональная подготовка и повышение квалификации работников и руководителей в сфере культуры"</t>
  </si>
  <si>
    <t>Целевой показатель " «Степень достижения установленных значений целевых показателей государственной программы и входящих в нее подпрограмм с учетом фактического финансирования мероприятий программы за счет средств субъекта в полном объеме»</t>
  </si>
  <si>
    <t>А/Б*100,                                 где А- количество целевых показателей государственной программы "Развитие культуры в Забайкальском крае (2014-2020 годы)", которые выполнены на 100 %;                       Б-общее количество целевых показателей государственной программы "Развитие культуры в Забайкальском крае (2014-2020 годы)"</t>
  </si>
  <si>
    <t>Целевой показатель "Количество объектов зданий учреждений культуры, в которых проведен ремонт, реконструкция"</t>
  </si>
  <si>
    <t>850</t>
  </si>
  <si>
    <t>Целевой показатель  "Уменьшение доли объектов культурного наследия, состояние которых является неудовлетворительным, в общем количестве объектов культурного наследия, расположенных в г. Нерчинске"</t>
  </si>
  <si>
    <t>Целевой показатель  "Увеличение количества объектов культурного наследия федерального и регионального значения, по которым разрабатывается проектно-сметная документация и проводятся работы по сохранению объектов культурного наследия"</t>
  </si>
  <si>
    <t>А/Б*100,                                 где А-  количество объектов культурного наследия, состояние которых является неудовлетворительным;                       Б-общее количество объектов культурного наследия</t>
  </si>
  <si>
    <t>Целевой показатель "Количество муниципальных образований, получивших субсидии на ремонт, модернизацию и материально-техническое обеспечение муниципальных учреждений культуры"</t>
  </si>
  <si>
    <t>0041006</t>
  </si>
  <si>
    <t>5140100</t>
  </si>
  <si>
    <t>610</t>
  </si>
  <si>
    <t>4.1.2.</t>
  </si>
  <si>
    <t>4.1.3.</t>
  </si>
  <si>
    <t>Количество юридических лиц - потребителей государственной услуги "Формирование общественного мнения, пропаганда культуры и искусства средствами печатных изданий"</t>
  </si>
  <si>
    <t>Задача "Реставрация и восстановление историко-культурного наследия населенных мест Забайкалья и формирование механизма вовлечения объектов культурного наследия в хозяйственный оборот, эффективное использование объектов культуры и объектов культурного наследия в развитии туристического потенциала"</t>
  </si>
  <si>
    <t xml:space="preserve">Приложение </t>
  </si>
  <si>
    <t>Целевой показатель  "Повышение уровня удовлетворенности граждан Российской Федерации качеством предоставления государственных и муниципальных услуг в сфере культуры"</t>
  </si>
  <si>
    <t>А/Б*100,                                 где А- количество граждан, удовлетворенных качеством услуг в сфере культуры;                       Б-общая численность населения</t>
  </si>
  <si>
    <t>Основное мероприятие "Учебно-методическая деятельность, сохранение нематериального культурного наследия народов Забайкалья, сохранение культурного потенциала прочих учреждений культуры, подведомственных Министерству культуры Забайкальского края"</t>
  </si>
  <si>
    <t>622</t>
  </si>
  <si>
    <t>Целевой показатель  "Количество киносеансов"</t>
  </si>
  <si>
    <t>сеансы</t>
  </si>
  <si>
    <t>15 1 01 12441</t>
  </si>
  <si>
    <t>15 1 02 12442</t>
  </si>
  <si>
    <t>15 1 03 12443</t>
  </si>
  <si>
    <t>15 1 04 12450</t>
  </si>
  <si>
    <t>15 1 05 12427</t>
  </si>
  <si>
    <t>15 2 02 12444</t>
  </si>
  <si>
    <t>15 4 01 29400</t>
  </si>
  <si>
    <t>15 4 01 59502</t>
  </si>
  <si>
    <t>Составление исторических справок</t>
  </si>
  <si>
    <t>520</t>
  </si>
  <si>
    <t xml:space="preserve">Основное мероприятие "Строительство, ремонт, реконструкция зданий учреждений культуры" </t>
  </si>
  <si>
    <t>Основное мероприятие "Поддержка учреждений культуры, непосредственно работающих с детьми"</t>
  </si>
  <si>
    <t>Основное мероприятие "Организация деятельности театров, филармонии и концертных организаций на территории Забайкальского края"</t>
  </si>
  <si>
    <t>15 4 01 49300</t>
  </si>
  <si>
    <t>тыс. чел.</t>
  </si>
  <si>
    <t>2.1.3.</t>
  </si>
  <si>
    <t>Основное мероприятие "Обеспечение хранения, учета и использования документов Архивного фонда Российской Федерации и других архивных документов"</t>
  </si>
  <si>
    <t>Целевой показатель "Доля документов, находящихся в нормативных условиях хранения, от общего количества дел, находящихся на государственном хранении "</t>
  </si>
  <si>
    <t>70</t>
  </si>
  <si>
    <t>75</t>
  </si>
  <si>
    <t>80</t>
  </si>
  <si>
    <t>90</t>
  </si>
  <si>
    <t>68</t>
  </si>
  <si>
    <t>76</t>
  </si>
  <si>
    <t>82</t>
  </si>
  <si>
    <t>Целевой показатель "Доля заголовков дел, переведенных в  электронный вид и доступных в режиме онлайн "</t>
  </si>
  <si>
    <t>20</t>
  </si>
  <si>
    <t>25</t>
  </si>
  <si>
    <t>30</t>
  </si>
  <si>
    <t>35</t>
  </si>
  <si>
    <t>40</t>
  </si>
  <si>
    <t>1.1.9</t>
  </si>
  <si>
    <t>15 1 01 50140</t>
  </si>
  <si>
    <t>15 1 01 R0140</t>
  </si>
  <si>
    <t>15 1 02 50140</t>
  </si>
  <si>
    <t>15 1 02 51440</t>
  </si>
  <si>
    <t>540</t>
  </si>
  <si>
    <t>15 1 02 51460</t>
  </si>
  <si>
    <t>15 1 02 56100</t>
  </si>
  <si>
    <t>15 1 05 50140</t>
  </si>
  <si>
    <t>15 1 05 R0140</t>
  </si>
  <si>
    <t>15 1 08 R1120</t>
  </si>
  <si>
    <t>15 1 08 12443</t>
  </si>
  <si>
    <t>110</t>
  </si>
  <si>
    <t>Целевой показатель "Количество муниципальных образований, получивших субсидии на ремонт, модернизацию,  улучшение материально-технического обеспечения, для поощрения муниципальных учреждений культуры и их работников"</t>
  </si>
  <si>
    <t>финансирование за счет краевого бюджета</t>
  </si>
  <si>
    <t>15 1 08 04102</t>
  </si>
  <si>
    <t>830</t>
  </si>
  <si>
    <t>Целевой показатель "Доля средств, направленных социально ориентированным некоммерческим организациям из средств регионального бюджета, в общем объеме бюджетного финансирования по ведомству "Культура"</t>
  </si>
  <si>
    <t>15 1 06 R5580</t>
  </si>
  <si>
    <t>15 1 03 R5580</t>
  </si>
  <si>
    <t xml:space="preserve">Целевой показатель "Количество посещений библиотек (на 1 жителя в год)" </t>
  </si>
  <si>
    <t>Целевой показатель "Количество посещений организаций культуры по отношению к  уровню 2010 года"</t>
  </si>
  <si>
    <t>Целевой показатель "Средняя численность участников клубных формирований в расчете на 1 тыс. человек (в муниципальных домах культуры)"</t>
  </si>
  <si>
    <t>15 1 08 74104</t>
  </si>
  <si>
    <t>15 2 03 19907</t>
  </si>
  <si>
    <t>2012-2013 годы</t>
  </si>
  <si>
    <t>Целевой показатель "Доля включенных в систему автоматизированного  государственного учета: фондов и описей "</t>
  </si>
  <si>
    <t>Целевой показатель "Увеличение количества площадок,  предоставленных социально ориентированным некоммерческим организациям для проведения выставок, различных мероприятий"</t>
  </si>
  <si>
    <t>Целевой показатель "Увеличение количества совместных мероприятий с социально ориентированными некоммерческими организациями"</t>
  </si>
  <si>
    <t xml:space="preserve">Основное мероприятие "Мероприятия по обеспечению поэтапного доступа социально ориентированных некоммерческих организаций, осуществляющих деятельность в социальной сфере,  к бюджетным средствам, выделяемым на предоставление социальных услуг населению" </t>
  </si>
  <si>
    <t>15 1 03 R5170</t>
  </si>
  <si>
    <t>831</t>
  </si>
  <si>
    <t>15 1 05 R5190</t>
  </si>
  <si>
    <t>15 1 03 R4660</t>
  </si>
  <si>
    <t>15 1 06 R5190</t>
  </si>
  <si>
    <t>Целевой показатель  "Прирост выставочных проектов (к показателю 2012 года)"</t>
  </si>
  <si>
    <t>Целевой показатель   "Количество посещений организаций культуры (профессиональных театров) по отношению к уровню 2010 года"</t>
  </si>
  <si>
    <t>3,62</t>
  </si>
  <si>
    <t>3,63</t>
  </si>
  <si>
    <t>3,65</t>
  </si>
  <si>
    <t>3,7</t>
  </si>
  <si>
    <t>3,85</t>
  </si>
  <si>
    <t>3,9</t>
  </si>
  <si>
    <t>109,0</t>
  </si>
  <si>
    <t>Целевой показатель "Количество мероприятий, направленных на организацию и методическое сопровождение культурно-досуговой деятельности, деятельности организаций дополнительного образования детей.
Сохранение и развитие самобытности культурных и национальных традиций"</t>
  </si>
  <si>
    <t>15 1 08 56130</t>
  </si>
  <si>
    <t>632</t>
  </si>
  <si>
    <t>15 1 02 R5190</t>
  </si>
  <si>
    <t>Государственная служба по охране объектов культурного наследия Забайкальского края</t>
  </si>
  <si>
    <t>А/Б*100,где А - количество дел, находящихся в нормативных условиях, Б - общее количество дел</t>
  </si>
  <si>
    <t>Целевой показатель "Количество объектов зданий учреждений культуры, введенных в эксплуатацию в текущем году"</t>
  </si>
  <si>
    <t>410</t>
  </si>
  <si>
    <t>2014-2018 годы</t>
  </si>
  <si>
    <t>15 1 06 R4670</t>
  </si>
  <si>
    <t>Задача "Создание организационных условий для реализации государственной программы"</t>
  </si>
  <si>
    <t>85</t>
  </si>
  <si>
    <t>95</t>
  </si>
  <si>
    <t>100</t>
  </si>
  <si>
    <t>45</t>
  </si>
  <si>
    <t>50</t>
  </si>
  <si>
    <t>Целевой показатель "Количество предоставляемых учреждениями культуры дополнительных услуг "</t>
  </si>
  <si>
    <t>А/Б*100, где А - количество заголовков дел, переведенных в электронный вид, Б - общее количество дел</t>
  </si>
  <si>
    <t>А/Б*100,                                 где А-  количество объектов культурного наследия, состояние которых является неудовлетворительным;                       Б - общее количество объектов культурного наследия</t>
  </si>
  <si>
    <t>А/Б*100,                                 где А- количество граждан, удовлетворенных качеством услуг в сфере культуры;                       Б - общая численность населения</t>
  </si>
  <si>
    <t>Целевой показатель  "Соотношение средней заработной  платы  работников  учреждений  культуры, повышение  оплаты  труда   которых   предусмотрено   Указом   Президента Российской Федерации от 07 мая 2012 года № 597 "О мероприятиях  по  реализации государственной социальной  политики",  и  средней  заработной  платы  в Забайкальском крае"</t>
  </si>
  <si>
    <t>Целевой показатель "Доля зданий учреждений культурно-досугового типа в сельской местности, находящихся в неудовлетворительном состоянии, от общего количества зданий учреждений культурно-досугового типа в сельской местности "</t>
  </si>
  <si>
    <t>Целевой показатель  «Степень достижения установленных значений целевых показателей государственной программы и входящих в нее подпрограмм с учетом фактического финансирования мероприятий программы за счет средств субъекта в полном объеме»</t>
  </si>
  <si>
    <t>А/Б*100,                                 где А - средняя заработная плата работников учреждений культуры;                       Б - средняя заработная плата в Забайкальском крае</t>
  </si>
  <si>
    <t>А/Б*100,                                 где А - количество представленных (во всех формах) зрителю музейных предметов;                       Б - общее количество музейных предметов основного фонда</t>
  </si>
  <si>
    <t>А/Б*100,                                 где А -  количество посещений организаций культуры в n-ом году; Б - численность населения</t>
  </si>
  <si>
    <t>А/Б*100,                                 где А -  количество посещений организаций культуры в n-ом году; Б - количество посещений организаций культуры в 2010 году</t>
  </si>
  <si>
    <t>А/Б*100,                                 где А -  численность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(профессии);                       Б - общая численность выпускников</t>
  </si>
  <si>
    <t>А/Б*100,                                 где А -  численность детей, охваченных образовательными программами дополнительного образования детей в сфере культуры;                       Б - общая численность детей и молодежи 7-16 лет</t>
  </si>
  <si>
    <t>А/Б*100,                                 где А - количество зданий учреждений культурно-досугового типа в сельской местности, находящихся в неудовлетворительном состоянии в n-ом году; Б - общее количество зданий учреждений культурно-досугового типа в сельской местности</t>
  </si>
  <si>
    <t>А/Б*100, где А -  численность детей, привлекаемых к участию в творческих мероприятиях; Б - общая численность детей</t>
  </si>
  <si>
    <t>(Б-А)/А*100,                                 где Б - количество фольклорных и этнографических фондов на электронных носителях в отчетном году;                       А - количество фольклорных и этнографических фондов на электронных носителях в предыдущем году</t>
  </si>
  <si>
    <t>Целевой показатель  "Удельный вес численности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(профессии), в общей численности выпускников"</t>
  </si>
  <si>
    <t xml:space="preserve"> </t>
  </si>
  <si>
    <t>Основные мероприятия, мероприятия, показатели  и объемы финансирования государственной программы "Развитие культуры в Забайкальском крае"</t>
  </si>
  <si>
    <t>15 2 01 19440</t>
  </si>
  <si>
    <t>2014-2021 годы</t>
  </si>
  <si>
    <t>2016-2021 годы</t>
  </si>
  <si>
    <t>Главный раздел, подраз-дел</t>
  </si>
  <si>
    <t>________________________________________</t>
  </si>
  <si>
    <t>«ПРИЛОЖЕНИЕ № 1</t>
  </si>
  <si>
    <t>».</t>
  </si>
  <si>
    <t xml:space="preserve">к государственной программе "Развитие культуры в Забайкальском крае"                                                                                               </t>
  </si>
  <si>
    <t>1.1.10</t>
  </si>
  <si>
    <t xml:space="preserve">Основное мероприятие "Организация деятельности многоцелевых центров с преобладанием культурного обслуживания" </t>
  </si>
  <si>
    <t>Департамент государственного имущества и земельных отношений Забайкальского края</t>
  </si>
  <si>
    <t>15 1 10 12445</t>
  </si>
  <si>
    <t>Целевой показатель "Общее количество потребителей услуг многоцелевых центров"</t>
  </si>
  <si>
    <t>1.1.11</t>
  </si>
  <si>
    <t>1.1.12</t>
  </si>
  <si>
    <t>1.1.13</t>
  </si>
  <si>
    <t>151А155190</t>
  </si>
  <si>
    <t>15 2 03 12907</t>
  </si>
  <si>
    <t>млн. обращений</t>
  </si>
  <si>
    <t>15 1 08 R1110</t>
  </si>
  <si>
    <t>151А104102</t>
  </si>
  <si>
    <t>(Б-А)/А*100,                                 где А - численность посещений организаций культуры в 2017 году;                       Б - численность посещений организаций культуры в отчетном  году</t>
  </si>
  <si>
    <t>15 1 А2 02631</t>
  </si>
  <si>
    <t>151А112442</t>
  </si>
  <si>
    <t>151А212443</t>
  </si>
  <si>
    <t>151А212444</t>
  </si>
  <si>
    <t>151А312443</t>
  </si>
  <si>
    <t>15 1 09 02631</t>
  </si>
  <si>
    <t>Мероприятие "Реконструкция, капитальный ремонт региональных и муниципальных театров юного зрителя и театров кукол"</t>
  </si>
  <si>
    <t>1.1.11.1</t>
  </si>
  <si>
    <t>Мероприятие "Реновация региональных и муниципальных учреждений культуры"</t>
  </si>
  <si>
    <t>1.1.11.2</t>
  </si>
  <si>
    <t>1.1.11.3</t>
  </si>
  <si>
    <t>1.1.11.4</t>
  </si>
  <si>
    <t>Мероприятие "Обеспечение организаций культуры передвижными многофункциональными культурными центрами (автоклубами)"</t>
  </si>
  <si>
    <t>1.1.11.5</t>
  </si>
  <si>
    <t>Мероприятие "Создание модельных муниципальных библиотек"</t>
  </si>
  <si>
    <t>1.1.12.1</t>
  </si>
  <si>
    <t>Мероприятие "Проведение фестивалей детского творчества всех жанров"</t>
  </si>
  <si>
    <t>1.1.12.2</t>
  </si>
  <si>
    <t>Мероприятие "Повышение квалификации творческих и управленческих кадров в сфере культуры"</t>
  </si>
  <si>
    <t>1.1.13.1</t>
  </si>
  <si>
    <t>Целевой показатель "Количество приобретенных автоклубов"</t>
  </si>
  <si>
    <t>Целевой показатель  "Количество фестивалей детского творчества всех жанров"</t>
  </si>
  <si>
    <t xml:space="preserve">Целевой показатель  "Количество созданных (реконструированных) и капитально отремонтированных объектов культуры" </t>
  </si>
  <si>
    <t>Мероприятие "Создание (реконструкция) и капитальный ремонт культурно-досуговых учреждений в сельской местности"</t>
  </si>
  <si>
    <t>Целевой показатель " Количество театров для детей, в котором проведен капитальный ремонт"</t>
  </si>
  <si>
    <t>Мероприятие "Создание виртуальных концертных залов"</t>
  </si>
  <si>
    <t>Целевой показатель " Количество региональных и муниципальных учреждений отрасли культуры, в которых проведена реновация"</t>
  </si>
  <si>
    <t>Целевой показатель  "Количество организаций культуры, получивших современное оборудование"</t>
  </si>
  <si>
    <t xml:space="preserve">Целевой показатель  "Количество специалистов, прошедших повышение квалификации на базе Центров непрерывного образования и повышения квалификации  творческих и управленческих кадров в сфере культуры" </t>
  </si>
  <si>
    <t xml:space="preserve">Целевой показатель  "Количество созданных  виртуальных концертных залов" </t>
  </si>
  <si>
    <t>Задача "Создание условий для сохранения этнокультурного развития народов в Забайкальском крае"</t>
  </si>
  <si>
    <t>Цель: Обеспечение максимальной доступности к культурным благам, что позволит гражданам как воспринимать культурные ценности, так и участвовать в их создании. Повышение качества и уровня жизни населения на основе сбалансированного развития отрасли культуры Забайкальского края</t>
  </si>
  <si>
    <t>А/Б*100, где А -количество фондов/описей, включенных в БД "Архивный фонд", Б - общее количество фондов/описей</t>
  </si>
  <si>
    <t>1.1.8.1</t>
  </si>
  <si>
    <t>Мероприятие «Реализация мероприятий Плана социального развития центров экономичес-кого роста Забайкальс-кого края»</t>
  </si>
  <si>
    <t>финансирова-ние за счет краевого бюджета</t>
  </si>
  <si>
    <t>кроме того, финансирова-ние из других источников:</t>
  </si>
  <si>
    <t>- из федерального бюджета</t>
  </si>
  <si>
    <t>- из местных бюджетов</t>
  </si>
  <si>
    <t>Целевой показатель «Количество объектов зданий учреждений культуры, в которых проведен ремонт, реконструкция»</t>
  </si>
  <si>
    <t>тыс. рублей</t>
  </si>
  <si>
    <t>16 1 03 R5580</t>
  </si>
  <si>
    <t>15 1 08 Ц5055</t>
  </si>
  <si>
    <t>15 1 08 55055</t>
  </si>
  <si>
    <t>1510804122</t>
  </si>
  <si>
    <t>4,2</t>
  </si>
  <si>
    <t>4,3</t>
  </si>
  <si>
    <t>4,5</t>
  </si>
  <si>
    <t>117,0</t>
  </si>
  <si>
    <t>2017-2024 годы</t>
  </si>
  <si>
    <t>2014-2024 годы</t>
  </si>
  <si>
    <t>2017 -2024 годы</t>
  </si>
  <si>
    <t>Министерство строительства, дорожного хозяйства и транспорта Забайкальского края</t>
  </si>
  <si>
    <t>Министерство строительства, дорожного хозяйства и танспорта Забайкальского края</t>
  </si>
  <si>
    <t>0804</t>
  </si>
  <si>
    <t>0801</t>
  </si>
  <si>
    <t>1006</t>
  </si>
  <si>
    <t>0802</t>
  </si>
  <si>
    <t>0704</t>
  </si>
  <si>
    <t>0702</t>
  </si>
  <si>
    <t>0703</t>
  </si>
  <si>
    <t>0113</t>
  </si>
  <si>
    <t>2018-2024 годы</t>
  </si>
  <si>
    <t>2019-2024 годы</t>
  </si>
  <si>
    <t>Целевой показатель  "Увеличение  к 2024 году на 16 % числа посещений организаций культуры"</t>
  </si>
  <si>
    <t>Целевой показатель  "Увеличение числа обращений к цифровым ресурсам в сфере культуры в 5 раз к 2024 году"</t>
  </si>
  <si>
    <t>1.1.11.6</t>
  </si>
  <si>
    <t>Мероприятие "Оснащение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материалами"</t>
  </si>
  <si>
    <t>Целевой показатель  "Количество образовательный учреждений, оснащенных оборудованием"</t>
  </si>
  <si>
    <t>114</t>
  </si>
  <si>
    <t>115</t>
  </si>
  <si>
    <t>116</t>
  </si>
  <si>
    <t>X</t>
  </si>
  <si>
    <t>0803</t>
  </si>
  <si>
    <t>16 1 04 12450</t>
  </si>
  <si>
    <t>Основное мероприятие "Региональный проект "Создание условий для реализации творческого потенциала нации ("Творческие люди") (Забайкальский край)"</t>
  </si>
  <si>
    <t>Основное мероприятие "Региональный проект "Обеспечение качественно нового уровня развития инфраструктуры культуры ("Культурная среда") (Забайкальский край)"</t>
  </si>
  <si>
    <t>Основное мероприятие "Региональный проект "Цифровизация услуг и формирование информационного пространства в сфере культуры ("Цифровая культура") (Забайкальский край)"</t>
  </si>
  <si>
    <t>15 1 08 Ц505М</t>
  </si>
  <si>
    <t>15 1 08 5505М</t>
  </si>
  <si>
    <t>человек</t>
  </si>
  <si>
    <t xml:space="preserve">Целевой показатель  "Количество волонтеров, вовлеченных в программу "Волонтеры культуры" </t>
  </si>
  <si>
    <t>тыс.единиц</t>
  </si>
  <si>
    <t>тыс. единиц</t>
  </si>
  <si>
    <t>единиц</t>
  </si>
  <si>
    <t xml:space="preserve">Целевой показатель  "Количество любительских творческих коллективов, получивших грантовую поддержку" </t>
  </si>
  <si>
    <t>А/Б*100,                                 где А - количество объектов культур-ного наследия, информация о         которых подготовлена для внесения в электронную базу данных единого государственного реестра объектов культурного насле-дия (памятников истории и культуры) народов Российской Федерации;                       Б-общий объем объектов культурного наследия федерального и регионального значения Забайкальского края</t>
  </si>
  <si>
    <t>А/Б*100, где А- количество целе-вых показателей государственной программы "Разви-тие культуры в Забайкальском крае (2014-2020 годы)", которые выполнены на 100 %; Б - общее количество целе-вых показателей государственной программы "Развитие культуры в Забайкальском крае (2014-2020 годы)"</t>
  </si>
  <si>
    <t>151А354530</t>
  </si>
  <si>
    <t>630</t>
  </si>
  <si>
    <t>151A154540</t>
  </si>
  <si>
    <t>Целевой показатель «Количество созданных объектов зданий учреждений культуры»</t>
  </si>
  <si>
    <t>Целевой показатель «Количество объектов зданий ДШИ, в которых проведен ремонт, реконструкция»</t>
  </si>
  <si>
    <t>Целевой показатель   "Количество посещений детских и кукольных театров (по отношению к 2010 году)"</t>
  </si>
  <si>
    <t>1.1.5.1</t>
  </si>
  <si>
    <t>15 1 05 R3060</t>
  </si>
  <si>
    <t>Мероприятие «Модернизация региональных и муниципальных детских школ искусств по видам искусств»</t>
  </si>
  <si>
    <t>633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</si>
</sst>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##\ ###\ ###\ ###\ ###\ ###\ ##0.00"/>
  </numFmts>
  <fonts count="4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Segoe UI"/>
      <family val="2"/>
    </font>
    <font>
      <sz val="1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99A8AC"/>
      </left>
      <right style="hair">
        <color rgb="FF99A8AC"/>
      </right>
      <top/>
      <bottom style="hair">
        <color rgb="FF99A8AC"/>
      </bottom>
      <diagonal/>
    </border>
    <border>
      <left style="hair">
        <color rgb="FF99A8AC"/>
      </left>
      <right style="hair">
        <color rgb="FF99A8AC"/>
      </right>
      <top style="thin">
        <color indexed="64"/>
      </top>
      <bottom style="thin">
        <color indexed="64"/>
      </bottom>
      <diagonal/>
    </border>
    <border>
      <left style="hair">
        <color rgb="FF99A8AC"/>
      </left>
      <right style="hair">
        <color rgb="FF99A8AC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3" fillId="0" borderId="0"/>
  </cellStyleXfs>
  <cellXfs count="5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/>
    <xf numFmtId="0" fontId="18" fillId="0" borderId="0" xfId="0" applyFont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3" borderId="5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3" borderId="1" xfId="0" applyFill="1" applyBorder="1" applyAlignment="1">
      <alignment horizontal="center" vertical="center"/>
    </xf>
    <xf numFmtId="0" fontId="0" fillId="0" borderId="0" xfId="0" applyBorder="1"/>
    <xf numFmtId="164" fontId="18" fillId="0" borderId="1" xfId="0" applyNumberFormat="1" applyFont="1" applyBorder="1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164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vertical="top"/>
    </xf>
    <xf numFmtId="164" fontId="0" fillId="0" borderId="1" xfId="0" applyNumberFormat="1" applyBorder="1" applyAlignment="1">
      <alignment horizontal="center" vertical="top"/>
    </xf>
    <xf numFmtId="164" fontId="2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vertical="top"/>
    </xf>
    <xf numFmtId="3" fontId="0" fillId="0" borderId="1" xfId="0" applyNumberFormat="1" applyBorder="1"/>
    <xf numFmtId="3" fontId="0" fillId="0" borderId="4" xfId="0" applyNumberFormat="1" applyBorder="1"/>
    <xf numFmtId="49" fontId="0" fillId="0" borderId="1" xfId="0" applyNumberFormat="1" applyBorder="1"/>
    <xf numFmtId="0" fontId="0" fillId="0" borderId="1" xfId="0" applyFill="1" applyBorder="1"/>
    <xf numFmtId="3" fontId="1" fillId="0" borderId="4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0" borderId="4" xfId="0" applyNumberFormat="1" applyFont="1" applyBorder="1" applyAlignment="1">
      <alignment vertical="top"/>
    </xf>
    <xf numFmtId="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164" fontId="0" fillId="0" borderId="4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164" fontId="0" fillId="34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49" fontId="0" fillId="0" borderId="0" xfId="0" applyNumberFormat="1"/>
    <xf numFmtId="49" fontId="0" fillId="33" borderId="5" xfId="0" applyNumberFormat="1" applyFill="1" applyBorder="1" applyAlignment="1">
      <alignment horizontal="center" vertical="center" wrapText="1"/>
    </xf>
    <xf numFmtId="49" fontId="0" fillId="0" borderId="2" xfId="0" applyNumberFormat="1" applyBorder="1"/>
    <xf numFmtId="49" fontId="18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64" fontId="2" fillId="0" borderId="4" xfId="0" applyNumberFormat="1" applyFont="1" applyBorder="1" applyAlignment="1">
      <alignment horizontal="right" vertical="top"/>
    </xf>
    <xf numFmtId="164" fontId="2" fillId="34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center"/>
    </xf>
    <xf numFmtId="164" fontId="0" fillId="34" borderId="1" xfId="0" applyNumberFormat="1" applyFill="1" applyBorder="1" applyAlignment="1">
      <alignment horizontal="center" vertical="top"/>
    </xf>
    <xf numFmtId="164" fontId="0" fillId="35" borderId="1" xfId="0" applyNumberFormat="1" applyFill="1" applyBorder="1" applyAlignment="1">
      <alignment horizontal="right"/>
    </xf>
    <xf numFmtId="164" fontId="0" fillId="35" borderId="1" xfId="0" applyNumberFormat="1" applyFill="1" applyBorder="1" applyAlignment="1"/>
    <xf numFmtId="164" fontId="0" fillId="34" borderId="1" xfId="0" applyNumberFormat="1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164" fontId="0" fillId="0" borderId="4" xfId="0" applyNumberFormat="1" applyFill="1" applyBorder="1" applyAlignment="1">
      <alignment vertical="top"/>
    </xf>
    <xf numFmtId="164" fontId="0" fillId="0" borderId="4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left" wrapText="1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top"/>
    </xf>
    <xf numFmtId="3" fontId="0" fillId="0" borderId="1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0" fontId="18" fillId="0" borderId="1" xfId="0" applyFont="1" applyFill="1" applyBorder="1" applyAlignment="1">
      <alignment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wrapText="1"/>
    </xf>
    <xf numFmtId="0" fontId="0" fillId="33" borderId="1" xfId="0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top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64" fontId="0" fillId="34" borderId="1" xfId="0" applyNumberFormat="1" applyFill="1" applyBorder="1"/>
    <xf numFmtId="164" fontId="0" fillId="34" borderId="1" xfId="0" applyNumberFormat="1" applyFill="1" applyBorder="1" applyAlignment="1">
      <alignment horizontal="center"/>
    </xf>
    <xf numFmtId="4" fontId="0" fillId="0" borderId="1" xfId="0" applyNumberFormat="1" applyBorder="1"/>
    <xf numFmtId="4" fontId="0" fillId="0" borderId="4" xfId="0" applyNumberFormat="1" applyBorder="1"/>
    <xf numFmtId="4" fontId="18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top"/>
    </xf>
    <xf numFmtId="164" fontId="0" fillId="0" borderId="1" xfId="0" applyNumberFormat="1" applyFill="1" applyBorder="1"/>
    <xf numFmtId="0" fontId="0" fillId="0" borderId="4" xfId="0" applyBorder="1" applyAlignment="1">
      <alignment vertical="top"/>
    </xf>
    <xf numFmtId="4" fontId="20" fillId="35" borderId="1" xfId="0" applyNumberFormat="1" applyFont="1" applyFill="1" applyBorder="1"/>
    <xf numFmtId="0" fontId="20" fillId="35" borderId="1" xfId="0" applyFont="1" applyFill="1" applyBorder="1"/>
    <xf numFmtId="4" fontId="20" fillId="35" borderId="4" xfId="0" applyNumberFormat="1" applyFont="1" applyFill="1" applyBorder="1"/>
    <xf numFmtId="4" fontId="22" fillId="0" borderId="1" xfId="0" applyNumberFormat="1" applyFont="1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3" borderId="5" xfId="0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0" fillId="33" borderId="1" xfId="0" applyFill="1" applyBorder="1" applyAlignment="1">
      <alignment horizontal="center" vertical="center"/>
    </xf>
    <xf numFmtId="0" fontId="18" fillId="36" borderId="1" xfId="0" applyFont="1" applyFill="1" applyBorder="1"/>
    <xf numFmtId="0" fontId="0" fillId="33" borderId="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3" borderId="5" xfId="0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1" xfId="0" applyNumberFormat="1" applyFill="1" applyBorder="1"/>
    <xf numFmtId="0" fontId="0" fillId="0" borderId="2" xfId="0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19" xfId="42" applyNumberForma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0" xfId="42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0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6" fillId="0" borderId="2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27" fillId="0" borderId="1" xfId="0" applyFont="1" applyFill="1" applyBorder="1"/>
    <xf numFmtId="49" fontId="0" fillId="0" borderId="5" xfId="0" applyNumberForma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20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/>
    </xf>
    <xf numFmtId="0" fontId="3" fillId="0" borderId="1" xfId="42" applyNumberForma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ill="1" applyBorder="1" applyAlignment="1">
      <alignment horizontal="center" vertical="center"/>
    </xf>
    <xf numFmtId="0" fontId="3" fillId="0" borderId="21" xfId="42" applyNumberFormat="1" applyFill="1" applyBorder="1" applyAlignment="1" applyProtection="1">
      <alignment horizontal="center" vertical="center" wrapText="1"/>
      <protection locked="0"/>
    </xf>
    <xf numFmtId="0" fontId="3" fillId="0" borderId="1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18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64" fontId="0" fillId="0" borderId="0" xfId="0" applyNumberFormat="1" applyFill="1"/>
    <xf numFmtId="0" fontId="2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164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23" fillId="0" borderId="1" xfId="0" applyFont="1" applyBorder="1"/>
    <xf numFmtId="0" fontId="23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38" fillId="0" borderId="1" xfId="0" applyFont="1" applyBorder="1"/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top" wrapText="1"/>
    </xf>
    <xf numFmtId="0" fontId="0" fillId="37" borderId="1" xfId="0" applyFill="1" applyBorder="1" applyAlignment="1">
      <alignment horizontal="center" vertical="top"/>
    </xf>
    <xf numFmtId="0" fontId="0" fillId="37" borderId="1" xfId="0" applyFill="1" applyBorder="1" applyAlignment="1">
      <alignment horizontal="center" vertical="center"/>
    </xf>
    <xf numFmtId="0" fontId="0" fillId="37" borderId="1" xfId="0" applyFill="1" applyBorder="1" applyAlignment="1">
      <alignment vertical="center" wrapText="1"/>
    </xf>
    <xf numFmtId="49" fontId="0" fillId="37" borderId="1" xfId="0" applyNumberFormat="1" applyFill="1" applyBorder="1" applyAlignment="1">
      <alignment horizontal="center" vertical="center"/>
    </xf>
    <xf numFmtId="164" fontId="0" fillId="37" borderId="1" xfId="0" applyNumberFormat="1" applyFill="1" applyBorder="1" applyAlignment="1">
      <alignment horizontal="center" vertical="center"/>
    </xf>
    <xf numFmtId="4" fontId="0" fillId="37" borderId="0" xfId="0" applyNumberFormat="1" applyFill="1"/>
    <xf numFmtId="0" fontId="0" fillId="37" borderId="0" xfId="0" applyFill="1"/>
    <xf numFmtId="49" fontId="23" fillId="37" borderId="1" xfId="0" applyNumberFormat="1" applyFont="1" applyFill="1" applyBorder="1" applyAlignment="1">
      <alignment horizontal="center" vertical="center"/>
    </xf>
    <xf numFmtId="0" fontId="23" fillId="37" borderId="1" xfId="0" applyFont="1" applyFill="1" applyBorder="1" applyAlignment="1">
      <alignment horizontal="center" vertical="center"/>
    </xf>
    <xf numFmtId="164" fontId="23" fillId="37" borderId="1" xfId="0" applyNumberFormat="1" applyFont="1" applyFill="1" applyBorder="1" applyAlignment="1">
      <alignment horizontal="center" vertical="center"/>
    </xf>
    <xf numFmtId="164" fontId="0" fillId="37" borderId="4" xfId="0" applyNumberFormat="1" applyFill="1" applyBorder="1" applyAlignment="1">
      <alignment horizontal="center" vertical="center"/>
    </xf>
    <xf numFmtId="49" fontId="0" fillId="37" borderId="2" xfId="0" applyNumberFormat="1" applyFill="1" applyBorder="1" applyAlignment="1">
      <alignment horizontal="center"/>
    </xf>
    <xf numFmtId="0" fontId="0" fillId="37" borderId="2" xfId="0" applyFill="1" applyBorder="1" applyAlignment="1">
      <alignment horizontal="center" vertical="center" wrapText="1"/>
    </xf>
    <xf numFmtId="164" fontId="0" fillId="37" borderId="0" xfId="0" applyNumberFormat="1" applyFill="1"/>
    <xf numFmtId="164" fontId="0" fillId="37" borderId="1" xfId="0" applyNumberFormat="1" applyFill="1" applyBorder="1" applyAlignment="1">
      <alignment horizontal="center"/>
    </xf>
    <xf numFmtId="0" fontId="23" fillId="37" borderId="1" xfId="42" applyNumberFormat="1" applyFont="1" applyFill="1" applyBorder="1" applyAlignment="1" applyProtection="1">
      <alignment horizontal="center" vertical="center" wrapText="1"/>
      <protection locked="0"/>
    </xf>
    <xf numFmtId="49" fontId="0" fillId="37" borderId="1" xfId="0" applyNumberFormat="1" applyFill="1" applyBorder="1"/>
    <xf numFmtId="0" fontId="0" fillId="37" borderId="1" xfId="0" applyFill="1" applyBorder="1" applyAlignment="1">
      <alignment horizontal="left" wrapText="1"/>
    </xf>
    <xf numFmtId="0" fontId="0" fillId="37" borderId="1" xfId="0" applyFill="1" applyBorder="1" applyAlignment="1">
      <alignment wrapText="1"/>
    </xf>
    <xf numFmtId="0" fontId="0" fillId="37" borderId="1" xfId="0" applyFill="1" applyBorder="1" applyAlignment="1">
      <alignment horizontal="center"/>
    </xf>
    <xf numFmtId="0" fontId="0" fillId="37" borderId="1" xfId="0" applyFill="1" applyBorder="1" applyAlignment="1">
      <alignment horizontal="center" vertical="center" wrapText="1"/>
    </xf>
    <xf numFmtId="0" fontId="23" fillId="37" borderId="19" xfId="42" applyNumberFormat="1" applyFont="1" applyFill="1" applyBorder="1" applyAlignment="1" applyProtection="1">
      <alignment horizontal="center" vertical="center" wrapText="1"/>
      <protection locked="0"/>
    </xf>
    <xf numFmtId="4" fontId="23" fillId="37" borderId="1" xfId="0" applyNumberFormat="1" applyFont="1" applyFill="1" applyBorder="1" applyAlignment="1">
      <alignment horizontal="center" vertical="center"/>
    </xf>
    <xf numFmtId="4" fontId="0" fillId="37" borderId="1" xfId="0" applyNumberFormat="1" applyFill="1" applyBorder="1" applyAlignment="1">
      <alignment horizontal="center" vertical="center"/>
    </xf>
    <xf numFmtId="0" fontId="0" fillId="37" borderId="4" xfId="0" applyFill="1" applyBorder="1" applyAlignment="1">
      <alignment horizontal="center" vertical="center"/>
    </xf>
    <xf numFmtId="0" fontId="0" fillId="37" borderId="1" xfId="0" applyFont="1" applyFill="1" applyBorder="1" applyAlignment="1">
      <alignment horizontal="center" vertical="center" wrapText="1"/>
    </xf>
    <xf numFmtId="0" fontId="26" fillId="37" borderId="2" xfId="0" applyFont="1" applyFill="1" applyBorder="1" applyAlignment="1">
      <alignment vertical="center" wrapText="1"/>
    </xf>
    <xf numFmtId="0" fontId="26" fillId="37" borderId="2" xfId="0" applyFont="1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wrapText="1"/>
    </xf>
    <xf numFmtId="49" fontId="0" fillId="37" borderId="5" xfId="0" applyNumberFormat="1" applyFill="1" applyBorder="1"/>
    <xf numFmtId="0" fontId="0" fillId="37" borderId="5" xfId="0" applyFill="1" applyBorder="1" applyAlignment="1">
      <alignment wrapText="1"/>
    </xf>
    <xf numFmtId="0" fontId="0" fillId="37" borderId="5" xfId="0" applyFill="1" applyBorder="1" applyAlignment="1">
      <alignment horizontal="center" vertical="top" wrapText="1"/>
    </xf>
    <xf numFmtId="0" fontId="0" fillId="37" borderId="5" xfId="0" applyFill="1" applyBorder="1" applyAlignment="1">
      <alignment horizontal="center" wrapText="1"/>
    </xf>
    <xf numFmtId="0" fontId="0" fillId="37" borderId="5" xfId="0" applyFill="1" applyBorder="1" applyAlignment="1">
      <alignment horizontal="center" vertical="center" wrapText="1"/>
    </xf>
    <xf numFmtId="0" fontId="0" fillId="37" borderId="5" xfId="0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/>
    </xf>
    <xf numFmtId="0" fontId="35" fillId="37" borderId="1" xfId="0" applyFont="1" applyFill="1" applyBorder="1" applyAlignment="1">
      <alignment horizontal="left" wrapText="1"/>
    </xf>
    <xf numFmtId="0" fontId="0" fillId="37" borderId="1" xfId="0" applyFill="1" applyBorder="1"/>
    <xf numFmtId="0" fontId="30" fillId="37" borderId="1" xfId="0" applyFont="1" applyFill="1" applyBorder="1" applyAlignment="1">
      <alignment horizontal="center" wrapText="1"/>
    </xf>
    <xf numFmtId="0" fontId="0" fillId="37" borderId="5" xfId="0" applyFont="1" applyFill="1" applyBorder="1"/>
    <xf numFmtId="0" fontId="31" fillId="37" borderId="1" xfId="0" applyFont="1" applyFill="1" applyBorder="1" applyAlignment="1">
      <alignment horizontal="center" wrapText="1"/>
    </xf>
    <xf numFmtId="0" fontId="31" fillId="37" borderId="5" xfId="0" applyFont="1" applyFill="1" applyBorder="1" applyAlignment="1">
      <alignment horizontal="center" wrapText="1"/>
    </xf>
    <xf numFmtId="0" fontId="31" fillId="37" borderId="5" xfId="0" applyFont="1" applyFill="1" applyBorder="1" applyAlignment="1">
      <alignment horizontal="center"/>
    </xf>
    <xf numFmtId="0" fontId="31" fillId="37" borderId="2" xfId="0" applyFont="1" applyFill="1" applyBorder="1" applyAlignment="1">
      <alignment wrapText="1"/>
    </xf>
    <xf numFmtId="1" fontId="31" fillId="37" borderId="5" xfId="0" applyNumberFormat="1" applyFont="1" applyFill="1" applyBorder="1" applyAlignment="1">
      <alignment horizontal="center"/>
    </xf>
    <xf numFmtId="165" fontId="31" fillId="37" borderId="5" xfId="0" applyNumberFormat="1" applyFont="1" applyFill="1" applyBorder="1" applyAlignment="1">
      <alignment horizontal="center"/>
    </xf>
    <xf numFmtId="164" fontId="35" fillId="37" borderId="5" xfId="0" applyNumberFormat="1" applyFont="1" applyFill="1" applyBorder="1" applyAlignment="1">
      <alignment horizontal="center"/>
    </xf>
    <xf numFmtId="0" fontId="0" fillId="37" borderId="1" xfId="0" applyFont="1" applyFill="1" applyBorder="1"/>
    <xf numFmtId="0" fontId="0" fillId="37" borderId="1" xfId="0" applyFont="1" applyFill="1" applyBorder="1" applyAlignment="1">
      <alignment wrapText="1"/>
    </xf>
    <xf numFmtId="0" fontId="0" fillId="37" borderId="1" xfId="0" applyFont="1" applyFill="1" applyBorder="1" applyAlignment="1">
      <alignment horizontal="center" wrapText="1"/>
    </xf>
    <xf numFmtId="49" fontId="0" fillId="37" borderId="1" xfId="0" applyNumberFormat="1" applyFont="1" applyFill="1" applyBorder="1" applyAlignment="1">
      <alignment horizontal="center" vertical="center"/>
    </xf>
    <xf numFmtId="0" fontId="0" fillId="37" borderId="1" xfId="0" applyFont="1" applyFill="1" applyBorder="1" applyAlignment="1">
      <alignment horizontal="center" vertical="center"/>
    </xf>
    <xf numFmtId="0" fontId="31" fillId="37" borderId="1" xfId="0" applyFont="1" applyFill="1" applyBorder="1" applyAlignment="1">
      <alignment horizontal="center"/>
    </xf>
    <xf numFmtId="165" fontId="31" fillId="37" borderId="1" xfId="0" applyNumberFormat="1" applyFont="1" applyFill="1" applyBorder="1" applyAlignment="1">
      <alignment horizontal="center"/>
    </xf>
    <xf numFmtId="0" fontId="0" fillId="37" borderId="5" xfId="0" applyFont="1" applyFill="1" applyBorder="1" applyAlignment="1">
      <alignment horizontal="center" wrapText="1"/>
    </xf>
    <xf numFmtId="0" fontId="35" fillId="37" borderId="1" xfId="0" applyFont="1" applyFill="1" applyBorder="1" applyAlignment="1">
      <alignment horizontal="center"/>
    </xf>
    <xf numFmtId="0" fontId="36" fillId="37" borderId="1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7" borderId="0" xfId="0" applyFill="1" applyAlignment="1">
      <alignment vertical="top" wrapText="1"/>
    </xf>
    <xf numFmtId="0" fontId="18" fillId="37" borderId="1" xfId="0" applyFont="1" applyFill="1" applyBorder="1" applyAlignment="1">
      <alignment horizontal="center" vertical="center"/>
    </xf>
    <xf numFmtId="0" fontId="0" fillId="37" borderId="3" xfId="0" applyFill="1" applyBorder="1" applyAlignment="1">
      <alignment horizontal="center" vertical="center"/>
    </xf>
    <xf numFmtId="164" fontId="18" fillId="37" borderId="1" xfId="0" applyNumberFormat="1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/>
    </xf>
    <xf numFmtId="3" fontId="1" fillId="37" borderId="1" xfId="0" applyNumberFormat="1" applyFont="1" applyFill="1" applyBorder="1" applyAlignment="1">
      <alignment horizontal="center" vertical="center"/>
    </xf>
    <xf numFmtId="3" fontId="1" fillId="37" borderId="4" xfId="0" applyNumberFormat="1" applyFont="1" applyFill="1" applyBorder="1" applyAlignment="1">
      <alignment horizontal="center" vertical="center"/>
    </xf>
    <xf numFmtId="164" fontId="2" fillId="37" borderId="1" xfId="0" applyNumberFormat="1" applyFont="1" applyFill="1" applyBorder="1" applyAlignment="1">
      <alignment horizontal="center" vertical="center"/>
    </xf>
    <xf numFmtId="164" fontId="2" fillId="37" borderId="4" xfId="0" applyNumberFormat="1" applyFont="1" applyFill="1" applyBorder="1" applyAlignment="1">
      <alignment horizontal="center" vertical="center"/>
    </xf>
    <xf numFmtId="3" fontId="0" fillId="37" borderId="1" xfId="0" applyNumberFormat="1" applyFill="1" applyBorder="1" applyAlignment="1">
      <alignment horizontal="center" vertical="center"/>
    </xf>
    <xf numFmtId="164" fontId="1" fillId="37" borderId="1" xfId="0" applyNumberFormat="1" applyFont="1" applyFill="1" applyBorder="1" applyAlignment="1">
      <alignment horizontal="center" vertical="center"/>
    </xf>
    <xf numFmtId="3" fontId="0" fillId="37" borderId="4" xfId="0" applyNumberFormat="1" applyFill="1" applyBorder="1" applyAlignment="1">
      <alignment horizontal="center" vertical="center"/>
    </xf>
    <xf numFmtId="164" fontId="0" fillId="37" borderId="1" xfId="0" applyNumberFormat="1" applyFont="1" applyFill="1" applyBorder="1" applyAlignment="1">
      <alignment horizontal="center" vertical="center"/>
    </xf>
    <xf numFmtId="164" fontId="20" fillId="37" borderId="1" xfId="0" applyNumberFormat="1" applyFont="1" applyFill="1" applyBorder="1" applyAlignment="1">
      <alignment horizontal="center" vertical="center"/>
    </xf>
    <xf numFmtId="4" fontId="0" fillId="37" borderId="1" xfId="0" applyNumberFormat="1" applyFont="1" applyFill="1" applyBorder="1" applyAlignment="1">
      <alignment horizontal="center" vertical="center"/>
    </xf>
    <xf numFmtId="4" fontId="0" fillId="37" borderId="4" xfId="0" applyNumberFormat="1" applyFill="1" applyBorder="1" applyAlignment="1">
      <alignment horizontal="center" vertical="center"/>
    </xf>
    <xf numFmtId="4" fontId="20" fillId="37" borderId="1" xfId="0" applyNumberFormat="1" applyFont="1" applyFill="1" applyBorder="1" applyAlignment="1">
      <alignment horizontal="center" vertical="center"/>
    </xf>
    <xf numFmtId="4" fontId="20" fillId="37" borderId="4" xfId="0" applyNumberFormat="1" applyFont="1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0" fillId="37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42" applyNumberFormat="1" applyFont="1" applyFill="1" applyBorder="1" applyAlignment="1" applyProtection="1">
      <alignment horizontal="center" vertical="center" wrapText="1"/>
      <protection locked="0"/>
    </xf>
    <xf numFmtId="165" fontId="0" fillId="37" borderId="4" xfId="0" applyNumberFormat="1" applyFill="1" applyBorder="1" applyAlignment="1">
      <alignment horizontal="center" vertical="center"/>
    </xf>
    <xf numFmtId="4" fontId="1" fillId="37" borderId="1" xfId="0" applyNumberFormat="1" applyFont="1" applyFill="1" applyBorder="1" applyAlignment="1">
      <alignment horizontal="center" vertical="center"/>
    </xf>
    <xf numFmtId="165" fontId="0" fillId="37" borderId="1" xfId="0" applyNumberFormat="1" applyFill="1" applyBorder="1" applyAlignment="1">
      <alignment horizontal="center" vertical="center"/>
    </xf>
    <xf numFmtId="4" fontId="0" fillId="37" borderId="0" xfId="0" applyNumberFormat="1" applyFill="1" applyAlignment="1">
      <alignment horizontal="center" vertical="center"/>
    </xf>
    <xf numFmtId="164" fontId="0" fillId="37" borderId="5" xfId="0" applyNumberFormat="1" applyFill="1" applyBorder="1" applyAlignment="1">
      <alignment horizontal="center" vertical="center"/>
    </xf>
    <xf numFmtId="164" fontId="30" fillId="37" borderId="5" xfId="0" applyNumberFormat="1" applyFont="1" applyFill="1" applyBorder="1" applyAlignment="1">
      <alignment horizontal="center"/>
    </xf>
    <xf numFmtId="164" fontId="30" fillId="37" borderId="5" xfId="0" applyNumberFormat="1" applyFont="1" applyFill="1" applyBorder="1" applyAlignment="1">
      <alignment horizontal="center" vertical="center"/>
    </xf>
    <xf numFmtId="0" fontId="0" fillId="37" borderId="22" xfId="0" applyFill="1" applyBorder="1" applyAlignment="1">
      <alignment horizontal="center" vertical="center"/>
    </xf>
    <xf numFmtId="164" fontId="38" fillId="37" borderId="1" xfId="0" applyNumberFormat="1" applyFont="1" applyFill="1" applyBorder="1" applyAlignment="1">
      <alignment horizontal="center"/>
    </xf>
    <xf numFmtId="164" fontId="23" fillId="37" borderId="5" xfId="0" applyNumberFormat="1" applyFont="1" applyFill="1" applyBorder="1" applyAlignment="1">
      <alignment horizontal="center"/>
    </xf>
    <xf numFmtId="164" fontId="0" fillId="37" borderId="1" xfId="0" applyNumberFormat="1" applyFont="1" applyFill="1" applyBorder="1" applyAlignment="1">
      <alignment horizontal="center"/>
    </xf>
    <xf numFmtId="164" fontId="35" fillId="37" borderId="1" xfId="0" applyNumberFormat="1" applyFont="1" applyFill="1" applyBorder="1" applyAlignment="1">
      <alignment horizontal="center"/>
    </xf>
    <xf numFmtId="3" fontId="23" fillId="37" borderId="1" xfId="0" applyNumberFormat="1" applyFont="1" applyFill="1" applyBorder="1" applyAlignment="1">
      <alignment horizontal="center" vertical="center"/>
    </xf>
    <xf numFmtId="166" fontId="43" fillId="37" borderId="1" xfId="0" applyNumberFormat="1" applyFont="1" applyFill="1" applyBorder="1" applyAlignment="1" applyProtection="1">
      <alignment horizontal="center" vertical="center" wrapText="1"/>
    </xf>
    <xf numFmtId="0" fontId="31" fillId="37" borderId="1" xfId="0" applyFont="1" applyFill="1" applyBorder="1" applyAlignment="1">
      <alignment horizontal="left" wrapText="1"/>
    </xf>
    <xf numFmtId="0" fontId="0" fillId="37" borderId="1" xfId="0" applyFont="1" applyFill="1" applyBorder="1" applyAlignment="1">
      <alignment horizontal="left" wrapText="1"/>
    </xf>
    <xf numFmtId="0" fontId="36" fillId="37" borderId="1" xfId="0" applyFont="1" applyFill="1" applyBorder="1" applyAlignment="1">
      <alignment horizontal="left" wrapText="1"/>
    </xf>
    <xf numFmtId="0" fontId="35" fillId="37" borderId="5" xfId="0" applyFont="1" applyFill="1" applyBorder="1" applyAlignment="1">
      <alignment horizontal="left" vertical="center" wrapText="1"/>
    </xf>
    <xf numFmtId="0" fontId="31" fillId="37" borderId="5" xfId="0" applyFont="1" applyFill="1" applyBorder="1" applyAlignment="1">
      <alignment horizontal="center" wrapText="1"/>
    </xf>
    <xf numFmtId="0" fontId="0" fillId="37" borderId="5" xfId="0" applyFont="1" applyFill="1" applyBorder="1" applyAlignment="1">
      <alignment horizontal="center" wrapText="1"/>
    </xf>
    <xf numFmtId="0" fontId="31" fillId="37" borderId="5" xfId="0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40" fillId="0" borderId="1" xfId="0" applyNumberFormat="1" applyFont="1" applyFill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164" fontId="23" fillId="0" borderId="4" xfId="0" applyNumberFormat="1" applyFont="1" applyFill="1" applyBorder="1" applyAlignment="1">
      <alignment horizontal="center" vertical="center"/>
    </xf>
    <xf numFmtId="164" fontId="38" fillId="0" borderId="1" xfId="0" applyNumberFormat="1" applyFont="1" applyFill="1" applyBorder="1" applyAlignment="1">
      <alignment horizontal="center"/>
    </xf>
    <xf numFmtId="164" fontId="23" fillId="0" borderId="5" xfId="0" applyNumberFormat="1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164" fontId="37" fillId="0" borderId="5" xfId="0" applyNumberFormat="1" applyFont="1" applyFill="1" applyBorder="1" applyAlignment="1">
      <alignment horizontal="center"/>
    </xf>
    <xf numFmtId="164" fontId="37" fillId="0" borderId="5" xfId="0" applyNumberFormat="1" applyFon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44" fillId="37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4" fontId="35" fillId="0" borderId="5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164" fontId="35" fillId="0" borderId="1" xfId="0" applyNumberFormat="1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4" fontId="30" fillId="0" borderId="5" xfId="0" applyNumberFormat="1" applyFont="1" applyFill="1" applyBorder="1" applyAlignment="1">
      <alignment horizontal="center"/>
    </xf>
    <xf numFmtId="164" fontId="30" fillId="0" borderId="5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/>
    </xf>
    <xf numFmtId="4" fontId="31" fillId="0" borderId="5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0" fontId="28" fillId="0" borderId="4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0" fontId="28" fillId="0" borderId="9" xfId="0" applyFont="1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33" borderId="5" xfId="0" applyFill="1" applyBorder="1" applyAlignment="1">
      <alignment horizontal="center" vertical="center"/>
    </xf>
    <xf numFmtId="0" fontId="0" fillId="33" borderId="6" xfId="0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 wrapText="1"/>
    </xf>
    <xf numFmtId="0" fontId="0" fillId="33" borderId="6" xfId="0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49" fontId="0" fillId="33" borderId="1" xfId="0" applyNumberForma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33" borderId="1" xfId="0" applyFill="1" applyBorder="1" applyAlignment="1">
      <alignment horizontal="center" vertical="center"/>
    </xf>
    <xf numFmtId="0" fontId="29" fillId="36" borderId="4" xfId="0" applyFont="1" applyFill="1" applyBorder="1" applyAlignment="1">
      <alignment horizontal="center" wrapText="1"/>
    </xf>
    <xf numFmtId="0" fontId="29" fillId="36" borderId="8" xfId="0" applyFont="1" applyFill="1" applyBorder="1" applyAlignment="1">
      <alignment horizontal="center" wrapText="1"/>
    </xf>
    <xf numFmtId="0" fontId="29" fillId="36" borderId="9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49" fontId="23" fillId="0" borderId="5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3" fillId="0" borderId="5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37" borderId="5" xfId="0" applyFont="1" applyFill="1" applyBorder="1" applyAlignment="1">
      <alignment horizontal="center" vertical="center" wrapText="1"/>
    </xf>
    <xf numFmtId="0" fontId="0" fillId="37" borderId="6" xfId="0" applyFont="1" applyFill="1" applyBorder="1" applyAlignment="1">
      <alignment horizontal="center" vertical="center" wrapText="1"/>
    </xf>
    <xf numFmtId="0" fontId="0" fillId="37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1" fillId="37" borderId="5" xfId="0" applyFont="1" applyFill="1" applyBorder="1" applyAlignment="1">
      <alignment horizontal="center" wrapText="1"/>
    </xf>
    <xf numFmtId="0" fontId="31" fillId="37" borderId="6" xfId="0" applyFont="1" applyFill="1" applyBorder="1" applyAlignment="1">
      <alignment horizontal="center" wrapText="1"/>
    </xf>
    <xf numFmtId="0" fontId="0" fillId="37" borderId="5" xfId="0" applyFont="1" applyFill="1" applyBorder="1" applyAlignment="1">
      <alignment horizontal="center" wrapText="1"/>
    </xf>
    <xf numFmtId="0" fontId="0" fillId="37" borderId="6" xfId="0" applyFont="1" applyFill="1" applyBorder="1" applyAlignment="1">
      <alignment horizontal="center" wrapText="1"/>
    </xf>
    <xf numFmtId="0" fontId="31" fillId="37" borderId="5" xfId="0" applyFont="1" applyFill="1" applyBorder="1" applyAlignment="1">
      <alignment horizontal="center"/>
    </xf>
    <xf numFmtId="0" fontId="31" fillId="37" borderId="6" xfId="0" applyFont="1" applyFill="1" applyBorder="1" applyAlignment="1">
      <alignment horizontal="center"/>
    </xf>
    <xf numFmtId="0" fontId="35" fillId="37" borderId="5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2" xfId="0" applyBorder="1"/>
    <xf numFmtId="0" fontId="0" fillId="37" borderId="5" xfId="0" applyFill="1" applyBorder="1" applyAlignment="1">
      <alignment horizontal="left" vertical="center" wrapText="1"/>
    </xf>
    <xf numFmtId="0" fontId="0" fillId="37" borderId="6" xfId="0" applyFill="1" applyBorder="1" applyAlignment="1">
      <alignment horizontal="left" vertical="center" wrapText="1"/>
    </xf>
    <xf numFmtId="0" fontId="0" fillId="37" borderId="2" xfId="0" applyFill="1" applyBorder="1" applyAlignment="1">
      <alignment horizontal="left" vertical="center" wrapText="1"/>
    </xf>
    <xf numFmtId="0" fontId="42" fillId="0" borderId="4" xfId="0" applyFont="1" applyFill="1" applyBorder="1" applyAlignment="1">
      <alignment horizontal="center" wrapText="1"/>
    </xf>
    <xf numFmtId="0" fontId="42" fillId="0" borderId="8" xfId="0" applyFont="1" applyFill="1" applyBorder="1" applyAlignment="1">
      <alignment horizontal="center" wrapText="1"/>
    </xf>
    <xf numFmtId="0" fontId="42" fillId="0" borderId="9" xfId="0" applyFont="1" applyFill="1" applyBorder="1" applyAlignment="1">
      <alignment horizontal="center" wrapText="1"/>
    </xf>
    <xf numFmtId="0" fontId="0" fillId="37" borderId="5" xfId="0" applyFill="1" applyBorder="1" applyAlignment="1">
      <alignment horizontal="left" wrapText="1"/>
    </xf>
    <xf numFmtId="0" fontId="0" fillId="37" borderId="6" xfId="0" applyFill="1" applyBorder="1" applyAlignment="1">
      <alignment horizontal="left" wrapText="1"/>
    </xf>
    <xf numFmtId="0" fontId="0" fillId="37" borderId="2" xfId="0" applyFill="1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wrapText="1"/>
    </xf>
    <xf numFmtId="0" fontId="29" fillId="0" borderId="8" xfId="0" applyFont="1" applyFill="1" applyBorder="1" applyAlignment="1">
      <alignment horizontal="center" wrapText="1"/>
    </xf>
    <xf numFmtId="0" fontId="29" fillId="0" borderId="9" xfId="0" applyFont="1" applyFill="1" applyBorder="1" applyAlignment="1">
      <alignment horizontal="center" wrapText="1"/>
    </xf>
    <xf numFmtId="0" fontId="0" fillId="37" borderId="5" xfId="0" applyFont="1" applyFill="1" applyBorder="1" applyAlignment="1">
      <alignment horizontal="center"/>
    </xf>
    <xf numFmtId="0" fontId="0" fillId="37" borderId="6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35" fillId="37" borderId="2" xfId="0" applyFont="1" applyFill="1" applyBorder="1" applyAlignment="1">
      <alignment horizontal="left" vertical="center" wrapText="1"/>
    </xf>
    <xf numFmtId="49" fontId="0" fillId="37" borderId="5" xfId="0" applyNumberFormat="1" applyFill="1" applyBorder="1" applyAlignment="1">
      <alignment horizontal="center"/>
    </xf>
    <xf numFmtId="49" fontId="0" fillId="37" borderId="2" xfId="0" applyNumberFormat="1" applyFill="1" applyBorder="1" applyAlignment="1">
      <alignment horizontal="center"/>
    </xf>
    <xf numFmtId="0" fontId="0" fillId="37" borderId="5" xfId="0" applyFill="1" applyBorder="1" applyAlignment="1">
      <alignment horizontal="center" vertical="center" wrapText="1"/>
    </xf>
    <xf numFmtId="0" fontId="0" fillId="37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49" fontId="0" fillId="0" borderId="5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5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wrapText="1"/>
    </xf>
    <xf numFmtId="0" fontId="3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_изменения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7"/>
  <sheetViews>
    <sheetView showGridLines="0" view="pageBreakPreview" zoomScale="75" zoomScaleSheetLayoutView="75" workbookViewId="0">
      <pane xSplit="2" ySplit="7" topLeftCell="G147" activePane="bottomRight" state="frozen"/>
      <selection pane="topRight" activeCell="C1" sqref="C1"/>
      <selection pane="bottomLeft" activeCell="A8" sqref="A8"/>
      <selection pane="bottomRight" activeCell="M187" sqref="M187"/>
    </sheetView>
  </sheetViews>
  <sheetFormatPr defaultRowHeight="15"/>
  <cols>
    <col min="1" max="1" width="5.85546875" customWidth="1"/>
    <col min="2" max="2" width="51" style="1" customWidth="1"/>
    <col min="3" max="3" width="13.85546875" style="1" customWidth="1"/>
    <col min="4" max="4" width="13.85546875" style="18" customWidth="1"/>
    <col min="5" max="5" width="24" customWidth="1"/>
    <col min="6" max="6" width="16.5703125" customWidth="1"/>
    <col min="7" max="7" width="21.140625" style="1" customWidth="1"/>
    <col min="8" max="9" width="9.140625" style="53" customWidth="1"/>
    <col min="10" max="10" width="9.85546875" style="53" customWidth="1"/>
    <col min="13" max="13" width="11.42578125" bestFit="1" customWidth="1"/>
    <col min="14" max="14" width="10.5703125" customWidth="1"/>
    <col min="15" max="15" width="11.7109375" customWidth="1"/>
    <col min="16" max="16" width="10.28515625" customWidth="1"/>
    <col min="17" max="17" width="10.42578125" customWidth="1"/>
    <col min="18" max="18" width="9.85546875" customWidth="1"/>
    <col min="19" max="19" width="11.28515625" customWidth="1"/>
    <col min="20" max="20" width="13.28515625" customWidth="1"/>
  </cols>
  <sheetData>
    <row r="1" spans="1:20">
      <c r="R1" s="447" t="s">
        <v>25</v>
      </c>
      <c r="S1" s="447"/>
      <c r="T1" s="447"/>
    </row>
    <row r="4" spans="1:20" ht="18.75">
      <c r="B4" s="449" t="s">
        <v>136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</row>
    <row r="6" spans="1:20" ht="45" customHeight="1">
      <c r="A6" s="441" t="s">
        <v>22</v>
      </c>
      <c r="B6" s="443" t="s">
        <v>24</v>
      </c>
      <c r="C6" s="443" t="s">
        <v>13</v>
      </c>
      <c r="D6" s="443" t="s">
        <v>26</v>
      </c>
      <c r="E6" s="443" t="s">
        <v>21</v>
      </c>
      <c r="F6" s="443" t="s">
        <v>19</v>
      </c>
      <c r="G6" s="443" t="s">
        <v>20</v>
      </c>
      <c r="H6" s="448" t="s">
        <v>5</v>
      </c>
      <c r="I6" s="448"/>
      <c r="J6" s="448"/>
      <c r="K6" s="450" t="s">
        <v>4</v>
      </c>
      <c r="L6" s="450"/>
      <c r="M6" s="450"/>
      <c r="N6" s="450"/>
      <c r="O6" s="450"/>
      <c r="P6" s="450"/>
      <c r="Q6" s="450"/>
      <c r="R6" s="450"/>
      <c r="S6" s="450"/>
      <c r="T6" s="450"/>
    </row>
    <row r="7" spans="1:20" ht="60">
      <c r="A7" s="442"/>
      <c r="B7" s="444"/>
      <c r="C7" s="444"/>
      <c r="D7" s="444"/>
      <c r="E7" s="444"/>
      <c r="F7" s="444"/>
      <c r="G7" s="444"/>
      <c r="H7" s="54" t="s">
        <v>0</v>
      </c>
      <c r="I7" s="54" t="s">
        <v>1</v>
      </c>
      <c r="J7" s="54" t="s">
        <v>2</v>
      </c>
      <c r="K7" s="14">
        <v>2012</v>
      </c>
      <c r="L7" s="14">
        <v>2013</v>
      </c>
      <c r="M7" s="14">
        <v>2014</v>
      </c>
      <c r="N7" s="14">
        <v>2015</v>
      </c>
      <c r="O7" s="14">
        <v>2016</v>
      </c>
      <c r="P7" s="14">
        <v>2017</v>
      </c>
      <c r="Q7" s="14">
        <v>2018</v>
      </c>
      <c r="R7" s="14">
        <v>2019</v>
      </c>
      <c r="S7" s="14">
        <v>2020</v>
      </c>
      <c r="T7" s="14" t="s">
        <v>23</v>
      </c>
    </row>
    <row r="8" spans="1:20" s="23" customFormat="1">
      <c r="A8" s="22">
        <v>1</v>
      </c>
      <c r="B8" s="88">
        <v>2</v>
      </c>
      <c r="C8" s="88">
        <v>3</v>
      </c>
      <c r="D8" s="88">
        <v>4</v>
      </c>
      <c r="E8" s="88">
        <v>5</v>
      </c>
      <c r="F8" s="88">
        <v>6</v>
      </c>
      <c r="G8" s="88">
        <v>7</v>
      </c>
      <c r="H8" s="88">
        <v>8</v>
      </c>
      <c r="I8" s="88">
        <v>9</v>
      </c>
      <c r="J8" s="88">
        <v>10</v>
      </c>
      <c r="K8" s="88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88">
        <v>17</v>
      </c>
      <c r="R8" s="88">
        <v>18</v>
      </c>
      <c r="S8" s="88">
        <v>19</v>
      </c>
      <c r="T8" s="88">
        <v>20</v>
      </c>
    </row>
    <row r="9" spans="1:20" ht="57" customHeight="1">
      <c r="A9" s="16" t="s">
        <v>11</v>
      </c>
      <c r="B9" s="87" t="s">
        <v>106</v>
      </c>
      <c r="C9" s="15"/>
      <c r="D9" s="19" t="s">
        <v>3</v>
      </c>
      <c r="E9" s="16"/>
      <c r="F9" s="16"/>
      <c r="G9" s="89" t="s">
        <v>34</v>
      </c>
      <c r="H9" s="55"/>
      <c r="I9" s="55"/>
      <c r="J9" s="55"/>
      <c r="K9" s="6"/>
      <c r="L9" s="6"/>
      <c r="M9" s="6"/>
      <c r="N9" s="6"/>
      <c r="O9" s="6"/>
      <c r="P9" s="6"/>
      <c r="Q9" s="6"/>
      <c r="R9" s="6"/>
      <c r="S9" s="12"/>
      <c r="T9" s="6"/>
    </row>
    <row r="10" spans="1:20" s="9" customFormat="1" ht="30">
      <c r="A10" s="8"/>
      <c r="B10" s="7" t="s">
        <v>27</v>
      </c>
      <c r="C10" s="10" t="s">
        <v>6</v>
      </c>
      <c r="D10" s="20" t="s">
        <v>3</v>
      </c>
      <c r="E10" s="11" t="s">
        <v>3</v>
      </c>
      <c r="F10" s="11" t="s">
        <v>3</v>
      </c>
      <c r="G10" s="89" t="s">
        <v>34</v>
      </c>
      <c r="H10" s="56" t="s">
        <v>3</v>
      </c>
      <c r="I10" s="56" t="s">
        <v>3</v>
      </c>
      <c r="J10" s="56" t="s">
        <v>3</v>
      </c>
      <c r="K10" s="11" t="s">
        <v>3</v>
      </c>
      <c r="L10" s="11" t="s">
        <v>3</v>
      </c>
      <c r="M10" s="24">
        <f t="shared" ref="M10:S10" si="0">M20+M109+M143</f>
        <v>490532.7</v>
      </c>
      <c r="N10" s="24">
        <f t="shared" si="0"/>
        <v>460485.8</v>
      </c>
      <c r="O10" s="24">
        <f t="shared" si="0"/>
        <v>460485.8</v>
      </c>
      <c r="P10" s="24">
        <f t="shared" si="0"/>
        <v>460485.8</v>
      </c>
      <c r="Q10" s="24">
        <f t="shared" si="0"/>
        <v>460485.8</v>
      </c>
      <c r="R10" s="24">
        <f t="shared" si="0"/>
        <v>460485.8</v>
      </c>
      <c r="S10" s="24">
        <f t="shared" si="0"/>
        <v>460485.8</v>
      </c>
      <c r="T10" s="24">
        <f>SUM(M10:S10)</f>
        <v>3253447.4999999995</v>
      </c>
    </row>
    <row r="11" spans="1:20">
      <c r="A11" s="3"/>
      <c r="B11" s="5" t="s">
        <v>28</v>
      </c>
      <c r="C11" s="2"/>
      <c r="D11" s="21"/>
      <c r="E11" s="4"/>
      <c r="F11" s="4"/>
      <c r="G11" s="21"/>
      <c r="H11" s="50"/>
      <c r="I11" s="50"/>
      <c r="J11" s="50"/>
      <c r="K11" s="4"/>
      <c r="L11" s="4"/>
      <c r="M11" s="3"/>
      <c r="N11" s="3"/>
      <c r="O11" s="3"/>
      <c r="P11" s="3"/>
      <c r="Q11" s="3"/>
      <c r="R11" s="3"/>
      <c r="S11" s="13"/>
      <c r="T11" s="24"/>
    </row>
    <row r="12" spans="1:20">
      <c r="A12" s="3"/>
      <c r="B12" s="2" t="s">
        <v>8</v>
      </c>
      <c r="C12" s="2" t="s">
        <v>6</v>
      </c>
      <c r="D12" s="21" t="s">
        <v>3</v>
      </c>
      <c r="E12" s="4" t="s">
        <v>3</v>
      </c>
      <c r="F12" s="4" t="s">
        <v>3</v>
      </c>
      <c r="G12" s="21"/>
      <c r="H12" s="50" t="s">
        <v>3</v>
      </c>
      <c r="I12" s="50" t="s">
        <v>3</v>
      </c>
      <c r="J12" s="50" t="s">
        <v>3</v>
      </c>
      <c r="K12" s="4" t="s">
        <v>3</v>
      </c>
      <c r="L12" s="4" t="s">
        <v>3</v>
      </c>
      <c r="M12" s="3">
        <v>0</v>
      </c>
      <c r="N12" s="111">
        <f t="shared" ref="N12:S12" si="1">N194</f>
        <v>142020</v>
      </c>
      <c r="O12" s="103">
        <f t="shared" si="1"/>
        <v>177627</v>
      </c>
      <c r="P12" s="103">
        <f t="shared" si="1"/>
        <v>89790</v>
      </c>
      <c r="Q12" s="103">
        <f t="shared" si="1"/>
        <v>69640</v>
      </c>
      <c r="R12" s="103">
        <f t="shared" si="1"/>
        <v>90320</v>
      </c>
      <c r="S12" s="103">
        <f t="shared" si="1"/>
        <v>70380</v>
      </c>
      <c r="T12" s="24">
        <f>SUM(M12:S12)</f>
        <v>639777</v>
      </c>
    </row>
    <row r="13" spans="1:20">
      <c r="A13" s="3"/>
      <c r="B13" s="2" t="s">
        <v>9</v>
      </c>
      <c r="C13" s="2" t="s">
        <v>6</v>
      </c>
      <c r="D13" s="21" t="s">
        <v>3</v>
      </c>
      <c r="E13" s="4" t="s">
        <v>3</v>
      </c>
      <c r="F13" s="4" t="s">
        <v>3</v>
      </c>
      <c r="G13" s="21"/>
      <c r="H13" s="50" t="s">
        <v>3</v>
      </c>
      <c r="I13" s="50" t="s">
        <v>3</v>
      </c>
      <c r="J13" s="50" t="s">
        <v>3</v>
      </c>
      <c r="K13" s="4" t="s">
        <v>3</v>
      </c>
      <c r="L13" s="4" t="s">
        <v>3</v>
      </c>
      <c r="M13" s="3"/>
      <c r="N13" s="3"/>
      <c r="O13" s="3"/>
      <c r="P13" s="3"/>
      <c r="Q13" s="3"/>
      <c r="R13" s="3"/>
      <c r="S13" s="13"/>
      <c r="T13" s="3"/>
    </row>
    <row r="14" spans="1:20">
      <c r="A14" s="3"/>
      <c r="B14" s="2" t="s">
        <v>10</v>
      </c>
      <c r="C14" s="2" t="s">
        <v>6</v>
      </c>
      <c r="D14" s="21" t="s">
        <v>3</v>
      </c>
      <c r="E14" s="4" t="s">
        <v>3</v>
      </c>
      <c r="F14" s="4" t="s">
        <v>3</v>
      </c>
      <c r="G14" s="21"/>
      <c r="H14" s="50" t="s">
        <v>3</v>
      </c>
      <c r="I14" s="50" t="s">
        <v>3</v>
      </c>
      <c r="J14" s="50" t="s">
        <v>3</v>
      </c>
      <c r="K14" s="4" t="s">
        <v>3</v>
      </c>
      <c r="L14" s="4" t="s">
        <v>3</v>
      </c>
      <c r="M14" s="3"/>
      <c r="N14" s="3"/>
      <c r="O14" s="3"/>
      <c r="P14" s="3"/>
      <c r="Q14" s="3"/>
      <c r="R14" s="3"/>
      <c r="S14" s="13"/>
      <c r="T14" s="3"/>
    </row>
    <row r="15" spans="1:20" ht="120">
      <c r="A15" s="3"/>
      <c r="B15" s="25" t="s">
        <v>118</v>
      </c>
      <c r="C15" s="25" t="s">
        <v>29</v>
      </c>
      <c r="D15" s="21" t="s">
        <v>3</v>
      </c>
      <c r="E15" s="30" t="s">
        <v>32</v>
      </c>
      <c r="F15" s="27" t="s">
        <v>31</v>
      </c>
      <c r="G15" s="21" t="s">
        <v>3</v>
      </c>
      <c r="H15" s="50" t="s">
        <v>3</v>
      </c>
      <c r="I15" s="50" t="s">
        <v>3</v>
      </c>
      <c r="J15" s="50" t="s">
        <v>3</v>
      </c>
      <c r="K15" s="48">
        <v>47.2</v>
      </c>
      <c r="L15" s="27">
        <v>56.1</v>
      </c>
      <c r="M15" s="28">
        <v>64.900000000000006</v>
      </c>
      <c r="N15" s="28">
        <v>73.7</v>
      </c>
      <c r="O15" s="28">
        <v>82.4</v>
      </c>
      <c r="P15" s="28">
        <v>100</v>
      </c>
      <c r="Q15" s="28">
        <v>100</v>
      </c>
      <c r="R15" s="28">
        <v>100</v>
      </c>
      <c r="S15" s="28">
        <v>100</v>
      </c>
      <c r="T15" s="4" t="s">
        <v>3</v>
      </c>
    </row>
    <row r="16" spans="1:20" ht="135" customHeight="1">
      <c r="A16" s="3"/>
      <c r="B16" s="25" t="s">
        <v>119</v>
      </c>
      <c r="C16" s="25" t="s">
        <v>29</v>
      </c>
      <c r="D16" s="21" t="s">
        <v>3</v>
      </c>
      <c r="E16" s="21" t="s">
        <v>116</v>
      </c>
      <c r="F16" s="27" t="s">
        <v>31</v>
      </c>
      <c r="G16" s="21" t="s">
        <v>3</v>
      </c>
      <c r="H16" s="50" t="s">
        <v>3</v>
      </c>
      <c r="I16" s="50" t="s">
        <v>3</v>
      </c>
      <c r="J16" s="50" t="s">
        <v>3</v>
      </c>
      <c r="K16" s="48">
        <v>1</v>
      </c>
      <c r="L16" s="48">
        <v>2</v>
      </c>
      <c r="M16" s="48">
        <v>3</v>
      </c>
      <c r="N16" s="48">
        <v>4</v>
      </c>
      <c r="O16" s="48">
        <v>5</v>
      </c>
      <c r="P16" s="48">
        <v>6</v>
      </c>
      <c r="Q16" s="48">
        <v>7</v>
      </c>
      <c r="R16" s="48">
        <v>7</v>
      </c>
      <c r="S16" s="48">
        <v>7</v>
      </c>
      <c r="T16" s="4" t="s">
        <v>3</v>
      </c>
    </row>
    <row r="17" spans="1:21" ht="60">
      <c r="A17" s="3"/>
      <c r="B17" s="25" t="s">
        <v>120</v>
      </c>
      <c r="C17" s="25" t="s">
        <v>38</v>
      </c>
      <c r="D17" s="21" t="s">
        <v>3</v>
      </c>
      <c r="E17" s="21" t="s">
        <v>39</v>
      </c>
      <c r="F17" s="27" t="s">
        <v>31</v>
      </c>
      <c r="G17" s="21"/>
      <c r="H17" s="50"/>
      <c r="I17" s="50"/>
      <c r="J17" s="50"/>
      <c r="K17" s="47" t="s">
        <v>3</v>
      </c>
      <c r="L17" s="47" t="s">
        <v>3</v>
      </c>
      <c r="M17" s="48">
        <v>600</v>
      </c>
      <c r="N17" s="48">
        <v>540</v>
      </c>
      <c r="O17" s="31">
        <v>456</v>
      </c>
      <c r="P17" s="31">
        <v>453</v>
      </c>
      <c r="Q17" s="31">
        <v>451</v>
      </c>
      <c r="R17" s="31">
        <v>451</v>
      </c>
      <c r="S17" s="83">
        <v>451</v>
      </c>
      <c r="T17" s="4"/>
    </row>
    <row r="18" spans="1:21" ht="90">
      <c r="A18" s="3" t="s">
        <v>11</v>
      </c>
      <c r="B18" s="10" t="s">
        <v>108</v>
      </c>
      <c r="C18" s="10"/>
      <c r="D18" s="20">
        <v>0.4</v>
      </c>
      <c r="E18" s="4"/>
      <c r="F18" s="27"/>
      <c r="G18" s="21" t="s">
        <v>3</v>
      </c>
      <c r="H18" s="50"/>
      <c r="I18" s="50"/>
      <c r="J18" s="50"/>
      <c r="K18" s="4"/>
      <c r="L18" s="4"/>
      <c r="M18" s="3"/>
      <c r="N18" s="3"/>
      <c r="O18" s="3"/>
      <c r="P18" s="3"/>
      <c r="Q18" s="3"/>
      <c r="R18" s="3"/>
      <c r="S18" s="13"/>
      <c r="T18" s="3"/>
    </row>
    <row r="19" spans="1:21" ht="30" customHeight="1">
      <c r="A19" s="3" t="s">
        <v>12</v>
      </c>
      <c r="B19" s="427" t="s">
        <v>33</v>
      </c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9"/>
    </row>
    <row r="20" spans="1:21" ht="53.25" customHeight="1">
      <c r="A20" s="3"/>
      <c r="B20" s="5" t="s">
        <v>27</v>
      </c>
      <c r="C20" s="2" t="s">
        <v>6</v>
      </c>
      <c r="D20" s="21" t="s">
        <v>3</v>
      </c>
      <c r="E20" s="4" t="s">
        <v>3</v>
      </c>
      <c r="F20" s="4" t="s">
        <v>3</v>
      </c>
      <c r="G20" s="30" t="s">
        <v>34</v>
      </c>
      <c r="H20" s="50" t="s">
        <v>3</v>
      </c>
      <c r="I20" s="50" t="s">
        <v>3</v>
      </c>
      <c r="J20" s="50" t="s">
        <v>3</v>
      </c>
      <c r="K20" s="4" t="s">
        <v>3</v>
      </c>
      <c r="L20" s="4" t="s">
        <v>3</v>
      </c>
      <c r="M20" s="64">
        <f t="shared" ref="M20:S20" si="2">M27+M41+M52+M60+M68+M80+M92+M100</f>
        <v>421166.60000000003</v>
      </c>
      <c r="N20" s="64">
        <f t="shared" si="2"/>
        <v>403131.4</v>
      </c>
      <c r="O20" s="64">
        <f t="shared" si="2"/>
        <v>403131.4</v>
      </c>
      <c r="P20" s="64">
        <f t="shared" si="2"/>
        <v>403131.4</v>
      </c>
      <c r="Q20" s="64">
        <f t="shared" si="2"/>
        <v>403131.4</v>
      </c>
      <c r="R20" s="64">
        <f t="shared" si="2"/>
        <v>403131.4</v>
      </c>
      <c r="S20" s="64">
        <f t="shared" si="2"/>
        <v>403131.4</v>
      </c>
      <c r="T20" s="64">
        <f>SUM(M20:S20)</f>
        <v>2839954.9999999995</v>
      </c>
      <c r="U20" s="71">
        <f>M20-418827</f>
        <v>2339.6000000000349</v>
      </c>
    </row>
    <row r="21" spans="1:21">
      <c r="A21" s="3"/>
      <c r="B21" s="5" t="s">
        <v>28</v>
      </c>
      <c r="C21" s="2"/>
      <c r="D21" s="21"/>
      <c r="E21" s="4"/>
      <c r="F21" s="4"/>
      <c r="G21" s="21"/>
      <c r="H21" s="50"/>
      <c r="I21" s="50"/>
      <c r="J21" s="50"/>
      <c r="K21" s="4"/>
      <c r="L21" s="4"/>
      <c r="M21" s="3"/>
      <c r="N21" s="3"/>
      <c r="O21" s="3"/>
      <c r="P21" s="3"/>
      <c r="Q21" s="3"/>
      <c r="R21" s="3"/>
      <c r="S21" s="13"/>
      <c r="T21" s="3"/>
    </row>
    <row r="22" spans="1:21">
      <c r="A22" s="3"/>
      <c r="B22" s="2" t="s">
        <v>8</v>
      </c>
      <c r="C22" s="2" t="s">
        <v>6</v>
      </c>
      <c r="D22" s="21" t="s">
        <v>3</v>
      </c>
      <c r="E22" s="4" t="s">
        <v>3</v>
      </c>
      <c r="F22" s="4" t="s">
        <v>3</v>
      </c>
      <c r="G22" s="21"/>
      <c r="H22" s="50" t="s">
        <v>3</v>
      </c>
      <c r="I22" s="50" t="s">
        <v>3</v>
      </c>
      <c r="J22" s="50" t="s">
        <v>3</v>
      </c>
      <c r="K22" s="4" t="s">
        <v>3</v>
      </c>
      <c r="L22" s="4" t="s">
        <v>3</v>
      </c>
      <c r="M22" s="3"/>
      <c r="N22" s="3"/>
      <c r="O22" s="3"/>
      <c r="P22" s="3"/>
      <c r="Q22" s="3"/>
      <c r="R22" s="3"/>
      <c r="S22" s="13"/>
      <c r="T22" s="3"/>
    </row>
    <row r="23" spans="1:21">
      <c r="A23" s="3"/>
      <c r="B23" s="2" t="s">
        <v>9</v>
      </c>
      <c r="C23" s="2" t="s">
        <v>6</v>
      </c>
      <c r="D23" s="21" t="s">
        <v>3</v>
      </c>
      <c r="E23" s="4" t="s">
        <v>3</v>
      </c>
      <c r="F23" s="4" t="s">
        <v>3</v>
      </c>
      <c r="G23" s="21"/>
      <c r="H23" s="50" t="s">
        <v>3</v>
      </c>
      <c r="I23" s="50" t="s">
        <v>3</v>
      </c>
      <c r="J23" s="50" t="s">
        <v>3</v>
      </c>
      <c r="K23" s="4" t="s">
        <v>3</v>
      </c>
      <c r="L23" s="4" t="s">
        <v>3</v>
      </c>
      <c r="M23" s="3"/>
      <c r="N23" s="3"/>
      <c r="O23" s="3"/>
      <c r="P23" s="3"/>
      <c r="Q23" s="3"/>
      <c r="R23" s="3"/>
      <c r="S23" s="13"/>
      <c r="T23" s="3"/>
    </row>
    <row r="24" spans="1:21">
      <c r="A24" s="3"/>
      <c r="B24" s="2" t="s">
        <v>10</v>
      </c>
      <c r="C24" s="2" t="s">
        <v>6</v>
      </c>
      <c r="D24" s="21" t="s">
        <v>3</v>
      </c>
      <c r="E24" s="4" t="s">
        <v>3</v>
      </c>
      <c r="F24" s="4" t="s">
        <v>3</v>
      </c>
      <c r="G24" s="21"/>
      <c r="H24" s="50" t="s">
        <v>3</v>
      </c>
      <c r="I24" s="50" t="s">
        <v>3</v>
      </c>
      <c r="J24" s="50" t="s">
        <v>3</v>
      </c>
      <c r="K24" s="4" t="s">
        <v>3</v>
      </c>
      <c r="L24" s="4" t="s">
        <v>3</v>
      </c>
      <c r="M24" s="3"/>
      <c r="N24" s="3"/>
      <c r="O24" s="3"/>
      <c r="P24" s="3"/>
      <c r="Q24" s="3"/>
      <c r="R24" s="3"/>
      <c r="S24" s="13"/>
      <c r="T24" s="3"/>
    </row>
    <row r="25" spans="1:21" ht="30">
      <c r="A25" s="3"/>
      <c r="B25" s="2" t="s">
        <v>144</v>
      </c>
      <c r="C25" s="2" t="s">
        <v>53</v>
      </c>
      <c r="D25" s="21"/>
      <c r="E25" s="4" t="s">
        <v>39</v>
      </c>
      <c r="F25" s="4"/>
      <c r="G25" s="21"/>
      <c r="H25" s="50"/>
      <c r="I25" s="50"/>
      <c r="J25" s="50"/>
      <c r="K25" s="4"/>
      <c r="L25" s="4"/>
      <c r="M25" s="3">
        <v>195</v>
      </c>
      <c r="N25" s="3">
        <v>207</v>
      </c>
      <c r="O25" s="3">
        <v>219</v>
      </c>
      <c r="P25" s="3">
        <v>232</v>
      </c>
      <c r="Q25" s="3">
        <v>246</v>
      </c>
      <c r="R25" s="3">
        <v>246</v>
      </c>
      <c r="S25" s="13">
        <v>246</v>
      </c>
      <c r="T25" s="3"/>
    </row>
    <row r="26" spans="1:21" ht="30">
      <c r="A26" s="3" t="s">
        <v>14</v>
      </c>
      <c r="B26" s="2" t="s">
        <v>35</v>
      </c>
      <c r="C26" s="2"/>
      <c r="D26" s="21">
        <v>0.05</v>
      </c>
      <c r="E26" s="4"/>
      <c r="F26" s="4"/>
      <c r="G26" s="21"/>
      <c r="H26" s="50"/>
      <c r="I26" s="50"/>
      <c r="J26" s="50"/>
      <c r="K26" s="4"/>
      <c r="L26" s="4"/>
      <c r="M26" s="3"/>
      <c r="N26" s="3"/>
      <c r="O26" s="3"/>
      <c r="P26" s="3"/>
      <c r="Q26" s="3"/>
      <c r="R26" s="3"/>
      <c r="S26" s="13"/>
      <c r="T26" s="4" t="s">
        <v>3</v>
      </c>
    </row>
    <row r="27" spans="1:21" ht="30" customHeight="1">
      <c r="A27" s="436"/>
      <c r="B27" s="433" t="s">
        <v>27</v>
      </c>
      <c r="C27" s="433" t="s">
        <v>6</v>
      </c>
      <c r="D27" s="21" t="s">
        <v>3</v>
      </c>
      <c r="E27" s="4" t="s">
        <v>3</v>
      </c>
      <c r="F27" s="4" t="s">
        <v>3</v>
      </c>
      <c r="G27" s="72"/>
      <c r="H27" s="50" t="s">
        <v>3</v>
      </c>
      <c r="I27" s="50" t="s">
        <v>3</v>
      </c>
      <c r="J27" s="50" t="s">
        <v>3</v>
      </c>
      <c r="K27" s="4" t="s">
        <v>3</v>
      </c>
      <c r="L27" s="4" t="s">
        <v>3</v>
      </c>
      <c r="M27" s="51">
        <f t="shared" ref="M27:S27" si="3">M28+M29+M30</f>
        <v>53420.4</v>
      </c>
      <c r="N27" s="51">
        <f t="shared" si="3"/>
        <v>52620.4</v>
      </c>
      <c r="O27" s="51">
        <f t="shared" si="3"/>
        <v>52620.4</v>
      </c>
      <c r="P27" s="51">
        <f t="shared" si="3"/>
        <v>52620.4</v>
      </c>
      <c r="Q27" s="51">
        <f t="shared" si="3"/>
        <v>52620.4</v>
      </c>
      <c r="R27" s="51">
        <f t="shared" si="3"/>
        <v>52620.4</v>
      </c>
      <c r="S27" s="51">
        <f t="shared" si="3"/>
        <v>52620.4</v>
      </c>
      <c r="T27" s="51">
        <f>SUM(M27:S27)</f>
        <v>369142.80000000005</v>
      </c>
    </row>
    <row r="28" spans="1:21">
      <c r="A28" s="437"/>
      <c r="B28" s="434"/>
      <c r="C28" s="434"/>
      <c r="D28" s="21" t="s">
        <v>3</v>
      </c>
      <c r="E28" s="4" t="s">
        <v>3</v>
      </c>
      <c r="F28" s="4" t="s">
        <v>3</v>
      </c>
      <c r="G28" s="72"/>
      <c r="H28" s="50" t="s">
        <v>72</v>
      </c>
      <c r="I28" s="50" t="s">
        <v>73</v>
      </c>
      <c r="J28" s="50" t="s">
        <v>74</v>
      </c>
      <c r="K28" s="50"/>
      <c r="L28" s="50"/>
      <c r="M28" s="52">
        <v>800</v>
      </c>
      <c r="N28" s="32"/>
      <c r="O28" s="32"/>
      <c r="P28" s="32"/>
      <c r="Q28" s="32"/>
      <c r="R28" s="32"/>
      <c r="S28" s="49"/>
      <c r="T28" s="52">
        <f>SUM(M28:S28)</f>
        <v>800</v>
      </c>
    </row>
    <row r="29" spans="1:21">
      <c r="A29" s="437"/>
      <c r="B29" s="434"/>
      <c r="C29" s="434"/>
      <c r="D29" s="21" t="s">
        <v>3</v>
      </c>
      <c r="E29" s="4" t="s">
        <v>3</v>
      </c>
      <c r="F29" s="4" t="s">
        <v>3</v>
      </c>
      <c r="G29" s="72"/>
      <c r="H29" s="50" t="s">
        <v>75</v>
      </c>
      <c r="I29" s="50" t="s">
        <v>76</v>
      </c>
      <c r="J29" s="50" t="s">
        <v>77</v>
      </c>
      <c r="K29" s="50"/>
      <c r="L29" s="50"/>
      <c r="M29" s="52">
        <v>32060</v>
      </c>
      <c r="N29" s="32">
        <v>32060</v>
      </c>
      <c r="O29" s="32">
        <v>32060</v>
      </c>
      <c r="P29" s="32">
        <v>32060</v>
      </c>
      <c r="Q29" s="32">
        <v>32060</v>
      </c>
      <c r="R29" s="32">
        <v>32060</v>
      </c>
      <c r="S29" s="32">
        <v>32060</v>
      </c>
      <c r="T29" s="52">
        <f>SUM(M29:S29)</f>
        <v>224420</v>
      </c>
    </row>
    <row r="30" spans="1:21">
      <c r="A30" s="438"/>
      <c r="B30" s="435"/>
      <c r="C30" s="435"/>
      <c r="D30" s="21" t="s">
        <v>3</v>
      </c>
      <c r="E30" s="4" t="s">
        <v>3</v>
      </c>
      <c r="F30" s="4" t="s">
        <v>3</v>
      </c>
      <c r="G30" s="72"/>
      <c r="H30" s="50" t="s">
        <v>75</v>
      </c>
      <c r="I30" s="50" t="s">
        <v>76</v>
      </c>
      <c r="J30" s="50" t="s">
        <v>84</v>
      </c>
      <c r="K30" s="50"/>
      <c r="L30" s="50"/>
      <c r="M30" s="52">
        <f t="shared" ref="M30:S30" si="4">20560.4</f>
        <v>20560.400000000001</v>
      </c>
      <c r="N30" s="32">
        <f t="shared" si="4"/>
        <v>20560.400000000001</v>
      </c>
      <c r="O30" s="32">
        <f t="shared" si="4"/>
        <v>20560.400000000001</v>
      </c>
      <c r="P30" s="32">
        <f t="shared" si="4"/>
        <v>20560.400000000001</v>
      </c>
      <c r="Q30" s="32">
        <f t="shared" si="4"/>
        <v>20560.400000000001</v>
      </c>
      <c r="R30" s="32">
        <f t="shared" si="4"/>
        <v>20560.400000000001</v>
      </c>
      <c r="S30" s="32">
        <f t="shared" si="4"/>
        <v>20560.400000000001</v>
      </c>
      <c r="T30" s="52">
        <f>SUM(M30:S30)</f>
        <v>143922.79999999999</v>
      </c>
    </row>
    <row r="31" spans="1:21">
      <c r="A31" s="3"/>
      <c r="B31" s="5" t="s">
        <v>28</v>
      </c>
      <c r="C31" s="2"/>
      <c r="D31" s="21"/>
      <c r="E31" s="4"/>
      <c r="F31" s="4"/>
      <c r="G31" s="21"/>
      <c r="H31" s="50"/>
      <c r="I31" s="50"/>
      <c r="J31" s="50"/>
      <c r="K31" s="4"/>
      <c r="L31" s="4"/>
      <c r="M31" s="3"/>
      <c r="N31" s="3"/>
      <c r="O31" s="3"/>
      <c r="P31" s="3"/>
      <c r="Q31" s="3"/>
      <c r="R31" s="3"/>
      <c r="S31" s="13"/>
      <c r="T31" s="3"/>
    </row>
    <row r="32" spans="1:21">
      <c r="A32" s="3"/>
      <c r="B32" s="2" t="s">
        <v>8</v>
      </c>
      <c r="C32" s="2" t="s">
        <v>6</v>
      </c>
      <c r="D32" s="21" t="s">
        <v>3</v>
      </c>
      <c r="E32" s="4" t="s">
        <v>3</v>
      </c>
      <c r="F32" s="4" t="s">
        <v>3</v>
      </c>
      <c r="G32" s="21"/>
      <c r="H32" s="50"/>
      <c r="I32" s="50"/>
      <c r="J32" s="50"/>
      <c r="K32" s="4" t="s">
        <v>3</v>
      </c>
      <c r="L32" s="4" t="s">
        <v>3</v>
      </c>
      <c r="M32" s="3"/>
      <c r="N32" s="3"/>
      <c r="O32" s="3"/>
      <c r="P32" s="3"/>
      <c r="Q32" s="3"/>
      <c r="R32" s="3"/>
      <c r="S32" s="13"/>
      <c r="T32" s="3"/>
    </row>
    <row r="33" spans="1:20">
      <c r="A33" s="3"/>
      <c r="B33" s="2" t="s">
        <v>9</v>
      </c>
      <c r="C33" s="2" t="s">
        <v>6</v>
      </c>
      <c r="D33" s="21" t="s">
        <v>3</v>
      </c>
      <c r="E33" s="4" t="s">
        <v>3</v>
      </c>
      <c r="F33" s="4" t="s">
        <v>3</v>
      </c>
      <c r="G33" s="21"/>
      <c r="H33" s="50"/>
      <c r="I33" s="50"/>
      <c r="J33" s="50"/>
      <c r="K33" s="4" t="s">
        <v>3</v>
      </c>
      <c r="L33" s="4" t="s">
        <v>3</v>
      </c>
      <c r="M33" s="3"/>
      <c r="N33" s="3"/>
      <c r="O33" s="3"/>
      <c r="P33" s="3"/>
      <c r="Q33" s="3"/>
      <c r="R33" s="3"/>
      <c r="S33" s="13"/>
      <c r="T33" s="3"/>
    </row>
    <row r="34" spans="1:20">
      <c r="A34" s="3"/>
      <c r="B34" s="2" t="s">
        <v>10</v>
      </c>
      <c r="C34" s="2" t="s">
        <v>6</v>
      </c>
      <c r="D34" s="21" t="s">
        <v>3</v>
      </c>
      <c r="E34" s="4" t="s">
        <v>3</v>
      </c>
      <c r="F34" s="4" t="s">
        <v>3</v>
      </c>
      <c r="G34" s="21"/>
      <c r="H34" s="50"/>
      <c r="I34" s="50"/>
      <c r="J34" s="50"/>
      <c r="K34" s="4" t="s">
        <v>3</v>
      </c>
      <c r="L34" s="4" t="s">
        <v>3</v>
      </c>
      <c r="M34" s="3"/>
      <c r="N34" s="3"/>
      <c r="O34" s="3"/>
      <c r="P34" s="3"/>
      <c r="Q34" s="3"/>
      <c r="R34" s="3"/>
      <c r="S34" s="13"/>
      <c r="T34" s="3"/>
    </row>
    <row r="35" spans="1:20" ht="77.25" customHeight="1">
      <c r="A35" s="3"/>
      <c r="B35" s="2" t="s">
        <v>37</v>
      </c>
      <c r="C35" s="2" t="s">
        <v>38</v>
      </c>
      <c r="D35" s="21" t="s">
        <v>3</v>
      </c>
      <c r="E35" s="27" t="s">
        <v>39</v>
      </c>
      <c r="F35" s="27" t="s">
        <v>36</v>
      </c>
      <c r="G35" s="21" t="s">
        <v>3</v>
      </c>
      <c r="H35" s="50" t="s">
        <v>3</v>
      </c>
      <c r="I35" s="50" t="s">
        <v>3</v>
      </c>
      <c r="J35" s="50" t="s">
        <v>3</v>
      </c>
      <c r="K35" s="81">
        <v>147000</v>
      </c>
      <c r="L35" s="81">
        <v>147000</v>
      </c>
      <c r="M35" s="33">
        <v>155000</v>
      </c>
      <c r="N35" s="33">
        <v>155000</v>
      </c>
      <c r="O35" s="33">
        <v>155000</v>
      </c>
      <c r="P35" s="33">
        <v>155000</v>
      </c>
      <c r="Q35" s="33">
        <v>155000</v>
      </c>
      <c r="R35" s="33">
        <v>155000</v>
      </c>
      <c r="S35" s="33">
        <v>155000</v>
      </c>
      <c r="T35" s="4" t="s">
        <v>3</v>
      </c>
    </row>
    <row r="36" spans="1:20" ht="120">
      <c r="A36" s="3"/>
      <c r="B36" s="2" t="s">
        <v>121</v>
      </c>
      <c r="C36" s="2" t="s">
        <v>29</v>
      </c>
      <c r="D36" s="21" t="s">
        <v>3</v>
      </c>
      <c r="E36" s="21" t="s">
        <v>112</v>
      </c>
      <c r="F36" s="27" t="s">
        <v>36</v>
      </c>
      <c r="G36" s="21" t="s">
        <v>3</v>
      </c>
      <c r="H36" s="50" t="s">
        <v>3</v>
      </c>
      <c r="I36" s="50" t="s">
        <v>3</v>
      </c>
      <c r="J36" s="50" t="s">
        <v>3</v>
      </c>
      <c r="K36" s="27">
        <v>21</v>
      </c>
      <c r="L36" s="27">
        <v>22</v>
      </c>
      <c r="M36" s="33">
        <v>23</v>
      </c>
      <c r="N36" s="33">
        <v>24</v>
      </c>
      <c r="O36" s="33">
        <v>25</v>
      </c>
      <c r="P36" s="33">
        <v>26</v>
      </c>
      <c r="Q36" s="33">
        <v>27</v>
      </c>
      <c r="R36" s="33">
        <v>27</v>
      </c>
      <c r="S36" s="41">
        <v>27</v>
      </c>
      <c r="T36" s="4"/>
    </row>
    <row r="37" spans="1:20" ht="45">
      <c r="A37" s="3"/>
      <c r="B37" s="2" t="s">
        <v>122</v>
      </c>
      <c r="C37" s="2" t="s">
        <v>68</v>
      </c>
      <c r="D37" s="21" t="s">
        <v>3</v>
      </c>
      <c r="E37" s="27" t="s">
        <v>39</v>
      </c>
      <c r="F37" s="27" t="s">
        <v>36</v>
      </c>
      <c r="G37" s="21" t="s">
        <v>3</v>
      </c>
      <c r="H37" s="50" t="s">
        <v>3</v>
      </c>
      <c r="I37" s="50" t="s">
        <v>3</v>
      </c>
      <c r="J37" s="50" t="s">
        <v>3</v>
      </c>
      <c r="K37" s="27">
        <v>0.38</v>
      </c>
      <c r="L37" s="27">
        <v>0.4</v>
      </c>
      <c r="M37" s="42">
        <v>0.41</v>
      </c>
      <c r="N37" s="42">
        <v>0.43</v>
      </c>
      <c r="O37" s="42">
        <v>0.44</v>
      </c>
      <c r="P37" s="42">
        <v>0.46</v>
      </c>
      <c r="Q37" s="42">
        <v>0.47</v>
      </c>
      <c r="R37" s="42">
        <v>0.47</v>
      </c>
      <c r="S37" s="43">
        <v>0.47</v>
      </c>
      <c r="T37" s="44"/>
    </row>
    <row r="38" spans="1:20" ht="135">
      <c r="A38" s="3"/>
      <c r="B38" s="2" t="s">
        <v>123</v>
      </c>
      <c r="C38" s="2" t="s">
        <v>29</v>
      </c>
      <c r="D38" s="21" t="s">
        <v>3</v>
      </c>
      <c r="E38" s="21" t="s">
        <v>96</v>
      </c>
      <c r="F38" s="27" t="s">
        <v>36</v>
      </c>
      <c r="G38" s="21" t="s">
        <v>3</v>
      </c>
      <c r="H38" s="50" t="s">
        <v>3</v>
      </c>
      <c r="I38" s="50" t="s">
        <v>3</v>
      </c>
      <c r="J38" s="50" t="s">
        <v>3</v>
      </c>
      <c r="K38" s="27">
        <v>25</v>
      </c>
      <c r="L38" s="27">
        <v>35</v>
      </c>
      <c r="M38" s="33">
        <v>45</v>
      </c>
      <c r="N38" s="33">
        <v>55</v>
      </c>
      <c r="O38" s="33">
        <v>65</v>
      </c>
      <c r="P38" s="33">
        <v>75</v>
      </c>
      <c r="Q38" s="33">
        <v>85</v>
      </c>
      <c r="R38" s="33">
        <v>85</v>
      </c>
      <c r="S38" s="41">
        <v>85</v>
      </c>
      <c r="T38" s="4"/>
    </row>
    <row r="39" spans="1:20" ht="75">
      <c r="A39" s="3"/>
      <c r="B39" s="2" t="s">
        <v>124</v>
      </c>
      <c r="C39" s="2" t="s">
        <v>53</v>
      </c>
      <c r="D39" s="21" t="s">
        <v>3</v>
      </c>
      <c r="E39" s="27" t="s">
        <v>39</v>
      </c>
      <c r="F39" s="27" t="s">
        <v>36</v>
      </c>
      <c r="G39" s="21" t="s">
        <v>3</v>
      </c>
      <c r="H39" s="50" t="s">
        <v>3</v>
      </c>
      <c r="I39" s="50" t="s">
        <v>3</v>
      </c>
      <c r="J39" s="50" t="s">
        <v>3</v>
      </c>
      <c r="K39" s="92">
        <v>300</v>
      </c>
      <c r="L39" s="92">
        <v>350</v>
      </c>
      <c r="M39" s="33">
        <v>400</v>
      </c>
      <c r="N39" s="33">
        <v>450</v>
      </c>
      <c r="O39" s="33">
        <v>500</v>
      </c>
      <c r="P39" s="33">
        <v>550</v>
      </c>
      <c r="Q39" s="33">
        <v>600</v>
      </c>
      <c r="R39" s="33">
        <v>600</v>
      </c>
      <c r="S39" s="41">
        <v>600</v>
      </c>
      <c r="T39" s="4"/>
    </row>
    <row r="40" spans="1:20" ht="45">
      <c r="A40" s="3" t="s">
        <v>15</v>
      </c>
      <c r="B40" s="2" t="s">
        <v>40</v>
      </c>
      <c r="C40" s="2"/>
      <c r="D40" s="21">
        <v>0.05</v>
      </c>
      <c r="E40" s="4"/>
      <c r="F40" s="4"/>
      <c r="G40" s="21"/>
      <c r="H40" s="50"/>
      <c r="I40" s="50"/>
      <c r="J40" s="50"/>
      <c r="K40" s="4"/>
      <c r="L40" s="4"/>
      <c r="M40" s="3"/>
      <c r="N40" s="3"/>
      <c r="O40" s="3"/>
      <c r="P40" s="3"/>
      <c r="Q40" s="3"/>
      <c r="R40" s="3"/>
      <c r="S40" s="13"/>
      <c r="T40" s="3"/>
    </row>
    <row r="41" spans="1:20" ht="30" customHeight="1">
      <c r="A41" s="436"/>
      <c r="B41" s="433" t="s">
        <v>27</v>
      </c>
      <c r="C41" s="58" t="s">
        <v>6</v>
      </c>
      <c r="D41" s="21" t="s">
        <v>3</v>
      </c>
      <c r="E41" s="4" t="s">
        <v>3</v>
      </c>
      <c r="F41" s="4" t="s">
        <v>3</v>
      </c>
      <c r="G41" s="2"/>
      <c r="H41" s="50" t="s">
        <v>3</v>
      </c>
      <c r="I41" s="50" t="s">
        <v>3</v>
      </c>
      <c r="J41" s="50" t="s">
        <v>3</v>
      </c>
      <c r="K41" s="4" t="s">
        <v>3</v>
      </c>
      <c r="L41" s="4" t="s">
        <v>3</v>
      </c>
      <c r="M41" s="51">
        <f>M42+M43</f>
        <v>51554.5</v>
      </c>
      <c r="N41" s="51">
        <f t="shared" ref="N41:S41" si="5">N42+N43</f>
        <v>50754.5</v>
      </c>
      <c r="O41" s="51">
        <f t="shared" si="5"/>
        <v>50754.5</v>
      </c>
      <c r="P41" s="51">
        <f t="shared" si="5"/>
        <v>50754.5</v>
      </c>
      <c r="Q41" s="51">
        <f t="shared" si="5"/>
        <v>50754.5</v>
      </c>
      <c r="R41" s="51">
        <f t="shared" si="5"/>
        <v>50754.5</v>
      </c>
      <c r="S41" s="51">
        <f t="shared" si="5"/>
        <v>50754.5</v>
      </c>
      <c r="T41" s="51">
        <f>SUM(M41:S41)</f>
        <v>356081.5</v>
      </c>
    </row>
    <row r="42" spans="1:20">
      <c r="A42" s="437"/>
      <c r="B42" s="434"/>
      <c r="C42" s="59"/>
      <c r="D42" s="21" t="s">
        <v>3</v>
      </c>
      <c r="E42" s="4" t="s">
        <v>3</v>
      </c>
      <c r="F42" s="4" t="s">
        <v>3</v>
      </c>
      <c r="G42" s="2"/>
      <c r="H42" s="50" t="s">
        <v>72</v>
      </c>
      <c r="I42" s="50">
        <v>5222101</v>
      </c>
      <c r="J42" s="50">
        <v>612</v>
      </c>
      <c r="K42" s="4"/>
      <c r="L42" s="4"/>
      <c r="M42" s="52">
        <v>800</v>
      </c>
      <c r="N42" s="32"/>
      <c r="O42" s="32"/>
      <c r="P42" s="32"/>
      <c r="Q42" s="32"/>
      <c r="R42" s="32"/>
      <c r="S42" s="49"/>
      <c r="T42" s="32">
        <f>SUM(M42:S42)</f>
        <v>800</v>
      </c>
    </row>
    <row r="43" spans="1:20">
      <c r="A43" s="438"/>
      <c r="B43" s="435"/>
      <c r="C43" s="15"/>
      <c r="D43" s="21" t="s">
        <v>3</v>
      </c>
      <c r="E43" s="4" t="s">
        <v>3</v>
      </c>
      <c r="F43" s="4" t="s">
        <v>3</v>
      </c>
      <c r="G43" s="2"/>
      <c r="H43" s="50" t="s">
        <v>75</v>
      </c>
      <c r="I43" s="50" t="s">
        <v>78</v>
      </c>
      <c r="J43" s="50" t="s">
        <v>77</v>
      </c>
      <c r="K43" s="4"/>
      <c r="L43" s="4"/>
      <c r="M43" s="52">
        <f>50830.1-75.6</f>
        <v>50754.5</v>
      </c>
      <c r="N43" s="52">
        <f t="shared" ref="N43:S43" si="6">50830.1-75.6</f>
        <v>50754.5</v>
      </c>
      <c r="O43" s="52">
        <f t="shared" si="6"/>
        <v>50754.5</v>
      </c>
      <c r="P43" s="52">
        <f t="shared" si="6"/>
        <v>50754.5</v>
      </c>
      <c r="Q43" s="52">
        <f t="shared" si="6"/>
        <v>50754.5</v>
      </c>
      <c r="R43" s="52">
        <f t="shared" si="6"/>
        <v>50754.5</v>
      </c>
      <c r="S43" s="52">
        <f t="shared" si="6"/>
        <v>50754.5</v>
      </c>
      <c r="T43" s="32">
        <f>SUM(M43:S43)</f>
        <v>355281.5</v>
      </c>
    </row>
    <row r="44" spans="1:20">
      <c r="A44" s="3"/>
      <c r="B44" s="5" t="s">
        <v>28</v>
      </c>
      <c r="C44" s="2"/>
      <c r="D44" s="21"/>
      <c r="E44" s="4"/>
      <c r="F44" s="4"/>
      <c r="G44" s="21"/>
      <c r="H44" s="50"/>
      <c r="I44" s="50"/>
      <c r="J44" s="50"/>
      <c r="K44" s="4"/>
      <c r="L44" s="4"/>
      <c r="M44" s="3"/>
      <c r="N44" s="3"/>
      <c r="O44" s="3"/>
      <c r="P44" s="3"/>
      <c r="Q44" s="3"/>
      <c r="R44" s="3"/>
      <c r="S44" s="13"/>
      <c r="T44" s="3"/>
    </row>
    <row r="45" spans="1:20">
      <c r="A45" s="3"/>
      <c r="B45" s="2" t="s">
        <v>8</v>
      </c>
      <c r="C45" s="2" t="s">
        <v>6</v>
      </c>
      <c r="D45" s="21" t="s">
        <v>3</v>
      </c>
      <c r="E45" s="4" t="s">
        <v>3</v>
      </c>
      <c r="F45" s="4" t="s">
        <v>3</v>
      </c>
      <c r="G45" s="21"/>
      <c r="H45" s="50"/>
      <c r="I45" s="50"/>
      <c r="J45" s="50"/>
      <c r="K45" s="4" t="s">
        <v>3</v>
      </c>
      <c r="L45" s="4" t="s">
        <v>3</v>
      </c>
      <c r="M45" s="3"/>
      <c r="N45" s="3"/>
      <c r="O45" s="3"/>
      <c r="P45" s="3"/>
      <c r="Q45" s="3"/>
      <c r="R45" s="3"/>
      <c r="S45" s="13"/>
      <c r="T45" s="3"/>
    </row>
    <row r="46" spans="1:20">
      <c r="A46" s="3"/>
      <c r="B46" s="17" t="s">
        <v>9</v>
      </c>
      <c r="C46" s="2" t="s">
        <v>6</v>
      </c>
      <c r="D46" s="21" t="s">
        <v>3</v>
      </c>
      <c r="E46" s="4" t="s">
        <v>3</v>
      </c>
      <c r="F46" s="4" t="s">
        <v>3</v>
      </c>
      <c r="G46" s="21"/>
      <c r="H46" s="50"/>
      <c r="I46" s="50"/>
      <c r="J46" s="50"/>
      <c r="K46" s="4" t="s">
        <v>3</v>
      </c>
      <c r="L46" s="4" t="s">
        <v>3</v>
      </c>
      <c r="M46" s="3"/>
      <c r="N46" s="3"/>
      <c r="O46" s="3"/>
      <c r="P46" s="3"/>
      <c r="Q46" s="3"/>
      <c r="R46" s="3"/>
      <c r="S46" s="13"/>
      <c r="T46" s="3"/>
    </row>
    <row r="47" spans="1:20">
      <c r="A47" s="3"/>
      <c r="B47" s="2" t="s">
        <v>10</v>
      </c>
      <c r="C47" s="2" t="s">
        <v>6</v>
      </c>
      <c r="D47" s="21" t="s">
        <v>3</v>
      </c>
      <c r="E47" s="4" t="s">
        <v>3</v>
      </c>
      <c r="F47" s="4" t="s">
        <v>3</v>
      </c>
      <c r="G47" s="21"/>
      <c r="H47" s="50"/>
      <c r="I47" s="50"/>
      <c r="J47" s="50"/>
      <c r="K47" s="4" t="s">
        <v>3</v>
      </c>
      <c r="L47" s="4" t="s">
        <v>3</v>
      </c>
      <c r="M47" s="3"/>
      <c r="N47" s="3"/>
      <c r="O47" s="3"/>
      <c r="P47" s="3"/>
      <c r="Q47" s="3"/>
      <c r="R47" s="3"/>
      <c r="S47" s="13"/>
      <c r="T47" s="3"/>
    </row>
    <row r="48" spans="1:20" ht="48.75" customHeight="1">
      <c r="A48" s="3"/>
      <c r="B48" s="25" t="s">
        <v>105</v>
      </c>
      <c r="C48" s="2" t="s">
        <v>38</v>
      </c>
      <c r="D48" s="21" t="s">
        <v>3</v>
      </c>
      <c r="E48" s="27" t="s">
        <v>39</v>
      </c>
      <c r="F48" s="27" t="s">
        <v>36</v>
      </c>
      <c r="G48" s="21" t="s">
        <v>3</v>
      </c>
      <c r="H48" s="50" t="s">
        <v>3</v>
      </c>
      <c r="I48" s="50" t="s">
        <v>3</v>
      </c>
      <c r="J48" s="50" t="s">
        <v>3</v>
      </c>
      <c r="K48" s="82">
        <v>285000</v>
      </c>
      <c r="L48" s="81">
        <v>285000</v>
      </c>
      <c r="M48" s="33">
        <v>285100</v>
      </c>
      <c r="N48" s="33">
        <v>285100</v>
      </c>
      <c r="O48" s="33">
        <v>285100</v>
      </c>
      <c r="P48" s="33">
        <v>285100</v>
      </c>
      <c r="Q48" s="33">
        <v>285100</v>
      </c>
      <c r="R48" s="33">
        <v>285100</v>
      </c>
      <c r="S48" s="33">
        <v>285100</v>
      </c>
      <c r="T48" s="4" t="s">
        <v>3</v>
      </c>
    </row>
    <row r="49" spans="1:20" ht="181.5" customHeight="1">
      <c r="A49" s="3"/>
      <c r="B49" s="25" t="s">
        <v>125</v>
      </c>
      <c r="C49" s="2" t="s">
        <v>29</v>
      </c>
      <c r="D49" s="21" t="s">
        <v>3</v>
      </c>
      <c r="E49" s="21" t="s">
        <v>113</v>
      </c>
      <c r="F49" s="27" t="s">
        <v>36</v>
      </c>
      <c r="G49" s="21"/>
      <c r="H49" s="50" t="s">
        <v>3</v>
      </c>
      <c r="I49" s="50" t="s">
        <v>3</v>
      </c>
      <c r="J49" s="50" t="s">
        <v>3</v>
      </c>
      <c r="K49" s="27">
        <v>4.0999999999999996</v>
      </c>
      <c r="L49" s="27">
        <v>12.8</v>
      </c>
      <c r="M49" s="33">
        <v>24.4</v>
      </c>
      <c r="N49" s="33">
        <v>38.9</v>
      </c>
      <c r="O49" s="33">
        <v>56.4</v>
      </c>
      <c r="P49" s="33">
        <v>76.7</v>
      </c>
      <c r="Q49" s="33">
        <v>100</v>
      </c>
      <c r="R49" s="33">
        <v>100</v>
      </c>
      <c r="S49" s="41">
        <v>100</v>
      </c>
      <c r="T49" s="4"/>
    </row>
    <row r="50" spans="1:20" ht="149.25" customHeight="1">
      <c r="A50" s="3"/>
      <c r="B50" s="25" t="s">
        <v>126</v>
      </c>
      <c r="C50" s="2" t="s">
        <v>29</v>
      </c>
      <c r="D50" s="21" t="s">
        <v>3</v>
      </c>
      <c r="E50" s="21" t="s">
        <v>114</v>
      </c>
      <c r="F50" s="27" t="s">
        <v>36</v>
      </c>
      <c r="G50" s="21"/>
      <c r="H50" s="50" t="s">
        <v>3</v>
      </c>
      <c r="I50" s="50" t="s">
        <v>3</v>
      </c>
      <c r="J50" s="50" t="s">
        <v>3</v>
      </c>
      <c r="K50" s="4">
        <v>70.3</v>
      </c>
      <c r="L50" s="4">
        <v>75</v>
      </c>
      <c r="M50" s="33">
        <v>79.7</v>
      </c>
      <c r="N50" s="33">
        <v>81.099999999999994</v>
      </c>
      <c r="O50" s="33">
        <v>82</v>
      </c>
      <c r="P50" s="33">
        <v>83</v>
      </c>
      <c r="Q50" s="45">
        <v>83.9</v>
      </c>
      <c r="R50" s="45">
        <v>83.9</v>
      </c>
      <c r="S50" s="46">
        <v>83.9</v>
      </c>
      <c r="T50" s="4"/>
    </row>
    <row r="51" spans="1:20" ht="54.75" customHeight="1">
      <c r="A51" s="3" t="s">
        <v>41</v>
      </c>
      <c r="B51" s="2" t="s">
        <v>69</v>
      </c>
      <c r="C51" s="2"/>
      <c r="D51" s="21">
        <v>0.05</v>
      </c>
      <c r="E51" s="4"/>
      <c r="F51" s="4"/>
      <c r="G51" s="21"/>
      <c r="H51" s="50"/>
      <c r="I51" s="50"/>
      <c r="J51" s="50"/>
      <c r="K51" s="4"/>
      <c r="L51" s="4"/>
      <c r="M51" s="3"/>
      <c r="N51" s="3"/>
      <c r="O51" s="3"/>
      <c r="P51" s="3"/>
      <c r="Q51" s="3"/>
      <c r="R51" s="3"/>
      <c r="S51" s="13"/>
      <c r="T51" s="3"/>
    </row>
    <row r="52" spans="1:20" ht="24.75" customHeight="1">
      <c r="A52" s="436"/>
      <c r="B52" s="433" t="s">
        <v>27</v>
      </c>
      <c r="C52" s="433" t="s">
        <v>6</v>
      </c>
      <c r="D52" s="21" t="s">
        <v>3</v>
      </c>
      <c r="E52" s="4" t="s">
        <v>3</v>
      </c>
      <c r="F52" s="4" t="s">
        <v>3</v>
      </c>
      <c r="G52" s="2"/>
      <c r="H52" s="50" t="s">
        <v>3</v>
      </c>
      <c r="I52" s="50" t="s">
        <v>3</v>
      </c>
      <c r="J52" s="50" t="s">
        <v>3</v>
      </c>
      <c r="K52" s="4" t="s">
        <v>3</v>
      </c>
      <c r="L52" s="4" t="s">
        <v>3</v>
      </c>
      <c r="M52" s="51">
        <f>M53</f>
        <v>8000</v>
      </c>
      <c r="N52" s="51">
        <f t="shared" ref="N52:S52" si="7">N53</f>
        <v>0</v>
      </c>
      <c r="O52" s="51">
        <f t="shared" si="7"/>
        <v>0</v>
      </c>
      <c r="P52" s="51">
        <f t="shared" si="7"/>
        <v>0</v>
      </c>
      <c r="Q52" s="51">
        <f t="shared" si="7"/>
        <v>0</v>
      </c>
      <c r="R52" s="51">
        <f t="shared" si="7"/>
        <v>0</v>
      </c>
      <c r="S52" s="51">
        <f t="shared" si="7"/>
        <v>0</v>
      </c>
      <c r="T52" s="51">
        <f>SUM(M52:S52)</f>
        <v>8000</v>
      </c>
    </row>
    <row r="53" spans="1:20" ht="34.5" customHeight="1">
      <c r="A53" s="438"/>
      <c r="B53" s="435"/>
      <c r="C53" s="435"/>
      <c r="D53" s="21" t="s">
        <v>3</v>
      </c>
      <c r="E53" s="4" t="s">
        <v>3</v>
      </c>
      <c r="F53" s="4" t="s">
        <v>3</v>
      </c>
      <c r="G53" s="2"/>
      <c r="H53" s="50" t="s">
        <v>72</v>
      </c>
      <c r="I53" s="50" t="s">
        <v>79</v>
      </c>
      <c r="J53" s="50" t="s">
        <v>80</v>
      </c>
      <c r="K53" s="4" t="s">
        <v>3</v>
      </c>
      <c r="L53" s="4" t="s">
        <v>3</v>
      </c>
      <c r="M53" s="32">
        <v>8000</v>
      </c>
      <c r="N53" s="32"/>
      <c r="O53" s="32"/>
      <c r="P53" s="32"/>
      <c r="Q53" s="32"/>
      <c r="R53" s="32"/>
      <c r="S53" s="49"/>
      <c r="T53" s="32"/>
    </row>
    <row r="54" spans="1:20" ht="17.25" customHeight="1">
      <c r="A54" s="3"/>
      <c r="B54" s="5" t="s">
        <v>28</v>
      </c>
      <c r="C54" s="2"/>
      <c r="D54" s="21"/>
      <c r="E54" s="4"/>
      <c r="F54" s="4"/>
      <c r="G54" s="21"/>
      <c r="H54" s="50"/>
      <c r="I54" s="50"/>
      <c r="J54" s="50"/>
      <c r="K54" s="4"/>
      <c r="L54" s="4"/>
      <c r="M54" s="3"/>
      <c r="N54" s="3"/>
      <c r="O54" s="3"/>
      <c r="P54" s="3"/>
      <c r="Q54" s="3"/>
      <c r="R54" s="3"/>
      <c r="S54" s="13"/>
      <c r="T54" s="3"/>
    </row>
    <row r="55" spans="1:20" ht="17.25" customHeight="1">
      <c r="A55" s="3"/>
      <c r="B55" s="2" t="s">
        <v>8</v>
      </c>
      <c r="C55" s="2" t="s">
        <v>6</v>
      </c>
      <c r="D55" s="21" t="s">
        <v>3</v>
      </c>
      <c r="E55" s="4" t="s">
        <v>3</v>
      </c>
      <c r="F55" s="4" t="s">
        <v>3</v>
      </c>
      <c r="G55" s="21"/>
      <c r="H55" s="50"/>
      <c r="I55" s="50"/>
      <c r="J55" s="50"/>
      <c r="K55" s="4" t="s">
        <v>3</v>
      </c>
      <c r="L55" s="4" t="s">
        <v>3</v>
      </c>
      <c r="M55" s="3"/>
      <c r="N55" s="3"/>
      <c r="O55" s="3"/>
      <c r="P55" s="3"/>
      <c r="Q55" s="3"/>
      <c r="R55" s="3"/>
      <c r="S55" s="13"/>
      <c r="T55" s="3"/>
    </row>
    <row r="56" spans="1:20" ht="17.25" customHeight="1">
      <c r="A56" s="3"/>
      <c r="B56" s="17" t="s">
        <v>9</v>
      </c>
      <c r="C56" s="2" t="s">
        <v>6</v>
      </c>
      <c r="D56" s="21" t="s">
        <v>3</v>
      </c>
      <c r="E56" s="4" t="s">
        <v>3</v>
      </c>
      <c r="F56" s="4" t="s">
        <v>3</v>
      </c>
      <c r="G56" s="21"/>
      <c r="H56" s="50"/>
      <c r="I56" s="50"/>
      <c r="J56" s="50"/>
      <c r="K56" s="4" t="s">
        <v>3</v>
      </c>
      <c r="L56" s="4" t="s">
        <v>3</v>
      </c>
      <c r="M56" s="3"/>
      <c r="N56" s="3"/>
      <c r="O56" s="3"/>
      <c r="P56" s="3"/>
      <c r="Q56" s="3"/>
      <c r="R56" s="3"/>
      <c r="S56" s="13"/>
      <c r="T56" s="3"/>
    </row>
    <row r="57" spans="1:20" ht="17.25" customHeight="1">
      <c r="A57" s="3"/>
      <c r="B57" s="2" t="s">
        <v>10</v>
      </c>
      <c r="C57" s="2" t="s">
        <v>6</v>
      </c>
      <c r="D57" s="21" t="s">
        <v>3</v>
      </c>
      <c r="E57" s="4" t="s">
        <v>3</v>
      </c>
      <c r="F57" s="4" t="s">
        <v>3</v>
      </c>
      <c r="G57" s="21"/>
      <c r="H57" s="50"/>
      <c r="I57" s="50"/>
      <c r="J57" s="50"/>
      <c r="K57" s="4" t="s">
        <v>3</v>
      </c>
      <c r="L57" s="4" t="s">
        <v>3</v>
      </c>
      <c r="M57" s="3"/>
      <c r="N57" s="3"/>
      <c r="O57" s="3"/>
      <c r="P57" s="3"/>
      <c r="Q57" s="3"/>
      <c r="R57" s="3"/>
      <c r="S57" s="13"/>
      <c r="T57" s="3"/>
    </row>
    <row r="58" spans="1:20" ht="61.5" customHeight="1">
      <c r="A58" s="3"/>
      <c r="B58" s="25" t="s">
        <v>157</v>
      </c>
      <c r="C58" s="2" t="s">
        <v>53</v>
      </c>
      <c r="D58" s="21"/>
      <c r="E58" s="4" t="s">
        <v>39</v>
      </c>
      <c r="F58" s="4"/>
      <c r="G58" s="21"/>
      <c r="H58" s="50" t="s">
        <v>3</v>
      </c>
      <c r="I58" s="50" t="s">
        <v>3</v>
      </c>
      <c r="J58" s="50" t="s">
        <v>3</v>
      </c>
      <c r="K58" s="4" t="s">
        <v>3</v>
      </c>
      <c r="L58" s="4" t="s">
        <v>3</v>
      </c>
      <c r="M58" s="3">
        <v>14</v>
      </c>
      <c r="N58" s="3"/>
      <c r="O58" s="3"/>
      <c r="P58" s="3"/>
      <c r="Q58" s="3"/>
      <c r="R58" s="3"/>
      <c r="S58" s="13"/>
      <c r="T58" s="3"/>
    </row>
    <row r="59" spans="1:20" ht="44.25" customHeight="1">
      <c r="A59" s="3" t="s">
        <v>42</v>
      </c>
      <c r="B59" s="2" t="s">
        <v>43</v>
      </c>
      <c r="C59" s="2"/>
      <c r="D59" s="21">
        <v>0.05</v>
      </c>
      <c r="E59" s="27"/>
      <c r="F59" s="27"/>
      <c r="G59" s="21"/>
      <c r="H59" s="50"/>
      <c r="I59" s="50"/>
      <c r="J59" s="50"/>
      <c r="K59" s="4"/>
      <c r="L59" s="4"/>
      <c r="M59" s="33"/>
      <c r="N59" s="33"/>
      <c r="O59" s="33"/>
      <c r="P59" s="33"/>
      <c r="Q59" s="33"/>
      <c r="R59" s="33"/>
      <c r="S59" s="33"/>
      <c r="T59" s="4"/>
    </row>
    <row r="60" spans="1:20" ht="18.75" customHeight="1">
      <c r="A60" s="436"/>
      <c r="B60" s="433" t="s">
        <v>27</v>
      </c>
      <c r="C60" s="433" t="s">
        <v>6</v>
      </c>
      <c r="D60" s="21" t="s">
        <v>3</v>
      </c>
      <c r="E60" s="4" t="s">
        <v>3</v>
      </c>
      <c r="F60" s="4" t="s">
        <v>3</v>
      </c>
      <c r="G60" s="2"/>
      <c r="H60" s="50" t="s">
        <v>3</v>
      </c>
      <c r="I60" s="50" t="s">
        <v>3</v>
      </c>
      <c r="J60" s="50" t="s">
        <v>3</v>
      </c>
      <c r="K60" s="4" t="s">
        <v>3</v>
      </c>
      <c r="L60" s="4" t="s">
        <v>3</v>
      </c>
      <c r="M60" s="61">
        <f>M61</f>
        <v>28018.2</v>
      </c>
      <c r="N60" s="61">
        <f t="shared" ref="N60:S60" si="8">N61</f>
        <v>28018.2</v>
      </c>
      <c r="O60" s="61">
        <f t="shared" si="8"/>
        <v>28018.2</v>
      </c>
      <c r="P60" s="61">
        <f t="shared" si="8"/>
        <v>28018.2</v>
      </c>
      <c r="Q60" s="61">
        <f t="shared" si="8"/>
        <v>28018.2</v>
      </c>
      <c r="R60" s="61">
        <f t="shared" si="8"/>
        <v>28018.2</v>
      </c>
      <c r="S60" s="61">
        <f t="shared" si="8"/>
        <v>28018.2</v>
      </c>
      <c r="T60" s="63">
        <f>SUM(M60:S60)</f>
        <v>196127.40000000002</v>
      </c>
    </row>
    <row r="61" spans="1:20" ht="29.25" customHeight="1">
      <c r="A61" s="438"/>
      <c r="B61" s="435"/>
      <c r="C61" s="435"/>
      <c r="D61" s="21" t="s">
        <v>3</v>
      </c>
      <c r="E61" s="4" t="s">
        <v>3</v>
      </c>
      <c r="F61" s="4" t="s">
        <v>3</v>
      </c>
      <c r="G61" s="2"/>
      <c r="H61" s="50" t="s">
        <v>81</v>
      </c>
      <c r="I61" s="50" t="s">
        <v>82</v>
      </c>
      <c r="J61" s="50" t="s">
        <v>77</v>
      </c>
      <c r="K61" s="4" t="s">
        <v>3</v>
      </c>
      <c r="L61" s="4" t="s">
        <v>3</v>
      </c>
      <c r="M61" s="104">
        <v>28018.2</v>
      </c>
      <c r="N61" s="62">
        <v>28018.2</v>
      </c>
      <c r="O61" s="62">
        <v>28018.2</v>
      </c>
      <c r="P61" s="62">
        <v>28018.2</v>
      </c>
      <c r="Q61" s="62">
        <v>28018.2</v>
      </c>
      <c r="R61" s="62">
        <v>28018.2</v>
      </c>
      <c r="S61" s="62">
        <v>28018.2</v>
      </c>
      <c r="T61" s="34">
        <f>SUM(M61:S61)</f>
        <v>196127.40000000002</v>
      </c>
    </row>
    <row r="62" spans="1:20" ht="18.75" customHeight="1">
      <c r="A62" s="3"/>
      <c r="B62" s="5" t="s">
        <v>28</v>
      </c>
      <c r="C62" s="2"/>
      <c r="D62" s="21"/>
      <c r="E62" s="4"/>
      <c r="F62" s="4"/>
      <c r="G62" s="21"/>
      <c r="H62" s="50"/>
      <c r="I62" s="50"/>
      <c r="J62" s="50"/>
      <c r="K62" s="4"/>
      <c r="L62" s="4"/>
      <c r="M62" s="3"/>
      <c r="N62" s="3"/>
      <c r="O62" s="3"/>
      <c r="P62" s="3"/>
      <c r="Q62" s="3"/>
      <c r="R62" s="3"/>
      <c r="S62" s="13"/>
      <c r="T62" s="3"/>
    </row>
    <row r="63" spans="1:20" ht="18.75" customHeight="1">
      <c r="A63" s="3"/>
      <c r="B63" s="2" t="s">
        <v>8</v>
      </c>
      <c r="C63" s="2" t="s">
        <v>6</v>
      </c>
      <c r="D63" s="21" t="s">
        <v>3</v>
      </c>
      <c r="E63" s="4" t="s">
        <v>3</v>
      </c>
      <c r="F63" s="4" t="s">
        <v>3</v>
      </c>
      <c r="G63" s="21"/>
      <c r="H63" s="50"/>
      <c r="I63" s="50"/>
      <c r="J63" s="50"/>
      <c r="K63" s="4" t="s">
        <v>3</v>
      </c>
      <c r="L63" s="4" t="s">
        <v>3</v>
      </c>
      <c r="M63" s="3"/>
      <c r="N63" s="3"/>
      <c r="O63" s="3"/>
      <c r="P63" s="3"/>
      <c r="Q63" s="3"/>
      <c r="R63" s="3"/>
      <c r="S63" s="13"/>
      <c r="T63" s="3"/>
    </row>
    <row r="64" spans="1:20" ht="18.75" customHeight="1">
      <c r="A64" s="3"/>
      <c r="B64" s="2" t="s">
        <v>9</v>
      </c>
      <c r="C64" s="2" t="s">
        <v>6</v>
      </c>
      <c r="D64" s="21" t="s">
        <v>3</v>
      </c>
      <c r="E64" s="4" t="s">
        <v>3</v>
      </c>
      <c r="F64" s="4" t="s">
        <v>3</v>
      </c>
      <c r="G64" s="21"/>
      <c r="H64" s="50"/>
      <c r="I64" s="50"/>
      <c r="J64" s="50"/>
      <c r="K64" s="4" t="s">
        <v>3</v>
      </c>
      <c r="L64" s="4" t="s">
        <v>3</v>
      </c>
      <c r="M64" s="3"/>
      <c r="N64" s="3"/>
      <c r="O64" s="3"/>
      <c r="P64" s="3"/>
      <c r="Q64" s="3"/>
      <c r="R64" s="3"/>
      <c r="S64" s="13"/>
      <c r="T64" s="3"/>
    </row>
    <row r="65" spans="1:20" ht="18.75" customHeight="1">
      <c r="A65" s="3"/>
      <c r="B65" s="2" t="s">
        <v>10</v>
      </c>
      <c r="C65" s="2" t="s">
        <v>6</v>
      </c>
      <c r="D65" s="21" t="s">
        <v>3</v>
      </c>
      <c r="E65" s="4" t="s">
        <v>3</v>
      </c>
      <c r="F65" s="4" t="s">
        <v>3</v>
      </c>
      <c r="G65" s="21"/>
      <c r="H65" s="50"/>
      <c r="I65" s="50"/>
      <c r="J65" s="50"/>
      <c r="K65" s="4" t="s">
        <v>3</v>
      </c>
      <c r="L65" s="4" t="s">
        <v>3</v>
      </c>
      <c r="M65" s="3"/>
      <c r="N65" s="3"/>
      <c r="O65" s="3"/>
      <c r="P65" s="3"/>
      <c r="Q65" s="3"/>
      <c r="R65" s="3"/>
      <c r="S65" s="13"/>
      <c r="T65" s="3"/>
    </row>
    <row r="66" spans="1:20" ht="34.5" customHeight="1">
      <c r="A66" s="3"/>
      <c r="B66" s="25" t="s">
        <v>44</v>
      </c>
      <c r="C66" s="2" t="s">
        <v>38</v>
      </c>
      <c r="D66" s="21"/>
      <c r="E66" s="27" t="s">
        <v>39</v>
      </c>
      <c r="F66" s="27" t="s">
        <v>36</v>
      </c>
      <c r="G66" s="21" t="s">
        <v>3</v>
      </c>
      <c r="H66" s="50" t="s">
        <v>3</v>
      </c>
      <c r="I66" s="50" t="s">
        <v>3</v>
      </c>
      <c r="J66" s="50" t="s">
        <v>3</v>
      </c>
      <c r="K66" s="4" t="s">
        <v>3</v>
      </c>
      <c r="L66" s="4" t="s">
        <v>3</v>
      </c>
      <c r="M66" s="33">
        <v>150000</v>
      </c>
      <c r="N66" s="33">
        <v>150000</v>
      </c>
      <c r="O66" s="33">
        <v>160000</v>
      </c>
      <c r="P66" s="33">
        <v>160000</v>
      </c>
      <c r="Q66" s="33">
        <v>160000</v>
      </c>
      <c r="R66" s="33">
        <v>160000</v>
      </c>
      <c r="S66" s="33">
        <v>160000</v>
      </c>
      <c r="T66" s="4" t="s">
        <v>3</v>
      </c>
    </row>
    <row r="67" spans="1:20" ht="52.5" customHeight="1">
      <c r="A67" s="3" t="s">
        <v>45</v>
      </c>
      <c r="B67" s="2" t="s">
        <v>46</v>
      </c>
      <c r="C67" s="2"/>
      <c r="D67" s="21">
        <v>0.05</v>
      </c>
      <c r="E67" s="27"/>
      <c r="F67" s="27"/>
      <c r="G67" s="21"/>
      <c r="H67" s="50"/>
      <c r="I67" s="50"/>
      <c r="J67" s="50"/>
      <c r="K67" s="4"/>
      <c r="L67" s="4"/>
      <c r="M67" s="33"/>
      <c r="N67" s="33"/>
      <c r="O67" s="33"/>
      <c r="P67" s="33"/>
      <c r="Q67" s="33"/>
      <c r="R67" s="33"/>
      <c r="S67" s="33"/>
      <c r="T67" s="4"/>
    </row>
    <row r="68" spans="1:20" ht="18.75" customHeight="1">
      <c r="A68" s="436"/>
      <c r="B68" s="433" t="s">
        <v>27</v>
      </c>
      <c r="C68" s="433" t="s">
        <v>6</v>
      </c>
      <c r="D68" s="21" t="s">
        <v>3</v>
      </c>
      <c r="E68" s="4" t="s">
        <v>3</v>
      </c>
      <c r="F68" s="4" t="s">
        <v>3</v>
      </c>
      <c r="G68" s="2"/>
      <c r="H68" s="50" t="s">
        <v>3</v>
      </c>
      <c r="I68" s="50" t="s">
        <v>3</v>
      </c>
      <c r="J68" s="50" t="s">
        <v>3</v>
      </c>
      <c r="K68" s="4" t="s">
        <v>3</v>
      </c>
      <c r="L68" s="4" t="s">
        <v>3</v>
      </c>
      <c r="M68" s="61">
        <f>M69+M70+M71</f>
        <v>182830.8</v>
      </c>
      <c r="N68" s="61">
        <f t="shared" ref="N68:S68" si="9">N69+N70+N71</f>
        <v>180830.8</v>
      </c>
      <c r="O68" s="61">
        <f t="shared" si="9"/>
        <v>180830.8</v>
      </c>
      <c r="P68" s="61">
        <f t="shared" si="9"/>
        <v>180830.8</v>
      </c>
      <c r="Q68" s="61">
        <f t="shared" si="9"/>
        <v>180830.8</v>
      </c>
      <c r="R68" s="61">
        <f t="shared" si="9"/>
        <v>180830.8</v>
      </c>
      <c r="S68" s="61">
        <f t="shared" si="9"/>
        <v>180830.8</v>
      </c>
      <c r="T68" s="63">
        <f>SUM(M68:S68)</f>
        <v>1267815.6000000001</v>
      </c>
    </row>
    <row r="69" spans="1:20" ht="18.75" customHeight="1">
      <c r="A69" s="437"/>
      <c r="B69" s="434"/>
      <c r="C69" s="434"/>
      <c r="D69" s="21" t="s">
        <v>3</v>
      </c>
      <c r="E69" s="4" t="s">
        <v>3</v>
      </c>
      <c r="F69" s="4" t="s">
        <v>3</v>
      </c>
      <c r="G69" s="2"/>
      <c r="H69" s="50" t="s">
        <v>72</v>
      </c>
      <c r="I69" s="50" t="s">
        <v>73</v>
      </c>
      <c r="J69" s="50" t="s">
        <v>74</v>
      </c>
      <c r="K69" s="4" t="s">
        <v>3</v>
      </c>
      <c r="L69" s="4" t="s">
        <v>3</v>
      </c>
      <c r="M69" s="105">
        <v>2000</v>
      </c>
      <c r="N69" s="35"/>
      <c r="O69" s="35"/>
      <c r="P69" s="35"/>
      <c r="Q69" s="35"/>
      <c r="R69" s="35"/>
      <c r="S69" s="60"/>
      <c r="T69" s="34">
        <f>SUM(M69:S69)</f>
        <v>2000</v>
      </c>
    </row>
    <row r="70" spans="1:20" ht="18.75" customHeight="1">
      <c r="A70" s="437"/>
      <c r="B70" s="434"/>
      <c r="C70" s="434"/>
      <c r="D70" s="21" t="s">
        <v>3</v>
      </c>
      <c r="E70" s="4" t="s">
        <v>3</v>
      </c>
      <c r="F70" s="4" t="s">
        <v>3</v>
      </c>
      <c r="G70" s="2"/>
      <c r="H70" s="50" t="s">
        <v>75</v>
      </c>
      <c r="I70" s="50" t="s">
        <v>83</v>
      </c>
      <c r="J70" s="50" t="s">
        <v>77</v>
      </c>
      <c r="K70" s="4" t="s">
        <v>3</v>
      </c>
      <c r="L70" s="4" t="s">
        <v>3</v>
      </c>
      <c r="M70" s="105">
        <f>127422</f>
        <v>127422</v>
      </c>
      <c r="N70" s="35">
        <f>127422</f>
        <v>127422</v>
      </c>
      <c r="O70" s="35">
        <v>127422</v>
      </c>
      <c r="P70" s="35">
        <v>127422</v>
      </c>
      <c r="Q70" s="35">
        <v>127422</v>
      </c>
      <c r="R70" s="35">
        <v>127422</v>
      </c>
      <c r="S70" s="35">
        <v>127422</v>
      </c>
      <c r="T70" s="34">
        <f>SUM(M70:S70)</f>
        <v>891954</v>
      </c>
    </row>
    <row r="71" spans="1:20" ht="18.75" customHeight="1">
      <c r="A71" s="438"/>
      <c r="B71" s="435"/>
      <c r="C71" s="435"/>
      <c r="D71" s="21" t="s">
        <v>3</v>
      </c>
      <c r="E71" s="4" t="s">
        <v>3</v>
      </c>
      <c r="F71" s="4" t="s">
        <v>3</v>
      </c>
      <c r="G71" s="2"/>
      <c r="H71" s="50" t="s">
        <v>75</v>
      </c>
      <c r="I71" s="50" t="s">
        <v>83</v>
      </c>
      <c r="J71" s="50" t="s">
        <v>84</v>
      </c>
      <c r="K71" s="4" t="s">
        <v>3</v>
      </c>
      <c r="L71" s="4" t="s">
        <v>3</v>
      </c>
      <c r="M71" s="105">
        <v>53408.800000000003</v>
      </c>
      <c r="N71" s="35">
        <v>53408.800000000003</v>
      </c>
      <c r="O71" s="35">
        <v>53408.800000000003</v>
      </c>
      <c r="P71" s="35">
        <v>53408.800000000003</v>
      </c>
      <c r="Q71" s="35">
        <v>53408.800000000003</v>
      </c>
      <c r="R71" s="35">
        <v>53408.800000000003</v>
      </c>
      <c r="S71" s="35">
        <v>53408.800000000003</v>
      </c>
      <c r="T71" s="34">
        <f>SUM(M71:S71)</f>
        <v>373861.6</v>
      </c>
    </row>
    <row r="72" spans="1:20" ht="18.75" customHeight="1">
      <c r="A72" s="3"/>
      <c r="B72" s="5" t="s">
        <v>28</v>
      </c>
      <c r="C72" s="2"/>
      <c r="D72" s="21"/>
      <c r="E72" s="4"/>
      <c r="F72" s="4"/>
      <c r="G72" s="21"/>
      <c r="H72" s="50"/>
      <c r="I72" s="50"/>
      <c r="J72" s="50"/>
      <c r="K72" s="4"/>
      <c r="L72" s="4"/>
      <c r="M72" s="3"/>
      <c r="N72" s="3"/>
      <c r="O72" s="3"/>
      <c r="P72" s="3"/>
      <c r="Q72" s="3"/>
      <c r="R72" s="3"/>
      <c r="S72" s="13"/>
      <c r="T72" s="3"/>
    </row>
    <row r="73" spans="1:20" ht="18.75" customHeight="1">
      <c r="A73" s="3"/>
      <c r="B73" s="2" t="s">
        <v>8</v>
      </c>
      <c r="C73" s="2" t="s">
        <v>6</v>
      </c>
      <c r="D73" s="21" t="s">
        <v>3</v>
      </c>
      <c r="E73" s="4" t="s">
        <v>3</v>
      </c>
      <c r="F73" s="4" t="s">
        <v>3</v>
      </c>
      <c r="G73" s="21"/>
      <c r="H73" s="50"/>
      <c r="I73" s="50"/>
      <c r="J73" s="50"/>
      <c r="K73" s="4" t="s">
        <v>3</v>
      </c>
      <c r="L73" s="4" t="s">
        <v>3</v>
      </c>
      <c r="M73" s="3"/>
      <c r="N73" s="3"/>
      <c r="O73" s="3"/>
      <c r="P73" s="3"/>
      <c r="Q73" s="3"/>
      <c r="R73" s="3"/>
      <c r="S73" s="13"/>
      <c r="T73" s="3"/>
    </row>
    <row r="74" spans="1:20" ht="18.75" customHeight="1">
      <c r="A74" s="3"/>
      <c r="B74" s="2" t="s">
        <v>9</v>
      </c>
      <c r="C74" s="2" t="s">
        <v>6</v>
      </c>
      <c r="D74" s="21" t="s">
        <v>3</v>
      </c>
      <c r="E74" s="4" t="s">
        <v>3</v>
      </c>
      <c r="F74" s="4" t="s">
        <v>3</v>
      </c>
      <c r="G74" s="21"/>
      <c r="H74" s="50"/>
      <c r="I74" s="50"/>
      <c r="J74" s="50"/>
      <c r="K74" s="4" t="s">
        <v>3</v>
      </c>
      <c r="L74" s="4" t="s">
        <v>3</v>
      </c>
      <c r="M74" s="3"/>
      <c r="N74" s="3"/>
      <c r="O74" s="3"/>
      <c r="P74" s="3"/>
      <c r="Q74" s="3"/>
      <c r="R74" s="3"/>
      <c r="S74" s="13"/>
      <c r="T74" s="3"/>
    </row>
    <row r="75" spans="1:20" ht="18.75" customHeight="1">
      <c r="A75" s="3"/>
      <c r="B75" s="2" t="s">
        <v>10</v>
      </c>
      <c r="C75" s="2" t="s">
        <v>6</v>
      </c>
      <c r="D75" s="21" t="s">
        <v>3</v>
      </c>
      <c r="E75" s="4" t="s">
        <v>3</v>
      </c>
      <c r="F75" s="4" t="s">
        <v>3</v>
      </c>
      <c r="G75" s="21"/>
      <c r="H75" s="50"/>
      <c r="I75" s="50"/>
      <c r="J75" s="50"/>
      <c r="K75" s="4" t="s">
        <v>3</v>
      </c>
      <c r="L75" s="4" t="s">
        <v>3</v>
      </c>
      <c r="M75" s="3"/>
      <c r="N75" s="3"/>
      <c r="O75" s="3"/>
      <c r="P75" s="3"/>
      <c r="Q75" s="3"/>
      <c r="R75" s="3"/>
      <c r="S75" s="13"/>
      <c r="T75" s="3"/>
    </row>
    <row r="76" spans="1:20" s="76" customFormat="1" ht="69.75" customHeight="1">
      <c r="A76" s="40"/>
      <c r="B76" s="77" t="s">
        <v>104</v>
      </c>
      <c r="C76" s="17" t="s">
        <v>38</v>
      </c>
      <c r="D76" s="21" t="s">
        <v>3</v>
      </c>
      <c r="E76" s="48" t="s">
        <v>39</v>
      </c>
      <c r="F76" s="48" t="s">
        <v>36</v>
      </c>
      <c r="G76" s="73"/>
      <c r="H76" s="74"/>
      <c r="I76" s="74"/>
      <c r="J76" s="74"/>
      <c r="K76" s="81">
        <v>307400</v>
      </c>
      <c r="L76" s="81">
        <v>307400</v>
      </c>
      <c r="M76" s="81">
        <v>313115</v>
      </c>
      <c r="N76" s="81">
        <v>313115</v>
      </c>
      <c r="O76" s="81">
        <v>313115</v>
      </c>
      <c r="P76" s="81">
        <v>313115</v>
      </c>
      <c r="Q76" s="81">
        <v>313115</v>
      </c>
      <c r="R76" s="81">
        <v>313115</v>
      </c>
      <c r="S76" s="81">
        <v>313115</v>
      </c>
      <c r="T76" s="47"/>
    </row>
    <row r="77" spans="1:20" ht="127.5" customHeight="1">
      <c r="A77" s="3"/>
      <c r="B77" s="25" t="s">
        <v>127</v>
      </c>
      <c r="C77" s="2" t="s">
        <v>29</v>
      </c>
      <c r="D77" s="21" t="s">
        <v>3</v>
      </c>
      <c r="E77" s="21" t="s">
        <v>115</v>
      </c>
      <c r="F77" s="27" t="s">
        <v>36</v>
      </c>
      <c r="G77" s="21" t="s">
        <v>3</v>
      </c>
      <c r="H77" s="50" t="s">
        <v>3</v>
      </c>
      <c r="I77" s="50" t="s">
        <v>3</v>
      </c>
      <c r="J77" s="50" t="s">
        <v>3</v>
      </c>
      <c r="K77" s="27">
        <v>3.1</v>
      </c>
      <c r="L77" s="27">
        <v>3.2</v>
      </c>
      <c r="M77" s="45">
        <v>3.3</v>
      </c>
      <c r="N77" s="45">
        <v>3.4</v>
      </c>
      <c r="O77" s="45">
        <v>3.5</v>
      </c>
      <c r="P77" s="45">
        <v>3.6</v>
      </c>
      <c r="Q77" s="45">
        <v>3.7</v>
      </c>
      <c r="R77" s="45">
        <v>3.7</v>
      </c>
      <c r="S77" s="45">
        <v>3.7</v>
      </c>
      <c r="T77" s="4" t="s">
        <v>3</v>
      </c>
    </row>
    <row r="78" spans="1:20" ht="142.5" customHeight="1">
      <c r="A78" s="3"/>
      <c r="B78" s="25" t="s">
        <v>128</v>
      </c>
      <c r="C78" s="2" t="s">
        <v>29</v>
      </c>
      <c r="D78" s="21" t="s">
        <v>3</v>
      </c>
      <c r="E78" s="21" t="s">
        <v>97</v>
      </c>
      <c r="F78" s="27" t="s">
        <v>36</v>
      </c>
      <c r="G78" s="21" t="s">
        <v>3</v>
      </c>
      <c r="H78" s="50" t="s">
        <v>3</v>
      </c>
      <c r="I78" s="50" t="s">
        <v>3</v>
      </c>
      <c r="J78" s="50" t="s">
        <v>3</v>
      </c>
      <c r="K78" s="27">
        <v>66</v>
      </c>
      <c r="L78" s="27">
        <v>83</v>
      </c>
      <c r="M78" s="45">
        <v>83</v>
      </c>
      <c r="N78" s="45">
        <v>83</v>
      </c>
      <c r="O78" s="45">
        <v>100</v>
      </c>
      <c r="P78" s="45">
        <v>100</v>
      </c>
      <c r="Q78" s="45">
        <v>100</v>
      </c>
      <c r="R78" s="45">
        <v>100</v>
      </c>
      <c r="S78" s="45">
        <v>100</v>
      </c>
      <c r="T78" s="4"/>
    </row>
    <row r="79" spans="1:20" ht="36" customHeight="1">
      <c r="A79" s="3" t="s">
        <v>47</v>
      </c>
      <c r="B79" s="25" t="s">
        <v>48</v>
      </c>
      <c r="C79" s="2"/>
      <c r="D79" s="21">
        <v>0.05</v>
      </c>
      <c r="E79" s="27"/>
      <c r="F79" s="27"/>
      <c r="G79" s="21"/>
      <c r="H79" s="50"/>
      <c r="I79" s="50"/>
      <c r="J79" s="50"/>
      <c r="K79" s="47"/>
      <c r="L79" s="47"/>
      <c r="M79" s="33"/>
      <c r="N79" s="33"/>
      <c r="O79" s="33"/>
      <c r="P79" s="45"/>
      <c r="Q79" s="45"/>
      <c r="R79" s="45"/>
      <c r="S79" s="45"/>
      <c r="T79" s="4"/>
    </row>
    <row r="80" spans="1:20" ht="24" customHeight="1">
      <c r="A80" s="436"/>
      <c r="B80" s="433" t="s">
        <v>27</v>
      </c>
      <c r="C80" s="433" t="s">
        <v>6</v>
      </c>
      <c r="D80" s="21" t="s">
        <v>3</v>
      </c>
      <c r="E80" s="4" t="s">
        <v>3</v>
      </c>
      <c r="F80" s="4" t="s">
        <v>3</v>
      </c>
      <c r="G80" s="2"/>
      <c r="H80" s="50" t="s">
        <v>3</v>
      </c>
      <c r="I80" s="50" t="s">
        <v>3</v>
      </c>
      <c r="J80" s="50" t="s">
        <v>3</v>
      </c>
      <c r="K80" s="4" t="s">
        <v>3</v>
      </c>
      <c r="L80" s="4" t="s">
        <v>3</v>
      </c>
      <c r="M80" s="61">
        <f>M81+M82+M83</f>
        <v>92726.5</v>
      </c>
      <c r="N80" s="61">
        <f t="shared" ref="N80:S80" si="10">N81+N82+N83</f>
        <v>90907.5</v>
      </c>
      <c r="O80" s="61">
        <f t="shared" si="10"/>
        <v>90907.5</v>
      </c>
      <c r="P80" s="61">
        <f t="shared" si="10"/>
        <v>90907.5</v>
      </c>
      <c r="Q80" s="61">
        <f t="shared" si="10"/>
        <v>90907.5</v>
      </c>
      <c r="R80" s="61">
        <f t="shared" si="10"/>
        <v>90907.5</v>
      </c>
      <c r="S80" s="61">
        <f t="shared" si="10"/>
        <v>90907.5</v>
      </c>
      <c r="T80" s="63">
        <f>SUM(M80:S80)</f>
        <v>638171.5</v>
      </c>
    </row>
    <row r="81" spans="1:20" ht="16.5" customHeight="1">
      <c r="A81" s="437"/>
      <c r="B81" s="434"/>
      <c r="C81" s="434"/>
      <c r="D81" s="21" t="s">
        <v>3</v>
      </c>
      <c r="E81" s="4" t="s">
        <v>3</v>
      </c>
      <c r="F81" s="4" t="s">
        <v>3</v>
      </c>
      <c r="G81" s="2"/>
      <c r="H81" s="50" t="s">
        <v>72</v>
      </c>
      <c r="I81" s="50" t="s">
        <v>73</v>
      </c>
      <c r="J81" s="50" t="s">
        <v>74</v>
      </c>
      <c r="K81" s="4" t="s">
        <v>3</v>
      </c>
      <c r="L81" s="4" t="s">
        <v>3</v>
      </c>
      <c r="M81" s="105">
        <f>2000-181</f>
        <v>1819</v>
      </c>
      <c r="N81" s="35"/>
      <c r="O81" s="35"/>
      <c r="P81" s="35"/>
      <c r="Q81" s="35"/>
      <c r="R81" s="35"/>
      <c r="S81" s="60"/>
      <c r="T81" s="34">
        <f>SUM(M81:S81)</f>
        <v>1819</v>
      </c>
    </row>
    <row r="82" spans="1:20" ht="18" customHeight="1">
      <c r="A82" s="438"/>
      <c r="B82" s="435"/>
      <c r="C82" s="435"/>
      <c r="D82" s="21" t="s">
        <v>3</v>
      </c>
      <c r="E82" s="4" t="s">
        <v>3</v>
      </c>
      <c r="F82" s="4" t="s">
        <v>3</v>
      </c>
      <c r="G82" s="2"/>
      <c r="H82" s="50" t="s">
        <v>85</v>
      </c>
      <c r="I82" s="50" t="s">
        <v>86</v>
      </c>
      <c r="J82" s="50" t="s">
        <v>77</v>
      </c>
      <c r="K82" s="4" t="s">
        <v>3</v>
      </c>
      <c r="L82" s="4" t="s">
        <v>3</v>
      </c>
      <c r="M82" s="105">
        <v>88060.6</v>
      </c>
      <c r="N82" s="35">
        <v>88060.6</v>
      </c>
      <c r="O82" s="35">
        <v>88060.6</v>
      </c>
      <c r="P82" s="35">
        <v>88060.6</v>
      </c>
      <c r="Q82" s="35">
        <v>88060.6</v>
      </c>
      <c r="R82" s="35">
        <v>88060.6</v>
      </c>
      <c r="S82" s="35">
        <v>88060.6</v>
      </c>
      <c r="T82" s="34">
        <f>SUM(M82:S82)</f>
        <v>616424.19999999995</v>
      </c>
    </row>
    <row r="83" spans="1:20" ht="18.75" customHeight="1">
      <c r="A83" s="3"/>
      <c r="B83" s="5" t="s">
        <v>28</v>
      </c>
      <c r="C83" s="2"/>
      <c r="D83" s="21"/>
      <c r="E83" s="4"/>
      <c r="F83" s="4"/>
      <c r="G83" s="21"/>
      <c r="H83" s="50" t="s">
        <v>85</v>
      </c>
      <c r="I83" s="50" t="s">
        <v>86</v>
      </c>
      <c r="J83" s="50" t="s">
        <v>74</v>
      </c>
      <c r="K83" s="4" t="s">
        <v>3</v>
      </c>
      <c r="L83" s="4" t="s">
        <v>3</v>
      </c>
      <c r="M83" s="40">
        <v>2846.9</v>
      </c>
      <c r="N83" s="3">
        <v>2846.9</v>
      </c>
      <c r="O83" s="3">
        <v>2846.9</v>
      </c>
      <c r="P83" s="3">
        <v>2846.9</v>
      </c>
      <c r="Q83" s="3">
        <v>2846.9</v>
      </c>
      <c r="R83" s="3">
        <v>2846.9</v>
      </c>
      <c r="S83" s="3">
        <v>2846.9</v>
      </c>
      <c r="T83" s="34">
        <f>SUM(M83:S83)</f>
        <v>19928.300000000003</v>
      </c>
    </row>
    <row r="84" spans="1:20" ht="18.75" customHeight="1">
      <c r="A84" s="3"/>
      <c r="B84" s="2" t="s">
        <v>8</v>
      </c>
      <c r="C84" s="2" t="s">
        <v>6</v>
      </c>
      <c r="D84" s="21" t="s">
        <v>3</v>
      </c>
      <c r="E84" s="4" t="s">
        <v>3</v>
      </c>
      <c r="F84" s="4" t="s">
        <v>3</v>
      </c>
      <c r="G84" s="21"/>
      <c r="H84" s="50"/>
      <c r="I84" s="50"/>
      <c r="J84" s="50"/>
      <c r="K84" s="4" t="s">
        <v>3</v>
      </c>
      <c r="L84" s="4" t="s">
        <v>3</v>
      </c>
      <c r="M84" s="3"/>
      <c r="N84" s="3"/>
      <c r="O84" s="3"/>
      <c r="P84" s="3"/>
      <c r="Q84" s="3"/>
      <c r="R84" s="3"/>
      <c r="S84" s="13"/>
      <c r="T84" s="3"/>
    </row>
    <row r="85" spans="1:20" ht="18.75" customHeight="1">
      <c r="A85" s="3"/>
      <c r="B85" s="2" t="s">
        <v>9</v>
      </c>
      <c r="C85" s="2" t="s">
        <v>6</v>
      </c>
      <c r="D85" s="21" t="s">
        <v>3</v>
      </c>
      <c r="E85" s="4" t="s">
        <v>3</v>
      </c>
      <c r="F85" s="4" t="s">
        <v>3</v>
      </c>
      <c r="G85" s="21"/>
      <c r="H85" s="50"/>
      <c r="I85" s="50"/>
      <c r="J85" s="50"/>
      <c r="K85" s="4" t="s">
        <v>3</v>
      </c>
      <c r="L85" s="4" t="s">
        <v>3</v>
      </c>
      <c r="M85" s="3"/>
      <c r="N85" s="3"/>
      <c r="O85" s="3"/>
      <c r="P85" s="3"/>
      <c r="Q85" s="3"/>
      <c r="R85" s="3"/>
      <c r="S85" s="13"/>
      <c r="T85" s="3"/>
    </row>
    <row r="86" spans="1:20" ht="18.75" customHeight="1">
      <c r="A86" s="3"/>
      <c r="B86" s="2" t="s">
        <v>10</v>
      </c>
      <c r="C86" s="2" t="s">
        <v>6</v>
      </c>
      <c r="D86" s="21" t="s">
        <v>3</v>
      </c>
      <c r="E86" s="4" t="s">
        <v>3</v>
      </c>
      <c r="F86" s="4" t="s">
        <v>3</v>
      </c>
      <c r="G86" s="21"/>
      <c r="H86" s="50"/>
      <c r="I86" s="50"/>
      <c r="J86" s="50"/>
      <c r="K86" s="4" t="s">
        <v>3</v>
      </c>
      <c r="L86" s="4" t="s">
        <v>3</v>
      </c>
      <c r="M86" s="3"/>
      <c r="N86" s="3"/>
      <c r="O86" s="3"/>
      <c r="P86" s="3"/>
      <c r="Q86" s="3"/>
      <c r="R86" s="3"/>
      <c r="S86" s="13"/>
      <c r="T86" s="3"/>
    </row>
    <row r="87" spans="1:20" s="76" customFormat="1" ht="79.5" customHeight="1">
      <c r="A87" s="17"/>
      <c r="B87" s="77" t="s">
        <v>147</v>
      </c>
      <c r="C87" s="17" t="s">
        <v>38</v>
      </c>
      <c r="D87" s="21" t="s">
        <v>3</v>
      </c>
      <c r="E87" s="48" t="s">
        <v>39</v>
      </c>
      <c r="F87" s="48" t="s">
        <v>36</v>
      </c>
      <c r="G87" s="73" t="s">
        <v>3</v>
      </c>
      <c r="H87" s="74" t="s">
        <v>3</v>
      </c>
      <c r="I87" s="74" t="s">
        <v>3</v>
      </c>
      <c r="J87" s="74" t="s">
        <v>3</v>
      </c>
      <c r="K87" s="48">
        <v>509</v>
      </c>
      <c r="L87" s="48">
        <v>509</v>
      </c>
      <c r="M87" s="31">
        <v>509</v>
      </c>
      <c r="N87" s="31">
        <v>509</v>
      </c>
      <c r="O87" s="31">
        <v>509</v>
      </c>
      <c r="P87" s="31">
        <v>509</v>
      </c>
      <c r="Q87" s="31">
        <v>509</v>
      </c>
      <c r="R87" s="31">
        <v>509</v>
      </c>
      <c r="S87" s="31">
        <v>509</v>
      </c>
      <c r="T87" s="47" t="s">
        <v>3</v>
      </c>
    </row>
    <row r="88" spans="1:20" ht="237.75" customHeight="1">
      <c r="A88" s="3"/>
      <c r="B88" s="25" t="s">
        <v>129</v>
      </c>
      <c r="C88" s="2" t="s">
        <v>29</v>
      </c>
      <c r="D88" s="21" t="s">
        <v>3</v>
      </c>
      <c r="E88" s="21" t="s">
        <v>98</v>
      </c>
      <c r="F88" s="27" t="s">
        <v>36</v>
      </c>
      <c r="G88" s="21"/>
      <c r="H88" s="50"/>
      <c r="I88" s="50"/>
      <c r="J88" s="50"/>
      <c r="K88" s="48">
        <v>45</v>
      </c>
      <c r="L88" s="48">
        <v>47</v>
      </c>
      <c r="M88" s="29">
        <v>48</v>
      </c>
      <c r="N88" s="29">
        <v>49</v>
      </c>
      <c r="O88" s="29">
        <v>50</v>
      </c>
      <c r="P88" s="29">
        <v>53</v>
      </c>
      <c r="Q88" s="29">
        <v>55</v>
      </c>
      <c r="R88" s="29">
        <v>55</v>
      </c>
      <c r="S88" s="29">
        <v>55</v>
      </c>
      <c r="T88" s="4"/>
    </row>
    <row r="89" spans="1:20" ht="72" customHeight="1">
      <c r="A89" s="3"/>
      <c r="B89" s="25" t="s">
        <v>130</v>
      </c>
      <c r="C89" s="2" t="s">
        <v>29</v>
      </c>
      <c r="D89" s="21" t="s">
        <v>3</v>
      </c>
      <c r="E89" s="21" t="s">
        <v>99</v>
      </c>
      <c r="F89" s="27" t="s">
        <v>36</v>
      </c>
      <c r="G89" s="21"/>
      <c r="H89" s="50"/>
      <c r="I89" s="50"/>
      <c r="J89" s="50"/>
      <c r="K89" s="48">
        <v>8</v>
      </c>
      <c r="L89" s="48">
        <v>8.1999999999999993</v>
      </c>
      <c r="M89" s="29">
        <v>8.5</v>
      </c>
      <c r="N89" s="29">
        <v>8.6999999999999993</v>
      </c>
      <c r="O89" s="29">
        <v>9</v>
      </c>
      <c r="P89" s="29">
        <v>9.5</v>
      </c>
      <c r="Q89" s="29">
        <v>10</v>
      </c>
      <c r="R89" s="29">
        <v>10</v>
      </c>
      <c r="S89" s="29">
        <v>10</v>
      </c>
      <c r="T89" s="4"/>
    </row>
    <row r="90" spans="1:20" ht="79.5" customHeight="1">
      <c r="A90" s="3"/>
      <c r="B90" s="25" t="s">
        <v>131</v>
      </c>
      <c r="C90" s="2" t="s">
        <v>38</v>
      </c>
      <c r="D90" s="21" t="s">
        <v>3</v>
      </c>
      <c r="E90" s="27" t="s">
        <v>39</v>
      </c>
      <c r="F90" s="27" t="s">
        <v>36</v>
      </c>
      <c r="G90" s="21"/>
      <c r="H90" s="50"/>
      <c r="I90" s="50"/>
      <c r="J90" s="50"/>
      <c r="K90" s="48"/>
      <c r="L90" s="48"/>
      <c r="M90" s="29">
        <v>95</v>
      </c>
      <c r="N90" s="29">
        <v>100</v>
      </c>
      <c r="O90" s="29">
        <v>105</v>
      </c>
      <c r="P90" s="29">
        <v>110</v>
      </c>
      <c r="Q90" s="29">
        <v>115</v>
      </c>
      <c r="R90" s="29">
        <v>115</v>
      </c>
      <c r="S90" s="29">
        <v>115</v>
      </c>
      <c r="T90" s="4"/>
    </row>
    <row r="91" spans="1:20" ht="32.25" customHeight="1">
      <c r="A91" s="3" t="s">
        <v>49</v>
      </c>
      <c r="B91" s="25" t="s">
        <v>137</v>
      </c>
      <c r="C91" s="2"/>
      <c r="D91" s="21">
        <v>0.05</v>
      </c>
      <c r="E91" s="27"/>
      <c r="F91" s="27"/>
      <c r="G91" s="21"/>
      <c r="H91" s="50"/>
      <c r="I91" s="50"/>
      <c r="J91" s="50"/>
      <c r="K91" s="4"/>
      <c r="L91" s="4"/>
      <c r="M91" s="33"/>
      <c r="N91" s="33"/>
      <c r="O91" s="33"/>
      <c r="P91" s="33"/>
      <c r="Q91" s="33"/>
      <c r="R91" s="33"/>
      <c r="S91" s="33"/>
      <c r="T91" s="4"/>
    </row>
    <row r="92" spans="1:20" ht="24" customHeight="1">
      <c r="A92" s="436"/>
      <c r="B92" s="433" t="s">
        <v>27</v>
      </c>
      <c r="C92" s="433" t="s">
        <v>6</v>
      </c>
      <c r="D92" s="21" t="s">
        <v>3</v>
      </c>
      <c r="E92" s="4" t="s">
        <v>3</v>
      </c>
      <c r="F92" s="4" t="s">
        <v>3</v>
      </c>
      <c r="G92" s="2"/>
      <c r="H92" s="50" t="s">
        <v>3</v>
      </c>
      <c r="I92" s="50" t="s">
        <v>3</v>
      </c>
      <c r="J92" s="50" t="s">
        <v>3</v>
      </c>
      <c r="K92" s="4" t="s">
        <v>3</v>
      </c>
      <c r="L92" s="4" t="s">
        <v>3</v>
      </c>
      <c r="M92" s="61">
        <f>M93</f>
        <v>2020</v>
      </c>
      <c r="N92" s="61">
        <f t="shared" ref="N92:S92" si="11">N93</f>
        <v>0</v>
      </c>
      <c r="O92" s="61">
        <f t="shared" si="11"/>
        <v>0</v>
      </c>
      <c r="P92" s="61">
        <f t="shared" si="11"/>
        <v>0</v>
      </c>
      <c r="Q92" s="61">
        <f t="shared" si="11"/>
        <v>0</v>
      </c>
      <c r="R92" s="61">
        <f t="shared" si="11"/>
        <v>0</v>
      </c>
      <c r="S92" s="61">
        <f t="shared" si="11"/>
        <v>0</v>
      </c>
      <c r="T92" s="63">
        <f>SUM(M92:S92)</f>
        <v>2020</v>
      </c>
    </row>
    <row r="93" spans="1:20" ht="28.5" customHeight="1">
      <c r="A93" s="438"/>
      <c r="B93" s="435"/>
      <c r="C93" s="435"/>
      <c r="D93" s="21" t="s">
        <v>3</v>
      </c>
      <c r="E93" s="4" t="s">
        <v>3</v>
      </c>
      <c r="F93" s="4" t="s">
        <v>3</v>
      </c>
      <c r="G93" s="2"/>
      <c r="H93" s="50" t="s">
        <v>72</v>
      </c>
      <c r="I93" s="50" t="s">
        <v>73</v>
      </c>
      <c r="J93" s="50" t="s">
        <v>74</v>
      </c>
      <c r="K93" s="4" t="s">
        <v>3</v>
      </c>
      <c r="L93" s="4" t="s">
        <v>3</v>
      </c>
      <c r="M93" s="105">
        <v>2020</v>
      </c>
      <c r="N93" s="35"/>
      <c r="O93" s="35"/>
      <c r="P93" s="35"/>
      <c r="Q93" s="35"/>
      <c r="R93" s="35"/>
      <c r="S93" s="60"/>
      <c r="T93" s="34">
        <f>SUM(M93:S93)</f>
        <v>2020</v>
      </c>
    </row>
    <row r="94" spans="1:20" ht="18.75" customHeight="1">
      <c r="A94" s="3"/>
      <c r="B94" s="5" t="s">
        <v>28</v>
      </c>
      <c r="C94" s="2"/>
      <c r="D94" s="21"/>
      <c r="E94" s="4"/>
      <c r="F94" s="4"/>
      <c r="G94" s="21"/>
      <c r="H94" s="50"/>
      <c r="I94" s="50"/>
      <c r="J94" s="50"/>
      <c r="K94" s="4"/>
      <c r="L94" s="4"/>
      <c r="M94" s="3"/>
      <c r="N94" s="3"/>
      <c r="O94" s="3"/>
      <c r="P94" s="3"/>
      <c r="Q94" s="3"/>
      <c r="R94" s="3"/>
      <c r="S94" s="13"/>
      <c r="T94" s="3"/>
    </row>
    <row r="95" spans="1:20" ht="18.75" customHeight="1">
      <c r="A95" s="3"/>
      <c r="B95" s="2" t="s">
        <v>8</v>
      </c>
      <c r="C95" s="2" t="s">
        <v>6</v>
      </c>
      <c r="D95" s="21" t="s">
        <v>3</v>
      </c>
      <c r="E95" s="4" t="s">
        <v>3</v>
      </c>
      <c r="F95" s="4" t="s">
        <v>3</v>
      </c>
      <c r="G95" s="21"/>
      <c r="H95" s="50"/>
      <c r="I95" s="50"/>
      <c r="J95" s="50"/>
      <c r="K95" s="4" t="s">
        <v>3</v>
      </c>
      <c r="L95" s="4" t="s">
        <v>3</v>
      </c>
      <c r="M95" s="3"/>
      <c r="N95" s="3"/>
      <c r="O95" s="3"/>
      <c r="P95" s="3"/>
      <c r="Q95" s="3"/>
      <c r="R95" s="3"/>
      <c r="S95" s="13"/>
      <c r="T95" s="3"/>
    </row>
    <row r="96" spans="1:20" ht="18.75" customHeight="1">
      <c r="A96" s="3"/>
      <c r="B96" s="2" t="s">
        <v>9</v>
      </c>
      <c r="C96" s="2" t="s">
        <v>6</v>
      </c>
      <c r="D96" s="21" t="s">
        <v>3</v>
      </c>
      <c r="E96" s="4" t="s">
        <v>3</v>
      </c>
      <c r="F96" s="4" t="s">
        <v>3</v>
      </c>
      <c r="G96" s="21"/>
      <c r="H96" s="50"/>
      <c r="I96" s="50"/>
      <c r="J96" s="50"/>
      <c r="K96" s="4" t="s">
        <v>3</v>
      </c>
      <c r="L96" s="4" t="s">
        <v>3</v>
      </c>
      <c r="M96" s="3"/>
      <c r="N96" s="3"/>
      <c r="O96" s="3"/>
      <c r="P96" s="3"/>
      <c r="Q96" s="3"/>
      <c r="R96" s="3"/>
      <c r="S96" s="13"/>
      <c r="T96" s="3"/>
    </row>
    <row r="97" spans="1:22" ht="18.75" customHeight="1">
      <c r="A97" s="3"/>
      <c r="B97" s="2" t="s">
        <v>10</v>
      </c>
      <c r="C97" s="2" t="s">
        <v>6</v>
      </c>
      <c r="D97" s="21" t="s">
        <v>3</v>
      </c>
      <c r="E97" s="4" t="s">
        <v>3</v>
      </c>
      <c r="F97" s="4" t="s">
        <v>3</v>
      </c>
      <c r="G97" s="21"/>
      <c r="H97" s="50"/>
      <c r="I97" s="50"/>
      <c r="J97" s="50"/>
      <c r="K97" s="4" t="s">
        <v>3</v>
      </c>
      <c r="L97" s="4" t="s">
        <v>3</v>
      </c>
      <c r="M97" s="3"/>
      <c r="N97" s="3"/>
      <c r="O97" s="3"/>
      <c r="P97" s="3"/>
      <c r="Q97" s="3"/>
      <c r="R97" s="3"/>
      <c r="S97" s="13"/>
      <c r="T97" s="3"/>
    </row>
    <row r="98" spans="1:22" ht="106.5" customHeight="1">
      <c r="A98" s="3"/>
      <c r="B98" s="2" t="s">
        <v>132</v>
      </c>
      <c r="C98" s="2" t="s">
        <v>29</v>
      </c>
      <c r="D98" s="21" t="s">
        <v>3</v>
      </c>
      <c r="E98" s="21" t="s">
        <v>100</v>
      </c>
      <c r="F98" s="4" t="s">
        <v>36</v>
      </c>
      <c r="G98" s="21"/>
      <c r="H98" s="50"/>
      <c r="I98" s="50"/>
      <c r="J98" s="50"/>
      <c r="K98" s="4">
        <v>1</v>
      </c>
      <c r="L98" s="4">
        <v>2</v>
      </c>
      <c r="M98" s="3">
        <v>3</v>
      </c>
      <c r="N98" s="3">
        <v>5</v>
      </c>
      <c r="O98" s="3">
        <v>6</v>
      </c>
      <c r="P98" s="3">
        <v>7</v>
      </c>
      <c r="Q98" s="3">
        <v>8</v>
      </c>
      <c r="R98" s="3">
        <v>8</v>
      </c>
      <c r="S98" s="3">
        <v>8</v>
      </c>
      <c r="T98" s="3"/>
    </row>
    <row r="99" spans="1:22" ht="30">
      <c r="A99" s="39" t="s">
        <v>70</v>
      </c>
      <c r="B99" s="2" t="s">
        <v>148</v>
      </c>
      <c r="C99" s="25"/>
      <c r="D99" s="30">
        <v>0.05</v>
      </c>
      <c r="E99" s="27"/>
      <c r="F99" s="4"/>
      <c r="G99" s="21"/>
      <c r="H99" s="50"/>
      <c r="I99" s="50"/>
      <c r="J99" s="50"/>
      <c r="K99" s="4"/>
      <c r="L99" s="4"/>
      <c r="M99" s="37"/>
      <c r="N99" s="37"/>
      <c r="O99" s="37"/>
      <c r="P99" s="37"/>
      <c r="Q99" s="37"/>
      <c r="R99" s="37"/>
      <c r="S99" s="38"/>
      <c r="T99" s="4"/>
    </row>
    <row r="100" spans="1:22" ht="30" customHeight="1">
      <c r="A100" s="439"/>
      <c r="B100" s="433" t="s">
        <v>27</v>
      </c>
      <c r="C100" s="433" t="s">
        <v>6</v>
      </c>
      <c r="D100" s="30" t="s">
        <v>3</v>
      </c>
      <c r="E100" s="27" t="s">
        <v>3</v>
      </c>
      <c r="F100" s="27" t="s">
        <v>3</v>
      </c>
      <c r="G100" s="2"/>
      <c r="H100" s="57" t="s">
        <v>3</v>
      </c>
      <c r="I100" s="57" t="s">
        <v>3</v>
      </c>
      <c r="J100" s="57" t="s">
        <v>3</v>
      </c>
      <c r="K100" s="27" t="s">
        <v>3</v>
      </c>
      <c r="L100" s="27" t="s">
        <v>3</v>
      </c>
      <c r="M100" s="32">
        <f>M101</f>
        <v>2596.1999999999998</v>
      </c>
      <c r="N100" s="32">
        <f t="shared" ref="N100:S100" si="12">N101</f>
        <v>0</v>
      </c>
      <c r="O100" s="32">
        <f t="shared" si="12"/>
        <v>0</v>
      </c>
      <c r="P100" s="32">
        <f t="shared" si="12"/>
        <v>0</v>
      </c>
      <c r="Q100" s="32">
        <f t="shared" si="12"/>
        <v>0</v>
      </c>
      <c r="R100" s="32">
        <f t="shared" si="12"/>
        <v>0</v>
      </c>
      <c r="S100" s="32">
        <f t="shared" si="12"/>
        <v>0</v>
      </c>
      <c r="T100" s="32">
        <f>SUM(M100:S100)</f>
        <v>2596.1999999999998</v>
      </c>
    </row>
    <row r="101" spans="1:22">
      <c r="A101" s="440"/>
      <c r="B101" s="434"/>
      <c r="C101" s="435"/>
      <c r="D101" s="30" t="s">
        <v>3</v>
      </c>
      <c r="E101" s="27" t="s">
        <v>3</v>
      </c>
      <c r="F101" s="27" t="s">
        <v>3</v>
      </c>
      <c r="G101" s="2"/>
      <c r="H101" s="57" t="s">
        <v>72</v>
      </c>
      <c r="I101" s="57" t="s">
        <v>73</v>
      </c>
      <c r="J101" s="57" t="s">
        <v>74</v>
      </c>
      <c r="K101" s="27" t="s">
        <v>3</v>
      </c>
      <c r="L101" s="27" t="s">
        <v>3</v>
      </c>
      <c r="M101" s="52">
        <v>2596.1999999999998</v>
      </c>
      <c r="N101" s="32"/>
      <c r="O101" s="32"/>
      <c r="P101" s="32"/>
      <c r="Q101" s="32"/>
      <c r="R101" s="32"/>
      <c r="S101" s="49"/>
      <c r="T101" s="32">
        <f>SUM(M101:S101)</f>
        <v>2596.1999999999998</v>
      </c>
    </row>
    <row r="102" spans="1:22">
      <c r="A102" s="39"/>
      <c r="B102" s="5" t="s">
        <v>28</v>
      </c>
      <c r="C102" s="2"/>
      <c r="D102" s="30" t="s">
        <v>3</v>
      </c>
      <c r="E102" s="4"/>
      <c r="F102" s="4"/>
      <c r="G102" s="21"/>
      <c r="H102" s="50"/>
      <c r="I102" s="50"/>
      <c r="J102" s="50"/>
      <c r="K102" s="4"/>
      <c r="L102" s="4"/>
      <c r="M102" s="3"/>
      <c r="N102" s="3"/>
      <c r="O102" s="3"/>
      <c r="P102" s="3"/>
      <c r="Q102" s="3"/>
      <c r="R102" s="3"/>
      <c r="S102" s="13"/>
      <c r="T102" s="4"/>
    </row>
    <row r="103" spans="1:22">
      <c r="A103" s="39"/>
      <c r="B103" s="2" t="s">
        <v>8</v>
      </c>
      <c r="C103" s="2" t="s">
        <v>6</v>
      </c>
      <c r="D103" s="30" t="s">
        <v>3</v>
      </c>
      <c r="E103" s="4" t="s">
        <v>3</v>
      </c>
      <c r="F103" s="4" t="s">
        <v>3</v>
      </c>
      <c r="G103" s="21"/>
      <c r="H103" s="50"/>
      <c r="I103" s="50"/>
      <c r="J103" s="50"/>
      <c r="K103" s="4"/>
      <c r="L103" s="4"/>
      <c r="M103" s="3"/>
      <c r="N103" s="3"/>
      <c r="O103" s="3"/>
      <c r="P103" s="3"/>
      <c r="Q103" s="3"/>
      <c r="R103" s="3"/>
      <c r="S103" s="13"/>
      <c r="T103" s="4"/>
    </row>
    <row r="104" spans="1:22">
      <c r="A104" s="39"/>
      <c r="B104" s="2" t="s">
        <v>9</v>
      </c>
      <c r="C104" s="2" t="s">
        <v>6</v>
      </c>
      <c r="D104" s="30" t="s">
        <v>3</v>
      </c>
      <c r="E104" s="4" t="s">
        <v>3</v>
      </c>
      <c r="F104" s="4" t="s">
        <v>3</v>
      </c>
      <c r="G104" s="21"/>
      <c r="H104" s="50"/>
      <c r="I104" s="50"/>
      <c r="J104" s="50"/>
      <c r="K104" s="4"/>
      <c r="L104" s="4"/>
      <c r="M104" s="3"/>
      <c r="N104" s="3"/>
      <c r="O104" s="3"/>
      <c r="P104" s="3"/>
      <c r="Q104" s="3"/>
      <c r="R104" s="3"/>
      <c r="S104" s="13"/>
      <c r="T104" s="4"/>
    </row>
    <row r="105" spans="1:22">
      <c r="A105" s="39"/>
      <c r="B105" s="2" t="s">
        <v>10</v>
      </c>
      <c r="C105" s="2" t="s">
        <v>6</v>
      </c>
      <c r="D105" s="30" t="s">
        <v>3</v>
      </c>
      <c r="E105" s="4" t="s">
        <v>3</v>
      </c>
      <c r="F105" s="4" t="s">
        <v>3</v>
      </c>
      <c r="G105" s="21"/>
      <c r="H105" s="50"/>
      <c r="I105" s="50"/>
      <c r="J105" s="50"/>
      <c r="K105" s="4"/>
      <c r="L105" s="4"/>
      <c r="M105" s="3"/>
      <c r="N105" s="3"/>
      <c r="O105" s="3"/>
      <c r="P105" s="3"/>
      <c r="Q105" s="3"/>
      <c r="R105" s="3"/>
      <c r="S105" s="13"/>
      <c r="T105" s="4"/>
    </row>
    <row r="106" spans="1:22" ht="45">
      <c r="A106" s="39"/>
      <c r="B106" s="2" t="s">
        <v>152</v>
      </c>
      <c r="C106" s="2" t="s">
        <v>53</v>
      </c>
      <c r="D106" s="30"/>
      <c r="E106" s="4" t="s">
        <v>39</v>
      </c>
      <c r="F106" s="4"/>
      <c r="G106" s="21"/>
      <c r="H106" s="50"/>
      <c r="I106" s="50"/>
      <c r="J106" s="50"/>
      <c r="K106" s="4"/>
      <c r="L106" s="4"/>
      <c r="M106" s="3">
        <v>1</v>
      </c>
      <c r="N106" s="3"/>
      <c r="O106" s="3"/>
      <c r="P106" s="3"/>
      <c r="Q106" s="3"/>
      <c r="R106" s="3"/>
      <c r="S106" s="13"/>
      <c r="T106" s="4"/>
    </row>
    <row r="107" spans="1:22" ht="45">
      <c r="A107" s="8" t="s">
        <v>16</v>
      </c>
      <c r="B107" s="10" t="s">
        <v>109</v>
      </c>
      <c r="C107" s="10"/>
      <c r="D107" s="20">
        <v>0.2</v>
      </c>
      <c r="E107" s="4"/>
      <c r="F107" s="4"/>
      <c r="G107" s="21"/>
      <c r="H107" s="50"/>
      <c r="I107" s="50"/>
      <c r="J107" s="50"/>
      <c r="K107" s="4"/>
      <c r="L107" s="4"/>
      <c r="M107" s="3"/>
      <c r="N107" s="3"/>
      <c r="O107" s="3"/>
      <c r="P107" s="3"/>
      <c r="Q107" s="3"/>
      <c r="R107" s="3"/>
      <c r="S107" s="13"/>
      <c r="T107" s="3"/>
    </row>
    <row r="108" spans="1:22" ht="30" customHeight="1">
      <c r="A108" s="3" t="s">
        <v>17</v>
      </c>
      <c r="B108" s="427" t="s">
        <v>50</v>
      </c>
      <c r="C108" s="428"/>
      <c r="D108" s="428"/>
      <c r="E108" s="428"/>
      <c r="F108" s="428"/>
      <c r="G108" s="428"/>
      <c r="H108" s="428"/>
      <c r="I108" s="428"/>
      <c r="J108" s="428"/>
      <c r="K108" s="428"/>
      <c r="L108" s="428"/>
      <c r="M108" s="428"/>
      <c r="N108" s="428"/>
      <c r="O108" s="428"/>
      <c r="P108" s="428"/>
      <c r="Q108" s="428"/>
      <c r="R108" s="428"/>
      <c r="S108" s="428"/>
      <c r="T108" s="429"/>
    </row>
    <row r="109" spans="1:22" ht="51" customHeight="1">
      <c r="A109" s="3"/>
      <c r="B109" s="5" t="s">
        <v>27</v>
      </c>
      <c r="C109" s="2" t="s">
        <v>6</v>
      </c>
      <c r="D109" s="21" t="s">
        <v>3</v>
      </c>
      <c r="E109" s="4" t="s">
        <v>3</v>
      </c>
      <c r="F109" s="4" t="s">
        <v>3</v>
      </c>
      <c r="G109" s="21" t="s">
        <v>34</v>
      </c>
      <c r="H109" s="50" t="s">
        <v>3</v>
      </c>
      <c r="I109" s="50" t="s">
        <v>3</v>
      </c>
      <c r="J109" s="50" t="s">
        <v>3</v>
      </c>
      <c r="K109" s="4" t="s">
        <v>3</v>
      </c>
      <c r="L109" s="4" t="s">
        <v>3</v>
      </c>
      <c r="M109" s="65">
        <f>M118+M133</f>
        <v>22913.599999999999</v>
      </c>
      <c r="N109" s="65">
        <f t="shared" ref="N109:S109" si="13">N118+N133</f>
        <v>17113.599999999999</v>
      </c>
      <c r="O109" s="65">
        <f t="shared" si="13"/>
        <v>17113.599999999999</v>
      </c>
      <c r="P109" s="65">
        <f t="shared" si="13"/>
        <v>17113.599999999999</v>
      </c>
      <c r="Q109" s="65">
        <f t="shared" si="13"/>
        <v>17113.599999999999</v>
      </c>
      <c r="R109" s="65">
        <f t="shared" si="13"/>
        <v>17113.599999999999</v>
      </c>
      <c r="S109" s="65">
        <f t="shared" si="13"/>
        <v>17113.599999999999</v>
      </c>
      <c r="T109" s="65">
        <f>SUM(M109:S109)</f>
        <v>125595.20000000001</v>
      </c>
      <c r="V109" s="71"/>
    </row>
    <row r="110" spans="1:22">
      <c r="A110" s="3"/>
      <c r="B110" s="5" t="s">
        <v>28</v>
      </c>
      <c r="C110" s="2"/>
      <c r="D110" s="21" t="s">
        <v>3</v>
      </c>
      <c r="E110" s="4"/>
      <c r="F110" s="4"/>
      <c r="G110" s="21"/>
      <c r="H110" s="50"/>
      <c r="I110" s="50"/>
      <c r="J110" s="50"/>
      <c r="K110" s="4"/>
      <c r="L110" s="4"/>
      <c r="M110" s="3"/>
      <c r="N110" s="3"/>
      <c r="O110" s="3"/>
      <c r="P110" s="3"/>
      <c r="Q110" s="3"/>
      <c r="R110" s="3"/>
      <c r="S110" s="13"/>
      <c r="T110" s="3"/>
    </row>
    <row r="111" spans="1:22">
      <c r="A111" s="3"/>
      <c r="B111" s="2" t="s">
        <v>7</v>
      </c>
      <c r="C111" s="2" t="s">
        <v>6</v>
      </c>
      <c r="D111" s="21" t="s">
        <v>3</v>
      </c>
      <c r="E111" s="4" t="s">
        <v>3</v>
      </c>
      <c r="F111" s="4" t="s">
        <v>3</v>
      </c>
      <c r="G111" s="21"/>
      <c r="H111" s="50" t="s">
        <v>3</v>
      </c>
      <c r="I111" s="50" t="s">
        <v>3</v>
      </c>
      <c r="J111" s="50" t="s">
        <v>3</v>
      </c>
      <c r="K111" s="4" t="s">
        <v>3</v>
      </c>
      <c r="L111" s="4" t="s">
        <v>3</v>
      </c>
      <c r="M111" s="3"/>
      <c r="N111" s="3"/>
      <c r="O111" s="3"/>
      <c r="P111" s="3"/>
      <c r="Q111" s="3"/>
      <c r="R111" s="3"/>
      <c r="S111" s="13"/>
      <c r="T111" s="3"/>
    </row>
    <row r="112" spans="1:22">
      <c r="A112" s="3"/>
      <c r="B112" s="2" t="s">
        <v>8</v>
      </c>
      <c r="C112" s="2" t="s">
        <v>6</v>
      </c>
      <c r="D112" s="21" t="s">
        <v>3</v>
      </c>
      <c r="E112" s="4" t="s">
        <v>3</v>
      </c>
      <c r="F112" s="4" t="s">
        <v>3</v>
      </c>
      <c r="G112" s="21"/>
      <c r="H112" s="50" t="s">
        <v>3</v>
      </c>
      <c r="I112" s="50" t="s">
        <v>3</v>
      </c>
      <c r="J112" s="50" t="s">
        <v>3</v>
      </c>
      <c r="K112" s="4" t="s">
        <v>3</v>
      </c>
      <c r="L112" s="4" t="s">
        <v>3</v>
      </c>
      <c r="M112" s="3"/>
      <c r="N112" s="3"/>
      <c r="O112" s="3"/>
      <c r="P112" s="3"/>
      <c r="Q112" s="3"/>
      <c r="R112" s="3"/>
      <c r="S112" s="13"/>
      <c r="T112" s="3"/>
    </row>
    <row r="113" spans="1:20">
      <c r="A113" s="3"/>
      <c r="B113" s="2" t="s">
        <v>9</v>
      </c>
      <c r="C113" s="2" t="s">
        <v>6</v>
      </c>
      <c r="D113" s="21" t="s">
        <v>3</v>
      </c>
      <c r="E113" s="4" t="s">
        <v>3</v>
      </c>
      <c r="F113" s="4" t="s">
        <v>3</v>
      </c>
      <c r="G113" s="21"/>
      <c r="H113" s="50" t="s">
        <v>3</v>
      </c>
      <c r="I113" s="50" t="s">
        <v>3</v>
      </c>
      <c r="J113" s="50" t="s">
        <v>3</v>
      </c>
      <c r="K113" s="4" t="s">
        <v>3</v>
      </c>
      <c r="L113" s="4" t="s">
        <v>3</v>
      </c>
      <c r="M113" s="3"/>
      <c r="N113" s="3"/>
      <c r="O113" s="3"/>
      <c r="P113" s="3"/>
      <c r="Q113" s="3"/>
      <c r="R113" s="3"/>
      <c r="S113" s="13"/>
      <c r="T113" s="3"/>
    </row>
    <row r="114" spans="1:20">
      <c r="A114" s="3"/>
      <c r="B114" s="2" t="s">
        <v>10</v>
      </c>
      <c r="C114" s="2" t="s">
        <v>6</v>
      </c>
      <c r="D114" s="21" t="s">
        <v>3</v>
      </c>
      <c r="E114" s="4" t="s">
        <v>3</v>
      </c>
      <c r="F114" s="4" t="s">
        <v>3</v>
      </c>
      <c r="G114" s="21"/>
      <c r="H114" s="50" t="s">
        <v>3</v>
      </c>
      <c r="I114" s="50" t="s">
        <v>3</v>
      </c>
      <c r="J114" s="50" t="s">
        <v>3</v>
      </c>
      <c r="K114" s="4" t="s">
        <v>3</v>
      </c>
      <c r="L114" s="4" t="s">
        <v>3</v>
      </c>
      <c r="M114" s="3"/>
      <c r="N114" s="3"/>
      <c r="O114" s="3"/>
      <c r="P114" s="3"/>
      <c r="Q114" s="3"/>
      <c r="R114" s="3"/>
      <c r="S114" s="13"/>
      <c r="T114" s="3"/>
    </row>
    <row r="115" spans="1:20" ht="136.5" customHeight="1">
      <c r="A115" s="3"/>
      <c r="B115" s="25" t="s">
        <v>133</v>
      </c>
      <c r="C115" s="25" t="s">
        <v>29</v>
      </c>
      <c r="D115" s="21" t="s">
        <v>3</v>
      </c>
      <c r="E115" s="30" t="s">
        <v>51</v>
      </c>
      <c r="F115" s="27" t="s">
        <v>36</v>
      </c>
      <c r="G115" s="30" t="s">
        <v>3</v>
      </c>
      <c r="H115" s="57" t="s">
        <v>3</v>
      </c>
      <c r="I115" s="57" t="s">
        <v>3</v>
      </c>
      <c r="J115" s="57" t="s">
        <v>3</v>
      </c>
      <c r="K115" s="27">
        <v>30</v>
      </c>
      <c r="L115" s="27">
        <v>30.8</v>
      </c>
      <c r="M115" s="28">
        <v>31.56</v>
      </c>
      <c r="N115" s="28">
        <v>32.299999999999997</v>
      </c>
      <c r="O115" s="28">
        <v>33.08</v>
      </c>
      <c r="P115" s="28">
        <v>33.840000000000003</v>
      </c>
      <c r="Q115" s="28">
        <v>34.6</v>
      </c>
      <c r="R115" s="28">
        <v>35.299999999999997</v>
      </c>
      <c r="S115" s="28">
        <v>36</v>
      </c>
      <c r="T115" s="4" t="s">
        <v>3</v>
      </c>
    </row>
    <row r="116" spans="1:20" ht="168" customHeight="1">
      <c r="A116" s="3"/>
      <c r="B116" s="25" t="s">
        <v>134</v>
      </c>
      <c r="C116" s="25" t="s">
        <v>29</v>
      </c>
      <c r="D116" s="21" t="s">
        <v>3</v>
      </c>
      <c r="E116" s="30" t="s">
        <v>111</v>
      </c>
      <c r="F116" s="27" t="s">
        <v>36</v>
      </c>
      <c r="G116" s="30" t="s">
        <v>3</v>
      </c>
      <c r="H116" s="57" t="s">
        <v>3</v>
      </c>
      <c r="I116" s="57" t="s">
        <v>3</v>
      </c>
      <c r="J116" s="57" t="s">
        <v>3</v>
      </c>
      <c r="K116" s="27">
        <v>4</v>
      </c>
      <c r="L116" s="27">
        <v>5</v>
      </c>
      <c r="M116" s="28">
        <v>6</v>
      </c>
      <c r="N116" s="28">
        <v>7</v>
      </c>
      <c r="O116" s="28">
        <v>8</v>
      </c>
      <c r="P116" s="28">
        <v>9</v>
      </c>
      <c r="Q116" s="28">
        <v>10</v>
      </c>
      <c r="R116" s="28">
        <v>11</v>
      </c>
      <c r="S116" s="28">
        <v>12</v>
      </c>
      <c r="T116" s="4" t="s">
        <v>3</v>
      </c>
    </row>
    <row r="117" spans="1:20" ht="30">
      <c r="A117" s="3" t="s">
        <v>18</v>
      </c>
      <c r="B117" s="2" t="s">
        <v>52</v>
      </c>
      <c r="C117" s="2"/>
      <c r="D117" s="21">
        <v>0.1</v>
      </c>
      <c r="E117" s="4"/>
      <c r="F117" s="4"/>
      <c r="G117" s="21"/>
      <c r="H117" s="50"/>
      <c r="I117" s="50"/>
      <c r="J117" s="50"/>
      <c r="K117" s="4"/>
      <c r="L117" s="4"/>
      <c r="M117" s="3"/>
      <c r="N117" s="3"/>
      <c r="O117" s="3"/>
      <c r="P117" s="3"/>
      <c r="Q117" s="3"/>
      <c r="R117" s="3"/>
      <c r="S117" s="13"/>
      <c r="T117" s="4" t="s">
        <v>3</v>
      </c>
    </row>
    <row r="118" spans="1:20" ht="30" customHeight="1">
      <c r="A118" s="436"/>
      <c r="B118" s="430" t="s">
        <v>27</v>
      </c>
      <c r="C118" s="433" t="s">
        <v>6</v>
      </c>
      <c r="D118" s="30" t="s">
        <v>3</v>
      </c>
      <c r="E118" s="27" t="s">
        <v>3</v>
      </c>
      <c r="F118" s="27" t="s">
        <v>3</v>
      </c>
      <c r="G118" s="433" t="s">
        <v>34</v>
      </c>
      <c r="H118" s="57" t="s">
        <v>3</v>
      </c>
      <c r="I118" s="57" t="s">
        <v>3</v>
      </c>
      <c r="J118" s="57" t="s">
        <v>3</v>
      </c>
      <c r="K118" s="27" t="s">
        <v>3</v>
      </c>
      <c r="L118" s="27" t="s">
        <v>3</v>
      </c>
      <c r="M118" s="66">
        <f>M119+M120</f>
        <v>8756.6</v>
      </c>
      <c r="N118" s="66">
        <f t="shared" ref="N118:S118" si="14">N119+N120</f>
        <v>4256.6000000000004</v>
      </c>
      <c r="O118" s="66">
        <f t="shared" si="14"/>
        <v>4256.6000000000004</v>
      </c>
      <c r="P118" s="66">
        <f t="shared" si="14"/>
        <v>4256.6000000000004</v>
      </c>
      <c r="Q118" s="66">
        <f t="shared" si="14"/>
        <v>4256.6000000000004</v>
      </c>
      <c r="R118" s="66">
        <f t="shared" si="14"/>
        <v>4256.6000000000004</v>
      </c>
      <c r="S118" s="66">
        <f t="shared" si="14"/>
        <v>4256.6000000000004</v>
      </c>
      <c r="T118" s="66">
        <f>SUM(M118:S118)</f>
        <v>34296.199999999997</v>
      </c>
    </row>
    <row r="119" spans="1:20">
      <c r="A119" s="437"/>
      <c r="B119" s="431"/>
      <c r="C119" s="434"/>
      <c r="D119" s="30" t="s">
        <v>3</v>
      </c>
      <c r="E119" s="27" t="s">
        <v>3</v>
      </c>
      <c r="F119" s="27" t="s">
        <v>3</v>
      </c>
      <c r="G119" s="434"/>
      <c r="H119" s="57" t="s">
        <v>72</v>
      </c>
      <c r="I119" s="57" t="s">
        <v>87</v>
      </c>
      <c r="J119" s="57" t="s">
        <v>74</v>
      </c>
      <c r="K119" s="27" t="s">
        <v>3</v>
      </c>
      <c r="L119" s="27" t="s">
        <v>3</v>
      </c>
      <c r="M119" s="67">
        <v>4500</v>
      </c>
      <c r="N119" s="67"/>
      <c r="O119" s="67"/>
      <c r="P119" s="67"/>
      <c r="Q119" s="67"/>
      <c r="R119" s="67"/>
      <c r="S119" s="68"/>
      <c r="T119" s="67">
        <f>SUM(M119:S119)</f>
        <v>4500</v>
      </c>
    </row>
    <row r="120" spans="1:20">
      <c r="A120" s="438"/>
      <c r="B120" s="432"/>
      <c r="C120" s="435"/>
      <c r="D120" s="30" t="s">
        <v>3</v>
      </c>
      <c r="E120" s="27" t="s">
        <v>3</v>
      </c>
      <c r="F120" s="27" t="s">
        <v>3</v>
      </c>
      <c r="G120" s="435"/>
      <c r="H120" s="57" t="s">
        <v>75</v>
      </c>
      <c r="I120" s="57" t="s">
        <v>88</v>
      </c>
      <c r="J120" s="57" t="s">
        <v>77</v>
      </c>
      <c r="K120" s="27" t="s">
        <v>3</v>
      </c>
      <c r="L120" s="27" t="s">
        <v>3</v>
      </c>
      <c r="M120" s="67">
        <v>4256.6000000000004</v>
      </c>
      <c r="N120" s="67">
        <v>4256.6000000000004</v>
      </c>
      <c r="O120" s="67">
        <v>4256.6000000000004</v>
      </c>
      <c r="P120" s="67">
        <v>4256.6000000000004</v>
      </c>
      <c r="Q120" s="67">
        <v>4256.6000000000004</v>
      </c>
      <c r="R120" s="67">
        <v>4256.6000000000004</v>
      </c>
      <c r="S120" s="67">
        <v>4256.6000000000004</v>
      </c>
      <c r="T120" s="67">
        <f>SUM(M120:S120)</f>
        <v>29796.199999999997</v>
      </c>
    </row>
    <row r="121" spans="1:20">
      <c r="A121" s="3"/>
      <c r="B121" s="5" t="s">
        <v>28</v>
      </c>
      <c r="C121" s="2"/>
      <c r="D121" s="21"/>
      <c r="E121" s="4"/>
      <c r="F121" s="4"/>
      <c r="G121" s="21"/>
      <c r="H121" s="50"/>
      <c r="I121" s="50"/>
      <c r="J121" s="50"/>
      <c r="K121" s="4"/>
      <c r="L121" s="4"/>
      <c r="M121" s="3"/>
      <c r="N121" s="3"/>
      <c r="O121" s="3"/>
      <c r="P121" s="3"/>
      <c r="Q121" s="3"/>
      <c r="R121" s="3"/>
      <c r="S121" s="13"/>
      <c r="T121" s="3"/>
    </row>
    <row r="122" spans="1:20">
      <c r="A122" s="3"/>
      <c r="B122" s="2" t="s">
        <v>8</v>
      </c>
      <c r="C122" s="2" t="s">
        <v>6</v>
      </c>
      <c r="D122" s="21"/>
      <c r="E122" s="4" t="s">
        <v>3</v>
      </c>
      <c r="F122" s="4" t="s">
        <v>3</v>
      </c>
      <c r="G122" s="21"/>
      <c r="H122" s="50"/>
      <c r="I122" s="50"/>
      <c r="J122" s="50"/>
      <c r="K122" s="4" t="s">
        <v>3</v>
      </c>
      <c r="L122" s="4" t="s">
        <v>3</v>
      </c>
      <c r="M122" s="3"/>
      <c r="N122" s="3"/>
      <c r="O122" s="3"/>
      <c r="P122" s="3"/>
      <c r="Q122" s="3"/>
      <c r="R122" s="3"/>
      <c r="S122" s="13"/>
      <c r="T122" s="3"/>
    </row>
    <row r="123" spans="1:20">
      <c r="A123" s="3"/>
      <c r="B123" s="2" t="s">
        <v>9</v>
      </c>
      <c r="C123" s="2" t="s">
        <v>6</v>
      </c>
      <c r="D123" s="21"/>
      <c r="E123" s="4" t="s">
        <v>3</v>
      </c>
      <c r="F123" s="4" t="s">
        <v>3</v>
      </c>
      <c r="G123" s="21"/>
      <c r="H123" s="50"/>
      <c r="I123" s="50"/>
      <c r="J123" s="50"/>
      <c r="K123" s="4" t="s">
        <v>3</v>
      </c>
      <c r="L123" s="4" t="s">
        <v>3</v>
      </c>
      <c r="M123" s="3"/>
      <c r="N123" s="3"/>
      <c r="O123" s="3"/>
      <c r="P123" s="3"/>
      <c r="Q123" s="3"/>
      <c r="R123" s="3"/>
      <c r="S123" s="13"/>
      <c r="T123" s="3"/>
    </row>
    <row r="124" spans="1:20">
      <c r="A124" s="3"/>
      <c r="B124" s="2" t="s">
        <v>10</v>
      </c>
      <c r="C124" s="2" t="s">
        <v>6</v>
      </c>
      <c r="D124" s="21"/>
      <c r="E124" s="4" t="s">
        <v>3</v>
      </c>
      <c r="F124" s="4" t="s">
        <v>3</v>
      </c>
      <c r="G124" s="21"/>
      <c r="H124" s="50" t="s">
        <v>3</v>
      </c>
      <c r="I124" s="50" t="s">
        <v>3</v>
      </c>
      <c r="J124" s="50" t="s">
        <v>3</v>
      </c>
      <c r="K124" s="4" t="s">
        <v>3</v>
      </c>
      <c r="L124" s="4" t="s">
        <v>3</v>
      </c>
      <c r="M124" s="3"/>
      <c r="N124" s="3"/>
      <c r="O124" s="3"/>
      <c r="P124" s="3"/>
      <c r="Q124" s="3"/>
      <c r="R124" s="3"/>
      <c r="S124" s="13"/>
      <c r="T124" s="3"/>
    </row>
    <row r="125" spans="1:20" ht="45">
      <c r="A125" s="3"/>
      <c r="B125" s="2" t="s">
        <v>103</v>
      </c>
      <c r="C125" s="25" t="s">
        <v>53</v>
      </c>
      <c r="D125" s="30" t="s">
        <v>3</v>
      </c>
      <c r="E125" s="27" t="s">
        <v>39</v>
      </c>
      <c r="F125" s="4" t="s">
        <v>36</v>
      </c>
      <c r="G125" s="21" t="s">
        <v>3</v>
      </c>
      <c r="H125" s="50" t="s">
        <v>3</v>
      </c>
      <c r="I125" s="50" t="s">
        <v>3</v>
      </c>
      <c r="J125" s="50" t="s">
        <v>3</v>
      </c>
      <c r="K125" s="47">
        <v>240</v>
      </c>
      <c r="L125" s="47">
        <v>240</v>
      </c>
      <c r="M125" s="3">
        <v>240</v>
      </c>
      <c r="N125" s="3">
        <v>240</v>
      </c>
      <c r="O125" s="3">
        <v>240</v>
      </c>
      <c r="P125" s="3">
        <v>240</v>
      </c>
      <c r="Q125" s="3">
        <v>240</v>
      </c>
      <c r="R125" s="3">
        <v>240</v>
      </c>
      <c r="S125" s="13">
        <v>240</v>
      </c>
      <c r="T125" s="4" t="s">
        <v>3</v>
      </c>
    </row>
    <row r="126" spans="1:20">
      <c r="A126" s="3"/>
      <c r="B126" s="2" t="s">
        <v>54</v>
      </c>
      <c r="C126" s="25" t="s">
        <v>53</v>
      </c>
      <c r="D126" s="30" t="s">
        <v>3</v>
      </c>
      <c r="E126" s="27" t="s">
        <v>39</v>
      </c>
      <c r="F126" s="4" t="s">
        <v>36</v>
      </c>
      <c r="G126" s="21" t="s">
        <v>3</v>
      </c>
      <c r="H126" s="50" t="s">
        <v>3</v>
      </c>
      <c r="I126" s="50" t="s">
        <v>3</v>
      </c>
      <c r="J126" s="50" t="s">
        <v>3</v>
      </c>
      <c r="K126" s="47">
        <v>80</v>
      </c>
      <c r="L126" s="47">
        <v>80</v>
      </c>
      <c r="M126" s="3">
        <v>80</v>
      </c>
      <c r="N126" s="3">
        <v>80</v>
      </c>
      <c r="O126" s="3">
        <v>80</v>
      </c>
      <c r="P126" s="3">
        <v>80</v>
      </c>
      <c r="Q126" s="3">
        <v>80</v>
      </c>
      <c r="R126" s="3">
        <v>80</v>
      </c>
      <c r="S126" s="3">
        <v>80</v>
      </c>
      <c r="T126" s="4" t="s">
        <v>3</v>
      </c>
    </row>
    <row r="127" spans="1:20">
      <c r="A127" s="3"/>
      <c r="B127" s="2" t="s">
        <v>55</v>
      </c>
      <c r="C127" s="25" t="s">
        <v>53</v>
      </c>
      <c r="D127" s="30" t="s">
        <v>3</v>
      </c>
      <c r="E127" s="27" t="s">
        <v>39</v>
      </c>
      <c r="F127" s="4" t="s">
        <v>36</v>
      </c>
      <c r="G127" s="21" t="s">
        <v>3</v>
      </c>
      <c r="H127" s="50" t="s">
        <v>3</v>
      </c>
      <c r="I127" s="50" t="s">
        <v>3</v>
      </c>
      <c r="J127" s="50" t="s">
        <v>3</v>
      </c>
      <c r="K127" s="47">
        <v>80</v>
      </c>
      <c r="L127" s="47">
        <v>80</v>
      </c>
      <c r="M127" s="3">
        <v>80</v>
      </c>
      <c r="N127" s="3">
        <v>80</v>
      </c>
      <c r="O127" s="3">
        <v>80</v>
      </c>
      <c r="P127" s="3">
        <v>80</v>
      </c>
      <c r="Q127" s="3">
        <v>80</v>
      </c>
      <c r="R127" s="3">
        <v>80</v>
      </c>
      <c r="S127" s="3">
        <v>80</v>
      </c>
      <c r="T127" s="4" t="s">
        <v>3</v>
      </c>
    </row>
    <row r="128" spans="1:20">
      <c r="A128" s="3"/>
      <c r="B128" s="2" t="s">
        <v>56</v>
      </c>
      <c r="C128" s="25" t="s">
        <v>53</v>
      </c>
      <c r="D128" s="30" t="s">
        <v>3</v>
      </c>
      <c r="E128" s="27" t="s">
        <v>39</v>
      </c>
      <c r="F128" s="4" t="s">
        <v>36</v>
      </c>
      <c r="G128" s="21" t="s">
        <v>3</v>
      </c>
      <c r="H128" s="50" t="s">
        <v>3</v>
      </c>
      <c r="I128" s="50" t="s">
        <v>3</v>
      </c>
      <c r="J128" s="50" t="s">
        <v>3</v>
      </c>
      <c r="K128" s="47">
        <v>80</v>
      </c>
      <c r="L128" s="47">
        <v>80</v>
      </c>
      <c r="M128" s="3">
        <v>80</v>
      </c>
      <c r="N128" s="3">
        <v>80</v>
      </c>
      <c r="O128" s="3">
        <v>80</v>
      </c>
      <c r="P128" s="3">
        <v>80</v>
      </c>
      <c r="Q128" s="3">
        <v>80</v>
      </c>
      <c r="R128" s="3">
        <v>80</v>
      </c>
      <c r="S128" s="3">
        <v>80</v>
      </c>
      <c r="T128" s="4" t="s">
        <v>3</v>
      </c>
    </row>
    <row r="129" spans="1:21">
      <c r="A129" s="3"/>
      <c r="B129" s="2" t="s">
        <v>57</v>
      </c>
      <c r="C129" s="25" t="s">
        <v>53</v>
      </c>
      <c r="D129" s="30" t="s">
        <v>3</v>
      </c>
      <c r="E129" s="27" t="s">
        <v>39</v>
      </c>
      <c r="F129" s="4" t="s">
        <v>36</v>
      </c>
      <c r="G129" s="21" t="s">
        <v>3</v>
      </c>
      <c r="H129" s="50" t="s">
        <v>3</v>
      </c>
      <c r="I129" s="50" t="s">
        <v>3</v>
      </c>
      <c r="J129" s="50" t="s">
        <v>3</v>
      </c>
      <c r="K129" s="47">
        <v>235</v>
      </c>
      <c r="L129" s="47">
        <v>235</v>
      </c>
      <c r="M129" s="3">
        <v>161</v>
      </c>
      <c r="N129" s="3">
        <v>161</v>
      </c>
      <c r="O129" s="3">
        <v>161</v>
      </c>
      <c r="P129" s="3">
        <v>161</v>
      </c>
      <c r="Q129" s="3">
        <v>161</v>
      </c>
      <c r="R129" s="3">
        <v>161</v>
      </c>
      <c r="S129" s="3">
        <v>161</v>
      </c>
      <c r="T129" s="4" t="s">
        <v>3</v>
      </c>
    </row>
    <row r="130" spans="1:21">
      <c r="A130" s="3"/>
      <c r="B130" s="2" t="s">
        <v>58</v>
      </c>
      <c r="C130" s="25" t="s">
        <v>53</v>
      </c>
      <c r="D130" s="30" t="s">
        <v>3</v>
      </c>
      <c r="E130" s="27" t="s">
        <v>39</v>
      </c>
      <c r="F130" s="4" t="s">
        <v>36</v>
      </c>
      <c r="G130" s="21" t="s">
        <v>3</v>
      </c>
      <c r="H130" s="50" t="s">
        <v>3</v>
      </c>
      <c r="I130" s="50" t="s">
        <v>3</v>
      </c>
      <c r="J130" s="50" t="s">
        <v>3</v>
      </c>
      <c r="K130" s="47">
        <v>80</v>
      </c>
      <c r="L130" s="47">
        <v>80</v>
      </c>
      <c r="M130" s="3">
        <v>90</v>
      </c>
      <c r="N130" s="3">
        <v>90</v>
      </c>
      <c r="O130" s="3">
        <v>90</v>
      </c>
      <c r="P130" s="3">
        <v>90</v>
      </c>
      <c r="Q130" s="3">
        <v>90</v>
      </c>
      <c r="R130" s="3">
        <v>90</v>
      </c>
      <c r="S130" s="3">
        <v>90</v>
      </c>
      <c r="T130" s="4" t="s">
        <v>3</v>
      </c>
    </row>
    <row r="131" spans="1:21" ht="282" customHeight="1">
      <c r="A131" s="3"/>
      <c r="B131" s="25" t="s">
        <v>101</v>
      </c>
      <c r="C131" s="25" t="s">
        <v>29</v>
      </c>
      <c r="D131" s="30" t="s">
        <v>3</v>
      </c>
      <c r="E131" s="30" t="s">
        <v>107</v>
      </c>
      <c r="F131" s="4" t="s">
        <v>36</v>
      </c>
      <c r="G131" s="21"/>
      <c r="H131" s="50"/>
      <c r="I131" s="50"/>
      <c r="J131" s="50"/>
      <c r="K131" s="4">
        <v>7</v>
      </c>
      <c r="L131" s="4">
        <v>15</v>
      </c>
      <c r="M131" s="3">
        <v>22</v>
      </c>
      <c r="N131" s="3">
        <v>30</v>
      </c>
      <c r="O131" s="3">
        <v>37</v>
      </c>
      <c r="P131" s="3">
        <v>45</v>
      </c>
      <c r="Q131" s="3">
        <v>52</v>
      </c>
      <c r="R131" s="3">
        <v>52</v>
      </c>
      <c r="S131" s="13">
        <v>52</v>
      </c>
      <c r="T131" s="4"/>
    </row>
    <row r="132" spans="1:21" ht="45">
      <c r="A132" s="3" t="s">
        <v>59</v>
      </c>
      <c r="B132" s="2" t="s">
        <v>60</v>
      </c>
      <c r="C132" s="25"/>
      <c r="D132" s="30">
        <v>0.1</v>
      </c>
      <c r="E132" s="27"/>
      <c r="F132" s="4" t="s">
        <v>36</v>
      </c>
      <c r="G132" s="21"/>
      <c r="H132" s="50"/>
      <c r="I132" s="50"/>
      <c r="J132" s="50"/>
      <c r="K132" s="4"/>
      <c r="L132" s="4"/>
      <c r="M132" s="3"/>
      <c r="N132" s="3"/>
      <c r="O132" s="3"/>
      <c r="P132" s="3"/>
      <c r="Q132" s="3"/>
      <c r="R132" s="3"/>
      <c r="S132" s="13"/>
      <c r="T132" s="4"/>
    </row>
    <row r="133" spans="1:21" ht="22.5" customHeight="1">
      <c r="A133" s="436"/>
      <c r="B133" s="433" t="s">
        <v>27</v>
      </c>
      <c r="C133" s="433" t="s">
        <v>6</v>
      </c>
      <c r="D133" s="30" t="s">
        <v>3</v>
      </c>
      <c r="E133" s="27" t="s">
        <v>3</v>
      </c>
      <c r="F133" s="27" t="s">
        <v>3</v>
      </c>
      <c r="G133" s="72"/>
      <c r="H133" s="57" t="s">
        <v>3</v>
      </c>
      <c r="I133" s="57" t="s">
        <v>3</v>
      </c>
      <c r="J133" s="57" t="s">
        <v>3</v>
      </c>
      <c r="K133" s="27" t="s">
        <v>3</v>
      </c>
      <c r="L133" s="27" t="s">
        <v>3</v>
      </c>
      <c r="M133" s="51">
        <f>M134+M135</f>
        <v>14157</v>
      </c>
      <c r="N133" s="51">
        <f t="shared" ref="N133:S133" si="15">N134+N135</f>
        <v>12857</v>
      </c>
      <c r="O133" s="51">
        <f t="shared" si="15"/>
        <v>12857</v>
      </c>
      <c r="P133" s="51">
        <f t="shared" si="15"/>
        <v>12857</v>
      </c>
      <c r="Q133" s="51">
        <f t="shared" si="15"/>
        <v>12857</v>
      </c>
      <c r="R133" s="51">
        <f t="shared" si="15"/>
        <v>12857</v>
      </c>
      <c r="S133" s="51">
        <f t="shared" si="15"/>
        <v>12857</v>
      </c>
      <c r="T133" s="51">
        <f>SUM(M133:S133)</f>
        <v>91299</v>
      </c>
    </row>
    <row r="134" spans="1:21" ht="22.5" customHeight="1">
      <c r="A134" s="437"/>
      <c r="B134" s="434"/>
      <c r="C134" s="434"/>
      <c r="D134" s="30" t="s">
        <v>3</v>
      </c>
      <c r="E134" s="27" t="s">
        <v>3</v>
      </c>
      <c r="F134" s="27" t="s">
        <v>3</v>
      </c>
      <c r="G134" s="72"/>
      <c r="H134" s="57" t="s">
        <v>72</v>
      </c>
      <c r="I134" s="57" t="s">
        <v>73</v>
      </c>
      <c r="J134" s="57" t="s">
        <v>74</v>
      </c>
      <c r="K134" s="27" t="s">
        <v>3</v>
      </c>
      <c r="L134" s="27" t="s">
        <v>3</v>
      </c>
      <c r="M134" s="52">
        <v>1300</v>
      </c>
      <c r="N134" s="52"/>
      <c r="O134" s="52"/>
      <c r="P134" s="52"/>
      <c r="Q134" s="52"/>
      <c r="R134" s="52"/>
      <c r="S134" s="69"/>
      <c r="T134" s="52">
        <f>SUM(M134:S134)</f>
        <v>1300</v>
      </c>
    </row>
    <row r="135" spans="1:21" ht="22.5" customHeight="1">
      <c r="A135" s="438"/>
      <c r="B135" s="435"/>
      <c r="C135" s="435"/>
      <c r="D135" s="30" t="s">
        <v>3</v>
      </c>
      <c r="E135" s="27" t="s">
        <v>3</v>
      </c>
      <c r="F135" s="27" t="s">
        <v>3</v>
      </c>
      <c r="G135" s="72"/>
      <c r="H135" s="57" t="s">
        <v>75</v>
      </c>
      <c r="I135" s="57" t="s">
        <v>88</v>
      </c>
      <c r="J135" s="57" t="s">
        <v>77</v>
      </c>
      <c r="K135" s="27" t="s">
        <v>3</v>
      </c>
      <c r="L135" s="27" t="s">
        <v>3</v>
      </c>
      <c r="M135" s="52">
        <f t="shared" ref="M135:S135" si="16">15185-2328</f>
        <v>12857</v>
      </c>
      <c r="N135" s="52">
        <f t="shared" si="16"/>
        <v>12857</v>
      </c>
      <c r="O135" s="52">
        <f t="shared" si="16"/>
        <v>12857</v>
      </c>
      <c r="P135" s="52">
        <f t="shared" si="16"/>
        <v>12857</v>
      </c>
      <c r="Q135" s="52">
        <f t="shared" si="16"/>
        <v>12857</v>
      </c>
      <c r="R135" s="52">
        <f t="shared" si="16"/>
        <v>12857</v>
      </c>
      <c r="S135" s="52">
        <f t="shared" si="16"/>
        <v>12857</v>
      </c>
      <c r="T135" s="52">
        <f>SUM(M135:S135)</f>
        <v>89999</v>
      </c>
    </row>
    <row r="136" spans="1:21">
      <c r="A136" s="3"/>
      <c r="B136" s="5" t="s">
        <v>28</v>
      </c>
      <c r="C136" s="2"/>
      <c r="D136" s="21"/>
      <c r="E136" s="4"/>
      <c r="F136" s="4"/>
      <c r="G136" s="21"/>
      <c r="H136" s="50"/>
      <c r="I136" s="50"/>
      <c r="J136" s="50"/>
      <c r="K136" s="4"/>
      <c r="L136" s="4"/>
      <c r="M136" s="3"/>
      <c r="N136" s="3"/>
      <c r="O136" s="3"/>
      <c r="P136" s="3"/>
      <c r="Q136" s="3"/>
      <c r="R136" s="3"/>
      <c r="S136" s="13"/>
      <c r="T136" s="4"/>
    </row>
    <row r="137" spans="1:21">
      <c r="A137" s="3"/>
      <c r="B137" s="2" t="s">
        <v>8</v>
      </c>
      <c r="C137" s="2" t="s">
        <v>6</v>
      </c>
      <c r="D137" s="21"/>
      <c r="E137" s="4" t="s">
        <v>3</v>
      </c>
      <c r="F137" s="4" t="s">
        <v>3</v>
      </c>
      <c r="G137" s="21"/>
      <c r="H137" s="50"/>
      <c r="I137" s="50"/>
      <c r="J137" s="50"/>
      <c r="K137" s="4"/>
      <c r="L137" s="4"/>
      <c r="M137" s="3"/>
      <c r="N137" s="3"/>
      <c r="O137" s="3"/>
      <c r="P137" s="3"/>
      <c r="Q137" s="3"/>
      <c r="R137" s="3"/>
      <c r="S137" s="13"/>
      <c r="T137" s="4"/>
    </row>
    <row r="138" spans="1:21">
      <c r="A138" s="3"/>
      <c r="B138" s="2" t="s">
        <v>9</v>
      </c>
      <c r="C138" s="2" t="s">
        <v>6</v>
      </c>
      <c r="D138" s="21"/>
      <c r="E138" s="4" t="s">
        <v>3</v>
      </c>
      <c r="F138" s="4" t="s">
        <v>3</v>
      </c>
      <c r="G138" s="21"/>
      <c r="H138" s="50"/>
      <c r="I138" s="50"/>
      <c r="J138" s="50"/>
      <c r="K138" s="4"/>
      <c r="L138" s="4"/>
      <c r="M138" s="3"/>
      <c r="N138" s="3"/>
      <c r="O138" s="3"/>
      <c r="P138" s="3"/>
      <c r="Q138" s="3"/>
      <c r="R138" s="3"/>
      <c r="S138" s="13"/>
      <c r="T138" s="4"/>
    </row>
    <row r="139" spans="1:21">
      <c r="A139" s="3"/>
      <c r="B139" s="2" t="s">
        <v>10</v>
      </c>
      <c r="C139" s="2" t="s">
        <v>6</v>
      </c>
      <c r="D139" s="21"/>
      <c r="E139" s="4" t="s">
        <v>3</v>
      </c>
      <c r="F139" s="4" t="s">
        <v>3</v>
      </c>
      <c r="G139" s="21"/>
      <c r="H139" s="50"/>
      <c r="I139" s="50"/>
      <c r="J139" s="50"/>
      <c r="K139" s="4"/>
      <c r="L139" s="4"/>
      <c r="M139" s="3"/>
      <c r="N139" s="3"/>
      <c r="O139" s="3"/>
      <c r="P139" s="3"/>
      <c r="Q139" s="3"/>
      <c r="R139" s="3"/>
      <c r="S139" s="13"/>
      <c r="T139" s="4"/>
    </row>
    <row r="140" spans="1:21" ht="105">
      <c r="A140" s="3"/>
      <c r="B140" s="2" t="s">
        <v>102</v>
      </c>
      <c r="C140" s="25" t="s">
        <v>38</v>
      </c>
      <c r="D140" s="30" t="s">
        <v>3</v>
      </c>
      <c r="E140" s="27" t="s">
        <v>39</v>
      </c>
      <c r="F140" s="4" t="s">
        <v>36</v>
      </c>
      <c r="G140" s="21" t="s">
        <v>3</v>
      </c>
      <c r="H140" s="50" t="s">
        <v>3</v>
      </c>
      <c r="I140" s="50" t="s">
        <v>3</v>
      </c>
      <c r="J140" s="50" t="s">
        <v>3</v>
      </c>
      <c r="K140" s="80">
        <v>37350</v>
      </c>
      <c r="L140" s="80">
        <v>37350</v>
      </c>
      <c r="M140" s="37">
        <v>38000</v>
      </c>
      <c r="N140" s="37">
        <v>38000</v>
      </c>
      <c r="O140" s="37">
        <v>38000</v>
      </c>
      <c r="P140" s="37">
        <v>38000</v>
      </c>
      <c r="Q140" s="37">
        <v>38000</v>
      </c>
      <c r="R140" s="37">
        <v>38000</v>
      </c>
      <c r="S140" s="37">
        <v>38000</v>
      </c>
      <c r="T140" s="4" t="s">
        <v>3</v>
      </c>
    </row>
    <row r="141" spans="1:21" ht="60">
      <c r="A141" s="40" t="s">
        <v>61</v>
      </c>
      <c r="B141" s="84" t="s">
        <v>110</v>
      </c>
      <c r="C141" s="85"/>
      <c r="D141" s="86">
        <v>0.2</v>
      </c>
      <c r="E141" s="27"/>
      <c r="F141" s="4"/>
      <c r="G141" s="21"/>
      <c r="H141" s="50"/>
      <c r="I141" s="50"/>
      <c r="J141" s="50"/>
      <c r="K141" s="4"/>
      <c r="L141" s="4"/>
      <c r="M141" s="3"/>
      <c r="N141" s="3"/>
      <c r="O141" s="3"/>
      <c r="P141" s="3"/>
      <c r="Q141" s="3"/>
      <c r="R141" s="3"/>
      <c r="S141" s="13"/>
      <c r="T141" s="4"/>
    </row>
    <row r="142" spans="1:21" ht="18.75">
      <c r="A142" s="3" t="s">
        <v>62</v>
      </c>
      <c r="B142" s="427" t="s">
        <v>71</v>
      </c>
      <c r="C142" s="428"/>
      <c r="D142" s="428"/>
      <c r="E142" s="428"/>
      <c r="F142" s="428"/>
      <c r="G142" s="428"/>
      <c r="H142" s="428"/>
      <c r="I142" s="428"/>
      <c r="J142" s="428"/>
      <c r="K142" s="428"/>
      <c r="L142" s="428"/>
      <c r="M142" s="428"/>
      <c r="N142" s="428"/>
      <c r="O142" s="428"/>
      <c r="P142" s="428"/>
      <c r="Q142" s="428"/>
      <c r="R142" s="428"/>
      <c r="S142" s="428"/>
      <c r="T142" s="429"/>
    </row>
    <row r="143" spans="1:21" ht="45">
      <c r="A143" s="3"/>
      <c r="B143" s="5" t="s">
        <v>27</v>
      </c>
      <c r="C143" s="2" t="s">
        <v>6</v>
      </c>
      <c r="D143" s="21" t="s">
        <v>3</v>
      </c>
      <c r="E143" s="4" t="s">
        <v>3</v>
      </c>
      <c r="F143" s="4" t="s">
        <v>3</v>
      </c>
      <c r="G143" s="30" t="s">
        <v>34</v>
      </c>
      <c r="H143" s="50" t="s">
        <v>3</v>
      </c>
      <c r="I143" s="50" t="s">
        <v>3</v>
      </c>
      <c r="J143" s="50" t="s">
        <v>3</v>
      </c>
      <c r="K143" s="4" t="s">
        <v>3</v>
      </c>
      <c r="L143" s="4" t="s">
        <v>3</v>
      </c>
      <c r="M143" s="64">
        <f t="shared" ref="M143:S143" si="17">M150+M164+M174</f>
        <v>46452.5</v>
      </c>
      <c r="N143" s="64">
        <f t="shared" si="17"/>
        <v>40240.800000000003</v>
      </c>
      <c r="O143" s="64">
        <f t="shared" si="17"/>
        <v>40240.800000000003</v>
      </c>
      <c r="P143" s="64">
        <f t="shared" si="17"/>
        <v>40240.800000000003</v>
      </c>
      <c r="Q143" s="64">
        <f t="shared" si="17"/>
        <v>40240.800000000003</v>
      </c>
      <c r="R143" s="64">
        <f t="shared" si="17"/>
        <v>40240.800000000003</v>
      </c>
      <c r="S143" s="64">
        <f t="shared" si="17"/>
        <v>40240.800000000003</v>
      </c>
      <c r="T143" s="64">
        <f>SUM(M143:S143)</f>
        <v>287897.3</v>
      </c>
      <c r="U143" s="71"/>
    </row>
    <row r="144" spans="1:21">
      <c r="A144" s="3"/>
      <c r="B144" s="5" t="s">
        <v>28</v>
      </c>
      <c r="C144" s="2"/>
      <c r="D144" s="21"/>
      <c r="E144" s="4"/>
      <c r="F144" s="4"/>
      <c r="G144" s="21"/>
      <c r="H144" s="50"/>
      <c r="I144" s="50"/>
      <c r="J144" s="50"/>
      <c r="K144" s="4"/>
      <c r="L144" s="4"/>
      <c r="M144" s="3"/>
      <c r="N144" s="3"/>
      <c r="O144" s="3"/>
      <c r="P144" s="3"/>
      <c r="Q144" s="3"/>
      <c r="R144" s="3"/>
      <c r="S144" s="13"/>
      <c r="T144" s="3"/>
    </row>
    <row r="145" spans="1:20">
      <c r="A145" s="3"/>
      <c r="B145" s="2" t="s">
        <v>8</v>
      </c>
      <c r="C145" s="2" t="s">
        <v>6</v>
      </c>
      <c r="D145" s="21" t="s">
        <v>3</v>
      </c>
      <c r="E145" s="4" t="s">
        <v>3</v>
      </c>
      <c r="F145" s="4" t="s">
        <v>3</v>
      </c>
      <c r="G145" s="21"/>
      <c r="H145" s="50" t="s">
        <v>3</v>
      </c>
      <c r="I145" s="50" t="s">
        <v>3</v>
      </c>
      <c r="J145" s="50" t="s">
        <v>3</v>
      </c>
      <c r="K145" s="4" t="s">
        <v>3</v>
      </c>
      <c r="L145" s="4" t="s">
        <v>3</v>
      </c>
      <c r="M145" s="3"/>
      <c r="N145" s="3"/>
      <c r="O145" s="3"/>
      <c r="P145" s="3"/>
      <c r="Q145" s="3"/>
      <c r="R145" s="3"/>
      <c r="S145" s="13"/>
      <c r="T145" s="3"/>
    </row>
    <row r="146" spans="1:20">
      <c r="A146" s="3"/>
      <c r="B146" s="2" t="s">
        <v>9</v>
      </c>
      <c r="C146" s="2" t="s">
        <v>6</v>
      </c>
      <c r="D146" s="21" t="s">
        <v>3</v>
      </c>
      <c r="E146" s="4" t="s">
        <v>3</v>
      </c>
      <c r="F146" s="4" t="s">
        <v>3</v>
      </c>
      <c r="G146" s="21"/>
      <c r="H146" s="50" t="s">
        <v>3</v>
      </c>
      <c r="I146" s="50" t="s">
        <v>3</v>
      </c>
      <c r="J146" s="50" t="s">
        <v>3</v>
      </c>
      <c r="K146" s="4" t="s">
        <v>3</v>
      </c>
      <c r="L146" s="4" t="s">
        <v>3</v>
      </c>
      <c r="M146" s="3"/>
      <c r="N146" s="3"/>
      <c r="O146" s="3"/>
      <c r="P146" s="3"/>
      <c r="Q146" s="3"/>
      <c r="R146" s="3"/>
      <c r="S146" s="13"/>
      <c r="T146" s="3"/>
    </row>
    <row r="147" spans="1:20">
      <c r="A147" s="3"/>
      <c r="B147" s="2" t="s">
        <v>10</v>
      </c>
      <c r="C147" s="2" t="s">
        <v>6</v>
      </c>
      <c r="D147" s="21" t="s">
        <v>3</v>
      </c>
      <c r="E147" s="4" t="s">
        <v>3</v>
      </c>
      <c r="F147" s="4" t="s">
        <v>3</v>
      </c>
      <c r="G147" s="21"/>
      <c r="H147" s="50" t="s">
        <v>3</v>
      </c>
      <c r="I147" s="50" t="s">
        <v>3</v>
      </c>
      <c r="J147" s="50" t="s">
        <v>3</v>
      </c>
      <c r="K147" s="4" t="s">
        <v>3</v>
      </c>
      <c r="L147" s="4" t="s">
        <v>3</v>
      </c>
      <c r="M147" s="3"/>
      <c r="N147" s="3"/>
      <c r="O147" s="3"/>
      <c r="P147" s="3"/>
      <c r="Q147" s="3"/>
      <c r="R147" s="3"/>
      <c r="S147" s="13"/>
      <c r="T147" s="3"/>
    </row>
    <row r="148" spans="1:20" ht="255">
      <c r="A148" s="3"/>
      <c r="B148" s="2" t="s">
        <v>150</v>
      </c>
      <c r="C148" s="2" t="s">
        <v>29</v>
      </c>
      <c r="D148" s="21"/>
      <c r="E148" s="30" t="s">
        <v>151</v>
      </c>
      <c r="F148" s="4"/>
      <c r="G148" s="21"/>
      <c r="H148" s="50"/>
      <c r="I148" s="50"/>
      <c r="J148" s="50"/>
      <c r="K148" s="4"/>
      <c r="L148" s="4"/>
      <c r="M148" s="3">
        <v>90</v>
      </c>
      <c r="N148" s="3">
        <v>90</v>
      </c>
      <c r="O148" s="3">
        <v>90</v>
      </c>
      <c r="P148" s="3">
        <v>90</v>
      </c>
      <c r="Q148" s="3">
        <v>100</v>
      </c>
      <c r="R148" s="3">
        <v>100</v>
      </c>
      <c r="S148" s="13">
        <v>100</v>
      </c>
      <c r="T148" s="3"/>
    </row>
    <row r="149" spans="1:20" ht="30">
      <c r="A149" s="3" t="s">
        <v>64</v>
      </c>
      <c r="B149" s="2" t="s">
        <v>145</v>
      </c>
      <c r="C149" s="2"/>
      <c r="D149" s="21">
        <v>0.1</v>
      </c>
      <c r="E149" s="4"/>
      <c r="F149" s="4" t="s">
        <v>36</v>
      </c>
      <c r="G149" s="21"/>
      <c r="H149" s="50"/>
      <c r="I149" s="50"/>
      <c r="J149" s="50"/>
      <c r="K149" s="4"/>
      <c r="L149" s="4"/>
      <c r="M149" s="3"/>
      <c r="N149" s="3"/>
      <c r="O149" s="3"/>
      <c r="P149" s="3"/>
      <c r="Q149" s="3"/>
      <c r="R149" s="3"/>
      <c r="S149" s="13"/>
      <c r="T149" s="4"/>
    </row>
    <row r="150" spans="1:20" ht="45" customHeight="1">
      <c r="A150" s="436"/>
      <c r="B150" s="433" t="s">
        <v>27</v>
      </c>
      <c r="C150" s="433" t="s">
        <v>6</v>
      </c>
      <c r="D150" s="30" t="s">
        <v>3</v>
      </c>
      <c r="E150" s="27" t="s">
        <v>3</v>
      </c>
      <c r="F150" s="27" t="s">
        <v>3</v>
      </c>
      <c r="G150" s="72"/>
      <c r="H150" s="57" t="s">
        <v>3</v>
      </c>
      <c r="I150" s="57" t="s">
        <v>3</v>
      </c>
      <c r="J150" s="57" t="s">
        <v>3</v>
      </c>
      <c r="K150" s="27" t="s">
        <v>3</v>
      </c>
      <c r="L150" s="27" t="s">
        <v>3</v>
      </c>
      <c r="M150" s="66">
        <f>M151+M152+M153+M154+M155+M157+M156</f>
        <v>33325</v>
      </c>
      <c r="N150" s="66">
        <f t="shared" ref="N150:S150" si="18">N151+N152+N153+N154+N155+N157</f>
        <v>33278.100000000006</v>
      </c>
      <c r="O150" s="66">
        <f t="shared" si="18"/>
        <v>33278.100000000006</v>
      </c>
      <c r="P150" s="66">
        <f t="shared" si="18"/>
        <v>33278.100000000006</v>
      </c>
      <c r="Q150" s="66">
        <f t="shared" si="18"/>
        <v>33278.100000000006</v>
      </c>
      <c r="R150" s="66">
        <f t="shared" si="18"/>
        <v>33278.100000000006</v>
      </c>
      <c r="S150" s="66">
        <f t="shared" si="18"/>
        <v>33278.100000000006</v>
      </c>
      <c r="T150" s="66">
        <f>SUM(M150:S150)</f>
        <v>232993.60000000003</v>
      </c>
    </row>
    <row r="151" spans="1:20">
      <c r="A151" s="437"/>
      <c r="B151" s="434"/>
      <c r="C151" s="434"/>
      <c r="D151" s="30" t="s">
        <v>3</v>
      </c>
      <c r="E151" s="27" t="s">
        <v>3</v>
      </c>
      <c r="F151" s="27" t="s">
        <v>3</v>
      </c>
      <c r="G151" s="72"/>
      <c r="H151" s="57" t="s">
        <v>72</v>
      </c>
      <c r="I151" s="57" t="s">
        <v>89</v>
      </c>
      <c r="J151" s="57" t="s">
        <v>90</v>
      </c>
      <c r="K151" s="27" t="s">
        <v>3</v>
      </c>
      <c r="L151" s="27" t="s">
        <v>3</v>
      </c>
      <c r="M151" s="67">
        <v>25437.9</v>
      </c>
      <c r="N151" s="36">
        <v>25437.9</v>
      </c>
      <c r="O151" s="36">
        <v>25437.9</v>
      </c>
      <c r="P151" s="36">
        <v>25437.9</v>
      </c>
      <c r="Q151" s="36">
        <v>25437.9</v>
      </c>
      <c r="R151" s="36">
        <v>25437.9</v>
      </c>
      <c r="S151" s="36">
        <v>25437.9</v>
      </c>
      <c r="T151" s="36">
        <f>SUM(M151:S151)</f>
        <v>178065.3</v>
      </c>
    </row>
    <row r="152" spans="1:20">
      <c r="A152" s="437"/>
      <c r="B152" s="434"/>
      <c r="C152" s="434"/>
      <c r="D152" s="30" t="s">
        <v>3</v>
      </c>
      <c r="E152" s="27" t="s">
        <v>3</v>
      </c>
      <c r="F152" s="27" t="s">
        <v>3</v>
      </c>
      <c r="G152" s="72"/>
      <c r="H152" s="57" t="s">
        <v>72</v>
      </c>
      <c r="I152" s="57" t="s">
        <v>89</v>
      </c>
      <c r="J152" s="57" t="s">
        <v>92</v>
      </c>
      <c r="K152" s="27" t="s">
        <v>3</v>
      </c>
      <c r="L152" s="27" t="s">
        <v>3</v>
      </c>
      <c r="M152" s="67">
        <f t="shared" ref="M152:S152" si="19">1284.1-24</f>
        <v>1260.0999999999999</v>
      </c>
      <c r="N152" s="36">
        <f t="shared" si="19"/>
        <v>1260.0999999999999</v>
      </c>
      <c r="O152" s="36">
        <f t="shared" si="19"/>
        <v>1260.0999999999999</v>
      </c>
      <c r="P152" s="36">
        <f t="shared" si="19"/>
        <v>1260.0999999999999</v>
      </c>
      <c r="Q152" s="36">
        <f t="shared" si="19"/>
        <v>1260.0999999999999</v>
      </c>
      <c r="R152" s="36">
        <f t="shared" si="19"/>
        <v>1260.0999999999999</v>
      </c>
      <c r="S152" s="36">
        <f t="shared" si="19"/>
        <v>1260.0999999999999</v>
      </c>
      <c r="T152" s="36">
        <f t="shared" ref="T152:T157" si="20">SUM(M152:S152)</f>
        <v>8820.7000000000007</v>
      </c>
    </row>
    <row r="153" spans="1:20">
      <c r="A153" s="437"/>
      <c r="B153" s="434"/>
      <c r="C153" s="434"/>
      <c r="D153" s="30"/>
      <c r="E153" s="27"/>
      <c r="F153" s="27"/>
      <c r="G153" s="72"/>
      <c r="H153" s="57" t="s">
        <v>72</v>
      </c>
      <c r="I153" s="57" t="s">
        <v>89</v>
      </c>
      <c r="J153" s="57" t="s">
        <v>153</v>
      </c>
      <c r="K153" s="27" t="s">
        <v>3</v>
      </c>
      <c r="L153" s="27" t="s">
        <v>3</v>
      </c>
      <c r="M153" s="67">
        <f>24</f>
        <v>24</v>
      </c>
      <c r="N153" s="36">
        <f>24</f>
        <v>24</v>
      </c>
      <c r="O153" s="36">
        <f>24</f>
        <v>24</v>
      </c>
      <c r="P153" s="36">
        <f>24</f>
        <v>24</v>
      </c>
      <c r="Q153" s="36">
        <f>24</f>
        <v>24</v>
      </c>
      <c r="R153" s="36">
        <f>24</f>
        <v>24</v>
      </c>
      <c r="S153" s="36">
        <f>24</f>
        <v>24</v>
      </c>
      <c r="T153" s="36">
        <f t="shared" si="20"/>
        <v>168</v>
      </c>
    </row>
    <row r="154" spans="1:20">
      <c r="A154" s="437"/>
      <c r="B154" s="434"/>
      <c r="C154" s="434"/>
      <c r="D154" s="30" t="s">
        <v>3</v>
      </c>
      <c r="E154" s="27" t="s">
        <v>3</v>
      </c>
      <c r="F154" s="27" t="s">
        <v>3</v>
      </c>
      <c r="G154" s="72"/>
      <c r="H154" s="50" t="s">
        <v>72</v>
      </c>
      <c r="I154" s="57" t="s">
        <v>91</v>
      </c>
      <c r="J154" s="50" t="s">
        <v>90</v>
      </c>
      <c r="K154" s="27" t="s">
        <v>3</v>
      </c>
      <c r="L154" s="27" t="s">
        <v>3</v>
      </c>
      <c r="M154" s="106">
        <v>501</v>
      </c>
      <c r="N154" s="70">
        <v>500.9</v>
      </c>
      <c r="O154" s="70">
        <v>500.9</v>
      </c>
      <c r="P154" s="70">
        <v>500.9</v>
      </c>
      <c r="Q154" s="70">
        <v>500.9</v>
      </c>
      <c r="R154" s="70">
        <v>500.9</v>
      </c>
      <c r="S154" s="70">
        <v>500.9</v>
      </c>
      <c r="T154" s="36">
        <f t="shared" si="20"/>
        <v>3506.4</v>
      </c>
    </row>
    <row r="155" spans="1:20">
      <c r="A155" s="437"/>
      <c r="B155" s="434"/>
      <c r="C155" s="434"/>
      <c r="D155" s="30" t="s">
        <v>3</v>
      </c>
      <c r="E155" s="27" t="s">
        <v>3</v>
      </c>
      <c r="F155" s="27" t="s">
        <v>3</v>
      </c>
      <c r="G155" s="72"/>
      <c r="H155" s="57" t="s">
        <v>72</v>
      </c>
      <c r="I155" s="57" t="s">
        <v>91</v>
      </c>
      <c r="J155" s="57" t="s">
        <v>92</v>
      </c>
      <c r="K155" s="27" t="s">
        <v>3</v>
      </c>
      <c r="L155" s="27" t="s">
        <v>3</v>
      </c>
      <c r="M155" s="67">
        <v>368.2</v>
      </c>
      <c r="N155" s="36">
        <v>391.4</v>
      </c>
      <c r="O155" s="36">
        <v>391.4</v>
      </c>
      <c r="P155" s="36">
        <v>391.4</v>
      </c>
      <c r="Q155" s="36">
        <v>391.4</v>
      </c>
      <c r="R155" s="36">
        <v>391.4</v>
      </c>
      <c r="S155" s="36">
        <v>391.4</v>
      </c>
      <c r="T155" s="36">
        <f t="shared" si="20"/>
        <v>2716.6000000000004</v>
      </c>
    </row>
    <row r="156" spans="1:20">
      <c r="A156" s="437"/>
      <c r="B156" s="434"/>
      <c r="C156" s="434"/>
      <c r="D156" s="30"/>
      <c r="E156" s="27"/>
      <c r="F156" s="27"/>
      <c r="G156" s="72"/>
      <c r="H156" s="57" t="s">
        <v>158</v>
      </c>
      <c r="I156" s="57" t="s">
        <v>159</v>
      </c>
      <c r="J156" s="57" t="s">
        <v>160</v>
      </c>
      <c r="K156" s="27" t="s">
        <v>3</v>
      </c>
      <c r="L156" s="27" t="s">
        <v>3</v>
      </c>
      <c r="M156" s="67">
        <v>70</v>
      </c>
      <c r="N156" s="27" t="s">
        <v>3</v>
      </c>
      <c r="O156" s="27" t="s">
        <v>3</v>
      </c>
      <c r="P156" s="27" t="s">
        <v>3</v>
      </c>
      <c r="Q156" s="27" t="s">
        <v>3</v>
      </c>
      <c r="R156" s="27" t="s">
        <v>3</v>
      </c>
      <c r="S156" s="27" t="s">
        <v>3</v>
      </c>
      <c r="T156" s="36">
        <f t="shared" si="20"/>
        <v>70</v>
      </c>
    </row>
    <row r="157" spans="1:20">
      <c r="A157" s="438"/>
      <c r="B157" s="435"/>
      <c r="C157" s="435"/>
      <c r="D157" s="30" t="s">
        <v>3</v>
      </c>
      <c r="E157" s="27" t="s">
        <v>3</v>
      </c>
      <c r="F157" s="27" t="s">
        <v>3</v>
      </c>
      <c r="G157" s="72"/>
      <c r="H157" s="57" t="s">
        <v>93</v>
      </c>
      <c r="I157" s="57" t="s">
        <v>94</v>
      </c>
      <c r="J157" s="57" t="s">
        <v>92</v>
      </c>
      <c r="K157" s="27" t="s">
        <v>3</v>
      </c>
      <c r="L157" s="27" t="s">
        <v>3</v>
      </c>
      <c r="M157" s="67">
        <v>5663.8</v>
      </c>
      <c r="N157" s="36">
        <v>5663.8</v>
      </c>
      <c r="O157" s="36">
        <v>5663.8</v>
      </c>
      <c r="P157" s="36">
        <v>5663.8</v>
      </c>
      <c r="Q157" s="36">
        <v>5663.8</v>
      </c>
      <c r="R157" s="36">
        <v>5663.8</v>
      </c>
      <c r="S157" s="36">
        <v>5663.8</v>
      </c>
      <c r="T157" s="36">
        <f t="shared" si="20"/>
        <v>39646.600000000006</v>
      </c>
    </row>
    <row r="158" spans="1:20">
      <c r="A158" s="3"/>
      <c r="B158" s="5" t="s">
        <v>28</v>
      </c>
      <c r="C158" s="2"/>
      <c r="D158" s="21"/>
      <c r="E158" s="4"/>
      <c r="F158" s="4"/>
      <c r="G158" s="21"/>
      <c r="H158" s="50"/>
      <c r="I158" s="57"/>
      <c r="J158" s="50"/>
      <c r="K158" s="27"/>
      <c r="L158" s="27"/>
      <c r="M158" s="70"/>
      <c r="N158" s="70"/>
      <c r="O158" s="70"/>
      <c r="P158" s="70"/>
      <c r="Q158" s="70"/>
      <c r="R158" s="70"/>
      <c r="S158" s="70"/>
      <c r="T158" s="70"/>
    </row>
    <row r="159" spans="1:20">
      <c r="A159" s="3"/>
      <c r="B159" s="2" t="s">
        <v>8</v>
      </c>
      <c r="C159" s="2" t="s">
        <v>6</v>
      </c>
      <c r="D159" s="21"/>
      <c r="E159" s="4" t="s">
        <v>3</v>
      </c>
      <c r="F159" s="4" t="s">
        <v>3</v>
      </c>
      <c r="G159" s="21"/>
      <c r="H159" s="50"/>
      <c r="I159" s="50"/>
      <c r="J159" s="50"/>
      <c r="K159" s="4" t="s">
        <v>3</v>
      </c>
      <c r="L159" s="4" t="s">
        <v>3</v>
      </c>
      <c r="M159" s="3"/>
      <c r="N159" s="3"/>
      <c r="O159" s="3"/>
      <c r="P159" s="3"/>
      <c r="Q159" s="3"/>
      <c r="R159" s="3"/>
      <c r="S159" s="13"/>
      <c r="T159" s="3"/>
    </row>
    <row r="160" spans="1:20">
      <c r="A160" s="3"/>
      <c r="B160" s="2" t="s">
        <v>9</v>
      </c>
      <c r="C160" s="2" t="s">
        <v>6</v>
      </c>
      <c r="D160" s="21"/>
      <c r="E160" s="4" t="s">
        <v>3</v>
      </c>
      <c r="F160" s="4" t="s">
        <v>3</v>
      </c>
      <c r="G160" s="21"/>
      <c r="H160" s="50"/>
      <c r="I160" s="50"/>
      <c r="J160" s="50"/>
      <c r="K160" s="4" t="s">
        <v>3</v>
      </c>
      <c r="L160" s="4" t="s">
        <v>3</v>
      </c>
      <c r="M160" s="3"/>
      <c r="N160" s="3"/>
      <c r="O160" s="3"/>
      <c r="P160" s="3"/>
      <c r="Q160" s="3"/>
      <c r="R160" s="3"/>
      <c r="S160" s="13"/>
      <c r="T160" s="3"/>
    </row>
    <row r="161" spans="1:22">
      <c r="A161" s="3"/>
      <c r="B161" s="2" t="s">
        <v>10</v>
      </c>
      <c r="C161" s="2" t="s">
        <v>6</v>
      </c>
      <c r="D161" s="21"/>
      <c r="E161" s="4" t="s">
        <v>3</v>
      </c>
      <c r="F161" s="4" t="s">
        <v>3</v>
      </c>
      <c r="G161" s="21"/>
      <c r="H161" s="50" t="s">
        <v>3</v>
      </c>
      <c r="I161" s="50" t="s">
        <v>3</v>
      </c>
      <c r="J161" s="50" t="s">
        <v>3</v>
      </c>
      <c r="K161" s="4" t="s">
        <v>3</v>
      </c>
      <c r="L161" s="4" t="s">
        <v>3</v>
      </c>
      <c r="M161" s="3"/>
      <c r="N161" s="3"/>
      <c r="O161" s="3"/>
      <c r="P161" s="3"/>
      <c r="Q161" s="3"/>
      <c r="R161" s="3"/>
      <c r="S161" s="13"/>
      <c r="T161" s="3"/>
    </row>
    <row r="162" spans="1:22" ht="120">
      <c r="A162" s="3"/>
      <c r="B162" s="25" t="s">
        <v>117</v>
      </c>
      <c r="C162" s="25" t="s">
        <v>29</v>
      </c>
      <c r="D162" s="21" t="s">
        <v>3</v>
      </c>
      <c r="E162" s="21" t="s">
        <v>30</v>
      </c>
      <c r="F162" s="27" t="s">
        <v>31</v>
      </c>
      <c r="G162" s="21" t="s">
        <v>3</v>
      </c>
      <c r="H162" s="50" t="s">
        <v>3</v>
      </c>
      <c r="I162" s="50" t="s">
        <v>3</v>
      </c>
      <c r="J162" s="50" t="s">
        <v>3</v>
      </c>
      <c r="K162" s="27">
        <v>70</v>
      </c>
      <c r="L162" s="27">
        <v>71</v>
      </c>
      <c r="M162" s="29">
        <v>74</v>
      </c>
      <c r="N162" s="29">
        <v>78</v>
      </c>
      <c r="O162" s="28">
        <v>83</v>
      </c>
      <c r="P162" s="28">
        <v>88</v>
      </c>
      <c r="Q162" s="28">
        <v>90</v>
      </c>
      <c r="R162" s="28">
        <v>90</v>
      </c>
      <c r="S162" s="28">
        <v>90</v>
      </c>
      <c r="T162" s="4" t="s">
        <v>3</v>
      </c>
    </row>
    <row r="163" spans="1:22" ht="60">
      <c r="A163" s="3" t="s">
        <v>95</v>
      </c>
      <c r="B163" s="2" t="s">
        <v>65</v>
      </c>
      <c r="C163" s="2"/>
      <c r="D163" s="21">
        <v>0.05</v>
      </c>
      <c r="E163" s="4"/>
      <c r="F163" s="4"/>
      <c r="G163" s="21"/>
      <c r="H163" s="50"/>
      <c r="I163" s="50"/>
      <c r="J163" s="50"/>
      <c r="K163" s="4"/>
      <c r="L163" s="4"/>
      <c r="M163" s="3"/>
      <c r="N163" s="3"/>
      <c r="O163" s="3"/>
      <c r="P163" s="3"/>
      <c r="Q163" s="3"/>
      <c r="R163" s="3"/>
      <c r="S163" s="13"/>
      <c r="T163" s="4" t="s">
        <v>3</v>
      </c>
    </row>
    <row r="164" spans="1:22" ht="30" customHeight="1">
      <c r="A164" s="436"/>
      <c r="B164" s="433" t="s">
        <v>27</v>
      </c>
      <c r="C164" s="433" t="s">
        <v>6</v>
      </c>
      <c r="D164" s="30" t="s">
        <v>3</v>
      </c>
      <c r="E164" s="27" t="s">
        <v>3</v>
      </c>
      <c r="F164" s="27" t="s">
        <v>3</v>
      </c>
      <c r="G164" s="2"/>
      <c r="H164" s="57" t="s">
        <v>3</v>
      </c>
      <c r="I164" s="57" t="s">
        <v>3</v>
      </c>
      <c r="J164" s="57" t="s">
        <v>3</v>
      </c>
      <c r="K164" s="27" t="s">
        <v>3</v>
      </c>
      <c r="L164" s="27" t="s">
        <v>3</v>
      </c>
      <c r="M164" s="66">
        <f>M165+M166</f>
        <v>10542.900000000001</v>
      </c>
      <c r="N164" s="66">
        <f t="shared" ref="N164:S164" si="21">N165+N166</f>
        <v>4559.1000000000004</v>
      </c>
      <c r="O164" s="66">
        <f t="shared" si="21"/>
        <v>4559.1000000000004</v>
      </c>
      <c r="P164" s="66">
        <f t="shared" si="21"/>
        <v>4559.1000000000004</v>
      </c>
      <c r="Q164" s="66">
        <f t="shared" si="21"/>
        <v>4559.1000000000004</v>
      </c>
      <c r="R164" s="66">
        <f t="shared" si="21"/>
        <v>4559.1000000000004</v>
      </c>
      <c r="S164" s="66">
        <f t="shared" si="21"/>
        <v>4559.1000000000004</v>
      </c>
      <c r="T164" s="66">
        <f>SUM(M164:S164)</f>
        <v>37897.5</v>
      </c>
    </row>
    <row r="165" spans="1:22">
      <c r="A165" s="437"/>
      <c r="B165" s="434"/>
      <c r="C165" s="434"/>
      <c r="D165" s="30" t="s">
        <v>3</v>
      </c>
      <c r="E165" s="27" t="s">
        <v>3</v>
      </c>
      <c r="F165" s="27" t="s">
        <v>3</v>
      </c>
      <c r="G165" s="2"/>
      <c r="H165" s="57" t="s">
        <v>72</v>
      </c>
      <c r="I165" s="57" t="s">
        <v>73</v>
      </c>
      <c r="J165" s="57" t="s">
        <v>74</v>
      </c>
      <c r="K165" s="27" t="s">
        <v>3</v>
      </c>
      <c r="L165" s="27" t="s">
        <v>3</v>
      </c>
      <c r="M165" s="67">
        <v>5983.8</v>
      </c>
      <c r="N165" s="67"/>
      <c r="O165" s="67"/>
      <c r="P165" s="67"/>
      <c r="Q165" s="67"/>
      <c r="R165" s="67"/>
      <c r="S165" s="68"/>
      <c r="T165" s="67">
        <f>SUM(M165:S165)</f>
        <v>5983.8</v>
      </c>
    </row>
    <row r="166" spans="1:22">
      <c r="A166" s="438"/>
      <c r="B166" s="435"/>
      <c r="C166" s="435"/>
      <c r="D166" s="30" t="s">
        <v>3</v>
      </c>
      <c r="E166" s="27" t="s">
        <v>3</v>
      </c>
      <c r="F166" s="27" t="s">
        <v>3</v>
      </c>
      <c r="G166" s="2"/>
      <c r="H166" s="57" t="s">
        <v>75</v>
      </c>
      <c r="I166" s="57" t="s">
        <v>88</v>
      </c>
      <c r="J166" s="57" t="s">
        <v>77</v>
      </c>
      <c r="K166" s="27"/>
      <c r="L166" s="27"/>
      <c r="M166" s="67">
        <v>4559.1000000000004</v>
      </c>
      <c r="N166" s="67">
        <v>4559.1000000000004</v>
      </c>
      <c r="O166" s="67">
        <v>4559.1000000000004</v>
      </c>
      <c r="P166" s="67">
        <v>4559.1000000000004</v>
      </c>
      <c r="Q166" s="67">
        <v>4559.1000000000004</v>
      </c>
      <c r="R166" s="67">
        <v>4559.1000000000004</v>
      </c>
      <c r="S166" s="67">
        <v>4559.1000000000004</v>
      </c>
      <c r="T166" s="67">
        <f>SUM(M166:S166)</f>
        <v>31913.699999999997</v>
      </c>
    </row>
    <row r="167" spans="1:22">
      <c r="A167" s="3"/>
      <c r="B167" s="5" t="s">
        <v>28</v>
      </c>
      <c r="C167" s="2"/>
      <c r="D167" s="21"/>
      <c r="E167" s="4"/>
      <c r="F167" s="4"/>
      <c r="G167" s="21"/>
      <c r="H167" s="50"/>
      <c r="I167" s="50"/>
      <c r="J167" s="50"/>
      <c r="K167" s="4"/>
      <c r="L167" s="4"/>
      <c r="M167" s="3"/>
      <c r="N167" s="3"/>
      <c r="O167" s="3"/>
      <c r="P167" s="3"/>
      <c r="Q167" s="3"/>
      <c r="R167" s="3"/>
      <c r="S167" s="13"/>
      <c r="T167" s="3"/>
    </row>
    <row r="168" spans="1:22">
      <c r="A168" s="3"/>
      <c r="B168" s="2" t="s">
        <v>8</v>
      </c>
      <c r="C168" s="2" t="s">
        <v>6</v>
      </c>
      <c r="D168" s="21"/>
      <c r="E168" s="4" t="s">
        <v>3</v>
      </c>
      <c r="F168" s="4" t="s">
        <v>3</v>
      </c>
      <c r="G168" s="21"/>
      <c r="H168" s="50"/>
      <c r="I168" s="50"/>
      <c r="J168" s="50"/>
      <c r="K168" s="4" t="s">
        <v>3</v>
      </c>
      <c r="L168" s="4" t="s">
        <v>3</v>
      </c>
      <c r="M168" s="3"/>
      <c r="N168" s="3"/>
      <c r="O168" s="3"/>
      <c r="P168" s="3"/>
      <c r="Q168" s="3"/>
      <c r="R168" s="3"/>
      <c r="S168" s="13"/>
      <c r="T168" s="3"/>
    </row>
    <row r="169" spans="1:22">
      <c r="A169" s="3"/>
      <c r="B169" s="2" t="s">
        <v>9</v>
      </c>
      <c r="C169" s="2" t="s">
        <v>6</v>
      </c>
      <c r="D169" s="21"/>
      <c r="E169" s="4" t="s">
        <v>3</v>
      </c>
      <c r="F169" s="4" t="s">
        <v>3</v>
      </c>
      <c r="G169" s="21"/>
      <c r="H169" s="50"/>
      <c r="I169" s="50"/>
      <c r="J169" s="50"/>
      <c r="K169" s="4" t="s">
        <v>3</v>
      </c>
      <c r="L169" s="4" t="s">
        <v>3</v>
      </c>
      <c r="M169" s="3"/>
      <c r="N169" s="3"/>
      <c r="O169" s="3"/>
      <c r="P169" s="3"/>
      <c r="Q169" s="3"/>
      <c r="R169" s="3"/>
      <c r="S169" s="13"/>
      <c r="T169" s="3"/>
    </row>
    <row r="170" spans="1:22">
      <c r="A170" s="3"/>
      <c r="B170" s="2" t="s">
        <v>10</v>
      </c>
      <c r="C170" s="2" t="s">
        <v>6</v>
      </c>
      <c r="D170" s="21"/>
      <c r="E170" s="4" t="s">
        <v>3</v>
      </c>
      <c r="F170" s="4" t="s">
        <v>3</v>
      </c>
      <c r="G170" s="21"/>
      <c r="H170" s="50" t="s">
        <v>3</v>
      </c>
      <c r="I170" s="50" t="s">
        <v>3</v>
      </c>
      <c r="J170" s="50" t="s">
        <v>3</v>
      </c>
      <c r="K170" s="4" t="s">
        <v>3</v>
      </c>
      <c r="L170" s="4" t="s">
        <v>3</v>
      </c>
      <c r="M170" s="3"/>
      <c r="N170" s="3"/>
      <c r="O170" s="3"/>
      <c r="P170" s="3"/>
      <c r="Q170" s="3"/>
      <c r="R170" s="3"/>
      <c r="S170" s="13"/>
      <c r="T170" s="3"/>
    </row>
    <row r="171" spans="1:22" ht="60">
      <c r="A171" s="3"/>
      <c r="B171" s="2" t="s">
        <v>146</v>
      </c>
      <c r="C171" s="25" t="s">
        <v>53</v>
      </c>
      <c r="D171" s="30"/>
      <c r="E171" s="27" t="s">
        <v>39</v>
      </c>
      <c r="F171" s="4" t="s">
        <v>36</v>
      </c>
      <c r="G171" s="21" t="s">
        <v>3</v>
      </c>
      <c r="H171" s="50" t="s">
        <v>3</v>
      </c>
      <c r="I171" s="50" t="s">
        <v>3</v>
      </c>
      <c r="J171" s="50" t="s">
        <v>3</v>
      </c>
      <c r="K171" s="4">
        <v>45</v>
      </c>
      <c r="L171" s="4">
        <v>45</v>
      </c>
      <c r="M171" s="3">
        <v>45</v>
      </c>
      <c r="N171" s="3">
        <v>45</v>
      </c>
      <c r="O171" s="3">
        <v>45</v>
      </c>
      <c r="P171" s="3">
        <v>45</v>
      </c>
      <c r="Q171" s="3">
        <v>45</v>
      </c>
      <c r="R171" s="3">
        <v>45</v>
      </c>
      <c r="S171" s="3">
        <v>45</v>
      </c>
      <c r="T171" s="4" t="s">
        <v>3</v>
      </c>
    </row>
    <row r="172" spans="1:22" ht="60">
      <c r="A172" s="3"/>
      <c r="B172" s="2" t="s">
        <v>66</v>
      </c>
      <c r="C172" s="2" t="s">
        <v>38</v>
      </c>
      <c r="D172" s="21"/>
      <c r="E172" s="27" t="s">
        <v>39</v>
      </c>
      <c r="F172" s="4" t="s">
        <v>36</v>
      </c>
      <c r="G172" s="21" t="s">
        <v>3</v>
      </c>
      <c r="H172" s="50" t="s">
        <v>3</v>
      </c>
      <c r="I172" s="50" t="s">
        <v>3</v>
      </c>
      <c r="J172" s="50" t="s">
        <v>3</v>
      </c>
      <c r="K172" s="4">
        <v>500</v>
      </c>
      <c r="L172" s="4">
        <v>500</v>
      </c>
      <c r="M172" s="3">
        <v>500</v>
      </c>
      <c r="N172" s="3">
        <v>500</v>
      </c>
      <c r="O172" s="3">
        <v>500</v>
      </c>
      <c r="P172" s="3">
        <v>500</v>
      </c>
      <c r="Q172" s="3">
        <v>500</v>
      </c>
      <c r="R172" s="3">
        <v>500</v>
      </c>
      <c r="S172" s="3">
        <v>500</v>
      </c>
      <c r="T172" s="4" t="s">
        <v>3</v>
      </c>
    </row>
    <row r="173" spans="1:22" s="76" customFormat="1" ht="45">
      <c r="A173" s="40" t="s">
        <v>67</v>
      </c>
      <c r="B173" s="17" t="s">
        <v>149</v>
      </c>
      <c r="C173" s="17"/>
      <c r="D173" s="73"/>
      <c r="E173" s="47"/>
      <c r="F173" s="4" t="s">
        <v>36</v>
      </c>
      <c r="G173" s="73"/>
      <c r="H173" s="74"/>
      <c r="I173" s="74"/>
      <c r="J173" s="74"/>
      <c r="K173" s="47"/>
      <c r="L173" s="47"/>
      <c r="M173" s="40"/>
      <c r="N173" s="40"/>
      <c r="O173" s="40"/>
      <c r="P173" s="40"/>
      <c r="Q173" s="40"/>
      <c r="R173" s="40"/>
      <c r="S173" s="75"/>
      <c r="T173" s="47" t="s">
        <v>3</v>
      </c>
      <c r="U173" s="445"/>
      <c r="V173" s="446"/>
    </row>
    <row r="174" spans="1:22" s="76" customFormat="1">
      <c r="A174" s="40"/>
      <c r="B174" s="95"/>
      <c r="C174" s="17"/>
      <c r="D174" s="73">
        <v>0.05</v>
      </c>
      <c r="E174" s="47"/>
      <c r="F174" s="4"/>
      <c r="G174" s="73"/>
      <c r="H174" s="50" t="s">
        <v>3</v>
      </c>
      <c r="I174" s="50" t="s">
        <v>3</v>
      </c>
      <c r="J174" s="50" t="s">
        <v>3</v>
      </c>
      <c r="K174" s="48" t="s">
        <v>3</v>
      </c>
      <c r="L174" s="48" t="s">
        <v>3</v>
      </c>
      <c r="M174" s="99">
        <f>M175+M176+M177</f>
        <v>2584.6</v>
      </c>
      <c r="N174" s="99">
        <f t="shared" ref="N174:S174" si="22">N175+N176+N177</f>
        <v>2403.6</v>
      </c>
      <c r="O174" s="99">
        <f t="shared" si="22"/>
        <v>2403.6</v>
      </c>
      <c r="P174" s="99">
        <f t="shared" si="22"/>
        <v>2403.6</v>
      </c>
      <c r="Q174" s="99">
        <f t="shared" si="22"/>
        <v>2403.6</v>
      </c>
      <c r="R174" s="99">
        <f t="shared" si="22"/>
        <v>2403.6</v>
      </c>
      <c r="S174" s="99">
        <f t="shared" si="22"/>
        <v>2403.6</v>
      </c>
      <c r="T174" s="100">
        <f>SUM(M174:S174)</f>
        <v>17006.2</v>
      </c>
      <c r="U174" s="445"/>
      <c r="V174" s="446"/>
    </row>
    <row r="175" spans="1:22" s="76" customFormat="1" ht="30" customHeight="1">
      <c r="A175" s="40"/>
      <c r="B175" s="96" t="s">
        <v>27</v>
      </c>
      <c r="C175" s="77" t="s">
        <v>6</v>
      </c>
      <c r="D175" s="26" t="s">
        <v>3</v>
      </c>
      <c r="E175" s="48" t="s">
        <v>3</v>
      </c>
      <c r="F175" s="48" t="s">
        <v>3</v>
      </c>
      <c r="G175" s="73"/>
      <c r="H175" s="78" t="s">
        <v>75</v>
      </c>
      <c r="I175" s="78" t="s">
        <v>88</v>
      </c>
      <c r="J175" s="78" t="s">
        <v>77</v>
      </c>
      <c r="K175" s="48" t="s">
        <v>3</v>
      </c>
      <c r="L175" s="48" t="s">
        <v>3</v>
      </c>
      <c r="M175" s="67">
        <v>2328</v>
      </c>
      <c r="N175" s="67">
        <v>2328</v>
      </c>
      <c r="O175" s="67">
        <v>2328</v>
      </c>
      <c r="P175" s="67">
        <v>2328</v>
      </c>
      <c r="Q175" s="67">
        <v>2328</v>
      </c>
      <c r="R175" s="67">
        <v>2328</v>
      </c>
      <c r="S175" s="67">
        <v>2328</v>
      </c>
      <c r="T175" s="67">
        <f>SUM(M175:S175)</f>
        <v>16296</v>
      </c>
      <c r="U175" s="445"/>
      <c r="V175" s="446"/>
    </row>
    <row r="176" spans="1:22" s="76" customFormat="1">
      <c r="A176" s="40"/>
      <c r="B176" s="97"/>
      <c r="C176" s="77" t="s">
        <v>6</v>
      </c>
      <c r="D176" s="26"/>
      <c r="E176" s="48"/>
      <c r="F176" s="48"/>
      <c r="G176" s="73"/>
      <c r="H176" s="78" t="s">
        <v>75</v>
      </c>
      <c r="I176" s="78" t="s">
        <v>78</v>
      </c>
      <c r="J176" s="78" t="s">
        <v>77</v>
      </c>
      <c r="K176" s="48" t="s">
        <v>3</v>
      </c>
      <c r="L176" s="48" t="s">
        <v>3</v>
      </c>
      <c r="M176" s="67">
        <v>75.599999999999994</v>
      </c>
      <c r="N176" s="67">
        <v>75.599999999999994</v>
      </c>
      <c r="O176" s="67">
        <v>75.599999999999994</v>
      </c>
      <c r="P176" s="67">
        <v>75.599999999999994</v>
      </c>
      <c r="Q176" s="67">
        <v>75.599999999999994</v>
      </c>
      <c r="R176" s="67">
        <v>75.599999999999994</v>
      </c>
      <c r="S176" s="67">
        <v>75.599999999999994</v>
      </c>
      <c r="T176" s="67">
        <f>SUM(M176:S176)</f>
        <v>529.20000000000005</v>
      </c>
      <c r="U176" s="445"/>
      <c r="V176" s="446"/>
    </row>
    <row r="177" spans="1:22" s="76" customFormat="1">
      <c r="A177" s="40"/>
      <c r="B177" s="98"/>
      <c r="C177" s="77" t="s">
        <v>6</v>
      </c>
      <c r="D177" s="26"/>
      <c r="E177" s="48"/>
      <c r="F177" s="48"/>
      <c r="G177" s="73"/>
      <c r="H177" s="78" t="s">
        <v>72</v>
      </c>
      <c r="I177" s="78" t="s">
        <v>73</v>
      </c>
      <c r="J177" s="78" t="s">
        <v>77</v>
      </c>
      <c r="K177" s="48" t="s">
        <v>3</v>
      </c>
      <c r="L177" s="48" t="s">
        <v>3</v>
      </c>
      <c r="M177" s="67">
        <v>181</v>
      </c>
      <c r="N177" s="67"/>
      <c r="O177" s="67"/>
      <c r="P177" s="67"/>
      <c r="Q177" s="67"/>
      <c r="R177" s="67"/>
      <c r="S177" s="68"/>
      <c r="T177" s="67">
        <f>SUM(M177:S177)</f>
        <v>181</v>
      </c>
      <c r="U177" s="445"/>
      <c r="V177" s="446"/>
    </row>
    <row r="178" spans="1:22" s="76" customFormat="1">
      <c r="A178" s="40"/>
      <c r="B178" s="79" t="s">
        <v>28</v>
      </c>
      <c r="C178" s="17"/>
      <c r="D178" s="73"/>
      <c r="E178" s="47"/>
      <c r="F178" s="47"/>
      <c r="G178" s="73"/>
      <c r="H178" s="74"/>
      <c r="I178" s="74"/>
      <c r="J178" s="74"/>
      <c r="K178" s="47"/>
      <c r="L178" s="47"/>
      <c r="M178" s="40"/>
      <c r="N178" s="40"/>
      <c r="O178" s="40"/>
      <c r="P178" s="40"/>
      <c r="Q178" s="40"/>
      <c r="R178" s="40"/>
      <c r="S178" s="75"/>
      <c r="T178" s="40"/>
      <c r="U178" s="445"/>
      <c r="V178" s="446"/>
    </row>
    <row r="179" spans="1:22" s="76" customFormat="1">
      <c r="A179" s="40"/>
      <c r="B179" s="17" t="s">
        <v>8</v>
      </c>
      <c r="C179" s="17" t="s">
        <v>6</v>
      </c>
      <c r="D179" s="73"/>
      <c r="E179" s="47" t="s">
        <v>3</v>
      </c>
      <c r="F179" s="47" t="s">
        <v>3</v>
      </c>
      <c r="G179" s="73"/>
      <c r="H179" s="74"/>
      <c r="I179" s="74"/>
      <c r="J179" s="74"/>
      <c r="K179" s="47" t="s">
        <v>3</v>
      </c>
      <c r="L179" s="47" t="s">
        <v>3</v>
      </c>
      <c r="M179" s="40"/>
      <c r="N179" s="40"/>
      <c r="O179" s="40"/>
      <c r="P179" s="40"/>
      <c r="Q179" s="40"/>
      <c r="R179" s="40"/>
      <c r="S179" s="75"/>
      <c r="T179" s="40"/>
      <c r="U179" s="445"/>
      <c r="V179" s="446"/>
    </row>
    <row r="180" spans="1:22" s="76" customFormat="1">
      <c r="A180" s="40"/>
      <c r="B180" s="17" t="s">
        <v>9</v>
      </c>
      <c r="C180" s="17" t="s">
        <v>6</v>
      </c>
      <c r="D180" s="73"/>
      <c r="E180" s="47" t="s">
        <v>3</v>
      </c>
      <c r="F180" s="47" t="s">
        <v>3</v>
      </c>
      <c r="G180" s="73"/>
      <c r="H180" s="74"/>
      <c r="I180" s="74"/>
      <c r="J180" s="74"/>
      <c r="K180" s="47" t="s">
        <v>3</v>
      </c>
      <c r="L180" s="47" t="s">
        <v>3</v>
      </c>
      <c r="M180" s="40"/>
      <c r="N180" s="40"/>
      <c r="O180" s="40"/>
      <c r="P180" s="40"/>
      <c r="Q180" s="40"/>
      <c r="R180" s="40"/>
      <c r="S180" s="75"/>
      <c r="T180" s="40"/>
      <c r="U180" s="445"/>
      <c r="V180" s="446"/>
    </row>
    <row r="181" spans="1:22" s="76" customFormat="1">
      <c r="A181" s="40"/>
      <c r="B181" s="17" t="s">
        <v>10</v>
      </c>
      <c r="C181" s="17" t="s">
        <v>6</v>
      </c>
      <c r="D181" s="73"/>
      <c r="E181" s="47" t="s">
        <v>3</v>
      </c>
      <c r="F181" s="47" t="s">
        <v>3</v>
      </c>
      <c r="G181" s="73"/>
      <c r="H181" s="74" t="s">
        <v>3</v>
      </c>
      <c r="I181" s="74" t="s">
        <v>3</v>
      </c>
      <c r="J181" s="74" t="s">
        <v>3</v>
      </c>
      <c r="K181" s="47" t="s">
        <v>3</v>
      </c>
      <c r="L181" s="47" t="s">
        <v>3</v>
      </c>
      <c r="M181" s="40"/>
      <c r="N181" s="40"/>
      <c r="O181" s="40"/>
      <c r="P181" s="40"/>
      <c r="Q181" s="40"/>
      <c r="R181" s="40"/>
      <c r="S181" s="75"/>
      <c r="T181" s="40"/>
      <c r="U181" s="445"/>
      <c r="V181" s="446"/>
    </row>
    <row r="182" spans="1:22" s="76" customFormat="1" ht="150">
      <c r="A182" s="40"/>
      <c r="B182" s="25" t="s">
        <v>135</v>
      </c>
      <c r="C182" s="25" t="s">
        <v>29</v>
      </c>
      <c r="D182" s="21" t="s">
        <v>3</v>
      </c>
      <c r="E182" s="30" t="s">
        <v>63</v>
      </c>
      <c r="F182" s="27" t="s">
        <v>36</v>
      </c>
      <c r="G182" s="30" t="s">
        <v>3</v>
      </c>
      <c r="H182" s="57" t="s">
        <v>3</v>
      </c>
      <c r="I182" s="57" t="s">
        <v>3</v>
      </c>
      <c r="J182" s="57" t="s">
        <v>3</v>
      </c>
      <c r="K182" s="27" t="s">
        <v>3</v>
      </c>
      <c r="L182" s="27" t="s">
        <v>3</v>
      </c>
      <c r="M182" s="28">
        <v>15.1</v>
      </c>
      <c r="N182" s="28">
        <v>15.1</v>
      </c>
      <c r="O182" s="28">
        <v>15.1</v>
      </c>
      <c r="P182" s="28">
        <v>15.1</v>
      </c>
      <c r="Q182" s="28">
        <v>15.1</v>
      </c>
      <c r="R182" s="28">
        <v>15.1</v>
      </c>
      <c r="S182" s="28">
        <v>15.1</v>
      </c>
      <c r="T182" s="4" t="s">
        <v>3</v>
      </c>
      <c r="U182" s="91"/>
      <c r="V182" s="90"/>
    </row>
    <row r="183" spans="1:22" ht="60">
      <c r="A183" s="40" t="s">
        <v>139</v>
      </c>
      <c r="B183" s="84" t="s">
        <v>138</v>
      </c>
      <c r="C183" s="85"/>
      <c r="D183" s="86">
        <v>0.2</v>
      </c>
      <c r="E183" s="27"/>
      <c r="F183" s="4"/>
      <c r="G183" s="21"/>
      <c r="H183" s="50"/>
      <c r="I183" s="50"/>
      <c r="J183" s="50"/>
      <c r="K183" s="4"/>
      <c r="L183" s="4"/>
      <c r="M183" s="3"/>
      <c r="N183" s="3"/>
      <c r="O183" s="3"/>
      <c r="P183" s="3"/>
      <c r="Q183" s="3"/>
      <c r="R183" s="3"/>
      <c r="S183" s="13"/>
      <c r="T183" s="4"/>
    </row>
    <row r="184" spans="1:22" ht="18.75">
      <c r="A184" s="3" t="s">
        <v>142</v>
      </c>
      <c r="B184" s="427" t="s">
        <v>143</v>
      </c>
      <c r="C184" s="428"/>
      <c r="D184" s="428"/>
      <c r="E184" s="428"/>
      <c r="F184" s="428"/>
      <c r="G184" s="428"/>
      <c r="H184" s="428"/>
      <c r="I184" s="428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9"/>
    </row>
    <row r="185" spans="1:22" ht="45">
      <c r="A185" s="3"/>
      <c r="B185" s="5" t="s">
        <v>27</v>
      </c>
      <c r="C185" s="2" t="s">
        <v>6</v>
      </c>
      <c r="D185" s="21" t="s">
        <v>3</v>
      </c>
      <c r="E185" s="4" t="s">
        <v>3</v>
      </c>
      <c r="F185" s="4" t="s">
        <v>3</v>
      </c>
      <c r="G185" s="30" t="s">
        <v>34</v>
      </c>
      <c r="H185" s="50" t="s">
        <v>3</v>
      </c>
      <c r="I185" s="50" t="s">
        <v>3</v>
      </c>
      <c r="J185" s="50" t="s">
        <v>3</v>
      </c>
      <c r="K185" s="4" t="s">
        <v>3</v>
      </c>
      <c r="L185" s="4" t="s">
        <v>3</v>
      </c>
      <c r="M185" s="52">
        <f>M192</f>
        <v>0</v>
      </c>
      <c r="N185" s="52">
        <f t="shared" ref="N185:S185" si="23">N192</f>
        <v>0</v>
      </c>
      <c r="O185" s="52">
        <f t="shared" si="23"/>
        <v>0</v>
      </c>
      <c r="P185" s="52">
        <f t="shared" si="23"/>
        <v>0</v>
      </c>
      <c r="Q185" s="52">
        <f t="shared" si="23"/>
        <v>0</v>
      </c>
      <c r="R185" s="52">
        <f t="shared" si="23"/>
        <v>0</v>
      </c>
      <c r="S185" s="52">
        <f t="shared" si="23"/>
        <v>0</v>
      </c>
      <c r="T185" s="52">
        <f>SUM(M185:S185)</f>
        <v>0</v>
      </c>
    </row>
    <row r="186" spans="1:22">
      <c r="A186" s="3"/>
      <c r="B186" s="5" t="s">
        <v>28</v>
      </c>
      <c r="C186" s="2"/>
      <c r="D186" s="21"/>
      <c r="E186" s="4"/>
      <c r="F186" s="4"/>
      <c r="G186" s="21"/>
      <c r="H186" s="50"/>
      <c r="I186" s="50"/>
      <c r="J186" s="50"/>
      <c r="K186" s="4"/>
      <c r="L186" s="4"/>
      <c r="M186" s="3"/>
      <c r="N186" s="3"/>
      <c r="O186" s="3"/>
      <c r="P186" s="3"/>
      <c r="Q186" s="3"/>
      <c r="R186" s="3"/>
      <c r="S186" s="13"/>
      <c r="T186" s="3"/>
    </row>
    <row r="187" spans="1:22">
      <c r="A187" s="3"/>
      <c r="B187" s="2" t="s">
        <v>8</v>
      </c>
      <c r="C187" s="2" t="s">
        <v>6</v>
      </c>
      <c r="D187" s="21" t="s">
        <v>3</v>
      </c>
      <c r="E187" s="4" t="s">
        <v>3</v>
      </c>
      <c r="F187" s="4" t="s">
        <v>3</v>
      </c>
      <c r="G187" s="21"/>
      <c r="H187" s="50" t="s">
        <v>3</v>
      </c>
      <c r="I187" s="50" t="s">
        <v>3</v>
      </c>
      <c r="J187" s="50" t="s">
        <v>3</v>
      </c>
      <c r="K187" s="4" t="s">
        <v>3</v>
      </c>
      <c r="L187" s="4" t="s">
        <v>3</v>
      </c>
      <c r="M187" s="109">
        <v>0</v>
      </c>
      <c r="N187" s="108">
        <f t="shared" ref="N187:S187" si="24">N194</f>
        <v>142020</v>
      </c>
      <c r="O187" s="108">
        <f t="shared" si="24"/>
        <v>177627</v>
      </c>
      <c r="P187" s="108">
        <f t="shared" si="24"/>
        <v>89790</v>
      </c>
      <c r="Q187" s="108">
        <f t="shared" si="24"/>
        <v>69640</v>
      </c>
      <c r="R187" s="108">
        <f t="shared" si="24"/>
        <v>90320</v>
      </c>
      <c r="S187" s="108">
        <f t="shared" si="24"/>
        <v>70380</v>
      </c>
      <c r="T187" s="108">
        <f>SUM(N187:S187)</f>
        <v>639777</v>
      </c>
    </row>
    <row r="188" spans="1:22">
      <c r="A188" s="3"/>
      <c r="B188" s="2" t="s">
        <v>9</v>
      </c>
      <c r="C188" s="2" t="s">
        <v>6</v>
      </c>
      <c r="D188" s="21" t="s">
        <v>3</v>
      </c>
      <c r="E188" s="4" t="s">
        <v>3</v>
      </c>
      <c r="F188" s="4" t="s">
        <v>3</v>
      </c>
      <c r="G188" s="21"/>
      <c r="H188" s="50" t="s">
        <v>3</v>
      </c>
      <c r="I188" s="50" t="s">
        <v>3</v>
      </c>
      <c r="J188" s="50" t="s">
        <v>3</v>
      </c>
      <c r="K188" s="4" t="s">
        <v>3</v>
      </c>
      <c r="L188" s="4" t="s">
        <v>3</v>
      </c>
      <c r="M188" s="3"/>
      <c r="N188" s="3"/>
      <c r="O188" s="3"/>
      <c r="P188" s="3"/>
      <c r="Q188" s="3"/>
      <c r="R188" s="3"/>
      <c r="S188" s="13"/>
      <c r="T188" s="3"/>
    </row>
    <row r="189" spans="1:22">
      <c r="A189" s="3"/>
      <c r="B189" s="2" t="s">
        <v>10</v>
      </c>
      <c r="C189" s="2" t="s">
        <v>6</v>
      </c>
      <c r="D189" s="21" t="s">
        <v>3</v>
      </c>
      <c r="E189" s="4" t="s">
        <v>3</v>
      </c>
      <c r="F189" s="4" t="s">
        <v>3</v>
      </c>
      <c r="G189" s="21"/>
      <c r="H189" s="50" t="s">
        <v>3</v>
      </c>
      <c r="I189" s="50" t="s">
        <v>3</v>
      </c>
      <c r="J189" s="50" t="s">
        <v>3</v>
      </c>
      <c r="K189" s="4" t="s">
        <v>3</v>
      </c>
      <c r="L189" s="4" t="s">
        <v>3</v>
      </c>
      <c r="M189" s="3"/>
      <c r="N189" s="3"/>
      <c r="O189" s="3"/>
      <c r="P189" s="3"/>
      <c r="Q189" s="3"/>
      <c r="R189" s="3"/>
      <c r="S189" s="13"/>
      <c r="T189" s="3"/>
    </row>
    <row r="190" spans="1:22" ht="135">
      <c r="A190" s="8"/>
      <c r="B190" s="25" t="s">
        <v>154</v>
      </c>
      <c r="C190" s="25" t="s">
        <v>29</v>
      </c>
      <c r="D190" s="21" t="s">
        <v>3</v>
      </c>
      <c r="E190" s="30" t="s">
        <v>156</v>
      </c>
      <c r="F190" s="27" t="s">
        <v>36</v>
      </c>
      <c r="G190" s="30" t="s">
        <v>3</v>
      </c>
      <c r="H190" s="57" t="s">
        <v>3</v>
      </c>
      <c r="I190" s="57" t="s">
        <v>3</v>
      </c>
      <c r="J190" s="57" t="s">
        <v>3</v>
      </c>
      <c r="K190" s="27">
        <v>57</v>
      </c>
      <c r="L190" s="27">
        <v>55</v>
      </c>
      <c r="M190" s="28">
        <v>51</v>
      </c>
      <c r="N190" s="28">
        <v>49</v>
      </c>
      <c r="O190" s="28">
        <v>46</v>
      </c>
      <c r="P190" s="28">
        <v>44</v>
      </c>
      <c r="Q190" s="28">
        <v>41</v>
      </c>
      <c r="R190" s="28">
        <v>38</v>
      </c>
      <c r="S190" s="28">
        <v>33</v>
      </c>
      <c r="T190" s="4" t="s">
        <v>3</v>
      </c>
    </row>
    <row r="191" spans="1:22" ht="30">
      <c r="A191" s="3" t="s">
        <v>140</v>
      </c>
      <c r="B191" s="2" t="s">
        <v>141</v>
      </c>
      <c r="C191" s="2"/>
      <c r="D191" s="21">
        <v>0.2</v>
      </c>
      <c r="E191" s="4"/>
      <c r="F191" s="4" t="s">
        <v>36</v>
      </c>
      <c r="G191" s="21"/>
      <c r="H191" s="50"/>
      <c r="I191" s="50"/>
      <c r="J191" s="50"/>
      <c r="K191" s="4"/>
      <c r="L191" s="4"/>
      <c r="M191" s="3"/>
      <c r="N191" s="3"/>
      <c r="O191" s="3"/>
      <c r="P191" s="3"/>
      <c r="Q191" s="3"/>
      <c r="R191" s="3"/>
      <c r="S191" s="13"/>
      <c r="T191" s="4" t="s">
        <v>3</v>
      </c>
    </row>
    <row r="192" spans="1:22" ht="15" customHeight="1">
      <c r="A192" s="94"/>
      <c r="B192" s="93" t="s">
        <v>27</v>
      </c>
      <c r="C192" s="93" t="s">
        <v>6</v>
      </c>
      <c r="D192" s="30" t="s">
        <v>3</v>
      </c>
      <c r="E192" s="27" t="s">
        <v>3</v>
      </c>
      <c r="F192" s="27" t="s">
        <v>3</v>
      </c>
      <c r="G192" s="72"/>
      <c r="H192" s="57" t="s">
        <v>3</v>
      </c>
      <c r="I192" s="57" t="s">
        <v>3</v>
      </c>
      <c r="J192" s="57" t="s">
        <v>3</v>
      </c>
      <c r="K192" s="27" t="s">
        <v>3</v>
      </c>
      <c r="L192" s="27" t="s">
        <v>3</v>
      </c>
      <c r="M192" s="67"/>
      <c r="N192" s="67"/>
      <c r="O192" s="67"/>
      <c r="P192" s="67"/>
      <c r="Q192" s="67"/>
      <c r="R192" s="67"/>
      <c r="S192" s="67"/>
      <c r="T192" s="67"/>
    </row>
    <row r="193" spans="1:20">
      <c r="A193" s="3"/>
      <c r="B193" s="5" t="s">
        <v>28</v>
      </c>
      <c r="C193" s="2"/>
      <c r="D193" s="21"/>
      <c r="E193" s="4"/>
      <c r="F193" s="4"/>
      <c r="G193" s="21"/>
      <c r="H193" s="50"/>
      <c r="I193" s="57"/>
      <c r="J193" s="50"/>
      <c r="K193" s="27"/>
      <c r="L193" s="27"/>
      <c r="M193" s="70"/>
      <c r="N193" s="70"/>
      <c r="O193" s="70"/>
      <c r="P193" s="70"/>
      <c r="Q193" s="70"/>
      <c r="R193" s="70"/>
      <c r="S193" s="70"/>
      <c r="T193" s="70"/>
    </row>
    <row r="194" spans="1:20">
      <c r="A194" s="3"/>
      <c r="B194" s="2" t="s">
        <v>8</v>
      </c>
      <c r="C194" s="2" t="s">
        <v>6</v>
      </c>
      <c r="D194" s="21"/>
      <c r="E194" s="4" t="s">
        <v>3</v>
      </c>
      <c r="F194" s="4" t="s">
        <v>3</v>
      </c>
      <c r="G194" s="21"/>
      <c r="H194" s="50" t="s">
        <v>3</v>
      </c>
      <c r="I194" s="50" t="s">
        <v>3</v>
      </c>
      <c r="J194" s="50" t="s">
        <v>3</v>
      </c>
      <c r="K194" s="4" t="s">
        <v>3</v>
      </c>
      <c r="L194" s="4" t="s">
        <v>3</v>
      </c>
      <c r="M194" s="109">
        <v>0</v>
      </c>
      <c r="N194" s="108">
        <v>142020</v>
      </c>
      <c r="O194" s="108">
        <v>177627</v>
      </c>
      <c r="P194" s="108">
        <v>89790</v>
      </c>
      <c r="Q194" s="108">
        <v>69640</v>
      </c>
      <c r="R194" s="108">
        <v>90320</v>
      </c>
      <c r="S194" s="110">
        <v>70380</v>
      </c>
      <c r="T194" s="108">
        <f>SUM(M194:S194)</f>
        <v>639777</v>
      </c>
    </row>
    <row r="195" spans="1:20">
      <c r="A195" s="3"/>
      <c r="B195" s="2" t="s">
        <v>9</v>
      </c>
      <c r="C195" s="2" t="s">
        <v>6</v>
      </c>
      <c r="D195" s="21"/>
      <c r="E195" s="4" t="s">
        <v>3</v>
      </c>
      <c r="F195" s="4" t="s">
        <v>3</v>
      </c>
      <c r="G195" s="21"/>
      <c r="H195" s="50" t="s">
        <v>3</v>
      </c>
      <c r="I195" s="50" t="s">
        <v>3</v>
      </c>
      <c r="J195" s="50" t="s">
        <v>3</v>
      </c>
      <c r="K195" s="4" t="s">
        <v>3</v>
      </c>
      <c r="L195" s="4" t="s">
        <v>3</v>
      </c>
      <c r="M195" s="3"/>
      <c r="N195" s="101"/>
      <c r="O195" s="101"/>
      <c r="P195" s="101"/>
      <c r="Q195" s="101"/>
      <c r="R195" s="101"/>
      <c r="S195" s="102"/>
      <c r="T195" s="101"/>
    </row>
    <row r="196" spans="1:20">
      <c r="A196" s="3"/>
      <c r="B196" s="2" t="s">
        <v>10</v>
      </c>
      <c r="C196" s="2" t="s">
        <v>6</v>
      </c>
      <c r="D196" s="21"/>
      <c r="E196" s="4" t="s">
        <v>3</v>
      </c>
      <c r="F196" s="4" t="s">
        <v>3</v>
      </c>
      <c r="G196" s="21"/>
      <c r="H196" s="50" t="s">
        <v>3</v>
      </c>
      <c r="I196" s="50" t="s">
        <v>3</v>
      </c>
      <c r="J196" s="50" t="s">
        <v>3</v>
      </c>
      <c r="K196" s="4" t="s">
        <v>3</v>
      </c>
      <c r="L196" s="4" t="s">
        <v>3</v>
      </c>
      <c r="M196" s="3"/>
      <c r="N196" s="101"/>
      <c r="O196" s="101"/>
      <c r="P196" s="101"/>
      <c r="Q196" s="101"/>
      <c r="R196" s="101"/>
      <c r="S196" s="102"/>
      <c r="T196" s="101"/>
    </row>
    <row r="197" spans="1:20" ht="90">
      <c r="A197" s="3"/>
      <c r="B197" s="25" t="s">
        <v>155</v>
      </c>
      <c r="C197" s="25" t="s">
        <v>53</v>
      </c>
      <c r="D197" s="21" t="s">
        <v>3</v>
      </c>
      <c r="E197" s="30" t="s">
        <v>39</v>
      </c>
      <c r="F197" s="4"/>
      <c r="G197" s="21"/>
      <c r="H197" s="50"/>
      <c r="I197" s="50"/>
      <c r="J197" s="50"/>
      <c r="K197" s="27">
        <v>0</v>
      </c>
      <c r="L197" s="27">
        <v>0</v>
      </c>
      <c r="M197" s="29">
        <v>1</v>
      </c>
      <c r="N197" s="29">
        <v>8</v>
      </c>
      <c r="O197" s="29">
        <v>12</v>
      </c>
      <c r="P197" s="29">
        <v>15</v>
      </c>
      <c r="Q197" s="29">
        <v>19</v>
      </c>
      <c r="R197" s="29">
        <v>23</v>
      </c>
      <c r="S197" s="107">
        <v>25</v>
      </c>
      <c r="T197" s="4" t="s">
        <v>3</v>
      </c>
    </row>
  </sheetData>
  <autoFilter ref="A8:T197"/>
  <mergeCells count="52">
    <mergeCell ref="R1:T1"/>
    <mergeCell ref="H6:J6"/>
    <mergeCell ref="B6:B7"/>
    <mergeCell ref="C6:C7"/>
    <mergeCell ref="F6:F7"/>
    <mergeCell ref="G6:G7"/>
    <mergeCell ref="E6:E7"/>
    <mergeCell ref="B4:S4"/>
    <mergeCell ref="K6:T6"/>
    <mergeCell ref="U173:V181"/>
    <mergeCell ref="B27:B30"/>
    <mergeCell ref="C27:C30"/>
    <mergeCell ref="B41:B43"/>
    <mergeCell ref="B52:B53"/>
    <mergeCell ref="C92:C93"/>
    <mergeCell ref="C52:C53"/>
    <mergeCell ref="C60:C61"/>
    <mergeCell ref="A92:A93"/>
    <mergeCell ref="C100:C101"/>
    <mergeCell ref="B92:B93"/>
    <mergeCell ref="A80:A82"/>
    <mergeCell ref="A68:A71"/>
    <mergeCell ref="C68:C71"/>
    <mergeCell ref="B80:B82"/>
    <mergeCell ref="C80:C82"/>
    <mergeCell ref="A6:A7"/>
    <mergeCell ref="B19:T19"/>
    <mergeCell ref="D6:D7"/>
    <mergeCell ref="B60:B61"/>
    <mergeCell ref="B68:B71"/>
    <mergeCell ref="A41:A43"/>
    <mergeCell ref="A27:A30"/>
    <mergeCell ref="A60:A61"/>
    <mergeCell ref="A52:A53"/>
    <mergeCell ref="A133:A135"/>
    <mergeCell ref="B133:B135"/>
    <mergeCell ref="C133:C135"/>
    <mergeCell ref="A118:A120"/>
    <mergeCell ref="A100:A101"/>
    <mergeCell ref="B100:B101"/>
    <mergeCell ref="A164:A166"/>
    <mergeCell ref="B164:B166"/>
    <mergeCell ref="C164:C166"/>
    <mergeCell ref="A150:A157"/>
    <mergeCell ref="B150:B157"/>
    <mergeCell ref="C150:C157"/>
    <mergeCell ref="B184:T184"/>
    <mergeCell ref="B118:B120"/>
    <mergeCell ref="C118:C120"/>
    <mergeCell ref="G118:G120"/>
    <mergeCell ref="B108:T108"/>
    <mergeCell ref="B142:T142"/>
  </mergeCells>
  <pageMargins left="0.31496062992125984" right="0.31496062992125984" top="0.15748031496062992" bottom="0.35433070866141736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97"/>
  <sheetViews>
    <sheetView view="pageBreakPreview" topLeftCell="A71" zoomScale="60" workbookViewId="0">
      <selection activeCell="A68" sqref="A1:IV65536"/>
    </sheetView>
  </sheetViews>
  <sheetFormatPr defaultRowHeight="15"/>
  <cols>
    <col min="1" max="1" width="5.85546875" customWidth="1"/>
    <col min="2" max="2" width="51" style="1" customWidth="1"/>
    <col min="3" max="3" width="13.85546875" style="1" customWidth="1"/>
    <col min="4" max="4" width="13.85546875" style="18" customWidth="1"/>
    <col min="5" max="5" width="24" customWidth="1"/>
    <col min="6" max="6" width="16.5703125" customWidth="1"/>
    <col min="7" max="7" width="17.140625" style="1" customWidth="1"/>
    <col min="8" max="8" width="9.140625" style="53" customWidth="1"/>
    <col min="9" max="9" width="10.140625" style="53" customWidth="1"/>
    <col min="10" max="10" width="9.42578125" style="53" customWidth="1"/>
    <col min="13" max="13" width="11.42578125" bestFit="1" customWidth="1"/>
    <col min="14" max="14" width="10.5703125" customWidth="1"/>
    <col min="15" max="15" width="11.7109375" customWidth="1"/>
    <col min="16" max="16" width="11.28515625" customWidth="1"/>
    <col min="17" max="17" width="10.42578125" customWidth="1"/>
    <col min="18" max="18" width="10.85546875" customWidth="1"/>
    <col min="19" max="19" width="10.5703125" customWidth="1"/>
    <col min="20" max="20" width="12.85546875" customWidth="1"/>
  </cols>
  <sheetData>
    <row r="1" spans="1:20">
      <c r="R1" s="447" t="s">
        <v>25</v>
      </c>
      <c r="S1" s="447"/>
      <c r="T1" s="447"/>
    </row>
    <row r="4" spans="1:20" ht="18.75">
      <c r="B4" s="449" t="s">
        <v>136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</row>
    <row r="6" spans="1:20">
      <c r="A6" s="441" t="s">
        <v>22</v>
      </c>
      <c r="B6" s="443" t="s">
        <v>24</v>
      </c>
      <c r="C6" s="443" t="s">
        <v>13</v>
      </c>
      <c r="D6" s="443" t="s">
        <v>26</v>
      </c>
      <c r="E6" s="443" t="s">
        <v>21</v>
      </c>
      <c r="F6" s="443" t="s">
        <v>19</v>
      </c>
      <c r="G6" s="443" t="s">
        <v>20</v>
      </c>
      <c r="H6" s="448" t="s">
        <v>5</v>
      </c>
      <c r="I6" s="448"/>
      <c r="J6" s="448"/>
      <c r="K6" s="450" t="s">
        <v>4</v>
      </c>
      <c r="L6" s="450"/>
      <c r="M6" s="450"/>
      <c r="N6" s="450"/>
      <c r="O6" s="450"/>
      <c r="P6" s="450"/>
      <c r="Q6" s="450"/>
      <c r="R6" s="450"/>
      <c r="S6" s="450"/>
      <c r="T6" s="450"/>
    </row>
    <row r="7" spans="1:20" ht="60">
      <c r="A7" s="442"/>
      <c r="B7" s="444"/>
      <c r="C7" s="444"/>
      <c r="D7" s="444"/>
      <c r="E7" s="444"/>
      <c r="F7" s="444"/>
      <c r="G7" s="444"/>
      <c r="H7" s="54" t="s">
        <v>0</v>
      </c>
      <c r="I7" s="54" t="s">
        <v>1</v>
      </c>
      <c r="J7" s="54" t="s">
        <v>2</v>
      </c>
      <c r="K7" s="115">
        <v>2012</v>
      </c>
      <c r="L7" s="115">
        <v>2013</v>
      </c>
      <c r="M7" s="115">
        <v>2014</v>
      </c>
      <c r="N7" s="115">
        <v>2015</v>
      </c>
      <c r="O7" s="115">
        <v>2016</v>
      </c>
      <c r="P7" s="115">
        <v>2017</v>
      </c>
      <c r="Q7" s="115">
        <v>2018</v>
      </c>
      <c r="R7" s="115">
        <v>2019</v>
      </c>
      <c r="S7" s="115">
        <v>2020</v>
      </c>
      <c r="T7" s="115" t="s">
        <v>23</v>
      </c>
    </row>
    <row r="8" spans="1:20" s="23" customFormat="1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</row>
    <row r="9" spans="1:20" ht="51">
      <c r="A9" s="16" t="s">
        <v>11</v>
      </c>
      <c r="B9" s="87" t="s">
        <v>106</v>
      </c>
      <c r="C9" s="15"/>
      <c r="D9" s="19" t="s">
        <v>3</v>
      </c>
      <c r="E9" s="16"/>
      <c r="F9" s="16"/>
      <c r="G9" s="89" t="s">
        <v>34</v>
      </c>
      <c r="H9" s="55"/>
      <c r="I9" s="55"/>
      <c r="J9" s="55"/>
      <c r="K9" s="114"/>
      <c r="L9" s="114"/>
      <c r="M9" s="114"/>
      <c r="N9" s="114"/>
      <c r="O9" s="114"/>
      <c r="P9" s="114"/>
      <c r="Q9" s="114"/>
      <c r="R9" s="114"/>
      <c r="S9" s="12"/>
      <c r="T9" s="114"/>
    </row>
    <row r="10" spans="1:20" s="9" customFormat="1" ht="51">
      <c r="A10" s="8"/>
      <c r="B10" s="7" t="s">
        <v>27</v>
      </c>
      <c r="C10" s="10" t="s">
        <v>6</v>
      </c>
      <c r="D10" s="20" t="s">
        <v>3</v>
      </c>
      <c r="E10" s="11" t="s">
        <v>3</v>
      </c>
      <c r="F10" s="11" t="s">
        <v>3</v>
      </c>
      <c r="G10" s="89" t="s">
        <v>34</v>
      </c>
      <c r="H10" s="56" t="s">
        <v>3</v>
      </c>
      <c r="I10" s="56" t="s">
        <v>3</v>
      </c>
      <c r="J10" s="56" t="s">
        <v>3</v>
      </c>
      <c r="K10" s="11" t="s">
        <v>3</v>
      </c>
      <c r="L10" s="11" t="s">
        <v>3</v>
      </c>
      <c r="M10" s="24">
        <f t="shared" ref="M10:S10" si="0">M20+M109+M158</f>
        <v>490532.7</v>
      </c>
      <c r="N10" s="24">
        <f t="shared" si="0"/>
        <v>460485.8</v>
      </c>
      <c r="O10" s="24">
        <f t="shared" si="0"/>
        <v>460485.8</v>
      </c>
      <c r="P10" s="24">
        <f t="shared" si="0"/>
        <v>460485.8</v>
      </c>
      <c r="Q10" s="24">
        <f t="shared" si="0"/>
        <v>460485.8</v>
      </c>
      <c r="R10" s="24">
        <f t="shared" si="0"/>
        <v>460485.8</v>
      </c>
      <c r="S10" s="24">
        <f t="shared" si="0"/>
        <v>460485.8</v>
      </c>
      <c r="T10" s="24">
        <f>SUM(M10:S10)</f>
        <v>3253447.4999999995</v>
      </c>
    </row>
    <row r="11" spans="1:20">
      <c r="A11" s="3"/>
      <c r="B11" s="5" t="s">
        <v>28</v>
      </c>
      <c r="C11" s="2"/>
      <c r="D11" s="21"/>
      <c r="E11" s="4"/>
      <c r="F11" s="4"/>
      <c r="G11" s="21"/>
      <c r="H11" s="50"/>
      <c r="I11" s="50"/>
      <c r="J11" s="50"/>
      <c r="K11" s="4"/>
      <c r="L11" s="4"/>
      <c r="M11" s="3"/>
      <c r="N11" s="3"/>
      <c r="O11" s="3"/>
      <c r="P11" s="3"/>
      <c r="Q11" s="3"/>
      <c r="R11" s="3"/>
      <c r="S11" s="13"/>
      <c r="T11" s="24"/>
    </row>
    <row r="12" spans="1:20">
      <c r="A12" s="3"/>
      <c r="B12" s="2" t="s">
        <v>8</v>
      </c>
      <c r="C12" s="2" t="s">
        <v>6</v>
      </c>
      <c r="D12" s="21" t="s">
        <v>3</v>
      </c>
      <c r="E12" s="4" t="s">
        <v>3</v>
      </c>
      <c r="F12" s="4" t="s">
        <v>3</v>
      </c>
      <c r="G12" s="21"/>
      <c r="H12" s="50" t="s">
        <v>3</v>
      </c>
      <c r="I12" s="50" t="s">
        <v>3</v>
      </c>
      <c r="J12" s="50" t="s">
        <v>3</v>
      </c>
      <c r="K12" s="4" t="s">
        <v>3</v>
      </c>
      <c r="L12" s="4" t="s">
        <v>3</v>
      </c>
      <c r="M12" s="3">
        <v>0</v>
      </c>
      <c r="N12" s="111">
        <f t="shared" ref="N12:S12" si="1">N152</f>
        <v>142020</v>
      </c>
      <c r="O12" s="103">
        <f t="shared" si="1"/>
        <v>177627</v>
      </c>
      <c r="P12" s="103">
        <f t="shared" si="1"/>
        <v>89790</v>
      </c>
      <c r="Q12" s="103">
        <f t="shared" si="1"/>
        <v>69640</v>
      </c>
      <c r="R12" s="103">
        <f t="shared" si="1"/>
        <v>90320</v>
      </c>
      <c r="S12" s="103">
        <f t="shared" si="1"/>
        <v>70380</v>
      </c>
      <c r="T12" s="24">
        <f>SUM(M12:S12)</f>
        <v>639777</v>
      </c>
    </row>
    <row r="13" spans="1:20" hidden="1">
      <c r="A13" s="3"/>
      <c r="B13" s="2" t="s">
        <v>9</v>
      </c>
      <c r="C13" s="2" t="s">
        <v>6</v>
      </c>
      <c r="D13" s="21" t="s">
        <v>3</v>
      </c>
      <c r="E13" s="4" t="s">
        <v>3</v>
      </c>
      <c r="F13" s="4" t="s">
        <v>3</v>
      </c>
      <c r="G13" s="21"/>
      <c r="H13" s="50" t="s">
        <v>3</v>
      </c>
      <c r="I13" s="50" t="s">
        <v>3</v>
      </c>
      <c r="J13" s="50" t="s">
        <v>3</v>
      </c>
      <c r="K13" s="4" t="s">
        <v>3</v>
      </c>
      <c r="L13" s="4" t="s">
        <v>3</v>
      </c>
      <c r="M13" s="3"/>
      <c r="N13" s="3"/>
      <c r="O13" s="3"/>
      <c r="P13" s="3"/>
      <c r="Q13" s="3"/>
      <c r="R13" s="3"/>
      <c r="S13" s="13"/>
      <c r="T13" s="3"/>
    </row>
    <row r="14" spans="1:20" hidden="1">
      <c r="A14" s="3"/>
      <c r="B14" s="2" t="s">
        <v>10</v>
      </c>
      <c r="C14" s="2" t="s">
        <v>6</v>
      </c>
      <c r="D14" s="21" t="s">
        <v>3</v>
      </c>
      <c r="E14" s="4" t="s">
        <v>3</v>
      </c>
      <c r="F14" s="4" t="s">
        <v>3</v>
      </c>
      <c r="G14" s="21"/>
      <c r="H14" s="50" t="s">
        <v>3</v>
      </c>
      <c r="I14" s="50" t="s">
        <v>3</v>
      </c>
      <c r="J14" s="50" t="s">
        <v>3</v>
      </c>
      <c r="K14" s="4" t="s">
        <v>3</v>
      </c>
      <c r="L14" s="4" t="s">
        <v>3</v>
      </c>
      <c r="M14" s="3"/>
      <c r="N14" s="3"/>
      <c r="O14" s="3"/>
      <c r="P14" s="3"/>
      <c r="Q14" s="3"/>
      <c r="R14" s="3"/>
      <c r="S14" s="13"/>
      <c r="T14" s="3"/>
    </row>
    <row r="15" spans="1:20" ht="120">
      <c r="A15" s="3"/>
      <c r="B15" s="25" t="s">
        <v>118</v>
      </c>
      <c r="C15" s="25" t="s">
        <v>29</v>
      </c>
      <c r="D15" s="21" t="s">
        <v>3</v>
      </c>
      <c r="E15" s="30" t="s">
        <v>32</v>
      </c>
      <c r="F15" s="27" t="s">
        <v>31</v>
      </c>
      <c r="G15" s="21" t="s">
        <v>3</v>
      </c>
      <c r="H15" s="50" t="s">
        <v>3</v>
      </c>
      <c r="I15" s="50" t="s">
        <v>3</v>
      </c>
      <c r="J15" s="50" t="s">
        <v>3</v>
      </c>
      <c r="K15" s="48">
        <v>47.2</v>
      </c>
      <c r="L15" s="27">
        <v>56.1</v>
      </c>
      <c r="M15" s="28">
        <v>64.900000000000006</v>
      </c>
      <c r="N15" s="28">
        <v>73.7</v>
      </c>
      <c r="O15" s="28">
        <v>82.4</v>
      </c>
      <c r="P15" s="28">
        <v>100</v>
      </c>
      <c r="Q15" s="28">
        <v>100</v>
      </c>
      <c r="R15" s="28">
        <v>100</v>
      </c>
      <c r="S15" s="28">
        <v>100</v>
      </c>
      <c r="T15" s="4" t="s">
        <v>3</v>
      </c>
    </row>
    <row r="16" spans="1:20" ht="165">
      <c r="A16" s="3"/>
      <c r="B16" s="25" t="s">
        <v>119</v>
      </c>
      <c r="C16" s="25" t="s">
        <v>29</v>
      </c>
      <c r="D16" s="21" t="s">
        <v>3</v>
      </c>
      <c r="E16" s="21" t="s">
        <v>116</v>
      </c>
      <c r="F16" s="27" t="s">
        <v>31</v>
      </c>
      <c r="G16" s="21" t="s">
        <v>3</v>
      </c>
      <c r="H16" s="50" t="s">
        <v>3</v>
      </c>
      <c r="I16" s="50" t="s">
        <v>3</v>
      </c>
      <c r="J16" s="50" t="s">
        <v>3</v>
      </c>
      <c r="K16" s="48">
        <v>1</v>
      </c>
      <c r="L16" s="48">
        <v>2</v>
      </c>
      <c r="M16" s="48">
        <v>3</v>
      </c>
      <c r="N16" s="48">
        <v>4</v>
      </c>
      <c r="O16" s="48">
        <v>5</v>
      </c>
      <c r="P16" s="48">
        <v>6</v>
      </c>
      <c r="Q16" s="48">
        <v>7</v>
      </c>
      <c r="R16" s="48">
        <v>7</v>
      </c>
      <c r="S16" s="48">
        <v>7</v>
      </c>
      <c r="T16" s="4" t="s">
        <v>3</v>
      </c>
    </row>
    <row r="17" spans="1:21" ht="60">
      <c r="A17" s="3"/>
      <c r="B17" s="25" t="s">
        <v>120</v>
      </c>
      <c r="C17" s="25" t="s">
        <v>38</v>
      </c>
      <c r="D17" s="21" t="s">
        <v>3</v>
      </c>
      <c r="E17" s="21" t="s">
        <v>39</v>
      </c>
      <c r="F17" s="27" t="s">
        <v>31</v>
      </c>
      <c r="G17" s="21"/>
      <c r="H17" s="50"/>
      <c r="I17" s="50"/>
      <c r="J17" s="50"/>
      <c r="K17" s="47" t="s">
        <v>3</v>
      </c>
      <c r="L17" s="47" t="s">
        <v>3</v>
      </c>
      <c r="M17" s="48">
        <v>600</v>
      </c>
      <c r="N17" s="48">
        <v>540</v>
      </c>
      <c r="O17" s="31">
        <v>456</v>
      </c>
      <c r="P17" s="31">
        <v>453</v>
      </c>
      <c r="Q17" s="31">
        <v>451</v>
      </c>
      <c r="R17" s="31">
        <v>451</v>
      </c>
      <c r="S17" s="83">
        <v>451</v>
      </c>
      <c r="T17" s="4"/>
    </row>
    <row r="18" spans="1:21" ht="90">
      <c r="A18" s="3" t="s">
        <v>11</v>
      </c>
      <c r="B18" s="10" t="s">
        <v>108</v>
      </c>
      <c r="C18" s="10"/>
      <c r="D18" s="20">
        <v>0.4</v>
      </c>
      <c r="E18" s="4"/>
      <c r="F18" s="27"/>
      <c r="G18" s="21" t="s">
        <v>3</v>
      </c>
      <c r="H18" s="50"/>
      <c r="I18" s="50"/>
      <c r="J18" s="50"/>
      <c r="K18" s="4"/>
      <c r="L18" s="4"/>
      <c r="M18" s="3"/>
      <c r="N18" s="3"/>
      <c r="O18" s="3"/>
      <c r="P18" s="3"/>
      <c r="Q18" s="3"/>
      <c r="R18" s="3"/>
      <c r="S18" s="13"/>
      <c r="T18" s="3"/>
    </row>
    <row r="19" spans="1:21" ht="18.75">
      <c r="A19" s="118" t="s">
        <v>12</v>
      </c>
      <c r="B19" s="451" t="s">
        <v>33</v>
      </c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3"/>
    </row>
    <row r="20" spans="1:21" ht="60">
      <c r="A20" s="3"/>
      <c r="B20" s="5" t="s">
        <v>27</v>
      </c>
      <c r="C20" s="2" t="s">
        <v>6</v>
      </c>
      <c r="D20" s="21" t="s">
        <v>3</v>
      </c>
      <c r="E20" s="4" t="s">
        <v>3</v>
      </c>
      <c r="F20" s="4" t="s">
        <v>3</v>
      </c>
      <c r="G20" s="30" t="s">
        <v>34</v>
      </c>
      <c r="H20" s="50" t="s">
        <v>3</v>
      </c>
      <c r="I20" s="50" t="s">
        <v>3</v>
      </c>
      <c r="J20" s="50" t="s">
        <v>3</v>
      </c>
      <c r="K20" s="4" t="s">
        <v>3</v>
      </c>
      <c r="L20" s="4" t="s">
        <v>3</v>
      </c>
      <c r="M20" s="64">
        <f t="shared" ref="M20:S20" si="2">M27+M41+M52+M60+M68+M80+M92+M100</f>
        <v>421166.60000000003</v>
      </c>
      <c r="N20" s="64">
        <f>N27+N41+N52+N60+N68+N80+N92+N100</f>
        <v>403131.4</v>
      </c>
      <c r="O20" s="64">
        <f t="shared" si="2"/>
        <v>403131.4</v>
      </c>
      <c r="P20" s="64">
        <f t="shared" si="2"/>
        <v>403131.4</v>
      </c>
      <c r="Q20" s="64">
        <f t="shared" si="2"/>
        <v>403131.4</v>
      </c>
      <c r="R20" s="64">
        <f t="shared" si="2"/>
        <v>403131.4</v>
      </c>
      <c r="S20" s="64">
        <f t="shared" si="2"/>
        <v>403131.4</v>
      </c>
      <c r="T20" s="64">
        <f>SUM(M20:S20)</f>
        <v>2839954.9999999995</v>
      </c>
      <c r="U20" s="71">
        <f>M20-418827</f>
        <v>2339.6000000000349</v>
      </c>
    </row>
    <row r="21" spans="1:21" hidden="1">
      <c r="A21" s="3"/>
      <c r="B21" s="5" t="s">
        <v>28</v>
      </c>
      <c r="C21" s="2"/>
      <c r="D21" s="21"/>
      <c r="E21" s="4"/>
      <c r="F21" s="4"/>
      <c r="G21" s="21"/>
      <c r="H21" s="50"/>
      <c r="I21" s="50"/>
      <c r="J21" s="50"/>
      <c r="K21" s="4"/>
      <c r="L21" s="4"/>
      <c r="M21" s="3"/>
      <c r="N21" s="3"/>
      <c r="O21" s="3"/>
      <c r="P21" s="3"/>
      <c r="Q21" s="3"/>
      <c r="R21" s="3"/>
      <c r="S21" s="13"/>
      <c r="T21" s="3"/>
    </row>
    <row r="22" spans="1:21" hidden="1">
      <c r="A22" s="3"/>
      <c r="B22" s="2" t="s">
        <v>8</v>
      </c>
      <c r="C22" s="2" t="s">
        <v>6</v>
      </c>
      <c r="D22" s="21" t="s">
        <v>3</v>
      </c>
      <c r="E22" s="4" t="s">
        <v>3</v>
      </c>
      <c r="F22" s="4" t="s">
        <v>3</v>
      </c>
      <c r="G22" s="21"/>
      <c r="H22" s="50" t="s">
        <v>3</v>
      </c>
      <c r="I22" s="50" t="s">
        <v>3</v>
      </c>
      <c r="J22" s="50" t="s">
        <v>3</v>
      </c>
      <c r="K22" s="4" t="s">
        <v>3</v>
      </c>
      <c r="L22" s="4" t="s">
        <v>3</v>
      </c>
      <c r="M22" s="3"/>
      <c r="N22" s="3"/>
      <c r="O22" s="3"/>
      <c r="P22" s="3"/>
      <c r="Q22" s="3"/>
      <c r="R22" s="3"/>
      <c r="S22" s="13"/>
      <c r="T22" s="3"/>
    </row>
    <row r="23" spans="1:21" hidden="1">
      <c r="A23" s="3"/>
      <c r="B23" s="2" t="s">
        <v>9</v>
      </c>
      <c r="C23" s="2" t="s">
        <v>6</v>
      </c>
      <c r="D23" s="21" t="s">
        <v>3</v>
      </c>
      <c r="E23" s="4" t="s">
        <v>3</v>
      </c>
      <c r="F23" s="4" t="s">
        <v>3</v>
      </c>
      <c r="G23" s="21"/>
      <c r="H23" s="50" t="s">
        <v>3</v>
      </c>
      <c r="I23" s="50" t="s">
        <v>3</v>
      </c>
      <c r="J23" s="50" t="s">
        <v>3</v>
      </c>
      <c r="K23" s="4" t="s">
        <v>3</v>
      </c>
      <c r="L23" s="4" t="s">
        <v>3</v>
      </c>
      <c r="M23" s="3"/>
      <c r="N23" s="3"/>
      <c r="O23" s="3"/>
      <c r="P23" s="3"/>
      <c r="Q23" s="3"/>
      <c r="R23" s="3"/>
      <c r="S23" s="13"/>
      <c r="T23" s="3"/>
    </row>
    <row r="24" spans="1:21" hidden="1">
      <c r="A24" s="3"/>
      <c r="B24" s="2" t="s">
        <v>10</v>
      </c>
      <c r="C24" s="2" t="s">
        <v>6</v>
      </c>
      <c r="D24" s="21" t="s">
        <v>3</v>
      </c>
      <c r="E24" s="4" t="s">
        <v>3</v>
      </c>
      <c r="F24" s="4" t="s">
        <v>3</v>
      </c>
      <c r="G24" s="21"/>
      <c r="H24" s="50" t="s">
        <v>3</v>
      </c>
      <c r="I24" s="50" t="s">
        <v>3</v>
      </c>
      <c r="J24" s="50" t="s">
        <v>3</v>
      </c>
      <c r="K24" s="4" t="s">
        <v>3</v>
      </c>
      <c r="L24" s="4" t="s">
        <v>3</v>
      </c>
      <c r="M24" s="3"/>
      <c r="N24" s="3"/>
      <c r="O24" s="3"/>
      <c r="P24" s="3"/>
      <c r="Q24" s="3"/>
      <c r="R24" s="3"/>
      <c r="S24" s="13"/>
      <c r="T24" s="3"/>
    </row>
    <row r="25" spans="1:21" ht="30">
      <c r="A25" s="3"/>
      <c r="B25" s="2" t="s">
        <v>144</v>
      </c>
      <c r="C25" s="2" t="s">
        <v>53</v>
      </c>
      <c r="D25" s="21"/>
      <c r="E25" s="4" t="s">
        <v>39</v>
      </c>
      <c r="F25" s="4"/>
      <c r="G25" s="21"/>
      <c r="H25" s="50"/>
      <c r="I25" s="50"/>
      <c r="J25" s="50"/>
      <c r="K25" s="4"/>
      <c r="L25" s="4"/>
      <c r="M25" s="3">
        <v>195</v>
      </c>
      <c r="N25" s="3">
        <v>207</v>
      </c>
      <c r="O25" s="3">
        <v>219</v>
      </c>
      <c r="P25" s="3">
        <v>232</v>
      </c>
      <c r="Q25" s="3">
        <v>246</v>
      </c>
      <c r="R25" s="3">
        <v>246</v>
      </c>
      <c r="S25" s="13">
        <v>246</v>
      </c>
      <c r="T25" s="3"/>
    </row>
    <row r="26" spans="1:21" ht="30">
      <c r="A26" s="3" t="s">
        <v>14</v>
      </c>
      <c r="B26" s="2" t="s">
        <v>35</v>
      </c>
      <c r="C26" s="2"/>
      <c r="D26" s="21">
        <v>0.05</v>
      </c>
      <c r="E26" s="4"/>
      <c r="F26" s="4"/>
      <c r="G26" s="21"/>
      <c r="H26" s="50"/>
      <c r="I26" s="50"/>
      <c r="J26" s="50"/>
      <c r="K26" s="4"/>
      <c r="L26" s="4"/>
      <c r="M26" s="3"/>
      <c r="N26" s="3"/>
      <c r="O26" s="3"/>
      <c r="P26" s="3"/>
      <c r="Q26" s="3"/>
      <c r="R26" s="3"/>
      <c r="S26" s="13"/>
      <c r="T26" s="4" t="s">
        <v>3</v>
      </c>
    </row>
    <row r="27" spans="1:21">
      <c r="A27" s="436"/>
      <c r="B27" s="433" t="s">
        <v>27</v>
      </c>
      <c r="C27" s="433" t="s">
        <v>6</v>
      </c>
      <c r="D27" s="21" t="s">
        <v>3</v>
      </c>
      <c r="E27" s="4" t="s">
        <v>3</v>
      </c>
      <c r="F27" s="4" t="s">
        <v>3</v>
      </c>
      <c r="G27" s="72"/>
      <c r="H27" s="50" t="s">
        <v>3</v>
      </c>
      <c r="I27" s="50" t="s">
        <v>3</v>
      </c>
      <c r="J27" s="50" t="s">
        <v>3</v>
      </c>
      <c r="K27" s="4" t="s">
        <v>3</v>
      </c>
      <c r="L27" s="4" t="s">
        <v>3</v>
      </c>
      <c r="M27" s="51">
        <f t="shared" ref="M27:S27" si="3">M28+M29+M30</f>
        <v>53420.4</v>
      </c>
      <c r="N27" s="51">
        <f t="shared" si="3"/>
        <v>52620.4</v>
      </c>
      <c r="O27" s="51">
        <f t="shared" si="3"/>
        <v>52620.4</v>
      </c>
      <c r="P27" s="51">
        <f t="shared" si="3"/>
        <v>52620.4</v>
      </c>
      <c r="Q27" s="51">
        <f t="shared" si="3"/>
        <v>52620.4</v>
      </c>
      <c r="R27" s="51">
        <f t="shared" si="3"/>
        <v>52620.4</v>
      </c>
      <c r="S27" s="51">
        <f t="shared" si="3"/>
        <v>52620.4</v>
      </c>
      <c r="T27" s="51">
        <f>SUM(M27:S27)</f>
        <v>369142.80000000005</v>
      </c>
    </row>
    <row r="28" spans="1:21">
      <c r="A28" s="437"/>
      <c r="B28" s="434"/>
      <c r="C28" s="434"/>
      <c r="D28" s="21" t="s">
        <v>3</v>
      </c>
      <c r="E28" s="4" t="s">
        <v>3</v>
      </c>
      <c r="F28" s="4" t="s">
        <v>3</v>
      </c>
      <c r="G28" s="72"/>
      <c r="H28" s="50" t="s">
        <v>72</v>
      </c>
      <c r="I28" s="50" t="s">
        <v>73</v>
      </c>
      <c r="J28" s="50" t="s">
        <v>74</v>
      </c>
      <c r="K28" s="50"/>
      <c r="L28" s="50"/>
      <c r="M28" s="52">
        <v>800</v>
      </c>
      <c r="N28" s="32"/>
      <c r="O28" s="32"/>
      <c r="P28" s="32"/>
      <c r="Q28" s="32"/>
      <c r="R28" s="32"/>
      <c r="S28" s="49"/>
      <c r="T28" s="52">
        <f>SUM(M28:S28)</f>
        <v>800</v>
      </c>
    </row>
    <row r="29" spans="1:21">
      <c r="A29" s="437"/>
      <c r="B29" s="434"/>
      <c r="C29" s="434"/>
      <c r="D29" s="21" t="s">
        <v>3</v>
      </c>
      <c r="E29" s="4" t="s">
        <v>3</v>
      </c>
      <c r="F29" s="4" t="s">
        <v>3</v>
      </c>
      <c r="G29" s="72"/>
      <c r="H29" s="50" t="s">
        <v>75</v>
      </c>
      <c r="I29" s="50" t="s">
        <v>76</v>
      </c>
      <c r="J29" s="50" t="s">
        <v>77</v>
      </c>
      <c r="K29" s="50"/>
      <c r="L29" s="50"/>
      <c r="M29" s="52">
        <v>32060</v>
      </c>
      <c r="N29" s="32">
        <v>32060</v>
      </c>
      <c r="O29" s="32">
        <v>32060</v>
      </c>
      <c r="P29" s="32">
        <v>32060</v>
      </c>
      <c r="Q29" s="32">
        <v>32060</v>
      </c>
      <c r="R29" s="32">
        <v>32060</v>
      </c>
      <c r="S29" s="32">
        <v>32060</v>
      </c>
      <c r="T29" s="52">
        <f>SUM(M29:S29)</f>
        <v>224420</v>
      </c>
    </row>
    <row r="30" spans="1:21">
      <c r="A30" s="438"/>
      <c r="B30" s="435"/>
      <c r="C30" s="435"/>
      <c r="D30" s="21" t="s">
        <v>3</v>
      </c>
      <c r="E30" s="4" t="s">
        <v>3</v>
      </c>
      <c r="F30" s="4" t="s">
        <v>3</v>
      </c>
      <c r="G30" s="72"/>
      <c r="H30" s="50" t="s">
        <v>75</v>
      </c>
      <c r="I30" s="50" t="s">
        <v>76</v>
      </c>
      <c r="J30" s="50" t="s">
        <v>84</v>
      </c>
      <c r="K30" s="50"/>
      <c r="L30" s="50"/>
      <c r="M30" s="52">
        <f t="shared" ref="M30:S30" si="4">20560.4</f>
        <v>20560.400000000001</v>
      </c>
      <c r="N30" s="32">
        <f t="shared" si="4"/>
        <v>20560.400000000001</v>
      </c>
      <c r="O30" s="32">
        <f t="shared" si="4"/>
        <v>20560.400000000001</v>
      </c>
      <c r="P30" s="32">
        <f t="shared" si="4"/>
        <v>20560.400000000001</v>
      </c>
      <c r="Q30" s="32">
        <f t="shared" si="4"/>
        <v>20560.400000000001</v>
      </c>
      <c r="R30" s="32">
        <f t="shared" si="4"/>
        <v>20560.400000000001</v>
      </c>
      <c r="S30" s="32">
        <f t="shared" si="4"/>
        <v>20560.400000000001</v>
      </c>
      <c r="T30" s="52">
        <f>SUM(M30:S30)</f>
        <v>143922.79999999999</v>
      </c>
    </row>
    <row r="31" spans="1:21" hidden="1">
      <c r="A31" s="3"/>
      <c r="B31" s="5" t="s">
        <v>28</v>
      </c>
      <c r="C31" s="2"/>
      <c r="D31" s="21"/>
      <c r="E31" s="4"/>
      <c r="F31" s="4"/>
      <c r="G31" s="21"/>
      <c r="H31" s="50"/>
      <c r="I31" s="50"/>
      <c r="J31" s="50"/>
      <c r="K31" s="4"/>
      <c r="L31" s="4"/>
      <c r="M31" s="3"/>
      <c r="N31" s="3"/>
      <c r="O31" s="3"/>
      <c r="P31" s="3"/>
      <c r="Q31" s="3"/>
      <c r="R31" s="3"/>
      <c r="S31" s="13"/>
      <c r="T31" s="3"/>
    </row>
    <row r="32" spans="1:21" hidden="1">
      <c r="A32" s="3"/>
      <c r="B32" s="2" t="s">
        <v>8</v>
      </c>
      <c r="C32" s="2" t="s">
        <v>6</v>
      </c>
      <c r="D32" s="21" t="s">
        <v>3</v>
      </c>
      <c r="E32" s="4" t="s">
        <v>3</v>
      </c>
      <c r="F32" s="4" t="s">
        <v>3</v>
      </c>
      <c r="G32" s="21"/>
      <c r="H32" s="50"/>
      <c r="I32" s="50"/>
      <c r="J32" s="50"/>
      <c r="K32" s="4" t="s">
        <v>3</v>
      </c>
      <c r="L32" s="4" t="s">
        <v>3</v>
      </c>
      <c r="M32" s="3"/>
      <c r="N32" s="3"/>
      <c r="O32" s="3"/>
      <c r="P32" s="3"/>
      <c r="Q32" s="3"/>
      <c r="R32" s="3"/>
      <c r="S32" s="13"/>
      <c r="T32" s="3"/>
    </row>
    <row r="33" spans="1:20" hidden="1">
      <c r="A33" s="3"/>
      <c r="B33" s="2" t="s">
        <v>9</v>
      </c>
      <c r="C33" s="2" t="s">
        <v>6</v>
      </c>
      <c r="D33" s="21" t="s">
        <v>3</v>
      </c>
      <c r="E33" s="4" t="s">
        <v>3</v>
      </c>
      <c r="F33" s="4" t="s">
        <v>3</v>
      </c>
      <c r="G33" s="21"/>
      <c r="H33" s="50"/>
      <c r="I33" s="50"/>
      <c r="J33" s="50"/>
      <c r="K33" s="4" t="s">
        <v>3</v>
      </c>
      <c r="L33" s="4" t="s">
        <v>3</v>
      </c>
      <c r="M33" s="3"/>
      <c r="N33" s="3"/>
      <c r="O33" s="3"/>
      <c r="P33" s="3"/>
      <c r="Q33" s="3"/>
      <c r="R33" s="3"/>
      <c r="S33" s="13"/>
      <c r="T33" s="3"/>
    </row>
    <row r="34" spans="1:20" hidden="1">
      <c r="A34" s="3"/>
      <c r="B34" s="2" t="s">
        <v>10</v>
      </c>
      <c r="C34" s="2" t="s">
        <v>6</v>
      </c>
      <c r="D34" s="21" t="s">
        <v>3</v>
      </c>
      <c r="E34" s="4" t="s">
        <v>3</v>
      </c>
      <c r="F34" s="4" t="s">
        <v>3</v>
      </c>
      <c r="G34" s="21"/>
      <c r="H34" s="50"/>
      <c r="I34" s="50"/>
      <c r="J34" s="50"/>
      <c r="K34" s="4" t="s">
        <v>3</v>
      </c>
      <c r="L34" s="4" t="s">
        <v>3</v>
      </c>
      <c r="M34" s="3"/>
      <c r="N34" s="3"/>
      <c r="O34" s="3"/>
      <c r="P34" s="3"/>
      <c r="Q34" s="3"/>
      <c r="R34" s="3"/>
      <c r="S34" s="13"/>
      <c r="T34" s="3"/>
    </row>
    <row r="35" spans="1:20" ht="75">
      <c r="A35" s="3"/>
      <c r="B35" s="2" t="s">
        <v>37</v>
      </c>
      <c r="C35" s="2" t="s">
        <v>38</v>
      </c>
      <c r="D35" s="21" t="s">
        <v>3</v>
      </c>
      <c r="E35" s="27" t="s">
        <v>39</v>
      </c>
      <c r="F35" s="27" t="s">
        <v>36</v>
      </c>
      <c r="G35" s="21" t="s">
        <v>3</v>
      </c>
      <c r="H35" s="50" t="s">
        <v>3</v>
      </c>
      <c r="I35" s="50" t="s">
        <v>3</v>
      </c>
      <c r="J35" s="50" t="s">
        <v>3</v>
      </c>
      <c r="K35" s="81">
        <v>147000</v>
      </c>
      <c r="L35" s="81">
        <v>147000</v>
      </c>
      <c r="M35" s="33">
        <v>155000</v>
      </c>
      <c r="N35" s="33">
        <v>155000</v>
      </c>
      <c r="O35" s="33">
        <v>155000</v>
      </c>
      <c r="P35" s="33">
        <v>155000</v>
      </c>
      <c r="Q35" s="33">
        <v>155000</v>
      </c>
      <c r="R35" s="33">
        <v>155000</v>
      </c>
      <c r="S35" s="33">
        <v>155000</v>
      </c>
      <c r="T35" s="4" t="s">
        <v>3</v>
      </c>
    </row>
    <row r="36" spans="1:20" ht="120">
      <c r="A36" s="3"/>
      <c r="B36" s="2" t="s">
        <v>121</v>
      </c>
      <c r="C36" s="2" t="s">
        <v>29</v>
      </c>
      <c r="D36" s="21" t="s">
        <v>3</v>
      </c>
      <c r="E36" s="21" t="s">
        <v>112</v>
      </c>
      <c r="F36" s="27" t="s">
        <v>36</v>
      </c>
      <c r="G36" s="21" t="s">
        <v>3</v>
      </c>
      <c r="H36" s="50" t="s">
        <v>3</v>
      </c>
      <c r="I36" s="50" t="s">
        <v>3</v>
      </c>
      <c r="J36" s="50" t="s">
        <v>3</v>
      </c>
      <c r="K36" s="27">
        <v>21</v>
      </c>
      <c r="L36" s="27">
        <v>22</v>
      </c>
      <c r="M36" s="33">
        <v>23</v>
      </c>
      <c r="N36" s="33">
        <v>24</v>
      </c>
      <c r="O36" s="33">
        <v>25</v>
      </c>
      <c r="P36" s="33">
        <v>26</v>
      </c>
      <c r="Q36" s="33">
        <v>27</v>
      </c>
      <c r="R36" s="33">
        <v>27</v>
      </c>
      <c r="S36" s="41">
        <v>27</v>
      </c>
      <c r="T36" s="4"/>
    </row>
    <row r="37" spans="1:20" ht="45">
      <c r="A37" s="3"/>
      <c r="B37" s="2" t="s">
        <v>122</v>
      </c>
      <c r="C37" s="2" t="s">
        <v>68</v>
      </c>
      <c r="D37" s="21" t="s">
        <v>3</v>
      </c>
      <c r="E37" s="27" t="s">
        <v>39</v>
      </c>
      <c r="F37" s="27" t="s">
        <v>36</v>
      </c>
      <c r="G37" s="21" t="s">
        <v>3</v>
      </c>
      <c r="H37" s="50" t="s">
        <v>3</v>
      </c>
      <c r="I37" s="50" t="s">
        <v>3</v>
      </c>
      <c r="J37" s="50" t="s">
        <v>3</v>
      </c>
      <c r="K37" s="27">
        <v>0.38</v>
      </c>
      <c r="L37" s="27">
        <v>0.4</v>
      </c>
      <c r="M37" s="42">
        <v>0.41</v>
      </c>
      <c r="N37" s="42">
        <v>0.43</v>
      </c>
      <c r="O37" s="42">
        <v>0.44</v>
      </c>
      <c r="P37" s="42">
        <v>0.46</v>
      </c>
      <c r="Q37" s="42">
        <v>0.47</v>
      </c>
      <c r="R37" s="42">
        <v>0.47</v>
      </c>
      <c r="S37" s="43">
        <v>0.47</v>
      </c>
      <c r="T37" s="44"/>
    </row>
    <row r="38" spans="1:20" ht="135">
      <c r="A38" s="3"/>
      <c r="B38" s="2" t="s">
        <v>123</v>
      </c>
      <c r="C38" s="2" t="s">
        <v>29</v>
      </c>
      <c r="D38" s="21" t="s">
        <v>3</v>
      </c>
      <c r="E38" s="21" t="s">
        <v>96</v>
      </c>
      <c r="F38" s="27" t="s">
        <v>36</v>
      </c>
      <c r="G38" s="21" t="s">
        <v>3</v>
      </c>
      <c r="H38" s="50" t="s">
        <v>3</v>
      </c>
      <c r="I38" s="50" t="s">
        <v>3</v>
      </c>
      <c r="J38" s="50" t="s">
        <v>3</v>
      </c>
      <c r="K38" s="27">
        <v>25</v>
      </c>
      <c r="L38" s="27">
        <v>35</v>
      </c>
      <c r="M38" s="33">
        <v>45</v>
      </c>
      <c r="N38" s="33">
        <v>55</v>
      </c>
      <c r="O38" s="33">
        <v>65</v>
      </c>
      <c r="P38" s="33">
        <v>75</v>
      </c>
      <c r="Q38" s="33">
        <v>85</v>
      </c>
      <c r="R38" s="33">
        <v>85</v>
      </c>
      <c r="S38" s="41">
        <v>85</v>
      </c>
      <c r="T38" s="4"/>
    </row>
    <row r="39" spans="1:20" ht="75">
      <c r="A39" s="3"/>
      <c r="B39" s="2" t="s">
        <v>124</v>
      </c>
      <c r="C39" s="2" t="s">
        <v>53</v>
      </c>
      <c r="D39" s="21" t="s">
        <v>3</v>
      </c>
      <c r="E39" s="27" t="s">
        <v>39</v>
      </c>
      <c r="F39" s="27" t="s">
        <v>36</v>
      </c>
      <c r="G39" s="21" t="s">
        <v>3</v>
      </c>
      <c r="H39" s="50" t="s">
        <v>3</v>
      </c>
      <c r="I39" s="50" t="s">
        <v>3</v>
      </c>
      <c r="J39" s="50" t="s">
        <v>3</v>
      </c>
      <c r="K39" s="92">
        <v>300</v>
      </c>
      <c r="L39" s="92">
        <v>350</v>
      </c>
      <c r="M39" s="33">
        <v>400</v>
      </c>
      <c r="N39" s="33">
        <v>450</v>
      </c>
      <c r="O39" s="33">
        <v>500</v>
      </c>
      <c r="P39" s="33">
        <v>550</v>
      </c>
      <c r="Q39" s="33">
        <v>600</v>
      </c>
      <c r="R39" s="33">
        <v>600</v>
      </c>
      <c r="S39" s="41">
        <v>600</v>
      </c>
      <c r="T39" s="4"/>
    </row>
    <row r="40" spans="1:20" ht="45">
      <c r="A40" s="3" t="s">
        <v>15</v>
      </c>
      <c r="B40" s="2" t="s">
        <v>40</v>
      </c>
      <c r="C40" s="2"/>
      <c r="D40" s="21">
        <v>0.05</v>
      </c>
      <c r="E40" s="4"/>
      <c r="F40" s="4"/>
      <c r="G40" s="21"/>
      <c r="H40" s="50"/>
      <c r="I40" s="50"/>
      <c r="J40" s="50"/>
      <c r="K40" s="4"/>
      <c r="L40" s="4"/>
      <c r="M40" s="3"/>
      <c r="N40" s="3"/>
      <c r="O40" s="3"/>
      <c r="P40" s="3"/>
      <c r="Q40" s="3"/>
      <c r="R40" s="3"/>
      <c r="S40" s="13"/>
      <c r="T40" s="3"/>
    </row>
    <row r="41" spans="1:20">
      <c r="A41" s="436"/>
      <c r="B41" s="433" t="s">
        <v>27</v>
      </c>
      <c r="C41" s="58" t="s">
        <v>6</v>
      </c>
      <c r="D41" s="21" t="s">
        <v>3</v>
      </c>
      <c r="E41" s="4" t="s">
        <v>3</v>
      </c>
      <c r="F41" s="4" t="s">
        <v>3</v>
      </c>
      <c r="G41" s="2"/>
      <c r="H41" s="50" t="s">
        <v>3</v>
      </c>
      <c r="I41" s="50" t="s">
        <v>3</v>
      </c>
      <c r="J41" s="50" t="s">
        <v>3</v>
      </c>
      <c r="K41" s="4" t="s">
        <v>3</v>
      </c>
      <c r="L41" s="4" t="s">
        <v>3</v>
      </c>
      <c r="M41" s="51">
        <f>M42+M43</f>
        <v>51554.5</v>
      </c>
      <c r="N41" s="51">
        <f t="shared" ref="N41:S41" si="5">N42+N43</f>
        <v>50754.5</v>
      </c>
      <c r="O41" s="51">
        <f t="shared" si="5"/>
        <v>50754.5</v>
      </c>
      <c r="P41" s="51">
        <f t="shared" si="5"/>
        <v>50754.5</v>
      </c>
      <c r="Q41" s="51">
        <f t="shared" si="5"/>
        <v>50754.5</v>
      </c>
      <c r="R41" s="51">
        <f t="shared" si="5"/>
        <v>50754.5</v>
      </c>
      <c r="S41" s="51">
        <f t="shared" si="5"/>
        <v>50754.5</v>
      </c>
      <c r="T41" s="51">
        <f>SUM(M41:S41)</f>
        <v>356081.5</v>
      </c>
    </row>
    <row r="42" spans="1:20">
      <c r="A42" s="437"/>
      <c r="B42" s="434"/>
      <c r="C42" s="59"/>
      <c r="D42" s="21" t="s">
        <v>3</v>
      </c>
      <c r="E42" s="4" t="s">
        <v>3</v>
      </c>
      <c r="F42" s="4" t="s">
        <v>3</v>
      </c>
      <c r="G42" s="2"/>
      <c r="H42" s="50" t="s">
        <v>72</v>
      </c>
      <c r="I42" s="50">
        <v>5222101</v>
      </c>
      <c r="J42" s="50">
        <v>612</v>
      </c>
      <c r="K42" s="4"/>
      <c r="L42" s="4"/>
      <c r="M42" s="52">
        <v>800</v>
      </c>
      <c r="N42" s="32"/>
      <c r="O42" s="32"/>
      <c r="P42" s="32"/>
      <c r="Q42" s="32"/>
      <c r="R42" s="32"/>
      <c r="S42" s="49"/>
      <c r="T42" s="32">
        <f>SUM(M42:S42)</f>
        <v>800</v>
      </c>
    </row>
    <row r="43" spans="1:20">
      <c r="A43" s="438"/>
      <c r="B43" s="435"/>
      <c r="C43" s="15"/>
      <c r="D43" s="21" t="s">
        <v>3</v>
      </c>
      <c r="E43" s="4" t="s">
        <v>3</v>
      </c>
      <c r="F43" s="4" t="s">
        <v>3</v>
      </c>
      <c r="G43" s="2"/>
      <c r="H43" s="50" t="s">
        <v>75</v>
      </c>
      <c r="I43" s="50" t="s">
        <v>78</v>
      </c>
      <c r="J43" s="50" t="s">
        <v>77</v>
      </c>
      <c r="K43" s="4"/>
      <c r="L43" s="4"/>
      <c r="M43" s="52">
        <f>50830.1-75.6</f>
        <v>50754.5</v>
      </c>
      <c r="N43" s="52">
        <f t="shared" ref="N43:S43" si="6">50830.1-75.6</f>
        <v>50754.5</v>
      </c>
      <c r="O43" s="52">
        <f t="shared" si="6"/>
        <v>50754.5</v>
      </c>
      <c r="P43" s="52">
        <f t="shared" si="6"/>
        <v>50754.5</v>
      </c>
      <c r="Q43" s="52">
        <f t="shared" si="6"/>
        <v>50754.5</v>
      </c>
      <c r="R43" s="52">
        <f t="shared" si="6"/>
        <v>50754.5</v>
      </c>
      <c r="S43" s="52">
        <f t="shared" si="6"/>
        <v>50754.5</v>
      </c>
      <c r="T43" s="32">
        <f>SUM(M43:S43)</f>
        <v>355281.5</v>
      </c>
    </row>
    <row r="44" spans="1:20" hidden="1">
      <c r="A44" s="3"/>
      <c r="B44" s="5" t="s">
        <v>28</v>
      </c>
      <c r="C44" s="2"/>
      <c r="D44" s="21"/>
      <c r="E44" s="4"/>
      <c r="F44" s="4"/>
      <c r="G44" s="21"/>
      <c r="H44" s="50"/>
      <c r="I44" s="50"/>
      <c r="J44" s="50"/>
      <c r="K44" s="4"/>
      <c r="L44" s="4"/>
      <c r="M44" s="3"/>
      <c r="N44" s="3"/>
      <c r="O44" s="3"/>
      <c r="P44" s="3"/>
      <c r="Q44" s="3"/>
      <c r="R44" s="3"/>
      <c r="S44" s="13"/>
      <c r="T44" s="3"/>
    </row>
    <row r="45" spans="1:20" hidden="1">
      <c r="A45" s="3"/>
      <c r="B45" s="2" t="s">
        <v>8</v>
      </c>
      <c r="C45" s="2" t="s">
        <v>6</v>
      </c>
      <c r="D45" s="21" t="s">
        <v>3</v>
      </c>
      <c r="E45" s="4" t="s">
        <v>3</v>
      </c>
      <c r="F45" s="4" t="s">
        <v>3</v>
      </c>
      <c r="G45" s="21"/>
      <c r="H45" s="50"/>
      <c r="I45" s="50"/>
      <c r="J45" s="50"/>
      <c r="K45" s="4" t="s">
        <v>3</v>
      </c>
      <c r="L45" s="4" t="s">
        <v>3</v>
      </c>
      <c r="M45" s="3"/>
      <c r="N45" s="3"/>
      <c r="O45" s="3"/>
      <c r="P45" s="3"/>
      <c r="Q45" s="3"/>
      <c r="R45" s="3"/>
      <c r="S45" s="13"/>
      <c r="T45" s="3"/>
    </row>
    <row r="46" spans="1:20" hidden="1">
      <c r="A46" s="3"/>
      <c r="B46" s="17" t="s">
        <v>9</v>
      </c>
      <c r="C46" s="2" t="s">
        <v>6</v>
      </c>
      <c r="D46" s="21" t="s">
        <v>3</v>
      </c>
      <c r="E46" s="4" t="s">
        <v>3</v>
      </c>
      <c r="F46" s="4" t="s">
        <v>3</v>
      </c>
      <c r="G46" s="21"/>
      <c r="H46" s="50"/>
      <c r="I46" s="50"/>
      <c r="J46" s="50"/>
      <c r="K46" s="4" t="s">
        <v>3</v>
      </c>
      <c r="L46" s="4" t="s">
        <v>3</v>
      </c>
      <c r="M46" s="3"/>
      <c r="N46" s="3"/>
      <c r="O46" s="3"/>
      <c r="P46" s="3"/>
      <c r="Q46" s="3"/>
      <c r="R46" s="3"/>
      <c r="S46" s="13"/>
      <c r="T46" s="3"/>
    </row>
    <row r="47" spans="1:20" hidden="1">
      <c r="A47" s="3"/>
      <c r="B47" s="2" t="s">
        <v>10</v>
      </c>
      <c r="C47" s="2" t="s">
        <v>6</v>
      </c>
      <c r="D47" s="21" t="s">
        <v>3</v>
      </c>
      <c r="E47" s="4" t="s">
        <v>3</v>
      </c>
      <c r="F47" s="4" t="s">
        <v>3</v>
      </c>
      <c r="G47" s="21"/>
      <c r="H47" s="50"/>
      <c r="I47" s="50"/>
      <c r="J47" s="50"/>
      <c r="K47" s="4" t="s">
        <v>3</v>
      </c>
      <c r="L47" s="4" t="s">
        <v>3</v>
      </c>
      <c r="M47" s="3"/>
      <c r="N47" s="3"/>
      <c r="O47" s="3"/>
      <c r="P47" s="3"/>
      <c r="Q47" s="3"/>
      <c r="R47" s="3"/>
      <c r="S47" s="13"/>
      <c r="T47" s="3"/>
    </row>
    <row r="48" spans="1:20" ht="45">
      <c r="A48" s="3"/>
      <c r="B48" s="25" t="s">
        <v>105</v>
      </c>
      <c r="C48" s="2" t="s">
        <v>38</v>
      </c>
      <c r="D48" s="21" t="s">
        <v>3</v>
      </c>
      <c r="E48" s="27" t="s">
        <v>39</v>
      </c>
      <c r="F48" s="27" t="s">
        <v>36</v>
      </c>
      <c r="G48" s="21" t="s">
        <v>3</v>
      </c>
      <c r="H48" s="50" t="s">
        <v>3</v>
      </c>
      <c r="I48" s="50" t="s">
        <v>3</v>
      </c>
      <c r="J48" s="50" t="s">
        <v>3</v>
      </c>
      <c r="K48" s="82">
        <v>285000</v>
      </c>
      <c r="L48" s="81">
        <v>285000</v>
      </c>
      <c r="M48" s="33">
        <v>285100</v>
      </c>
      <c r="N48" s="33">
        <v>285100</v>
      </c>
      <c r="O48" s="33">
        <v>285100</v>
      </c>
      <c r="P48" s="33">
        <v>285100</v>
      </c>
      <c r="Q48" s="33">
        <v>285100</v>
      </c>
      <c r="R48" s="33">
        <v>285100</v>
      </c>
      <c r="S48" s="33">
        <v>285100</v>
      </c>
      <c r="T48" s="4" t="s">
        <v>3</v>
      </c>
    </row>
    <row r="49" spans="1:20" ht="180">
      <c r="A49" s="3"/>
      <c r="B49" s="25" t="s">
        <v>125</v>
      </c>
      <c r="C49" s="2" t="s">
        <v>29</v>
      </c>
      <c r="D49" s="21" t="s">
        <v>3</v>
      </c>
      <c r="E49" s="21" t="s">
        <v>113</v>
      </c>
      <c r="F49" s="27" t="s">
        <v>36</v>
      </c>
      <c r="G49" s="21"/>
      <c r="H49" s="50" t="s">
        <v>3</v>
      </c>
      <c r="I49" s="50" t="s">
        <v>3</v>
      </c>
      <c r="J49" s="50" t="s">
        <v>3</v>
      </c>
      <c r="K49" s="27">
        <v>4.0999999999999996</v>
      </c>
      <c r="L49" s="27">
        <v>12.8</v>
      </c>
      <c r="M49" s="33">
        <v>24.4</v>
      </c>
      <c r="N49" s="33">
        <v>38.9</v>
      </c>
      <c r="O49" s="33">
        <v>56.4</v>
      </c>
      <c r="P49" s="33">
        <v>76.7</v>
      </c>
      <c r="Q49" s="33">
        <v>100</v>
      </c>
      <c r="R49" s="33">
        <v>100</v>
      </c>
      <c r="S49" s="41">
        <v>100</v>
      </c>
      <c r="T49" s="4"/>
    </row>
    <row r="50" spans="1:20" ht="180">
      <c r="A50" s="3"/>
      <c r="B50" s="25" t="s">
        <v>126</v>
      </c>
      <c r="C50" s="2" t="s">
        <v>29</v>
      </c>
      <c r="D50" s="21" t="s">
        <v>3</v>
      </c>
      <c r="E50" s="21" t="s">
        <v>114</v>
      </c>
      <c r="F50" s="27" t="s">
        <v>36</v>
      </c>
      <c r="G50" s="21"/>
      <c r="H50" s="50" t="s">
        <v>3</v>
      </c>
      <c r="I50" s="50" t="s">
        <v>3</v>
      </c>
      <c r="J50" s="50" t="s">
        <v>3</v>
      </c>
      <c r="K50" s="27">
        <v>70.3</v>
      </c>
      <c r="L50" s="27">
        <v>75</v>
      </c>
      <c r="M50" s="33">
        <v>79.7</v>
      </c>
      <c r="N50" s="33">
        <v>81.099999999999994</v>
      </c>
      <c r="O50" s="33">
        <v>82</v>
      </c>
      <c r="P50" s="33">
        <v>83</v>
      </c>
      <c r="Q50" s="45">
        <v>83.9</v>
      </c>
      <c r="R50" s="45">
        <v>83.9</v>
      </c>
      <c r="S50" s="46">
        <v>83.9</v>
      </c>
      <c r="T50" s="4"/>
    </row>
    <row r="51" spans="1:20" ht="45">
      <c r="A51" s="3" t="s">
        <v>41</v>
      </c>
      <c r="B51" s="2" t="s">
        <v>69</v>
      </c>
      <c r="C51" s="2"/>
      <c r="D51" s="21">
        <v>0.05</v>
      </c>
      <c r="E51" s="4"/>
      <c r="F51" s="4"/>
      <c r="G51" s="21"/>
      <c r="H51" s="50"/>
      <c r="I51" s="50"/>
      <c r="J51" s="50"/>
      <c r="K51" s="4"/>
      <c r="L51" s="4"/>
      <c r="M51" s="3"/>
      <c r="N51" s="3"/>
      <c r="O51" s="3"/>
      <c r="P51" s="3"/>
      <c r="Q51" s="3"/>
      <c r="R51" s="3"/>
      <c r="S51" s="13"/>
      <c r="T51" s="3"/>
    </row>
    <row r="52" spans="1:20">
      <c r="A52" s="436"/>
      <c r="B52" s="433" t="s">
        <v>27</v>
      </c>
      <c r="C52" s="433" t="s">
        <v>6</v>
      </c>
      <c r="D52" s="21" t="s">
        <v>3</v>
      </c>
      <c r="E52" s="4" t="s">
        <v>3</v>
      </c>
      <c r="F52" s="4" t="s">
        <v>3</v>
      </c>
      <c r="G52" s="2"/>
      <c r="H52" s="50" t="s">
        <v>3</v>
      </c>
      <c r="I52" s="50" t="s">
        <v>3</v>
      </c>
      <c r="J52" s="50" t="s">
        <v>3</v>
      </c>
      <c r="K52" s="4" t="s">
        <v>3</v>
      </c>
      <c r="L52" s="4" t="s">
        <v>3</v>
      </c>
      <c r="M52" s="51">
        <f>M53</f>
        <v>8000</v>
      </c>
      <c r="N52" s="51">
        <f t="shared" ref="N52:S52" si="7">N53</f>
        <v>0</v>
      </c>
      <c r="O52" s="51">
        <f t="shared" si="7"/>
        <v>0</v>
      </c>
      <c r="P52" s="51">
        <f t="shared" si="7"/>
        <v>0</v>
      </c>
      <c r="Q52" s="51">
        <f t="shared" si="7"/>
        <v>0</v>
      </c>
      <c r="R52" s="51">
        <f t="shared" si="7"/>
        <v>0</v>
      </c>
      <c r="S52" s="51">
        <f t="shared" si="7"/>
        <v>0</v>
      </c>
      <c r="T52" s="51">
        <f>SUM(M52:S52)</f>
        <v>8000</v>
      </c>
    </row>
    <row r="53" spans="1:20">
      <c r="A53" s="438"/>
      <c r="B53" s="435"/>
      <c r="C53" s="435"/>
      <c r="D53" s="21" t="s">
        <v>3</v>
      </c>
      <c r="E53" s="4" t="s">
        <v>3</v>
      </c>
      <c r="F53" s="4" t="s">
        <v>3</v>
      </c>
      <c r="G53" s="2"/>
      <c r="H53" s="50" t="s">
        <v>72</v>
      </c>
      <c r="I53" s="50" t="s">
        <v>79</v>
      </c>
      <c r="J53" s="50" t="s">
        <v>80</v>
      </c>
      <c r="K53" s="4" t="s">
        <v>3</v>
      </c>
      <c r="L53" s="4" t="s">
        <v>3</v>
      </c>
      <c r="M53" s="32">
        <v>8000</v>
      </c>
      <c r="N53" s="32"/>
      <c r="O53" s="32"/>
      <c r="P53" s="32"/>
      <c r="Q53" s="32"/>
      <c r="R53" s="32"/>
      <c r="S53" s="49"/>
      <c r="T53" s="32"/>
    </row>
    <row r="54" spans="1:20" hidden="1">
      <c r="A54" s="3"/>
      <c r="B54" s="5" t="s">
        <v>28</v>
      </c>
      <c r="C54" s="2"/>
      <c r="D54" s="21"/>
      <c r="E54" s="4"/>
      <c r="F54" s="4"/>
      <c r="G54" s="21"/>
      <c r="H54" s="50"/>
      <c r="I54" s="50"/>
      <c r="J54" s="50"/>
      <c r="K54" s="4"/>
      <c r="L54" s="4"/>
      <c r="M54" s="3"/>
      <c r="N54" s="3"/>
      <c r="O54" s="3"/>
      <c r="P54" s="3"/>
      <c r="Q54" s="3"/>
      <c r="R54" s="3"/>
      <c r="S54" s="13"/>
      <c r="T54" s="3"/>
    </row>
    <row r="55" spans="1:20" hidden="1">
      <c r="A55" s="3"/>
      <c r="B55" s="2" t="s">
        <v>8</v>
      </c>
      <c r="C55" s="2" t="s">
        <v>6</v>
      </c>
      <c r="D55" s="21" t="s">
        <v>3</v>
      </c>
      <c r="E55" s="4" t="s">
        <v>3</v>
      </c>
      <c r="F55" s="4" t="s">
        <v>3</v>
      </c>
      <c r="G55" s="21"/>
      <c r="H55" s="50"/>
      <c r="I55" s="50"/>
      <c r="J55" s="50"/>
      <c r="K55" s="4" t="s">
        <v>3</v>
      </c>
      <c r="L55" s="4" t="s">
        <v>3</v>
      </c>
      <c r="M55" s="3"/>
      <c r="N55" s="3"/>
      <c r="O55" s="3"/>
      <c r="P55" s="3"/>
      <c r="Q55" s="3"/>
      <c r="R55" s="3"/>
      <c r="S55" s="13"/>
      <c r="T55" s="3"/>
    </row>
    <row r="56" spans="1:20" hidden="1">
      <c r="A56" s="3"/>
      <c r="B56" s="17" t="s">
        <v>9</v>
      </c>
      <c r="C56" s="2" t="s">
        <v>6</v>
      </c>
      <c r="D56" s="21" t="s">
        <v>3</v>
      </c>
      <c r="E56" s="4" t="s">
        <v>3</v>
      </c>
      <c r="F56" s="4" t="s">
        <v>3</v>
      </c>
      <c r="G56" s="21"/>
      <c r="H56" s="50"/>
      <c r="I56" s="50"/>
      <c r="J56" s="50"/>
      <c r="K56" s="4" t="s">
        <v>3</v>
      </c>
      <c r="L56" s="4" t="s">
        <v>3</v>
      </c>
      <c r="M56" s="3"/>
      <c r="N56" s="3"/>
      <c r="O56" s="3"/>
      <c r="P56" s="3"/>
      <c r="Q56" s="3"/>
      <c r="R56" s="3"/>
      <c r="S56" s="13"/>
      <c r="T56" s="3"/>
    </row>
    <row r="57" spans="1:20" hidden="1">
      <c r="A57" s="3"/>
      <c r="B57" s="2" t="s">
        <v>10</v>
      </c>
      <c r="C57" s="2" t="s">
        <v>6</v>
      </c>
      <c r="D57" s="21" t="s">
        <v>3</v>
      </c>
      <c r="E57" s="4" t="s">
        <v>3</v>
      </c>
      <c r="F57" s="4" t="s">
        <v>3</v>
      </c>
      <c r="G57" s="21"/>
      <c r="H57" s="50"/>
      <c r="I57" s="50"/>
      <c r="J57" s="50"/>
      <c r="K57" s="4" t="s">
        <v>3</v>
      </c>
      <c r="L57" s="4" t="s">
        <v>3</v>
      </c>
      <c r="M57" s="3"/>
      <c r="N57" s="3"/>
      <c r="O57" s="3"/>
      <c r="P57" s="3"/>
      <c r="Q57" s="3"/>
      <c r="R57" s="3"/>
      <c r="S57" s="13"/>
      <c r="T57" s="3"/>
    </row>
    <row r="58" spans="1:20" ht="75">
      <c r="A58" s="3"/>
      <c r="B58" s="25" t="s">
        <v>157</v>
      </c>
      <c r="C58" s="2" t="s">
        <v>53</v>
      </c>
      <c r="D58" s="21"/>
      <c r="E58" s="4" t="s">
        <v>39</v>
      </c>
      <c r="F58" s="4"/>
      <c r="G58" s="21"/>
      <c r="H58" s="50" t="s">
        <v>3</v>
      </c>
      <c r="I58" s="50" t="s">
        <v>3</v>
      </c>
      <c r="J58" s="50" t="s">
        <v>3</v>
      </c>
      <c r="K58" s="4" t="s">
        <v>3</v>
      </c>
      <c r="L58" s="4" t="s">
        <v>3</v>
      </c>
      <c r="M58" s="3">
        <v>14</v>
      </c>
      <c r="N58" s="3"/>
      <c r="O58" s="3"/>
      <c r="P58" s="3"/>
      <c r="Q58" s="3"/>
      <c r="R58" s="3"/>
      <c r="S58" s="13"/>
      <c r="T58" s="3"/>
    </row>
    <row r="59" spans="1:20" ht="45">
      <c r="A59" s="3" t="s">
        <v>42</v>
      </c>
      <c r="B59" s="2" t="s">
        <v>43</v>
      </c>
      <c r="C59" s="2"/>
      <c r="D59" s="21">
        <v>0.05</v>
      </c>
      <c r="E59" s="27"/>
      <c r="F59" s="27"/>
      <c r="G59" s="21"/>
      <c r="H59" s="50"/>
      <c r="I59" s="50"/>
      <c r="J59" s="50"/>
      <c r="K59" s="4"/>
      <c r="L59" s="4"/>
      <c r="M59" s="33"/>
      <c r="N59" s="33"/>
      <c r="O59" s="33"/>
      <c r="P59" s="33"/>
      <c r="Q59" s="33"/>
      <c r="R59" s="33"/>
      <c r="S59" s="33"/>
      <c r="T59" s="4"/>
    </row>
    <row r="60" spans="1:20">
      <c r="A60" s="436"/>
      <c r="B60" s="433" t="s">
        <v>27</v>
      </c>
      <c r="C60" s="433" t="s">
        <v>6</v>
      </c>
      <c r="D60" s="21" t="s">
        <v>3</v>
      </c>
      <c r="E60" s="4" t="s">
        <v>3</v>
      </c>
      <c r="F60" s="4" t="s">
        <v>3</v>
      </c>
      <c r="G60" s="2"/>
      <c r="H60" s="50" t="s">
        <v>3</v>
      </c>
      <c r="I60" s="50" t="s">
        <v>3</v>
      </c>
      <c r="J60" s="50" t="s">
        <v>3</v>
      </c>
      <c r="K60" s="4" t="s">
        <v>3</v>
      </c>
      <c r="L60" s="4" t="s">
        <v>3</v>
      </c>
      <c r="M60" s="61">
        <f>M61</f>
        <v>28018.2</v>
      </c>
      <c r="N60" s="61">
        <f t="shared" ref="N60:S60" si="8">N61</f>
        <v>28018.2</v>
      </c>
      <c r="O60" s="61">
        <f t="shared" si="8"/>
        <v>28018.2</v>
      </c>
      <c r="P60" s="61">
        <f t="shared" si="8"/>
        <v>28018.2</v>
      </c>
      <c r="Q60" s="61">
        <f t="shared" si="8"/>
        <v>28018.2</v>
      </c>
      <c r="R60" s="61">
        <f t="shared" si="8"/>
        <v>28018.2</v>
      </c>
      <c r="S60" s="61">
        <f t="shared" si="8"/>
        <v>28018.2</v>
      </c>
      <c r="T60" s="63">
        <f>SUM(M60:S60)</f>
        <v>196127.40000000002</v>
      </c>
    </row>
    <row r="61" spans="1:20">
      <c r="A61" s="438"/>
      <c r="B61" s="435"/>
      <c r="C61" s="435"/>
      <c r="D61" s="21" t="s">
        <v>3</v>
      </c>
      <c r="E61" s="4" t="s">
        <v>3</v>
      </c>
      <c r="F61" s="4" t="s">
        <v>3</v>
      </c>
      <c r="G61" s="2"/>
      <c r="H61" s="50" t="s">
        <v>81</v>
      </c>
      <c r="I61" s="50" t="s">
        <v>82</v>
      </c>
      <c r="J61" s="50" t="s">
        <v>77</v>
      </c>
      <c r="K61" s="4" t="s">
        <v>3</v>
      </c>
      <c r="L61" s="4" t="s">
        <v>3</v>
      </c>
      <c r="M61" s="104">
        <v>28018.2</v>
      </c>
      <c r="N61" s="62">
        <v>28018.2</v>
      </c>
      <c r="O61" s="62">
        <v>28018.2</v>
      </c>
      <c r="P61" s="62">
        <v>28018.2</v>
      </c>
      <c r="Q61" s="62">
        <v>28018.2</v>
      </c>
      <c r="R61" s="62">
        <v>28018.2</v>
      </c>
      <c r="S61" s="62">
        <v>28018.2</v>
      </c>
      <c r="T61" s="34">
        <f>SUM(M61:S61)</f>
        <v>196127.40000000002</v>
      </c>
    </row>
    <row r="62" spans="1:20">
      <c r="A62" s="3"/>
      <c r="B62" s="5" t="s">
        <v>28</v>
      </c>
      <c r="C62" s="2"/>
      <c r="D62" s="21"/>
      <c r="E62" s="4"/>
      <c r="F62" s="4"/>
      <c r="G62" s="21"/>
      <c r="H62" s="50"/>
      <c r="I62" s="50"/>
      <c r="J62" s="50"/>
      <c r="K62" s="4"/>
      <c r="L62" s="4"/>
      <c r="M62" s="3"/>
      <c r="N62" s="3"/>
      <c r="O62" s="3"/>
      <c r="P62" s="3"/>
      <c r="Q62" s="3"/>
      <c r="R62" s="3"/>
      <c r="S62" s="13"/>
      <c r="T62" s="3"/>
    </row>
    <row r="63" spans="1:20">
      <c r="A63" s="3"/>
      <c r="B63" s="2" t="s">
        <v>8</v>
      </c>
      <c r="C63" s="2" t="s">
        <v>6</v>
      </c>
      <c r="D63" s="21" t="s">
        <v>3</v>
      </c>
      <c r="E63" s="4" t="s">
        <v>3</v>
      </c>
      <c r="F63" s="4" t="s">
        <v>3</v>
      </c>
      <c r="G63" s="21"/>
      <c r="H63" s="50"/>
      <c r="I63" s="50"/>
      <c r="J63" s="50"/>
      <c r="K63" s="4" t="s">
        <v>3</v>
      </c>
      <c r="L63" s="4" t="s">
        <v>3</v>
      </c>
      <c r="M63" s="3"/>
      <c r="N63" s="3"/>
      <c r="O63" s="3"/>
      <c r="P63" s="3"/>
      <c r="Q63" s="3"/>
      <c r="R63" s="3"/>
      <c r="S63" s="13"/>
      <c r="T63" s="3"/>
    </row>
    <row r="64" spans="1:20">
      <c r="A64" s="3"/>
      <c r="B64" s="2" t="s">
        <v>9</v>
      </c>
      <c r="C64" s="2" t="s">
        <v>6</v>
      </c>
      <c r="D64" s="21" t="s">
        <v>3</v>
      </c>
      <c r="E64" s="4" t="s">
        <v>3</v>
      </c>
      <c r="F64" s="4" t="s">
        <v>3</v>
      </c>
      <c r="G64" s="21"/>
      <c r="H64" s="50"/>
      <c r="I64" s="50"/>
      <c r="J64" s="50"/>
      <c r="K64" s="4" t="s">
        <v>3</v>
      </c>
      <c r="L64" s="4" t="s">
        <v>3</v>
      </c>
      <c r="M64" s="3"/>
      <c r="N64" s="3"/>
      <c r="O64" s="3"/>
      <c r="P64" s="3"/>
      <c r="Q64" s="3"/>
      <c r="R64" s="3"/>
      <c r="S64" s="13"/>
      <c r="T64" s="3"/>
    </row>
    <row r="65" spans="1:20">
      <c r="A65" s="3"/>
      <c r="B65" s="2" t="s">
        <v>10</v>
      </c>
      <c r="C65" s="2" t="s">
        <v>6</v>
      </c>
      <c r="D65" s="21" t="s">
        <v>3</v>
      </c>
      <c r="E65" s="4" t="s">
        <v>3</v>
      </c>
      <c r="F65" s="4" t="s">
        <v>3</v>
      </c>
      <c r="G65" s="21"/>
      <c r="H65" s="50"/>
      <c r="I65" s="50"/>
      <c r="J65" s="50"/>
      <c r="K65" s="4" t="s">
        <v>3</v>
      </c>
      <c r="L65" s="4" t="s">
        <v>3</v>
      </c>
      <c r="M65" s="3"/>
      <c r="N65" s="3"/>
      <c r="O65" s="3"/>
      <c r="P65" s="3"/>
      <c r="Q65" s="3"/>
      <c r="R65" s="3"/>
      <c r="S65" s="13"/>
      <c r="T65" s="3"/>
    </row>
    <row r="66" spans="1:20" ht="30">
      <c r="A66" s="3"/>
      <c r="B66" s="25" t="s">
        <v>44</v>
      </c>
      <c r="C66" s="2" t="s">
        <v>38</v>
      </c>
      <c r="D66" s="21"/>
      <c r="E66" s="27" t="s">
        <v>39</v>
      </c>
      <c r="F66" s="27" t="s">
        <v>36</v>
      </c>
      <c r="G66" s="21" t="s">
        <v>3</v>
      </c>
      <c r="H66" s="50" t="s">
        <v>3</v>
      </c>
      <c r="I66" s="50" t="s">
        <v>3</v>
      </c>
      <c r="J66" s="50" t="s">
        <v>3</v>
      </c>
      <c r="K66" s="4" t="s">
        <v>3</v>
      </c>
      <c r="L66" s="4" t="s">
        <v>3</v>
      </c>
      <c r="M66" s="33">
        <v>150000</v>
      </c>
      <c r="N66" s="33">
        <v>150000</v>
      </c>
      <c r="O66" s="33">
        <v>160000</v>
      </c>
      <c r="P66" s="33">
        <v>160000</v>
      </c>
      <c r="Q66" s="33">
        <v>160000</v>
      </c>
      <c r="R66" s="33">
        <v>160000</v>
      </c>
      <c r="S66" s="33">
        <v>160000</v>
      </c>
      <c r="T66" s="4" t="s">
        <v>3</v>
      </c>
    </row>
    <row r="67" spans="1:20" ht="45">
      <c r="A67" s="3" t="s">
        <v>45</v>
      </c>
      <c r="B67" s="2" t="s">
        <v>46</v>
      </c>
      <c r="C67" s="2"/>
      <c r="D67" s="21">
        <v>0.05</v>
      </c>
      <c r="E67" s="27"/>
      <c r="F67" s="27"/>
      <c r="G67" s="21"/>
      <c r="H67" s="50"/>
      <c r="I67" s="50"/>
      <c r="J67" s="50"/>
      <c r="K67" s="4"/>
      <c r="L67" s="4"/>
      <c r="M67" s="33"/>
      <c r="N67" s="33"/>
      <c r="O67" s="33"/>
      <c r="P67" s="33"/>
      <c r="Q67" s="33"/>
      <c r="R67" s="33"/>
      <c r="S67" s="33"/>
      <c r="T67" s="4"/>
    </row>
    <row r="68" spans="1:20">
      <c r="A68" s="436"/>
      <c r="B68" s="433" t="s">
        <v>27</v>
      </c>
      <c r="C68" s="433" t="s">
        <v>6</v>
      </c>
      <c r="D68" s="21" t="s">
        <v>3</v>
      </c>
      <c r="E68" s="4" t="s">
        <v>3</v>
      </c>
      <c r="F68" s="4" t="s">
        <v>3</v>
      </c>
      <c r="G68" s="2"/>
      <c r="H68" s="50" t="s">
        <v>3</v>
      </c>
      <c r="I68" s="50" t="s">
        <v>3</v>
      </c>
      <c r="J68" s="50" t="s">
        <v>3</v>
      </c>
      <c r="K68" s="4" t="s">
        <v>3</v>
      </c>
      <c r="L68" s="4" t="s">
        <v>3</v>
      </c>
      <c r="M68" s="61">
        <f>M69+M70+M71</f>
        <v>182830.8</v>
      </c>
      <c r="N68" s="61">
        <f t="shared" ref="N68:S68" si="9">N69+N70+N71</f>
        <v>180830.8</v>
      </c>
      <c r="O68" s="61">
        <f t="shared" si="9"/>
        <v>180830.8</v>
      </c>
      <c r="P68" s="61">
        <f t="shared" si="9"/>
        <v>180830.8</v>
      </c>
      <c r="Q68" s="61">
        <f t="shared" si="9"/>
        <v>180830.8</v>
      </c>
      <c r="R68" s="61">
        <f t="shared" si="9"/>
        <v>180830.8</v>
      </c>
      <c r="S68" s="61">
        <f t="shared" si="9"/>
        <v>180830.8</v>
      </c>
      <c r="T68" s="63">
        <f>SUM(M68:S68)</f>
        <v>1267815.6000000001</v>
      </c>
    </row>
    <row r="69" spans="1:20">
      <c r="A69" s="437"/>
      <c r="B69" s="434"/>
      <c r="C69" s="434"/>
      <c r="D69" s="21" t="s">
        <v>3</v>
      </c>
      <c r="E69" s="4" t="s">
        <v>3</v>
      </c>
      <c r="F69" s="4" t="s">
        <v>3</v>
      </c>
      <c r="G69" s="2"/>
      <c r="H69" s="50" t="s">
        <v>72</v>
      </c>
      <c r="I69" s="50" t="s">
        <v>73</v>
      </c>
      <c r="J69" s="50" t="s">
        <v>74</v>
      </c>
      <c r="K69" s="4" t="s">
        <v>3</v>
      </c>
      <c r="L69" s="4" t="s">
        <v>3</v>
      </c>
      <c r="M69" s="105">
        <v>2000</v>
      </c>
      <c r="N69" s="35"/>
      <c r="O69" s="35"/>
      <c r="P69" s="35"/>
      <c r="Q69" s="35"/>
      <c r="R69" s="35"/>
      <c r="S69" s="60"/>
      <c r="T69" s="34">
        <f>SUM(M69:S69)</f>
        <v>2000</v>
      </c>
    </row>
    <row r="70" spans="1:20">
      <c r="A70" s="437"/>
      <c r="B70" s="434"/>
      <c r="C70" s="434"/>
      <c r="D70" s="21" t="s">
        <v>3</v>
      </c>
      <c r="E70" s="4" t="s">
        <v>3</v>
      </c>
      <c r="F70" s="4" t="s">
        <v>3</v>
      </c>
      <c r="G70" s="2"/>
      <c r="H70" s="50" t="s">
        <v>75</v>
      </c>
      <c r="I70" s="50" t="s">
        <v>83</v>
      </c>
      <c r="J70" s="50" t="s">
        <v>77</v>
      </c>
      <c r="K70" s="4" t="s">
        <v>3</v>
      </c>
      <c r="L70" s="4" t="s">
        <v>3</v>
      </c>
      <c r="M70" s="105">
        <f>127422</f>
        <v>127422</v>
      </c>
      <c r="N70" s="35">
        <f>127422</f>
        <v>127422</v>
      </c>
      <c r="O70" s="35">
        <v>127422</v>
      </c>
      <c r="P70" s="35">
        <v>127422</v>
      </c>
      <c r="Q70" s="35">
        <v>127422</v>
      </c>
      <c r="R70" s="35">
        <v>127422</v>
      </c>
      <c r="S70" s="35">
        <v>127422</v>
      </c>
      <c r="T70" s="34">
        <f>SUM(M70:S70)</f>
        <v>891954</v>
      </c>
    </row>
    <row r="71" spans="1:20">
      <c r="A71" s="438"/>
      <c r="B71" s="435"/>
      <c r="C71" s="435"/>
      <c r="D71" s="21" t="s">
        <v>3</v>
      </c>
      <c r="E71" s="4" t="s">
        <v>3</v>
      </c>
      <c r="F71" s="4" t="s">
        <v>3</v>
      </c>
      <c r="G71" s="2"/>
      <c r="H71" s="50" t="s">
        <v>75</v>
      </c>
      <c r="I71" s="50" t="s">
        <v>83</v>
      </c>
      <c r="J71" s="50" t="s">
        <v>84</v>
      </c>
      <c r="K71" s="4" t="s">
        <v>3</v>
      </c>
      <c r="L71" s="4" t="s">
        <v>3</v>
      </c>
      <c r="M71" s="105">
        <v>53408.800000000003</v>
      </c>
      <c r="N71" s="35">
        <v>53408.800000000003</v>
      </c>
      <c r="O71" s="35">
        <v>53408.800000000003</v>
      </c>
      <c r="P71" s="35">
        <v>53408.800000000003</v>
      </c>
      <c r="Q71" s="35">
        <v>53408.800000000003</v>
      </c>
      <c r="R71" s="35">
        <v>53408.800000000003</v>
      </c>
      <c r="S71" s="35">
        <v>53408.800000000003</v>
      </c>
      <c r="T71" s="34">
        <f>SUM(M71:S71)</f>
        <v>373861.6</v>
      </c>
    </row>
    <row r="72" spans="1:20" hidden="1">
      <c r="A72" s="3"/>
      <c r="B72" s="5" t="s">
        <v>28</v>
      </c>
      <c r="C72" s="2"/>
      <c r="D72" s="21"/>
      <c r="E72" s="4"/>
      <c r="F72" s="4"/>
      <c r="G72" s="21"/>
      <c r="H72" s="50"/>
      <c r="I72" s="50"/>
      <c r="J72" s="50"/>
      <c r="K72" s="4"/>
      <c r="L72" s="4"/>
      <c r="M72" s="3"/>
      <c r="N72" s="3"/>
      <c r="O72" s="3"/>
      <c r="P72" s="3"/>
      <c r="Q72" s="3"/>
      <c r="R72" s="3"/>
      <c r="S72" s="13"/>
      <c r="T72" s="3"/>
    </row>
    <row r="73" spans="1:20" hidden="1">
      <c r="A73" s="3"/>
      <c r="B73" s="2" t="s">
        <v>8</v>
      </c>
      <c r="C73" s="2" t="s">
        <v>6</v>
      </c>
      <c r="D73" s="21" t="s">
        <v>3</v>
      </c>
      <c r="E73" s="4" t="s">
        <v>3</v>
      </c>
      <c r="F73" s="4" t="s">
        <v>3</v>
      </c>
      <c r="G73" s="21"/>
      <c r="H73" s="50"/>
      <c r="I73" s="50"/>
      <c r="J73" s="50"/>
      <c r="K73" s="4" t="s">
        <v>3</v>
      </c>
      <c r="L73" s="4" t="s">
        <v>3</v>
      </c>
      <c r="M73" s="3"/>
      <c r="N73" s="3"/>
      <c r="O73" s="3"/>
      <c r="P73" s="3"/>
      <c r="Q73" s="3"/>
      <c r="R73" s="3"/>
      <c r="S73" s="13"/>
      <c r="T73" s="3"/>
    </row>
    <row r="74" spans="1:20" hidden="1">
      <c r="A74" s="3"/>
      <c r="B74" s="2" t="s">
        <v>9</v>
      </c>
      <c r="C74" s="2" t="s">
        <v>6</v>
      </c>
      <c r="D74" s="21" t="s">
        <v>3</v>
      </c>
      <c r="E74" s="4" t="s">
        <v>3</v>
      </c>
      <c r="F74" s="4" t="s">
        <v>3</v>
      </c>
      <c r="G74" s="21"/>
      <c r="H74" s="50"/>
      <c r="I74" s="50"/>
      <c r="J74" s="50"/>
      <c r="K74" s="4" t="s">
        <v>3</v>
      </c>
      <c r="L74" s="4" t="s">
        <v>3</v>
      </c>
      <c r="M74" s="3"/>
      <c r="N74" s="3"/>
      <c r="O74" s="3"/>
      <c r="P74" s="3"/>
      <c r="Q74" s="3"/>
      <c r="R74" s="3"/>
      <c r="S74" s="13"/>
      <c r="T74" s="3"/>
    </row>
    <row r="75" spans="1:20" hidden="1">
      <c r="A75" s="3"/>
      <c r="B75" s="2" t="s">
        <v>10</v>
      </c>
      <c r="C75" s="2" t="s">
        <v>6</v>
      </c>
      <c r="D75" s="21" t="s">
        <v>3</v>
      </c>
      <c r="E75" s="4" t="s">
        <v>3</v>
      </c>
      <c r="F75" s="4" t="s">
        <v>3</v>
      </c>
      <c r="G75" s="21"/>
      <c r="H75" s="50"/>
      <c r="I75" s="50"/>
      <c r="J75" s="50"/>
      <c r="K75" s="4" t="s">
        <v>3</v>
      </c>
      <c r="L75" s="4" t="s">
        <v>3</v>
      </c>
      <c r="M75" s="3"/>
      <c r="N75" s="3"/>
      <c r="O75" s="3"/>
      <c r="P75" s="3"/>
      <c r="Q75" s="3"/>
      <c r="R75" s="3"/>
      <c r="S75" s="13"/>
      <c r="T75" s="3"/>
    </row>
    <row r="76" spans="1:20" s="76" customFormat="1" ht="60">
      <c r="A76" s="40"/>
      <c r="B76" s="77" t="s">
        <v>104</v>
      </c>
      <c r="C76" s="17" t="s">
        <v>38</v>
      </c>
      <c r="D76" s="21" t="s">
        <v>3</v>
      </c>
      <c r="E76" s="48" t="s">
        <v>39</v>
      </c>
      <c r="F76" s="48" t="s">
        <v>36</v>
      </c>
      <c r="G76" s="73"/>
      <c r="H76" s="74"/>
      <c r="I76" s="74"/>
      <c r="J76" s="74"/>
      <c r="K76" s="81">
        <v>307400</v>
      </c>
      <c r="L76" s="81">
        <v>307400</v>
      </c>
      <c r="M76" s="81">
        <v>313115</v>
      </c>
      <c r="N76" s="81">
        <v>313115</v>
      </c>
      <c r="O76" s="81">
        <v>313115</v>
      </c>
      <c r="P76" s="81">
        <v>313115</v>
      </c>
      <c r="Q76" s="81">
        <v>313115</v>
      </c>
      <c r="R76" s="81">
        <v>313115</v>
      </c>
      <c r="S76" s="81">
        <v>313115</v>
      </c>
      <c r="T76" s="47"/>
    </row>
    <row r="77" spans="1:20" ht="150">
      <c r="A77" s="3"/>
      <c r="B77" s="25" t="s">
        <v>127</v>
      </c>
      <c r="C77" s="2" t="s">
        <v>29</v>
      </c>
      <c r="D77" s="21" t="s">
        <v>3</v>
      </c>
      <c r="E77" s="21" t="s">
        <v>115</v>
      </c>
      <c r="F77" s="27" t="s">
        <v>36</v>
      </c>
      <c r="G77" s="21" t="s">
        <v>3</v>
      </c>
      <c r="H77" s="50" t="s">
        <v>3</v>
      </c>
      <c r="I77" s="50" t="s">
        <v>3</v>
      </c>
      <c r="J77" s="50" t="s">
        <v>3</v>
      </c>
      <c r="K77" s="27">
        <v>3.1</v>
      </c>
      <c r="L77" s="27">
        <v>3.2</v>
      </c>
      <c r="M77" s="45">
        <v>3.3</v>
      </c>
      <c r="N77" s="45">
        <v>3.4</v>
      </c>
      <c r="O77" s="45">
        <v>3.5</v>
      </c>
      <c r="P77" s="45">
        <v>3.6</v>
      </c>
      <c r="Q77" s="45">
        <v>3.7</v>
      </c>
      <c r="R77" s="45">
        <v>3.7</v>
      </c>
      <c r="S77" s="45">
        <v>3.7</v>
      </c>
      <c r="T77" s="4" t="s">
        <v>3</v>
      </c>
    </row>
    <row r="78" spans="1:20" ht="135">
      <c r="A78" s="3"/>
      <c r="B78" s="25" t="s">
        <v>128</v>
      </c>
      <c r="C78" s="2" t="s">
        <v>29</v>
      </c>
      <c r="D78" s="21" t="s">
        <v>3</v>
      </c>
      <c r="E78" s="21" t="s">
        <v>97</v>
      </c>
      <c r="F78" s="27" t="s">
        <v>36</v>
      </c>
      <c r="G78" s="21" t="s">
        <v>3</v>
      </c>
      <c r="H78" s="50" t="s">
        <v>3</v>
      </c>
      <c r="I78" s="50" t="s">
        <v>3</v>
      </c>
      <c r="J78" s="50" t="s">
        <v>3</v>
      </c>
      <c r="K78" s="27">
        <v>66</v>
      </c>
      <c r="L78" s="27">
        <v>83</v>
      </c>
      <c r="M78" s="45">
        <v>83</v>
      </c>
      <c r="N78" s="45">
        <v>83</v>
      </c>
      <c r="O78" s="45">
        <v>100</v>
      </c>
      <c r="P78" s="45">
        <v>100</v>
      </c>
      <c r="Q78" s="45">
        <v>100</v>
      </c>
      <c r="R78" s="45">
        <v>100</v>
      </c>
      <c r="S78" s="45">
        <v>100</v>
      </c>
      <c r="T78" s="4"/>
    </row>
    <row r="79" spans="1:20" ht="30">
      <c r="A79" s="3" t="s">
        <v>47</v>
      </c>
      <c r="B79" s="25" t="s">
        <v>48</v>
      </c>
      <c r="C79" s="2"/>
      <c r="D79" s="21">
        <v>0.05</v>
      </c>
      <c r="E79" s="27"/>
      <c r="F79" s="27"/>
      <c r="G79" s="21"/>
      <c r="H79" s="50"/>
      <c r="I79" s="50"/>
      <c r="J79" s="50"/>
      <c r="K79" s="47"/>
      <c r="L79" s="47"/>
      <c r="M79" s="33"/>
      <c r="N79" s="33"/>
      <c r="O79" s="33"/>
      <c r="P79" s="45"/>
      <c r="Q79" s="45"/>
      <c r="R79" s="45"/>
      <c r="S79" s="45"/>
      <c r="T79" s="4"/>
    </row>
    <row r="80" spans="1:20">
      <c r="A80" s="436"/>
      <c r="B80" s="433" t="s">
        <v>27</v>
      </c>
      <c r="C80" s="433" t="s">
        <v>6</v>
      </c>
      <c r="D80" s="21" t="s">
        <v>3</v>
      </c>
      <c r="E80" s="4" t="s">
        <v>3</v>
      </c>
      <c r="F80" s="4" t="s">
        <v>3</v>
      </c>
      <c r="G80" s="2"/>
      <c r="H80" s="50" t="s">
        <v>3</v>
      </c>
      <c r="I80" s="50" t="s">
        <v>3</v>
      </c>
      <c r="J80" s="50" t="s">
        <v>3</v>
      </c>
      <c r="K80" s="4" t="s">
        <v>3</v>
      </c>
      <c r="L80" s="4" t="s">
        <v>3</v>
      </c>
      <c r="M80" s="61">
        <f>M81+M82+M83</f>
        <v>92726.5</v>
      </c>
      <c r="N80" s="61">
        <f t="shared" ref="N80:S80" si="10">N81+N82+N83</f>
        <v>90907.5</v>
      </c>
      <c r="O80" s="61">
        <f t="shared" si="10"/>
        <v>90907.5</v>
      </c>
      <c r="P80" s="61">
        <f t="shared" si="10"/>
        <v>90907.5</v>
      </c>
      <c r="Q80" s="61">
        <f t="shared" si="10"/>
        <v>90907.5</v>
      </c>
      <c r="R80" s="61">
        <f t="shared" si="10"/>
        <v>90907.5</v>
      </c>
      <c r="S80" s="61">
        <f t="shared" si="10"/>
        <v>90907.5</v>
      </c>
      <c r="T80" s="63">
        <f>SUM(M80:S80)</f>
        <v>638171.5</v>
      </c>
    </row>
    <row r="81" spans="1:20">
      <c r="A81" s="437"/>
      <c r="B81" s="434"/>
      <c r="C81" s="434"/>
      <c r="D81" s="21" t="s">
        <v>3</v>
      </c>
      <c r="E81" s="4" t="s">
        <v>3</v>
      </c>
      <c r="F81" s="4" t="s">
        <v>3</v>
      </c>
      <c r="G81" s="2"/>
      <c r="H81" s="50" t="s">
        <v>72</v>
      </c>
      <c r="I81" s="50" t="s">
        <v>73</v>
      </c>
      <c r="J81" s="50" t="s">
        <v>74</v>
      </c>
      <c r="K81" s="4" t="s">
        <v>3</v>
      </c>
      <c r="L81" s="4" t="s">
        <v>3</v>
      </c>
      <c r="M81" s="105">
        <f>2000-181</f>
        <v>1819</v>
      </c>
      <c r="N81" s="35"/>
      <c r="O81" s="35"/>
      <c r="P81" s="35"/>
      <c r="Q81" s="35"/>
      <c r="R81" s="35"/>
      <c r="S81" s="60"/>
      <c r="T81" s="34">
        <f>SUM(M81:S81)</f>
        <v>1819</v>
      </c>
    </row>
    <row r="82" spans="1:20">
      <c r="A82" s="438"/>
      <c r="B82" s="435"/>
      <c r="C82" s="435"/>
      <c r="D82" s="21" t="s">
        <v>3</v>
      </c>
      <c r="E82" s="4" t="s">
        <v>3</v>
      </c>
      <c r="F82" s="4" t="s">
        <v>3</v>
      </c>
      <c r="G82" s="2"/>
      <c r="H82" s="50" t="s">
        <v>85</v>
      </c>
      <c r="I82" s="50" t="s">
        <v>86</v>
      </c>
      <c r="J82" s="50" t="s">
        <v>77</v>
      </c>
      <c r="K82" s="4" t="s">
        <v>3</v>
      </c>
      <c r="L82" s="4" t="s">
        <v>3</v>
      </c>
      <c r="M82" s="105">
        <v>88060.6</v>
      </c>
      <c r="N82" s="35">
        <v>88060.6</v>
      </c>
      <c r="O82" s="35">
        <v>88060.6</v>
      </c>
      <c r="P82" s="35">
        <v>88060.6</v>
      </c>
      <c r="Q82" s="35">
        <v>88060.6</v>
      </c>
      <c r="R82" s="35">
        <v>88060.6</v>
      </c>
      <c r="S82" s="35">
        <v>88060.6</v>
      </c>
      <c r="T82" s="34">
        <f>SUM(M82:S82)</f>
        <v>616424.19999999995</v>
      </c>
    </row>
    <row r="83" spans="1:20">
      <c r="A83" s="3"/>
      <c r="B83" s="5" t="s">
        <v>28</v>
      </c>
      <c r="C83" s="2"/>
      <c r="D83" s="21"/>
      <c r="E83" s="4"/>
      <c r="F83" s="4"/>
      <c r="G83" s="21"/>
      <c r="H83" s="50" t="s">
        <v>85</v>
      </c>
      <c r="I83" s="50" t="s">
        <v>86</v>
      </c>
      <c r="J83" s="50" t="s">
        <v>74</v>
      </c>
      <c r="K83" s="4" t="s">
        <v>3</v>
      </c>
      <c r="L83" s="4" t="s">
        <v>3</v>
      </c>
      <c r="M83" s="40">
        <v>2846.9</v>
      </c>
      <c r="N83" s="3">
        <v>2846.9</v>
      </c>
      <c r="O83" s="3">
        <v>2846.9</v>
      </c>
      <c r="P83" s="3">
        <v>2846.9</v>
      </c>
      <c r="Q83" s="3">
        <v>2846.9</v>
      </c>
      <c r="R83" s="3">
        <v>2846.9</v>
      </c>
      <c r="S83" s="3">
        <v>2846.9</v>
      </c>
      <c r="T83" s="34">
        <f>SUM(M83:S83)</f>
        <v>19928.300000000003</v>
      </c>
    </row>
    <row r="84" spans="1:20">
      <c r="A84" s="3"/>
      <c r="B84" s="2" t="s">
        <v>8</v>
      </c>
      <c r="C84" s="2" t="s">
        <v>6</v>
      </c>
      <c r="D84" s="21" t="s">
        <v>3</v>
      </c>
      <c r="E84" s="4" t="s">
        <v>3</v>
      </c>
      <c r="F84" s="4" t="s">
        <v>3</v>
      </c>
      <c r="G84" s="21"/>
      <c r="H84" s="50"/>
      <c r="I84" s="50"/>
      <c r="J84" s="50"/>
      <c r="K84" s="4" t="s">
        <v>3</v>
      </c>
      <c r="L84" s="4" t="s">
        <v>3</v>
      </c>
      <c r="M84" s="3"/>
      <c r="N84" s="3"/>
      <c r="O84" s="3"/>
      <c r="P84" s="3"/>
      <c r="Q84" s="3"/>
      <c r="R84" s="3"/>
      <c r="S84" s="13"/>
      <c r="T84" s="3"/>
    </row>
    <row r="85" spans="1:20">
      <c r="A85" s="3"/>
      <c r="B85" s="2" t="s">
        <v>9</v>
      </c>
      <c r="C85" s="2" t="s">
        <v>6</v>
      </c>
      <c r="D85" s="21" t="s">
        <v>3</v>
      </c>
      <c r="E85" s="4" t="s">
        <v>3</v>
      </c>
      <c r="F85" s="4" t="s">
        <v>3</v>
      </c>
      <c r="G85" s="21"/>
      <c r="H85" s="50"/>
      <c r="I85" s="50"/>
      <c r="J85" s="50"/>
      <c r="K85" s="4" t="s">
        <v>3</v>
      </c>
      <c r="L85" s="4" t="s">
        <v>3</v>
      </c>
      <c r="M85" s="3"/>
      <c r="N85" s="3"/>
      <c r="O85" s="3"/>
      <c r="P85" s="3"/>
      <c r="Q85" s="3"/>
      <c r="R85" s="3"/>
      <c r="S85" s="13"/>
      <c r="T85" s="3"/>
    </row>
    <row r="86" spans="1:20">
      <c r="A86" s="3"/>
      <c r="B86" s="2" t="s">
        <v>10</v>
      </c>
      <c r="C86" s="2" t="s">
        <v>6</v>
      </c>
      <c r="D86" s="21" t="s">
        <v>3</v>
      </c>
      <c r="E86" s="4" t="s">
        <v>3</v>
      </c>
      <c r="F86" s="4" t="s">
        <v>3</v>
      </c>
      <c r="G86" s="21"/>
      <c r="H86" s="50"/>
      <c r="I86" s="50"/>
      <c r="J86" s="50"/>
      <c r="K86" s="4" t="s">
        <v>3</v>
      </c>
      <c r="L86" s="4" t="s">
        <v>3</v>
      </c>
      <c r="M86" s="3"/>
      <c r="N86" s="3"/>
      <c r="O86" s="3"/>
      <c r="P86" s="3"/>
      <c r="Q86" s="3"/>
      <c r="R86" s="3"/>
      <c r="S86" s="13"/>
      <c r="T86" s="3"/>
    </row>
    <row r="87" spans="1:20" s="76" customFormat="1" ht="60">
      <c r="A87" s="17"/>
      <c r="B87" s="77" t="s">
        <v>147</v>
      </c>
      <c r="C87" s="17" t="s">
        <v>38</v>
      </c>
      <c r="D87" s="21" t="s">
        <v>3</v>
      </c>
      <c r="E87" s="48" t="s">
        <v>39</v>
      </c>
      <c r="F87" s="48" t="s">
        <v>36</v>
      </c>
      <c r="G87" s="73" t="s">
        <v>3</v>
      </c>
      <c r="H87" s="74" t="s">
        <v>3</v>
      </c>
      <c r="I87" s="74" t="s">
        <v>3</v>
      </c>
      <c r="J87" s="74" t="s">
        <v>3</v>
      </c>
      <c r="K87" s="48">
        <v>509</v>
      </c>
      <c r="L87" s="48">
        <v>509</v>
      </c>
      <c r="M87" s="31">
        <v>509</v>
      </c>
      <c r="N87" s="31">
        <v>509</v>
      </c>
      <c r="O87" s="31">
        <v>509</v>
      </c>
      <c r="P87" s="31">
        <v>509</v>
      </c>
      <c r="Q87" s="31">
        <v>509</v>
      </c>
      <c r="R87" s="31">
        <v>509</v>
      </c>
      <c r="S87" s="31">
        <v>509</v>
      </c>
      <c r="T87" s="47" t="s">
        <v>3</v>
      </c>
    </row>
    <row r="88" spans="1:20" ht="240">
      <c r="A88" s="3"/>
      <c r="B88" s="25" t="s">
        <v>129</v>
      </c>
      <c r="C88" s="2" t="s">
        <v>29</v>
      </c>
      <c r="D88" s="21" t="s">
        <v>3</v>
      </c>
      <c r="E88" s="21" t="s">
        <v>98</v>
      </c>
      <c r="F88" s="27" t="s">
        <v>36</v>
      </c>
      <c r="G88" s="21"/>
      <c r="H88" s="50"/>
      <c r="I88" s="50"/>
      <c r="J88" s="50"/>
      <c r="K88" s="48">
        <v>45</v>
      </c>
      <c r="L88" s="48">
        <v>47</v>
      </c>
      <c r="M88" s="29">
        <v>48</v>
      </c>
      <c r="N88" s="29">
        <v>49</v>
      </c>
      <c r="O88" s="29">
        <v>50</v>
      </c>
      <c r="P88" s="29">
        <v>53</v>
      </c>
      <c r="Q88" s="29">
        <v>55</v>
      </c>
      <c r="R88" s="29">
        <v>55</v>
      </c>
      <c r="S88" s="29">
        <v>55</v>
      </c>
      <c r="T88" s="4"/>
    </row>
    <row r="89" spans="1:20" ht="165">
      <c r="A89" s="3"/>
      <c r="B89" s="25" t="s">
        <v>130</v>
      </c>
      <c r="C89" s="2" t="s">
        <v>29</v>
      </c>
      <c r="D89" s="21" t="s">
        <v>3</v>
      </c>
      <c r="E89" s="21" t="s">
        <v>99</v>
      </c>
      <c r="F89" s="27" t="s">
        <v>36</v>
      </c>
      <c r="G89" s="21"/>
      <c r="H89" s="50"/>
      <c r="I89" s="50"/>
      <c r="J89" s="50"/>
      <c r="K89" s="48">
        <v>8</v>
      </c>
      <c r="L89" s="48">
        <v>8.1999999999999993</v>
      </c>
      <c r="M89" s="29">
        <v>8.5</v>
      </c>
      <c r="N89" s="29">
        <v>8.6999999999999993</v>
      </c>
      <c r="O89" s="29">
        <v>9</v>
      </c>
      <c r="P89" s="29">
        <v>9.5</v>
      </c>
      <c r="Q89" s="29">
        <v>10</v>
      </c>
      <c r="R89" s="29">
        <v>10</v>
      </c>
      <c r="S89" s="29">
        <v>10</v>
      </c>
      <c r="T89" s="4"/>
    </row>
    <row r="90" spans="1:20" ht="75">
      <c r="A90" s="3"/>
      <c r="B90" s="25" t="s">
        <v>131</v>
      </c>
      <c r="C90" s="2" t="s">
        <v>38</v>
      </c>
      <c r="D90" s="21" t="s">
        <v>3</v>
      </c>
      <c r="E90" s="27" t="s">
        <v>39</v>
      </c>
      <c r="F90" s="27" t="s">
        <v>36</v>
      </c>
      <c r="G90" s="21"/>
      <c r="H90" s="50"/>
      <c r="I90" s="50"/>
      <c r="J90" s="50"/>
      <c r="K90" s="48"/>
      <c r="L90" s="48"/>
      <c r="M90" s="29">
        <v>95</v>
      </c>
      <c r="N90" s="29">
        <v>100</v>
      </c>
      <c r="O90" s="29">
        <v>105</v>
      </c>
      <c r="P90" s="29">
        <v>110</v>
      </c>
      <c r="Q90" s="29">
        <v>115</v>
      </c>
      <c r="R90" s="29">
        <v>115</v>
      </c>
      <c r="S90" s="29">
        <v>115</v>
      </c>
      <c r="T90" s="4"/>
    </row>
    <row r="91" spans="1:20" ht="30">
      <c r="A91" s="3" t="s">
        <v>49</v>
      </c>
      <c r="B91" s="25" t="s">
        <v>137</v>
      </c>
      <c r="C91" s="2"/>
      <c r="D91" s="21">
        <v>0.05</v>
      </c>
      <c r="E91" s="27"/>
      <c r="F91" s="27"/>
      <c r="G91" s="21"/>
      <c r="H91" s="50"/>
      <c r="I91" s="50"/>
      <c r="J91" s="50"/>
      <c r="K91" s="4"/>
      <c r="L91" s="4"/>
      <c r="M91" s="33"/>
      <c r="N91" s="33"/>
      <c r="O91" s="33"/>
      <c r="P91" s="33"/>
      <c r="Q91" s="33"/>
      <c r="R91" s="33"/>
      <c r="S91" s="33"/>
      <c r="T91" s="4"/>
    </row>
    <row r="92" spans="1:20">
      <c r="A92" s="436"/>
      <c r="B92" s="433" t="s">
        <v>27</v>
      </c>
      <c r="C92" s="433" t="s">
        <v>6</v>
      </c>
      <c r="D92" s="21" t="s">
        <v>3</v>
      </c>
      <c r="E92" s="4" t="s">
        <v>3</v>
      </c>
      <c r="F92" s="4" t="s">
        <v>3</v>
      </c>
      <c r="G92" s="2"/>
      <c r="H92" s="50" t="s">
        <v>3</v>
      </c>
      <c r="I92" s="50" t="s">
        <v>3</v>
      </c>
      <c r="J92" s="50" t="s">
        <v>3</v>
      </c>
      <c r="K92" s="4" t="s">
        <v>3</v>
      </c>
      <c r="L92" s="4" t="s">
        <v>3</v>
      </c>
      <c r="M92" s="61">
        <f>M93</f>
        <v>2020</v>
      </c>
      <c r="N92" s="61">
        <f t="shared" ref="N92:S92" si="11">N93</f>
        <v>0</v>
      </c>
      <c r="O92" s="61">
        <f t="shared" si="11"/>
        <v>0</v>
      </c>
      <c r="P92" s="61">
        <f t="shared" si="11"/>
        <v>0</v>
      </c>
      <c r="Q92" s="61">
        <f t="shared" si="11"/>
        <v>0</v>
      </c>
      <c r="R92" s="61">
        <f t="shared" si="11"/>
        <v>0</v>
      </c>
      <c r="S92" s="61">
        <f t="shared" si="11"/>
        <v>0</v>
      </c>
      <c r="T92" s="63">
        <f>SUM(M92:S92)</f>
        <v>2020</v>
      </c>
    </row>
    <row r="93" spans="1:20">
      <c r="A93" s="438"/>
      <c r="B93" s="435"/>
      <c r="C93" s="435"/>
      <c r="D93" s="21" t="s">
        <v>3</v>
      </c>
      <c r="E93" s="4" t="s">
        <v>3</v>
      </c>
      <c r="F93" s="4" t="s">
        <v>3</v>
      </c>
      <c r="G93" s="2"/>
      <c r="H93" s="50" t="s">
        <v>72</v>
      </c>
      <c r="I93" s="50" t="s">
        <v>73</v>
      </c>
      <c r="J93" s="50" t="s">
        <v>74</v>
      </c>
      <c r="K93" s="4" t="s">
        <v>3</v>
      </c>
      <c r="L93" s="4" t="s">
        <v>3</v>
      </c>
      <c r="M93" s="105">
        <v>2020</v>
      </c>
      <c r="N93" s="35"/>
      <c r="O93" s="35"/>
      <c r="P93" s="35"/>
      <c r="Q93" s="35"/>
      <c r="R93" s="35"/>
      <c r="S93" s="60"/>
      <c r="T93" s="34">
        <f>SUM(M93:S93)</f>
        <v>2020</v>
      </c>
    </row>
    <row r="94" spans="1:20">
      <c r="A94" s="3"/>
      <c r="B94" s="5" t="s">
        <v>28</v>
      </c>
      <c r="C94" s="2"/>
      <c r="D94" s="21"/>
      <c r="E94" s="4"/>
      <c r="F94" s="4"/>
      <c r="G94" s="21"/>
      <c r="H94" s="50"/>
      <c r="I94" s="50"/>
      <c r="J94" s="50"/>
      <c r="K94" s="4"/>
      <c r="L94" s="4"/>
      <c r="M94" s="3"/>
      <c r="N94" s="3"/>
      <c r="O94" s="3"/>
      <c r="P94" s="3"/>
      <c r="Q94" s="3"/>
      <c r="R94" s="3"/>
      <c r="S94" s="13"/>
      <c r="T94" s="3"/>
    </row>
    <row r="95" spans="1:20">
      <c r="A95" s="3"/>
      <c r="B95" s="2" t="s">
        <v>8</v>
      </c>
      <c r="C95" s="2" t="s">
        <v>6</v>
      </c>
      <c r="D95" s="21" t="s">
        <v>3</v>
      </c>
      <c r="E95" s="4" t="s">
        <v>3</v>
      </c>
      <c r="F95" s="4" t="s">
        <v>3</v>
      </c>
      <c r="G95" s="21"/>
      <c r="H95" s="50"/>
      <c r="I95" s="50"/>
      <c r="J95" s="50"/>
      <c r="K95" s="4" t="s">
        <v>3</v>
      </c>
      <c r="L95" s="4" t="s">
        <v>3</v>
      </c>
      <c r="M95" s="3"/>
      <c r="N95" s="3"/>
      <c r="O95" s="3"/>
      <c r="P95" s="3"/>
      <c r="Q95" s="3"/>
      <c r="R95" s="3"/>
      <c r="S95" s="13"/>
      <c r="T95" s="3"/>
    </row>
    <row r="96" spans="1:20">
      <c r="A96" s="3"/>
      <c r="B96" s="2" t="s">
        <v>9</v>
      </c>
      <c r="C96" s="2" t="s">
        <v>6</v>
      </c>
      <c r="D96" s="21" t="s">
        <v>3</v>
      </c>
      <c r="E96" s="4" t="s">
        <v>3</v>
      </c>
      <c r="F96" s="4" t="s">
        <v>3</v>
      </c>
      <c r="G96" s="21"/>
      <c r="H96" s="50"/>
      <c r="I96" s="50"/>
      <c r="J96" s="50"/>
      <c r="K96" s="4" t="s">
        <v>3</v>
      </c>
      <c r="L96" s="4" t="s">
        <v>3</v>
      </c>
      <c r="M96" s="3"/>
      <c r="N96" s="3"/>
      <c r="O96" s="3"/>
      <c r="P96" s="3"/>
      <c r="Q96" s="3"/>
      <c r="R96" s="3"/>
      <c r="S96" s="13"/>
      <c r="T96" s="3"/>
    </row>
    <row r="97" spans="1:22" ht="18.75" customHeight="1">
      <c r="A97" s="3"/>
      <c r="B97" s="2" t="s">
        <v>10</v>
      </c>
      <c r="C97" s="2" t="s">
        <v>6</v>
      </c>
      <c r="D97" s="21" t="s">
        <v>3</v>
      </c>
      <c r="E97" s="4" t="s">
        <v>3</v>
      </c>
      <c r="F97" s="4" t="s">
        <v>3</v>
      </c>
      <c r="G97" s="21"/>
      <c r="H97" s="50"/>
      <c r="I97" s="50"/>
      <c r="J97" s="50"/>
      <c r="K97" s="4" t="s">
        <v>3</v>
      </c>
      <c r="L97" s="4" t="s">
        <v>3</v>
      </c>
      <c r="M97" s="3"/>
      <c r="N97" s="3"/>
      <c r="O97" s="3"/>
      <c r="P97" s="3"/>
      <c r="Q97" s="3"/>
      <c r="R97" s="3"/>
      <c r="S97" s="13"/>
      <c r="T97" s="3"/>
    </row>
    <row r="98" spans="1:22" ht="106.5" customHeight="1">
      <c r="A98" s="3"/>
      <c r="B98" s="2" t="s">
        <v>132</v>
      </c>
      <c r="C98" s="2" t="s">
        <v>29</v>
      </c>
      <c r="D98" s="21" t="s">
        <v>3</v>
      </c>
      <c r="E98" s="21" t="s">
        <v>100</v>
      </c>
      <c r="F98" s="4" t="s">
        <v>36</v>
      </c>
      <c r="G98" s="21"/>
      <c r="H98" s="50"/>
      <c r="I98" s="50"/>
      <c r="J98" s="50"/>
      <c r="K98" s="4">
        <v>1</v>
      </c>
      <c r="L98" s="4">
        <v>2</v>
      </c>
      <c r="M98" s="3">
        <v>3</v>
      </c>
      <c r="N98" s="3">
        <v>5</v>
      </c>
      <c r="O98" s="3">
        <v>6</v>
      </c>
      <c r="P98" s="3">
        <v>7</v>
      </c>
      <c r="Q98" s="3">
        <v>8</v>
      </c>
      <c r="R98" s="3">
        <v>8</v>
      </c>
      <c r="S98" s="3">
        <v>8</v>
      </c>
      <c r="T98" s="3"/>
    </row>
    <row r="99" spans="1:22" ht="30">
      <c r="A99" s="39" t="s">
        <v>70</v>
      </c>
      <c r="B99" s="2" t="s">
        <v>148</v>
      </c>
      <c r="C99" s="25"/>
      <c r="D99" s="30">
        <v>0.05</v>
      </c>
      <c r="E99" s="27"/>
      <c r="F99" s="4"/>
      <c r="G99" s="21"/>
      <c r="H99" s="50"/>
      <c r="I99" s="50"/>
      <c r="J99" s="50"/>
      <c r="K99" s="4"/>
      <c r="L99" s="4"/>
      <c r="M99" s="37"/>
      <c r="N99" s="37"/>
      <c r="O99" s="37"/>
      <c r="P99" s="37"/>
      <c r="Q99" s="37"/>
      <c r="R99" s="37"/>
      <c r="S99" s="38"/>
      <c r="T99" s="4"/>
    </row>
    <row r="100" spans="1:22" ht="30" customHeight="1">
      <c r="A100" s="439"/>
      <c r="B100" s="433" t="s">
        <v>27</v>
      </c>
      <c r="C100" s="433" t="s">
        <v>6</v>
      </c>
      <c r="D100" s="30" t="s">
        <v>3</v>
      </c>
      <c r="E100" s="27" t="s">
        <v>3</v>
      </c>
      <c r="F100" s="27" t="s">
        <v>3</v>
      </c>
      <c r="G100" s="2"/>
      <c r="H100" s="57" t="s">
        <v>3</v>
      </c>
      <c r="I100" s="57" t="s">
        <v>3</v>
      </c>
      <c r="J100" s="57" t="s">
        <v>3</v>
      </c>
      <c r="K100" s="27" t="s">
        <v>3</v>
      </c>
      <c r="L100" s="27" t="s">
        <v>3</v>
      </c>
      <c r="M100" s="32">
        <f>M101</f>
        <v>2596.1999999999998</v>
      </c>
      <c r="N100" s="32">
        <f t="shared" ref="N100:S100" si="12">N101</f>
        <v>0</v>
      </c>
      <c r="O100" s="32">
        <f t="shared" si="12"/>
        <v>0</v>
      </c>
      <c r="P100" s="32">
        <f t="shared" si="12"/>
        <v>0</v>
      </c>
      <c r="Q100" s="32">
        <f t="shared" si="12"/>
        <v>0</v>
      </c>
      <c r="R100" s="32">
        <f t="shared" si="12"/>
        <v>0</v>
      </c>
      <c r="S100" s="32">
        <f t="shared" si="12"/>
        <v>0</v>
      </c>
      <c r="T100" s="32">
        <f>SUM(M100:S100)</f>
        <v>2596.1999999999998</v>
      </c>
    </row>
    <row r="101" spans="1:22">
      <c r="A101" s="440"/>
      <c r="B101" s="434"/>
      <c r="C101" s="435"/>
      <c r="D101" s="30" t="s">
        <v>3</v>
      </c>
      <c r="E101" s="27" t="s">
        <v>3</v>
      </c>
      <c r="F101" s="27" t="s">
        <v>3</v>
      </c>
      <c r="G101" s="2"/>
      <c r="H101" s="57" t="s">
        <v>72</v>
      </c>
      <c r="I101" s="57" t="s">
        <v>73</v>
      </c>
      <c r="J101" s="57" t="s">
        <v>74</v>
      </c>
      <c r="K101" s="27" t="s">
        <v>3</v>
      </c>
      <c r="L101" s="27" t="s">
        <v>3</v>
      </c>
      <c r="M101" s="52">
        <v>2596.1999999999998</v>
      </c>
      <c r="N101" s="32"/>
      <c r="O101" s="32"/>
      <c r="P101" s="32"/>
      <c r="Q101" s="32"/>
      <c r="R101" s="32"/>
      <c r="S101" s="49"/>
      <c r="T101" s="32">
        <f>SUM(M101:S101)</f>
        <v>2596.1999999999998</v>
      </c>
    </row>
    <row r="102" spans="1:22">
      <c r="A102" s="39"/>
      <c r="B102" s="5" t="s">
        <v>28</v>
      </c>
      <c r="C102" s="2"/>
      <c r="D102" s="30" t="s">
        <v>3</v>
      </c>
      <c r="E102" s="4"/>
      <c r="F102" s="4"/>
      <c r="G102" s="21"/>
      <c r="H102" s="50"/>
      <c r="I102" s="50"/>
      <c r="J102" s="50"/>
      <c r="K102" s="4"/>
      <c r="L102" s="4"/>
      <c r="M102" s="3"/>
      <c r="N102" s="3"/>
      <c r="O102" s="3"/>
      <c r="P102" s="3"/>
      <c r="Q102" s="3"/>
      <c r="R102" s="3"/>
      <c r="S102" s="13"/>
      <c r="T102" s="4"/>
    </row>
    <row r="103" spans="1:22">
      <c r="A103" s="39"/>
      <c r="B103" s="2" t="s">
        <v>8</v>
      </c>
      <c r="C103" s="2" t="s">
        <v>6</v>
      </c>
      <c r="D103" s="30" t="s">
        <v>3</v>
      </c>
      <c r="E103" s="4" t="s">
        <v>3</v>
      </c>
      <c r="F103" s="4" t="s">
        <v>3</v>
      </c>
      <c r="G103" s="21"/>
      <c r="H103" s="50"/>
      <c r="I103" s="50"/>
      <c r="J103" s="50"/>
      <c r="K103" s="4"/>
      <c r="L103" s="4"/>
      <c r="M103" s="3"/>
      <c r="N103" s="3"/>
      <c r="O103" s="3"/>
      <c r="P103" s="3"/>
      <c r="Q103" s="3"/>
      <c r="R103" s="3"/>
      <c r="S103" s="13"/>
      <c r="T103" s="4"/>
    </row>
    <row r="104" spans="1:22">
      <c r="A104" s="39"/>
      <c r="B104" s="2" t="s">
        <v>9</v>
      </c>
      <c r="C104" s="2" t="s">
        <v>6</v>
      </c>
      <c r="D104" s="30" t="s">
        <v>3</v>
      </c>
      <c r="E104" s="4" t="s">
        <v>3</v>
      </c>
      <c r="F104" s="4" t="s">
        <v>3</v>
      </c>
      <c r="G104" s="21"/>
      <c r="H104" s="50"/>
      <c r="I104" s="50"/>
      <c r="J104" s="50"/>
      <c r="K104" s="4"/>
      <c r="L104" s="4"/>
      <c r="M104" s="3"/>
      <c r="N104" s="3"/>
      <c r="O104" s="3"/>
      <c r="P104" s="3"/>
      <c r="Q104" s="3"/>
      <c r="R104" s="3"/>
      <c r="S104" s="13"/>
      <c r="T104" s="4"/>
    </row>
    <row r="105" spans="1:22">
      <c r="A105" s="39"/>
      <c r="B105" s="2" t="s">
        <v>10</v>
      </c>
      <c r="C105" s="2" t="s">
        <v>6</v>
      </c>
      <c r="D105" s="30" t="s">
        <v>3</v>
      </c>
      <c r="E105" s="4" t="s">
        <v>3</v>
      </c>
      <c r="F105" s="4" t="s">
        <v>3</v>
      </c>
      <c r="G105" s="21"/>
      <c r="H105" s="50"/>
      <c r="I105" s="50"/>
      <c r="J105" s="50"/>
      <c r="K105" s="4"/>
      <c r="L105" s="4"/>
      <c r="M105" s="3"/>
      <c r="N105" s="3"/>
      <c r="O105" s="3"/>
      <c r="P105" s="3"/>
      <c r="Q105" s="3"/>
      <c r="R105" s="3"/>
      <c r="S105" s="13"/>
      <c r="T105" s="4"/>
    </row>
    <row r="106" spans="1:22" ht="45">
      <c r="A106" s="39"/>
      <c r="B106" s="2" t="s">
        <v>152</v>
      </c>
      <c r="C106" s="2" t="s">
        <v>53</v>
      </c>
      <c r="D106" s="30"/>
      <c r="E106" s="4" t="s">
        <v>39</v>
      </c>
      <c r="F106" s="4"/>
      <c r="G106" s="21"/>
      <c r="H106" s="50"/>
      <c r="I106" s="50"/>
      <c r="J106" s="50"/>
      <c r="K106" s="4"/>
      <c r="L106" s="4"/>
      <c r="M106" s="3">
        <v>1</v>
      </c>
      <c r="N106" s="3"/>
      <c r="O106" s="3"/>
      <c r="P106" s="3"/>
      <c r="Q106" s="3"/>
      <c r="R106" s="3"/>
      <c r="S106" s="13"/>
      <c r="T106" s="4"/>
    </row>
    <row r="107" spans="1:22" ht="45">
      <c r="A107" s="8" t="s">
        <v>16</v>
      </c>
      <c r="B107" s="10" t="s">
        <v>109</v>
      </c>
      <c r="C107" s="10"/>
      <c r="D107" s="20">
        <v>0.2</v>
      </c>
      <c r="E107" s="4"/>
      <c r="F107" s="4"/>
      <c r="G107" s="21"/>
      <c r="H107" s="50"/>
      <c r="I107" s="50"/>
      <c r="J107" s="50"/>
      <c r="K107" s="4"/>
      <c r="L107" s="4"/>
      <c r="M107" s="3"/>
      <c r="N107" s="3"/>
      <c r="O107" s="3"/>
      <c r="P107" s="3"/>
      <c r="Q107" s="3"/>
      <c r="R107" s="3"/>
      <c r="S107" s="13"/>
      <c r="T107" s="3"/>
    </row>
    <row r="108" spans="1:22" ht="30" customHeight="1">
      <c r="A108" s="3" t="s">
        <v>17</v>
      </c>
      <c r="B108" s="451" t="s">
        <v>50</v>
      </c>
      <c r="C108" s="452"/>
      <c r="D108" s="452"/>
      <c r="E108" s="452"/>
      <c r="F108" s="452"/>
      <c r="G108" s="452"/>
      <c r="H108" s="452"/>
      <c r="I108" s="452"/>
      <c r="J108" s="452"/>
      <c r="K108" s="452"/>
      <c r="L108" s="452"/>
      <c r="M108" s="452"/>
      <c r="N108" s="452"/>
      <c r="O108" s="452"/>
      <c r="P108" s="452"/>
      <c r="Q108" s="452"/>
      <c r="R108" s="452"/>
      <c r="S108" s="452"/>
      <c r="T108" s="453"/>
    </row>
    <row r="109" spans="1:22" ht="51" customHeight="1">
      <c r="A109" s="3"/>
      <c r="B109" s="5" t="s">
        <v>27</v>
      </c>
      <c r="C109" s="2" t="s">
        <v>6</v>
      </c>
      <c r="D109" s="21" t="s">
        <v>3</v>
      </c>
      <c r="E109" s="4" t="s">
        <v>3</v>
      </c>
      <c r="F109" s="4" t="s">
        <v>3</v>
      </c>
      <c r="G109" s="21" t="s">
        <v>34</v>
      </c>
      <c r="H109" s="50" t="s">
        <v>3</v>
      </c>
      <c r="I109" s="50" t="s">
        <v>3</v>
      </c>
      <c r="J109" s="50" t="s">
        <v>3</v>
      </c>
      <c r="K109" s="4" t="s">
        <v>3</v>
      </c>
      <c r="L109" s="4" t="s">
        <v>3</v>
      </c>
      <c r="M109" s="65">
        <f>M118+M133</f>
        <v>22913.599999999999</v>
      </c>
      <c r="N109" s="65">
        <f t="shared" ref="N109:S109" si="13">N118+N133</f>
        <v>17113.599999999999</v>
      </c>
      <c r="O109" s="65">
        <f t="shared" si="13"/>
        <v>17113.599999999999</v>
      </c>
      <c r="P109" s="65">
        <f t="shared" si="13"/>
        <v>17113.599999999999</v>
      </c>
      <c r="Q109" s="65">
        <f t="shared" si="13"/>
        <v>17113.599999999999</v>
      </c>
      <c r="R109" s="65">
        <f t="shared" si="13"/>
        <v>17113.599999999999</v>
      </c>
      <c r="S109" s="65">
        <f t="shared" si="13"/>
        <v>17113.599999999999</v>
      </c>
      <c r="T109" s="65">
        <f>SUM(M109:S109)</f>
        <v>125595.20000000001</v>
      </c>
      <c r="V109" s="71"/>
    </row>
    <row r="110" spans="1:22">
      <c r="A110" s="3"/>
      <c r="B110" s="5" t="s">
        <v>28</v>
      </c>
      <c r="C110" s="2"/>
      <c r="D110" s="21" t="s">
        <v>3</v>
      </c>
      <c r="E110" s="4"/>
      <c r="F110" s="4"/>
      <c r="G110" s="21"/>
      <c r="H110" s="50"/>
      <c r="I110" s="50"/>
      <c r="J110" s="50"/>
      <c r="K110" s="4"/>
      <c r="L110" s="4"/>
      <c r="M110" s="3"/>
      <c r="N110" s="3"/>
      <c r="O110" s="3"/>
      <c r="P110" s="3"/>
      <c r="Q110" s="3"/>
      <c r="R110" s="3"/>
      <c r="S110" s="13"/>
      <c r="T110" s="3"/>
    </row>
    <row r="111" spans="1:22">
      <c r="A111" s="3"/>
      <c r="B111" s="2" t="s">
        <v>7</v>
      </c>
      <c r="C111" s="2" t="s">
        <v>6</v>
      </c>
      <c r="D111" s="21" t="s">
        <v>3</v>
      </c>
      <c r="E111" s="4" t="s">
        <v>3</v>
      </c>
      <c r="F111" s="4" t="s">
        <v>3</v>
      </c>
      <c r="G111" s="21"/>
      <c r="H111" s="50" t="s">
        <v>3</v>
      </c>
      <c r="I111" s="50" t="s">
        <v>3</v>
      </c>
      <c r="J111" s="50" t="s">
        <v>3</v>
      </c>
      <c r="K111" s="4" t="s">
        <v>3</v>
      </c>
      <c r="L111" s="4" t="s">
        <v>3</v>
      </c>
      <c r="M111" s="3"/>
      <c r="N111" s="3"/>
      <c r="O111" s="3"/>
      <c r="P111" s="3"/>
      <c r="Q111" s="3"/>
      <c r="R111" s="3"/>
      <c r="S111" s="13"/>
      <c r="T111" s="3"/>
    </row>
    <row r="112" spans="1:22">
      <c r="A112" s="3"/>
      <c r="B112" s="2" t="s">
        <v>8</v>
      </c>
      <c r="C112" s="2" t="s">
        <v>6</v>
      </c>
      <c r="D112" s="21" t="s">
        <v>3</v>
      </c>
      <c r="E112" s="4" t="s">
        <v>3</v>
      </c>
      <c r="F112" s="4" t="s">
        <v>3</v>
      </c>
      <c r="G112" s="21"/>
      <c r="H112" s="50" t="s">
        <v>3</v>
      </c>
      <c r="I112" s="50" t="s">
        <v>3</v>
      </c>
      <c r="J112" s="50" t="s">
        <v>3</v>
      </c>
      <c r="K112" s="4" t="s">
        <v>3</v>
      </c>
      <c r="L112" s="4" t="s">
        <v>3</v>
      </c>
      <c r="M112" s="3"/>
      <c r="N112" s="3"/>
      <c r="O112" s="3"/>
      <c r="P112" s="3"/>
      <c r="Q112" s="3"/>
      <c r="R112" s="3"/>
      <c r="S112" s="13"/>
      <c r="T112" s="3"/>
    </row>
    <row r="113" spans="1:20">
      <c r="A113" s="3"/>
      <c r="B113" s="2" t="s">
        <v>9</v>
      </c>
      <c r="C113" s="2" t="s">
        <v>6</v>
      </c>
      <c r="D113" s="21" t="s">
        <v>3</v>
      </c>
      <c r="E113" s="4" t="s">
        <v>3</v>
      </c>
      <c r="F113" s="4" t="s">
        <v>3</v>
      </c>
      <c r="G113" s="21"/>
      <c r="H113" s="50" t="s">
        <v>3</v>
      </c>
      <c r="I113" s="50" t="s">
        <v>3</v>
      </c>
      <c r="J113" s="50" t="s">
        <v>3</v>
      </c>
      <c r="K113" s="4" t="s">
        <v>3</v>
      </c>
      <c r="L113" s="4" t="s">
        <v>3</v>
      </c>
      <c r="M113" s="3"/>
      <c r="N113" s="3"/>
      <c r="O113" s="3"/>
      <c r="P113" s="3"/>
      <c r="Q113" s="3"/>
      <c r="R113" s="3"/>
      <c r="S113" s="13"/>
      <c r="T113" s="3"/>
    </row>
    <row r="114" spans="1:20">
      <c r="A114" s="3"/>
      <c r="B114" s="2" t="s">
        <v>10</v>
      </c>
      <c r="C114" s="2" t="s">
        <v>6</v>
      </c>
      <c r="D114" s="21" t="s">
        <v>3</v>
      </c>
      <c r="E114" s="4" t="s">
        <v>3</v>
      </c>
      <c r="F114" s="4" t="s">
        <v>3</v>
      </c>
      <c r="G114" s="21"/>
      <c r="H114" s="50" t="s">
        <v>3</v>
      </c>
      <c r="I114" s="50" t="s">
        <v>3</v>
      </c>
      <c r="J114" s="50" t="s">
        <v>3</v>
      </c>
      <c r="K114" s="4" t="s">
        <v>3</v>
      </c>
      <c r="L114" s="4" t="s">
        <v>3</v>
      </c>
      <c r="M114" s="3"/>
      <c r="N114" s="3"/>
      <c r="O114" s="3"/>
      <c r="P114" s="3"/>
      <c r="Q114" s="3"/>
      <c r="R114" s="3"/>
      <c r="S114" s="13"/>
      <c r="T114" s="3"/>
    </row>
    <row r="115" spans="1:20" ht="135">
      <c r="A115" s="3"/>
      <c r="B115" s="25" t="s">
        <v>133</v>
      </c>
      <c r="C115" s="25" t="s">
        <v>29</v>
      </c>
      <c r="D115" s="21" t="s">
        <v>3</v>
      </c>
      <c r="E115" s="30" t="s">
        <v>51</v>
      </c>
      <c r="F115" s="27" t="s">
        <v>36</v>
      </c>
      <c r="G115" s="30" t="s">
        <v>3</v>
      </c>
      <c r="H115" s="57" t="s">
        <v>3</v>
      </c>
      <c r="I115" s="57" t="s">
        <v>3</v>
      </c>
      <c r="J115" s="57" t="s">
        <v>3</v>
      </c>
      <c r="K115" s="27">
        <v>30</v>
      </c>
      <c r="L115" s="27">
        <v>30.8</v>
      </c>
      <c r="M115" s="28">
        <v>31.56</v>
      </c>
      <c r="N115" s="28">
        <v>32.299999999999997</v>
      </c>
      <c r="O115" s="28">
        <v>33.08</v>
      </c>
      <c r="P115" s="28">
        <v>33.840000000000003</v>
      </c>
      <c r="Q115" s="28">
        <v>34.6</v>
      </c>
      <c r="R115" s="28">
        <v>35.299999999999997</v>
      </c>
      <c r="S115" s="28">
        <v>36</v>
      </c>
      <c r="T115" s="4" t="s">
        <v>3</v>
      </c>
    </row>
    <row r="116" spans="1:20" ht="195">
      <c r="A116" s="3"/>
      <c r="B116" s="25" t="s">
        <v>134</v>
      </c>
      <c r="C116" s="25" t="s">
        <v>29</v>
      </c>
      <c r="D116" s="21" t="s">
        <v>3</v>
      </c>
      <c r="E116" s="30" t="s">
        <v>111</v>
      </c>
      <c r="F116" s="27" t="s">
        <v>36</v>
      </c>
      <c r="G116" s="30" t="s">
        <v>3</v>
      </c>
      <c r="H116" s="57" t="s">
        <v>3</v>
      </c>
      <c r="I116" s="57" t="s">
        <v>3</v>
      </c>
      <c r="J116" s="57" t="s">
        <v>3</v>
      </c>
      <c r="K116" s="27">
        <v>4</v>
      </c>
      <c r="L116" s="27">
        <v>5</v>
      </c>
      <c r="M116" s="28">
        <v>6</v>
      </c>
      <c r="N116" s="28">
        <v>7</v>
      </c>
      <c r="O116" s="28">
        <v>8</v>
      </c>
      <c r="P116" s="28">
        <v>9</v>
      </c>
      <c r="Q116" s="28">
        <v>10</v>
      </c>
      <c r="R116" s="28">
        <v>11</v>
      </c>
      <c r="S116" s="28">
        <v>12</v>
      </c>
      <c r="T116" s="4" t="s">
        <v>3</v>
      </c>
    </row>
    <row r="117" spans="1:20" ht="30">
      <c r="A117" s="3" t="s">
        <v>18</v>
      </c>
      <c r="B117" s="2" t="s">
        <v>52</v>
      </c>
      <c r="C117" s="2"/>
      <c r="D117" s="21">
        <v>0.1</v>
      </c>
      <c r="E117" s="4"/>
      <c r="F117" s="4"/>
      <c r="G117" s="21"/>
      <c r="H117" s="50"/>
      <c r="I117" s="50"/>
      <c r="J117" s="50"/>
      <c r="K117" s="4"/>
      <c r="L117" s="4"/>
      <c r="M117" s="3"/>
      <c r="N117" s="3"/>
      <c r="O117" s="3"/>
      <c r="P117" s="3"/>
      <c r="Q117" s="3"/>
      <c r="R117" s="3"/>
      <c r="S117" s="13"/>
      <c r="T117" s="4" t="s">
        <v>3</v>
      </c>
    </row>
    <row r="118" spans="1:20">
      <c r="A118" s="436"/>
      <c r="B118" s="430" t="s">
        <v>27</v>
      </c>
      <c r="C118" s="433" t="s">
        <v>6</v>
      </c>
      <c r="D118" s="30" t="s">
        <v>3</v>
      </c>
      <c r="E118" s="27" t="s">
        <v>3</v>
      </c>
      <c r="F118" s="27" t="s">
        <v>3</v>
      </c>
      <c r="G118" s="433" t="s">
        <v>34</v>
      </c>
      <c r="H118" s="57" t="s">
        <v>3</v>
      </c>
      <c r="I118" s="57" t="s">
        <v>3</v>
      </c>
      <c r="J118" s="57" t="s">
        <v>3</v>
      </c>
      <c r="K118" s="27" t="s">
        <v>3</v>
      </c>
      <c r="L118" s="27" t="s">
        <v>3</v>
      </c>
      <c r="M118" s="66">
        <f>M119+M120</f>
        <v>8756.6</v>
      </c>
      <c r="N118" s="66">
        <f t="shared" ref="N118:S118" si="14">N119+N120</f>
        <v>4256.6000000000004</v>
      </c>
      <c r="O118" s="66">
        <f t="shared" si="14"/>
        <v>4256.6000000000004</v>
      </c>
      <c r="P118" s="66">
        <f t="shared" si="14"/>
        <v>4256.6000000000004</v>
      </c>
      <c r="Q118" s="66">
        <f t="shared" si="14"/>
        <v>4256.6000000000004</v>
      </c>
      <c r="R118" s="66">
        <f t="shared" si="14"/>
        <v>4256.6000000000004</v>
      </c>
      <c r="S118" s="66">
        <f t="shared" si="14"/>
        <v>4256.6000000000004</v>
      </c>
      <c r="T118" s="66">
        <f>SUM(M118:S118)</f>
        <v>34296.199999999997</v>
      </c>
    </row>
    <row r="119" spans="1:20">
      <c r="A119" s="437"/>
      <c r="B119" s="431"/>
      <c r="C119" s="434"/>
      <c r="D119" s="30" t="s">
        <v>3</v>
      </c>
      <c r="E119" s="27" t="s">
        <v>3</v>
      </c>
      <c r="F119" s="27" t="s">
        <v>3</v>
      </c>
      <c r="G119" s="434"/>
      <c r="H119" s="57" t="s">
        <v>72</v>
      </c>
      <c r="I119" s="57" t="s">
        <v>87</v>
      </c>
      <c r="J119" s="57" t="s">
        <v>74</v>
      </c>
      <c r="K119" s="27" t="s">
        <v>3</v>
      </c>
      <c r="L119" s="27" t="s">
        <v>3</v>
      </c>
      <c r="M119" s="67">
        <v>4500</v>
      </c>
      <c r="N119" s="67"/>
      <c r="O119" s="67"/>
      <c r="P119" s="67"/>
      <c r="Q119" s="67"/>
      <c r="R119" s="67"/>
      <c r="S119" s="68"/>
      <c r="T119" s="67">
        <f>SUM(M119:S119)</f>
        <v>4500</v>
      </c>
    </row>
    <row r="120" spans="1:20">
      <c r="A120" s="438"/>
      <c r="B120" s="432"/>
      <c r="C120" s="435"/>
      <c r="D120" s="30" t="s">
        <v>3</v>
      </c>
      <c r="E120" s="27" t="s">
        <v>3</v>
      </c>
      <c r="F120" s="27" t="s">
        <v>3</v>
      </c>
      <c r="G120" s="435"/>
      <c r="H120" s="57" t="s">
        <v>75</v>
      </c>
      <c r="I120" s="57" t="s">
        <v>88</v>
      </c>
      <c r="J120" s="57" t="s">
        <v>77</v>
      </c>
      <c r="K120" s="27" t="s">
        <v>3</v>
      </c>
      <c r="L120" s="27" t="s">
        <v>3</v>
      </c>
      <c r="M120" s="67">
        <v>4256.6000000000004</v>
      </c>
      <c r="N120" s="67">
        <v>4256.6000000000004</v>
      </c>
      <c r="O120" s="67">
        <v>4256.6000000000004</v>
      </c>
      <c r="P120" s="67">
        <v>4256.6000000000004</v>
      </c>
      <c r="Q120" s="67">
        <v>4256.6000000000004</v>
      </c>
      <c r="R120" s="67">
        <v>4256.6000000000004</v>
      </c>
      <c r="S120" s="67">
        <v>4256.6000000000004</v>
      </c>
      <c r="T120" s="67">
        <f>SUM(M120:S120)</f>
        <v>29796.199999999997</v>
      </c>
    </row>
    <row r="121" spans="1:20" hidden="1">
      <c r="A121" s="3"/>
      <c r="B121" s="5" t="s">
        <v>28</v>
      </c>
      <c r="C121" s="2"/>
      <c r="D121" s="21"/>
      <c r="E121" s="4"/>
      <c r="F121" s="4"/>
      <c r="G121" s="21"/>
      <c r="H121" s="50"/>
      <c r="I121" s="50"/>
      <c r="J121" s="50"/>
      <c r="K121" s="4"/>
      <c r="L121" s="4"/>
      <c r="M121" s="3"/>
      <c r="N121" s="3"/>
      <c r="O121" s="3"/>
      <c r="P121" s="3"/>
      <c r="Q121" s="3"/>
      <c r="R121" s="3"/>
      <c r="S121" s="13"/>
      <c r="T121" s="3"/>
    </row>
    <row r="122" spans="1:20" hidden="1">
      <c r="A122" s="3"/>
      <c r="B122" s="2" t="s">
        <v>8</v>
      </c>
      <c r="C122" s="2" t="s">
        <v>6</v>
      </c>
      <c r="D122" s="21"/>
      <c r="E122" s="4" t="s">
        <v>3</v>
      </c>
      <c r="F122" s="4" t="s">
        <v>3</v>
      </c>
      <c r="G122" s="21"/>
      <c r="H122" s="50"/>
      <c r="I122" s="50"/>
      <c r="J122" s="50"/>
      <c r="K122" s="4" t="s">
        <v>3</v>
      </c>
      <c r="L122" s="4" t="s">
        <v>3</v>
      </c>
      <c r="M122" s="3"/>
      <c r="N122" s="3"/>
      <c r="O122" s="3"/>
      <c r="P122" s="3"/>
      <c r="Q122" s="3"/>
      <c r="R122" s="3"/>
      <c r="S122" s="13"/>
      <c r="T122" s="3"/>
    </row>
    <row r="123" spans="1:20" hidden="1">
      <c r="A123" s="3"/>
      <c r="B123" s="2" t="s">
        <v>9</v>
      </c>
      <c r="C123" s="2" t="s">
        <v>6</v>
      </c>
      <c r="D123" s="21"/>
      <c r="E123" s="4" t="s">
        <v>3</v>
      </c>
      <c r="F123" s="4" t="s">
        <v>3</v>
      </c>
      <c r="G123" s="21"/>
      <c r="H123" s="50"/>
      <c r="I123" s="50"/>
      <c r="J123" s="50"/>
      <c r="K123" s="4" t="s">
        <v>3</v>
      </c>
      <c r="L123" s="4" t="s">
        <v>3</v>
      </c>
      <c r="M123" s="3"/>
      <c r="N123" s="3"/>
      <c r="O123" s="3"/>
      <c r="P123" s="3"/>
      <c r="Q123" s="3"/>
      <c r="R123" s="3"/>
      <c r="S123" s="13"/>
      <c r="T123" s="3"/>
    </row>
    <row r="124" spans="1:20" hidden="1">
      <c r="A124" s="3"/>
      <c r="B124" s="2" t="s">
        <v>10</v>
      </c>
      <c r="C124" s="2" t="s">
        <v>6</v>
      </c>
      <c r="D124" s="21"/>
      <c r="E124" s="4" t="s">
        <v>3</v>
      </c>
      <c r="F124" s="4" t="s">
        <v>3</v>
      </c>
      <c r="G124" s="21"/>
      <c r="H124" s="50" t="s">
        <v>3</v>
      </c>
      <c r="I124" s="50" t="s">
        <v>3</v>
      </c>
      <c r="J124" s="50" t="s">
        <v>3</v>
      </c>
      <c r="K124" s="4" t="s">
        <v>3</v>
      </c>
      <c r="L124" s="4" t="s">
        <v>3</v>
      </c>
      <c r="M124" s="3"/>
      <c r="N124" s="3"/>
      <c r="O124" s="3"/>
      <c r="P124" s="3"/>
      <c r="Q124" s="3"/>
      <c r="R124" s="3"/>
      <c r="S124" s="13"/>
      <c r="T124" s="3"/>
    </row>
    <row r="125" spans="1:20" ht="45">
      <c r="A125" s="3"/>
      <c r="B125" s="2" t="s">
        <v>103</v>
      </c>
      <c r="C125" s="25" t="s">
        <v>53</v>
      </c>
      <c r="D125" s="30" t="s">
        <v>3</v>
      </c>
      <c r="E125" s="27" t="s">
        <v>39</v>
      </c>
      <c r="F125" s="4" t="s">
        <v>36</v>
      </c>
      <c r="G125" s="21" t="s">
        <v>3</v>
      </c>
      <c r="H125" s="50" t="s">
        <v>3</v>
      </c>
      <c r="I125" s="50" t="s">
        <v>3</v>
      </c>
      <c r="J125" s="50" t="s">
        <v>3</v>
      </c>
      <c r="K125" s="47">
        <v>240</v>
      </c>
      <c r="L125" s="47">
        <v>240</v>
      </c>
      <c r="M125" s="3">
        <v>240</v>
      </c>
      <c r="N125" s="3">
        <v>240</v>
      </c>
      <c r="O125" s="3">
        <v>240</v>
      </c>
      <c r="P125" s="3">
        <v>240</v>
      </c>
      <c r="Q125" s="3">
        <v>240</v>
      </c>
      <c r="R125" s="3">
        <v>240</v>
      </c>
      <c r="S125" s="13">
        <v>240</v>
      </c>
      <c r="T125" s="4" t="s">
        <v>3</v>
      </c>
    </row>
    <row r="126" spans="1:20">
      <c r="A126" s="3"/>
      <c r="B126" s="2" t="s">
        <v>54</v>
      </c>
      <c r="C126" s="25" t="s">
        <v>53</v>
      </c>
      <c r="D126" s="30" t="s">
        <v>3</v>
      </c>
      <c r="E126" s="27" t="s">
        <v>39</v>
      </c>
      <c r="F126" s="4" t="s">
        <v>36</v>
      </c>
      <c r="G126" s="21" t="s">
        <v>3</v>
      </c>
      <c r="H126" s="50" t="s">
        <v>3</v>
      </c>
      <c r="I126" s="50" t="s">
        <v>3</v>
      </c>
      <c r="J126" s="50" t="s">
        <v>3</v>
      </c>
      <c r="K126" s="47">
        <v>80</v>
      </c>
      <c r="L126" s="47">
        <v>80</v>
      </c>
      <c r="M126" s="3">
        <v>80</v>
      </c>
      <c r="N126" s="3">
        <v>80</v>
      </c>
      <c r="O126" s="3">
        <v>80</v>
      </c>
      <c r="P126" s="3">
        <v>80</v>
      </c>
      <c r="Q126" s="3">
        <v>80</v>
      </c>
      <c r="R126" s="3">
        <v>80</v>
      </c>
      <c r="S126" s="3">
        <v>80</v>
      </c>
      <c r="T126" s="4" t="s">
        <v>3</v>
      </c>
    </row>
    <row r="127" spans="1:20">
      <c r="A127" s="3"/>
      <c r="B127" s="2" t="s">
        <v>55</v>
      </c>
      <c r="C127" s="25" t="s">
        <v>53</v>
      </c>
      <c r="D127" s="30" t="s">
        <v>3</v>
      </c>
      <c r="E127" s="27" t="s">
        <v>39</v>
      </c>
      <c r="F127" s="4" t="s">
        <v>36</v>
      </c>
      <c r="G127" s="21" t="s">
        <v>3</v>
      </c>
      <c r="H127" s="50" t="s">
        <v>3</v>
      </c>
      <c r="I127" s="50" t="s">
        <v>3</v>
      </c>
      <c r="J127" s="50" t="s">
        <v>3</v>
      </c>
      <c r="K127" s="47">
        <v>80</v>
      </c>
      <c r="L127" s="47">
        <v>80</v>
      </c>
      <c r="M127" s="3">
        <v>80</v>
      </c>
      <c r="N127" s="3">
        <v>80</v>
      </c>
      <c r="O127" s="3">
        <v>80</v>
      </c>
      <c r="P127" s="3">
        <v>80</v>
      </c>
      <c r="Q127" s="3">
        <v>80</v>
      </c>
      <c r="R127" s="3">
        <v>80</v>
      </c>
      <c r="S127" s="3">
        <v>80</v>
      </c>
      <c r="T127" s="4" t="s">
        <v>3</v>
      </c>
    </row>
    <row r="128" spans="1:20">
      <c r="A128" s="3"/>
      <c r="B128" s="2" t="s">
        <v>56</v>
      </c>
      <c r="C128" s="25" t="s">
        <v>53</v>
      </c>
      <c r="D128" s="30" t="s">
        <v>3</v>
      </c>
      <c r="E128" s="27" t="s">
        <v>39</v>
      </c>
      <c r="F128" s="4" t="s">
        <v>36</v>
      </c>
      <c r="G128" s="21" t="s">
        <v>3</v>
      </c>
      <c r="H128" s="50" t="s">
        <v>3</v>
      </c>
      <c r="I128" s="50" t="s">
        <v>3</v>
      </c>
      <c r="J128" s="50" t="s">
        <v>3</v>
      </c>
      <c r="K128" s="47">
        <v>80</v>
      </c>
      <c r="L128" s="47">
        <v>80</v>
      </c>
      <c r="M128" s="3">
        <v>80</v>
      </c>
      <c r="N128" s="3">
        <v>80</v>
      </c>
      <c r="O128" s="3">
        <v>80</v>
      </c>
      <c r="P128" s="3">
        <v>80</v>
      </c>
      <c r="Q128" s="3">
        <v>80</v>
      </c>
      <c r="R128" s="3">
        <v>80</v>
      </c>
      <c r="S128" s="3">
        <v>80</v>
      </c>
      <c r="T128" s="4" t="s">
        <v>3</v>
      </c>
    </row>
    <row r="129" spans="1:20">
      <c r="A129" s="3"/>
      <c r="B129" s="2" t="s">
        <v>57</v>
      </c>
      <c r="C129" s="25" t="s">
        <v>53</v>
      </c>
      <c r="D129" s="30" t="s">
        <v>3</v>
      </c>
      <c r="E129" s="27" t="s">
        <v>39</v>
      </c>
      <c r="F129" s="4" t="s">
        <v>36</v>
      </c>
      <c r="G129" s="21" t="s">
        <v>3</v>
      </c>
      <c r="H129" s="50" t="s">
        <v>3</v>
      </c>
      <c r="I129" s="50" t="s">
        <v>3</v>
      </c>
      <c r="J129" s="50" t="s">
        <v>3</v>
      </c>
      <c r="K129" s="47">
        <v>235</v>
      </c>
      <c r="L129" s="47">
        <v>235</v>
      </c>
      <c r="M129" s="3">
        <v>161</v>
      </c>
      <c r="N129" s="3">
        <v>161</v>
      </c>
      <c r="O129" s="3">
        <v>161</v>
      </c>
      <c r="P129" s="3">
        <v>161</v>
      </c>
      <c r="Q129" s="3">
        <v>161</v>
      </c>
      <c r="R129" s="3">
        <v>161</v>
      </c>
      <c r="S129" s="3">
        <v>161</v>
      </c>
      <c r="T129" s="4" t="s">
        <v>3</v>
      </c>
    </row>
    <row r="130" spans="1:20">
      <c r="A130" s="3"/>
      <c r="B130" s="2" t="s">
        <v>58</v>
      </c>
      <c r="C130" s="25" t="s">
        <v>53</v>
      </c>
      <c r="D130" s="30" t="s">
        <v>3</v>
      </c>
      <c r="E130" s="27" t="s">
        <v>39</v>
      </c>
      <c r="F130" s="4" t="s">
        <v>36</v>
      </c>
      <c r="G130" s="21" t="s">
        <v>3</v>
      </c>
      <c r="H130" s="50" t="s">
        <v>3</v>
      </c>
      <c r="I130" s="50" t="s">
        <v>3</v>
      </c>
      <c r="J130" s="50" t="s">
        <v>3</v>
      </c>
      <c r="K130" s="47">
        <v>80</v>
      </c>
      <c r="L130" s="47">
        <v>80</v>
      </c>
      <c r="M130" s="3">
        <v>90</v>
      </c>
      <c r="N130" s="3">
        <v>90</v>
      </c>
      <c r="O130" s="3">
        <v>90</v>
      </c>
      <c r="P130" s="3">
        <v>90</v>
      </c>
      <c r="Q130" s="3">
        <v>90</v>
      </c>
      <c r="R130" s="3">
        <v>90</v>
      </c>
      <c r="S130" s="3">
        <v>90</v>
      </c>
      <c r="T130" s="4" t="s">
        <v>3</v>
      </c>
    </row>
    <row r="131" spans="1:20" ht="309.75" customHeight="1">
      <c r="A131" s="3"/>
      <c r="B131" s="25" t="s">
        <v>101</v>
      </c>
      <c r="C131" s="25" t="s">
        <v>29</v>
      </c>
      <c r="D131" s="30" t="s">
        <v>3</v>
      </c>
      <c r="E131" s="30" t="s">
        <v>107</v>
      </c>
      <c r="F131" s="4" t="s">
        <v>36</v>
      </c>
      <c r="G131" s="21"/>
      <c r="H131" s="50"/>
      <c r="I131" s="50"/>
      <c r="J131" s="50"/>
      <c r="K131" s="4">
        <v>7</v>
      </c>
      <c r="L131" s="4">
        <v>15</v>
      </c>
      <c r="M131" s="3">
        <v>22</v>
      </c>
      <c r="N131" s="3">
        <v>30</v>
      </c>
      <c r="O131" s="3">
        <v>37</v>
      </c>
      <c r="P131" s="3">
        <v>45</v>
      </c>
      <c r="Q131" s="3">
        <v>52</v>
      </c>
      <c r="R131" s="3">
        <v>52</v>
      </c>
      <c r="S131" s="13">
        <v>52</v>
      </c>
      <c r="T131" s="4"/>
    </row>
    <row r="132" spans="1:20" ht="45">
      <c r="A132" s="3" t="s">
        <v>59</v>
      </c>
      <c r="B132" s="2" t="s">
        <v>60</v>
      </c>
      <c r="C132" s="25"/>
      <c r="D132" s="30">
        <v>0.1</v>
      </c>
      <c r="E132" s="27"/>
      <c r="F132" s="4" t="s">
        <v>36</v>
      </c>
      <c r="G132" s="21"/>
      <c r="H132" s="50"/>
      <c r="I132" s="50"/>
      <c r="J132" s="50"/>
      <c r="K132" s="4"/>
      <c r="L132" s="4"/>
      <c r="M132" s="3"/>
      <c r="N132" s="3"/>
      <c r="O132" s="3"/>
      <c r="P132" s="3"/>
      <c r="Q132" s="3"/>
      <c r="R132" s="3"/>
      <c r="S132" s="13"/>
      <c r="T132" s="4"/>
    </row>
    <row r="133" spans="1:20">
      <c r="A133" s="436"/>
      <c r="B133" s="433" t="s">
        <v>27</v>
      </c>
      <c r="C133" s="433" t="s">
        <v>6</v>
      </c>
      <c r="D133" s="30" t="s">
        <v>3</v>
      </c>
      <c r="E133" s="27" t="s">
        <v>3</v>
      </c>
      <c r="F133" s="27" t="s">
        <v>3</v>
      </c>
      <c r="G133" s="72"/>
      <c r="H133" s="57" t="s">
        <v>3</v>
      </c>
      <c r="I133" s="57" t="s">
        <v>3</v>
      </c>
      <c r="J133" s="57" t="s">
        <v>3</v>
      </c>
      <c r="K133" s="27" t="s">
        <v>3</v>
      </c>
      <c r="L133" s="27" t="s">
        <v>3</v>
      </c>
      <c r="M133" s="51">
        <f>M134+M135</f>
        <v>14157</v>
      </c>
      <c r="N133" s="51">
        <f t="shared" ref="N133:S133" si="15">N134+N135</f>
        <v>12857</v>
      </c>
      <c r="O133" s="51">
        <f t="shared" si="15"/>
        <v>12857</v>
      </c>
      <c r="P133" s="51">
        <f t="shared" si="15"/>
        <v>12857</v>
      </c>
      <c r="Q133" s="51">
        <f t="shared" si="15"/>
        <v>12857</v>
      </c>
      <c r="R133" s="51">
        <f t="shared" si="15"/>
        <v>12857</v>
      </c>
      <c r="S133" s="51">
        <f t="shared" si="15"/>
        <v>12857</v>
      </c>
      <c r="T133" s="51">
        <f>SUM(M133:S133)</f>
        <v>91299</v>
      </c>
    </row>
    <row r="134" spans="1:20">
      <c r="A134" s="437"/>
      <c r="B134" s="434"/>
      <c r="C134" s="434"/>
      <c r="D134" s="30" t="s">
        <v>3</v>
      </c>
      <c r="E134" s="27" t="s">
        <v>3</v>
      </c>
      <c r="F134" s="27" t="s">
        <v>3</v>
      </c>
      <c r="G134" s="72"/>
      <c r="H134" s="57" t="s">
        <v>72</v>
      </c>
      <c r="I134" s="57" t="s">
        <v>73</v>
      </c>
      <c r="J134" s="57" t="s">
        <v>74</v>
      </c>
      <c r="K134" s="27" t="s">
        <v>3</v>
      </c>
      <c r="L134" s="27" t="s">
        <v>3</v>
      </c>
      <c r="M134" s="52">
        <v>1300</v>
      </c>
      <c r="N134" s="52"/>
      <c r="O134" s="52"/>
      <c r="P134" s="52"/>
      <c r="Q134" s="52"/>
      <c r="R134" s="52"/>
      <c r="S134" s="69"/>
      <c r="T134" s="52">
        <f>SUM(M134:S134)</f>
        <v>1300</v>
      </c>
    </row>
    <row r="135" spans="1:20">
      <c r="A135" s="438"/>
      <c r="B135" s="435"/>
      <c r="C135" s="435"/>
      <c r="D135" s="30" t="s">
        <v>3</v>
      </c>
      <c r="E135" s="27" t="s">
        <v>3</v>
      </c>
      <c r="F135" s="27" t="s">
        <v>3</v>
      </c>
      <c r="G135" s="72"/>
      <c r="H135" s="57" t="s">
        <v>75</v>
      </c>
      <c r="I135" s="57" t="s">
        <v>88</v>
      </c>
      <c r="J135" s="57" t="s">
        <v>77</v>
      </c>
      <c r="K135" s="27" t="s">
        <v>3</v>
      </c>
      <c r="L135" s="27" t="s">
        <v>3</v>
      </c>
      <c r="M135" s="52">
        <f t="shared" ref="M135:S135" si="16">15185-2328</f>
        <v>12857</v>
      </c>
      <c r="N135" s="52">
        <f t="shared" si="16"/>
        <v>12857</v>
      </c>
      <c r="O135" s="52">
        <f t="shared" si="16"/>
        <v>12857</v>
      </c>
      <c r="P135" s="52">
        <f t="shared" si="16"/>
        <v>12857</v>
      </c>
      <c r="Q135" s="52">
        <f t="shared" si="16"/>
        <v>12857</v>
      </c>
      <c r="R135" s="52">
        <f t="shared" si="16"/>
        <v>12857</v>
      </c>
      <c r="S135" s="52">
        <f t="shared" si="16"/>
        <v>12857</v>
      </c>
      <c r="T135" s="52">
        <f>SUM(M135:S135)</f>
        <v>89999</v>
      </c>
    </row>
    <row r="136" spans="1:20" hidden="1">
      <c r="A136" s="3"/>
      <c r="B136" s="5" t="s">
        <v>28</v>
      </c>
      <c r="C136" s="2"/>
      <c r="D136" s="21"/>
      <c r="E136" s="4"/>
      <c r="F136" s="4"/>
      <c r="G136" s="21"/>
      <c r="H136" s="50"/>
      <c r="I136" s="50"/>
      <c r="J136" s="50"/>
      <c r="K136" s="4"/>
      <c r="L136" s="4"/>
      <c r="M136" s="3"/>
      <c r="N136" s="3"/>
      <c r="O136" s="3"/>
      <c r="P136" s="3"/>
      <c r="Q136" s="3"/>
      <c r="R136" s="3"/>
      <c r="S136" s="13"/>
      <c r="T136" s="4"/>
    </row>
    <row r="137" spans="1:20" hidden="1">
      <c r="A137" s="3"/>
      <c r="B137" s="2" t="s">
        <v>8</v>
      </c>
      <c r="C137" s="2" t="s">
        <v>6</v>
      </c>
      <c r="D137" s="21"/>
      <c r="E137" s="4" t="s">
        <v>3</v>
      </c>
      <c r="F137" s="4" t="s">
        <v>3</v>
      </c>
      <c r="G137" s="21"/>
      <c r="H137" s="50"/>
      <c r="I137" s="50"/>
      <c r="J137" s="50"/>
      <c r="K137" s="4"/>
      <c r="L137" s="4"/>
      <c r="M137" s="3"/>
      <c r="N137" s="3"/>
      <c r="O137" s="3"/>
      <c r="P137" s="3"/>
      <c r="Q137" s="3"/>
      <c r="R137" s="3"/>
      <c r="S137" s="13"/>
      <c r="T137" s="4"/>
    </row>
    <row r="138" spans="1:20" hidden="1">
      <c r="A138" s="3"/>
      <c r="B138" s="2" t="s">
        <v>9</v>
      </c>
      <c r="C138" s="2" t="s">
        <v>6</v>
      </c>
      <c r="D138" s="21"/>
      <c r="E138" s="4" t="s">
        <v>3</v>
      </c>
      <c r="F138" s="4" t="s">
        <v>3</v>
      </c>
      <c r="G138" s="21"/>
      <c r="H138" s="50"/>
      <c r="I138" s="50"/>
      <c r="J138" s="50"/>
      <c r="K138" s="4"/>
      <c r="L138" s="4"/>
      <c r="M138" s="3"/>
      <c r="N138" s="3"/>
      <c r="O138" s="3"/>
      <c r="P138" s="3"/>
      <c r="Q138" s="3"/>
      <c r="R138" s="3"/>
      <c r="S138" s="13"/>
      <c r="T138" s="4"/>
    </row>
    <row r="139" spans="1:20" hidden="1">
      <c r="A139" s="3"/>
      <c r="B139" s="2" t="s">
        <v>10</v>
      </c>
      <c r="C139" s="2" t="s">
        <v>6</v>
      </c>
      <c r="D139" s="21"/>
      <c r="E139" s="4" t="s">
        <v>3</v>
      </c>
      <c r="F139" s="4" t="s">
        <v>3</v>
      </c>
      <c r="G139" s="21"/>
      <c r="H139" s="50"/>
      <c r="I139" s="50"/>
      <c r="J139" s="50"/>
      <c r="K139" s="4"/>
      <c r="L139" s="4"/>
      <c r="M139" s="3"/>
      <c r="N139" s="3"/>
      <c r="O139" s="3"/>
      <c r="P139" s="3"/>
      <c r="Q139" s="3"/>
      <c r="R139" s="3"/>
      <c r="S139" s="13"/>
      <c r="T139" s="4"/>
    </row>
    <row r="140" spans="1:20" ht="90" customHeight="1">
      <c r="A140" s="3"/>
      <c r="B140" s="2" t="s">
        <v>102</v>
      </c>
      <c r="C140" s="25" t="s">
        <v>38</v>
      </c>
      <c r="D140" s="30" t="s">
        <v>3</v>
      </c>
      <c r="E140" s="27" t="s">
        <v>39</v>
      </c>
      <c r="F140" s="4" t="s">
        <v>36</v>
      </c>
      <c r="G140" s="21" t="s">
        <v>3</v>
      </c>
      <c r="H140" s="50" t="s">
        <v>3</v>
      </c>
      <c r="I140" s="50" t="s">
        <v>3</v>
      </c>
      <c r="J140" s="50" t="s">
        <v>3</v>
      </c>
      <c r="K140" s="80">
        <v>37350</v>
      </c>
      <c r="L140" s="80">
        <v>37350</v>
      </c>
      <c r="M140" s="37">
        <v>38000</v>
      </c>
      <c r="N140" s="37">
        <v>38000</v>
      </c>
      <c r="O140" s="37">
        <v>38000</v>
      </c>
      <c r="P140" s="37">
        <v>38000</v>
      </c>
      <c r="Q140" s="37">
        <v>38000</v>
      </c>
      <c r="R140" s="37">
        <v>38000</v>
      </c>
      <c r="S140" s="37">
        <v>38000</v>
      </c>
      <c r="T140" s="4" t="s">
        <v>3</v>
      </c>
    </row>
    <row r="141" spans="1:20" ht="105">
      <c r="A141" s="40" t="s">
        <v>61</v>
      </c>
      <c r="B141" s="84" t="s">
        <v>164</v>
      </c>
      <c r="C141" s="85"/>
      <c r="D141" s="86">
        <v>0.2</v>
      </c>
      <c r="E141" s="27"/>
      <c r="F141" s="4"/>
      <c r="G141" s="21"/>
      <c r="H141" s="50"/>
      <c r="I141" s="50"/>
      <c r="J141" s="50"/>
      <c r="K141" s="4"/>
      <c r="L141" s="4"/>
      <c r="M141" s="3"/>
      <c r="N141" s="3"/>
      <c r="O141" s="3"/>
      <c r="P141" s="3"/>
      <c r="Q141" s="3"/>
      <c r="R141" s="3"/>
      <c r="S141" s="13"/>
      <c r="T141" s="4"/>
    </row>
    <row r="142" spans="1:20" ht="18.75">
      <c r="A142" s="3" t="s">
        <v>62</v>
      </c>
      <c r="B142" s="451" t="s">
        <v>143</v>
      </c>
      <c r="C142" s="452"/>
      <c r="D142" s="452"/>
      <c r="E142" s="452"/>
      <c r="F142" s="452"/>
      <c r="G142" s="452"/>
      <c r="H142" s="452"/>
      <c r="I142" s="452"/>
      <c r="J142" s="452"/>
      <c r="K142" s="452"/>
      <c r="L142" s="452"/>
      <c r="M142" s="452"/>
      <c r="N142" s="452"/>
      <c r="O142" s="452"/>
      <c r="P142" s="452"/>
      <c r="Q142" s="452"/>
      <c r="R142" s="452"/>
      <c r="S142" s="452"/>
      <c r="T142" s="453"/>
    </row>
    <row r="143" spans="1:20" ht="60">
      <c r="A143" s="3"/>
      <c r="B143" s="5" t="s">
        <v>27</v>
      </c>
      <c r="C143" s="2" t="s">
        <v>6</v>
      </c>
      <c r="D143" s="21" t="s">
        <v>3</v>
      </c>
      <c r="E143" s="4" t="s">
        <v>3</v>
      </c>
      <c r="F143" s="4" t="s">
        <v>3</v>
      </c>
      <c r="G143" s="30" t="s">
        <v>34</v>
      </c>
      <c r="H143" s="50" t="s">
        <v>3</v>
      </c>
      <c r="I143" s="50" t="s">
        <v>3</v>
      </c>
      <c r="J143" s="50" t="s">
        <v>3</v>
      </c>
      <c r="K143" s="4" t="s">
        <v>3</v>
      </c>
      <c r="L143" s="4" t="s">
        <v>3</v>
      </c>
      <c r="M143" s="52">
        <f>M150</f>
        <v>0</v>
      </c>
      <c r="N143" s="52">
        <f t="shared" ref="N143:S143" si="17">N150</f>
        <v>0</v>
      </c>
      <c r="O143" s="52">
        <f t="shared" si="17"/>
        <v>0</v>
      </c>
      <c r="P143" s="52">
        <f t="shared" si="17"/>
        <v>0</v>
      </c>
      <c r="Q143" s="52">
        <f t="shared" si="17"/>
        <v>0</v>
      </c>
      <c r="R143" s="52">
        <f t="shared" si="17"/>
        <v>0</v>
      </c>
      <c r="S143" s="52">
        <f t="shared" si="17"/>
        <v>0</v>
      </c>
      <c r="T143" s="52">
        <f>SUM(M143:S143)</f>
        <v>0</v>
      </c>
    </row>
    <row r="144" spans="1:20">
      <c r="A144" s="3"/>
      <c r="B144" s="5" t="s">
        <v>28</v>
      </c>
      <c r="C144" s="2"/>
      <c r="D144" s="21"/>
      <c r="E144" s="4"/>
      <c r="F144" s="4"/>
      <c r="G144" s="21"/>
      <c r="H144" s="50"/>
      <c r="I144" s="50"/>
      <c r="J144" s="50"/>
      <c r="K144" s="4"/>
      <c r="L144" s="4"/>
      <c r="M144" s="3"/>
      <c r="N144" s="3"/>
      <c r="O144" s="3"/>
      <c r="P144" s="3"/>
      <c r="Q144" s="3"/>
      <c r="R144" s="3"/>
      <c r="S144" s="13"/>
      <c r="T144" s="3"/>
    </row>
    <row r="145" spans="1:21">
      <c r="A145" s="3"/>
      <c r="B145" s="2" t="s">
        <v>8</v>
      </c>
      <c r="C145" s="2" t="s">
        <v>6</v>
      </c>
      <c r="D145" s="21" t="s">
        <v>3</v>
      </c>
      <c r="E145" s="4" t="s">
        <v>3</v>
      </c>
      <c r="F145" s="4" t="s">
        <v>3</v>
      </c>
      <c r="G145" s="21"/>
      <c r="H145" s="50" t="s">
        <v>3</v>
      </c>
      <c r="I145" s="50" t="s">
        <v>3</v>
      </c>
      <c r="J145" s="50" t="s">
        <v>3</v>
      </c>
      <c r="K145" s="4" t="s">
        <v>3</v>
      </c>
      <c r="L145" s="4" t="s">
        <v>3</v>
      </c>
      <c r="M145" s="109">
        <v>0</v>
      </c>
      <c r="N145" s="108">
        <f t="shared" ref="N145:S145" si="18">N152</f>
        <v>142020</v>
      </c>
      <c r="O145" s="108">
        <f t="shared" si="18"/>
        <v>177627</v>
      </c>
      <c r="P145" s="108">
        <f t="shared" si="18"/>
        <v>89790</v>
      </c>
      <c r="Q145" s="108">
        <f t="shared" si="18"/>
        <v>69640</v>
      </c>
      <c r="R145" s="108">
        <f t="shared" si="18"/>
        <v>90320</v>
      </c>
      <c r="S145" s="108">
        <f t="shared" si="18"/>
        <v>70380</v>
      </c>
      <c r="T145" s="108">
        <f>SUM(M145:S145)</f>
        <v>639777</v>
      </c>
    </row>
    <row r="146" spans="1:21" hidden="1">
      <c r="A146" s="3"/>
      <c r="B146" s="2" t="s">
        <v>9</v>
      </c>
      <c r="C146" s="2" t="s">
        <v>6</v>
      </c>
      <c r="D146" s="21" t="s">
        <v>3</v>
      </c>
      <c r="E146" s="4" t="s">
        <v>3</v>
      </c>
      <c r="F146" s="4" t="s">
        <v>3</v>
      </c>
      <c r="G146" s="21"/>
      <c r="H146" s="50" t="s">
        <v>3</v>
      </c>
      <c r="I146" s="50" t="s">
        <v>3</v>
      </c>
      <c r="J146" s="50" t="s">
        <v>3</v>
      </c>
      <c r="K146" s="4" t="s">
        <v>3</v>
      </c>
      <c r="L146" s="4" t="s">
        <v>3</v>
      </c>
      <c r="M146" s="3"/>
      <c r="N146" s="3"/>
      <c r="O146" s="3"/>
      <c r="P146" s="3"/>
      <c r="Q146" s="3"/>
      <c r="R146" s="3"/>
      <c r="S146" s="13"/>
      <c r="T146" s="3"/>
    </row>
    <row r="147" spans="1:21" hidden="1">
      <c r="A147" s="3"/>
      <c r="B147" s="2" t="s">
        <v>10</v>
      </c>
      <c r="C147" s="2" t="s">
        <v>6</v>
      </c>
      <c r="D147" s="21" t="s">
        <v>3</v>
      </c>
      <c r="E147" s="4" t="s">
        <v>3</v>
      </c>
      <c r="F147" s="4" t="s">
        <v>3</v>
      </c>
      <c r="G147" s="21"/>
      <c r="H147" s="50" t="s">
        <v>3</v>
      </c>
      <c r="I147" s="50" t="s">
        <v>3</v>
      </c>
      <c r="J147" s="50" t="s">
        <v>3</v>
      </c>
      <c r="K147" s="4" t="s">
        <v>3</v>
      </c>
      <c r="L147" s="4" t="s">
        <v>3</v>
      </c>
      <c r="M147" s="3"/>
      <c r="N147" s="3"/>
      <c r="O147" s="3"/>
      <c r="P147" s="3"/>
      <c r="Q147" s="3"/>
      <c r="R147" s="3"/>
      <c r="S147" s="13"/>
      <c r="T147" s="3"/>
    </row>
    <row r="148" spans="1:21" ht="135">
      <c r="A148" s="8"/>
      <c r="B148" s="25" t="s">
        <v>154</v>
      </c>
      <c r="C148" s="25" t="s">
        <v>29</v>
      </c>
      <c r="D148" s="21" t="s">
        <v>3</v>
      </c>
      <c r="E148" s="30" t="s">
        <v>156</v>
      </c>
      <c r="F148" s="27" t="s">
        <v>36</v>
      </c>
      <c r="G148" s="30" t="s">
        <v>3</v>
      </c>
      <c r="H148" s="57" t="s">
        <v>3</v>
      </c>
      <c r="I148" s="57" t="s">
        <v>3</v>
      </c>
      <c r="J148" s="57" t="s">
        <v>3</v>
      </c>
      <c r="K148" s="27">
        <v>57</v>
      </c>
      <c r="L148" s="27">
        <v>55</v>
      </c>
      <c r="M148" s="28">
        <v>51</v>
      </c>
      <c r="N148" s="28">
        <v>49</v>
      </c>
      <c r="O148" s="28">
        <v>46</v>
      </c>
      <c r="P148" s="28">
        <v>44</v>
      </c>
      <c r="Q148" s="28">
        <v>41</v>
      </c>
      <c r="R148" s="28">
        <v>38</v>
      </c>
      <c r="S148" s="28">
        <v>33</v>
      </c>
      <c r="T148" s="4" t="s">
        <v>3</v>
      </c>
    </row>
    <row r="149" spans="1:21" ht="30">
      <c r="A149" s="3" t="s">
        <v>64</v>
      </c>
      <c r="B149" s="2" t="s">
        <v>141</v>
      </c>
      <c r="C149" s="2"/>
      <c r="D149" s="21">
        <v>0.2</v>
      </c>
      <c r="E149" s="4"/>
      <c r="F149" s="4" t="s">
        <v>36</v>
      </c>
      <c r="G149" s="21"/>
      <c r="H149" s="50"/>
      <c r="I149" s="50"/>
      <c r="J149" s="50"/>
      <c r="K149" s="4"/>
      <c r="L149" s="4"/>
      <c r="M149" s="3"/>
      <c r="N149" s="3"/>
      <c r="O149" s="3"/>
      <c r="P149" s="3"/>
      <c r="Q149" s="3"/>
      <c r="R149" s="3"/>
      <c r="S149" s="13"/>
      <c r="T149" s="4" t="s">
        <v>3</v>
      </c>
    </row>
    <row r="150" spans="1:21" ht="15" customHeight="1">
      <c r="A150" s="113"/>
      <c r="B150" s="112" t="s">
        <v>27</v>
      </c>
      <c r="C150" s="112" t="s">
        <v>6</v>
      </c>
      <c r="D150" s="30" t="s">
        <v>3</v>
      </c>
      <c r="E150" s="27" t="s">
        <v>3</v>
      </c>
      <c r="F150" s="27" t="s">
        <v>3</v>
      </c>
      <c r="G150" s="72"/>
      <c r="H150" s="57" t="s">
        <v>3</v>
      </c>
      <c r="I150" s="57" t="s">
        <v>3</v>
      </c>
      <c r="J150" s="57" t="s">
        <v>3</v>
      </c>
      <c r="K150" s="27" t="s">
        <v>3</v>
      </c>
      <c r="L150" s="27" t="s">
        <v>3</v>
      </c>
      <c r="M150" s="67"/>
      <c r="N150" s="67"/>
      <c r="O150" s="67"/>
      <c r="P150" s="67"/>
      <c r="Q150" s="67"/>
      <c r="R150" s="67"/>
      <c r="S150" s="67"/>
      <c r="T150" s="67"/>
    </row>
    <row r="151" spans="1:21">
      <c r="A151" s="3"/>
      <c r="B151" s="5" t="s">
        <v>28</v>
      </c>
      <c r="C151" s="2"/>
      <c r="D151" s="21"/>
      <c r="E151" s="4"/>
      <c r="F151" s="4"/>
      <c r="G151" s="21"/>
      <c r="H151" s="50"/>
      <c r="I151" s="57"/>
      <c r="J151" s="50"/>
      <c r="K151" s="27"/>
      <c r="L151" s="27"/>
      <c r="M151" s="70"/>
      <c r="N151" s="70"/>
      <c r="O151" s="70"/>
      <c r="P151" s="70"/>
      <c r="Q151" s="70"/>
      <c r="R151" s="70"/>
      <c r="S151" s="70"/>
      <c r="T151" s="70"/>
    </row>
    <row r="152" spans="1:21">
      <c r="A152" s="3"/>
      <c r="B152" s="2" t="s">
        <v>8</v>
      </c>
      <c r="C152" s="2" t="s">
        <v>6</v>
      </c>
      <c r="D152" s="21"/>
      <c r="E152" s="4" t="s">
        <v>3</v>
      </c>
      <c r="F152" s="4" t="s">
        <v>3</v>
      </c>
      <c r="G152" s="21"/>
      <c r="H152" s="50" t="s">
        <v>3</v>
      </c>
      <c r="I152" s="50" t="s">
        <v>3</v>
      </c>
      <c r="J152" s="50" t="s">
        <v>3</v>
      </c>
      <c r="K152" s="4" t="s">
        <v>3</v>
      </c>
      <c r="L152" s="4" t="s">
        <v>3</v>
      </c>
      <c r="M152" s="109">
        <v>0</v>
      </c>
      <c r="N152" s="108">
        <v>142020</v>
      </c>
      <c r="O152" s="108">
        <v>177627</v>
      </c>
      <c r="P152" s="108">
        <v>89790</v>
      </c>
      <c r="Q152" s="108">
        <v>69640</v>
      </c>
      <c r="R152" s="108">
        <v>90320</v>
      </c>
      <c r="S152" s="110">
        <v>70380</v>
      </c>
      <c r="T152" s="108">
        <f>SUM(M152:S152)</f>
        <v>639777</v>
      </c>
    </row>
    <row r="153" spans="1:21" hidden="1">
      <c r="A153" s="3"/>
      <c r="B153" s="2" t="s">
        <v>9</v>
      </c>
      <c r="C153" s="2" t="s">
        <v>6</v>
      </c>
      <c r="D153" s="21"/>
      <c r="E153" s="4" t="s">
        <v>3</v>
      </c>
      <c r="F153" s="4" t="s">
        <v>3</v>
      </c>
      <c r="G153" s="21"/>
      <c r="H153" s="50" t="s">
        <v>3</v>
      </c>
      <c r="I153" s="50" t="s">
        <v>3</v>
      </c>
      <c r="J153" s="50" t="s">
        <v>3</v>
      </c>
      <c r="K153" s="4" t="s">
        <v>3</v>
      </c>
      <c r="L153" s="4" t="s">
        <v>3</v>
      </c>
      <c r="M153" s="3"/>
      <c r="N153" s="101"/>
      <c r="O153" s="101"/>
      <c r="P153" s="101"/>
      <c r="Q153" s="101"/>
      <c r="R153" s="101"/>
      <c r="S153" s="102"/>
      <c r="T153" s="101"/>
    </row>
    <row r="154" spans="1:21" hidden="1">
      <c r="A154" s="3"/>
      <c r="B154" s="2" t="s">
        <v>10</v>
      </c>
      <c r="C154" s="2" t="s">
        <v>6</v>
      </c>
      <c r="D154" s="21"/>
      <c r="E154" s="4" t="s">
        <v>3</v>
      </c>
      <c r="F154" s="4" t="s">
        <v>3</v>
      </c>
      <c r="G154" s="21"/>
      <c r="H154" s="50" t="s">
        <v>3</v>
      </c>
      <c r="I154" s="50" t="s">
        <v>3</v>
      </c>
      <c r="J154" s="50" t="s">
        <v>3</v>
      </c>
      <c r="K154" s="4" t="s">
        <v>3</v>
      </c>
      <c r="L154" s="4" t="s">
        <v>3</v>
      </c>
      <c r="M154" s="3"/>
      <c r="N154" s="101"/>
      <c r="O154" s="101"/>
      <c r="P154" s="101"/>
      <c r="Q154" s="101"/>
      <c r="R154" s="101"/>
      <c r="S154" s="102"/>
      <c r="T154" s="101"/>
    </row>
    <row r="155" spans="1:21" ht="90">
      <c r="A155" s="3"/>
      <c r="B155" s="25" t="s">
        <v>155</v>
      </c>
      <c r="C155" s="25" t="s">
        <v>53</v>
      </c>
      <c r="D155" s="21" t="s">
        <v>3</v>
      </c>
      <c r="E155" s="30" t="s">
        <v>39</v>
      </c>
      <c r="F155" s="4"/>
      <c r="G155" s="21"/>
      <c r="H155" s="50"/>
      <c r="I155" s="50"/>
      <c r="J155" s="50"/>
      <c r="K155" s="27">
        <v>0</v>
      </c>
      <c r="L155" s="27">
        <v>0</v>
      </c>
      <c r="M155" s="29">
        <v>1</v>
      </c>
      <c r="N155" s="29">
        <v>8</v>
      </c>
      <c r="O155" s="29">
        <v>12</v>
      </c>
      <c r="P155" s="29">
        <v>15</v>
      </c>
      <c r="Q155" s="29">
        <v>19</v>
      </c>
      <c r="R155" s="29">
        <v>23</v>
      </c>
      <c r="S155" s="107">
        <v>25</v>
      </c>
      <c r="T155" s="4" t="s">
        <v>3</v>
      </c>
    </row>
    <row r="156" spans="1:21" ht="60">
      <c r="A156" s="40" t="s">
        <v>139</v>
      </c>
      <c r="B156" s="84" t="s">
        <v>110</v>
      </c>
      <c r="C156" s="85"/>
      <c r="D156" s="86">
        <v>0.2</v>
      </c>
      <c r="E156" s="27"/>
      <c r="F156" s="4"/>
      <c r="G156" s="21"/>
      <c r="H156" s="50"/>
      <c r="I156" s="50"/>
      <c r="J156" s="50"/>
      <c r="K156" s="4"/>
      <c r="L156" s="4"/>
      <c r="M156" s="3"/>
      <c r="N156" s="3"/>
      <c r="O156" s="3"/>
      <c r="P156" s="3"/>
      <c r="Q156" s="3"/>
      <c r="R156" s="3"/>
      <c r="S156" s="13"/>
      <c r="T156" s="4"/>
    </row>
    <row r="157" spans="1:21" ht="18.75">
      <c r="A157" s="3" t="s">
        <v>142</v>
      </c>
      <c r="B157" s="451" t="s">
        <v>71</v>
      </c>
      <c r="C157" s="452"/>
      <c r="D157" s="452"/>
      <c r="E157" s="452"/>
      <c r="F157" s="452"/>
      <c r="G157" s="452"/>
      <c r="H157" s="452"/>
      <c r="I157" s="452"/>
      <c r="J157" s="452"/>
      <c r="K157" s="452"/>
      <c r="L157" s="452"/>
      <c r="M157" s="452"/>
      <c r="N157" s="452"/>
      <c r="O157" s="452"/>
      <c r="P157" s="452"/>
      <c r="Q157" s="452"/>
      <c r="R157" s="452"/>
      <c r="S157" s="452"/>
      <c r="T157" s="453"/>
    </row>
    <row r="158" spans="1:21" ht="60">
      <c r="A158" s="3"/>
      <c r="B158" s="5" t="s">
        <v>27</v>
      </c>
      <c r="C158" s="2" t="s">
        <v>6</v>
      </c>
      <c r="D158" s="21" t="s">
        <v>3</v>
      </c>
      <c r="E158" s="4" t="s">
        <v>3</v>
      </c>
      <c r="F158" s="4" t="s">
        <v>3</v>
      </c>
      <c r="G158" s="30" t="s">
        <v>34</v>
      </c>
      <c r="H158" s="50" t="s">
        <v>3</v>
      </c>
      <c r="I158" s="50" t="s">
        <v>3</v>
      </c>
      <c r="J158" s="50" t="s">
        <v>3</v>
      </c>
      <c r="K158" s="4" t="s">
        <v>3</v>
      </c>
      <c r="L158" s="4" t="s">
        <v>3</v>
      </c>
      <c r="M158" s="64">
        <f>M165+M179+M189</f>
        <v>46452.5</v>
      </c>
      <c r="N158" s="64">
        <f t="shared" ref="N158:S158" si="19">N165+N179+N189</f>
        <v>40240.800000000003</v>
      </c>
      <c r="O158" s="64">
        <f t="shared" si="19"/>
        <v>40240.800000000003</v>
      </c>
      <c r="P158" s="64">
        <f t="shared" si="19"/>
        <v>40240.800000000003</v>
      </c>
      <c r="Q158" s="64">
        <f t="shared" si="19"/>
        <v>40240.800000000003</v>
      </c>
      <c r="R158" s="64">
        <f t="shared" si="19"/>
        <v>40240.800000000003</v>
      </c>
      <c r="S158" s="64">
        <f t="shared" si="19"/>
        <v>40240.800000000003</v>
      </c>
      <c r="T158" s="64">
        <f>SUM(M158:S158)</f>
        <v>287897.3</v>
      </c>
      <c r="U158" s="71"/>
    </row>
    <row r="159" spans="1:21" hidden="1">
      <c r="A159" s="3"/>
      <c r="B159" s="5" t="s">
        <v>28</v>
      </c>
      <c r="C159" s="2"/>
      <c r="D159" s="21"/>
      <c r="E159" s="4"/>
      <c r="F159" s="4"/>
      <c r="G159" s="21"/>
      <c r="H159" s="50"/>
      <c r="I159" s="50"/>
      <c r="J159" s="50"/>
      <c r="K159" s="4"/>
      <c r="L159" s="4"/>
      <c r="M159" s="3"/>
      <c r="N159" s="3"/>
      <c r="O159" s="3"/>
      <c r="P159" s="3"/>
      <c r="Q159" s="3"/>
      <c r="R159" s="3"/>
      <c r="S159" s="13"/>
      <c r="T159" s="3"/>
    </row>
    <row r="160" spans="1:21" hidden="1">
      <c r="A160" s="3"/>
      <c r="B160" s="2" t="s">
        <v>8</v>
      </c>
      <c r="C160" s="2" t="s">
        <v>6</v>
      </c>
      <c r="D160" s="21" t="s">
        <v>3</v>
      </c>
      <c r="E160" s="4" t="s">
        <v>3</v>
      </c>
      <c r="F160" s="4" t="s">
        <v>3</v>
      </c>
      <c r="G160" s="21"/>
      <c r="H160" s="50" t="s">
        <v>3</v>
      </c>
      <c r="I160" s="50" t="s">
        <v>3</v>
      </c>
      <c r="J160" s="50" t="s">
        <v>3</v>
      </c>
      <c r="K160" s="4" t="s">
        <v>3</v>
      </c>
      <c r="L160" s="4" t="s">
        <v>3</v>
      </c>
      <c r="M160" s="3"/>
      <c r="N160" s="3"/>
      <c r="O160" s="3"/>
      <c r="P160" s="3"/>
      <c r="Q160" s="3"/>
      <c r="R160" s="3"/>
      <c r="S160" s="13"/>
      <c r="T160" s="3"/>
    </row>
    <row r="161" spans="1:20" hidden="1">
      <c r="A161" s="3"/>
      <c r="B161" s="2" t="s">
        <v>9</v>
      </c>
      <c r="C161" s="2" t="s">
        <v>6</v>
      </c>
      <c r="D161" s="21" t="s">
        <v>3</v>
      </c>
      <c r="E161" s="4" t="s">
        <v>3</v>
      </c>
      <c r="F161" s="4" t="s">
        <v>3</v>
      </c>
      <c r="G161" s="21"/>
      <c r="H161" s="50" t="s">
        <v>3</v>
      </c>
      <c r="I161" s="50" t="s">
        <v>3</v>
      </c>
      <c r="J161" s="50" t="s">
        <v>3</v>
      </c>
      <c r="K161" s="4" t="s">
        <v>3</v>
      </c>
      <c r="L161" s="4" t="s">
        <v>3</v>
      </c>
      <c r="M161" s="3"/>
      <c r="N161" s="3"/>
      <c r="O161" s="3"/>
      <c r="P161" s="3"/>
      <c r="Q161" s="3"/>
      <c r="R161" s="3"/>
      <c r="S161" s="13"/>
      <c r="T161" s="3"/>
    </row>
    <row r="162" spans="1:20" hidden="1">
      <c r="A162" s="3"/>
      <c r="B162" s="2" t="s">
        <v>10</v>
      </c>
      <c r="C162" s="2" t="s">
        <v>6</v>
      </c>
      <c r="D162" s="21" t="s">
        <v>3</v>
      </c>
      <c r="E162" s="4" t="s">
        <v>3</v>
      </c>
      <c r="F162" s="4" t="s">
        <v>3</v>
      </c>
      <c r="G162" s="21"/>
      <c r="H162" s="50" t="s">
        <v>3</v>
      </c>
      <c r="I162" s="50" t="s">
        <v>3</v>
      </c>
      <c r="J162" s="50" t="s">
        <v>3</v>
      </c>
      <c r="K162" s="4" t="s">
        <v>3</v>
      </c>
      <c r="L162" s="4" t="s">
        <v>3</v>
      </c>
      <c r="M162" s="3"/>
      <c r="N162" s="3"/>
      <c r="O162" s="3"/>
      <c r="P162" s="3"/>
      <c r="Q162" s="3"/>
      <c r="R162" s="3"/>
      <c r="S162" s="13"/>
      <c r="T162" s="3"/>
    </row>
    <row r="163" spans="1:20" ht="260.25" customHeight="1">
      <c r="A163" s="3"/>
      <c r="B163" s="2" t="s">
        <v>150</v>
      </c>
      <c r="C163" s="2" t="s">
        <v>29</v>
      </c>
      <c r="D163" s="21"/>
      <c r="E163" s="30" t="s">
        <v>151</v>
      </c>
      <c r="F163" s="4"/>
      <c r="G163" s="21"/>
      <c r="H163" s="50"/>
      <c r="I163" s="50"/>
      <c r="J163" s="50"/>
      <c r="K163" s="4"/>
      <c r="L163" s="4"/>
      <c r="M163" s="3">
        <v>90</v>
      </c>
      <c r="N163" s="3">
        <v>90</v>
      </c>
      <c r="O163" s="3">
        <v>90</v>
      </c>
      <c r="P163" s="3">
        <v>90</v>
      </c>
      <c r="Q163" s="3">
        <v>100</v>
      </c>
      <c r="R163" s="3">
        <v>100</v>
      </c>
      <c r="S163" s="13">
        <v>100</v>
      </c>
      <c r="T163" s="3"/>
    </row>
    <row r="164" spans="1:20" ht="41.25" customHeight="1">
      <c r="A164" s="3" t="s">
        <v>140</v>
      </c>
      <c r="B164" s="2" t="s">
        <v>145</v>
      </c>
      <c r="C164" s="2"/>
      <c r="D164" s="21">
        <v>0.1</v>
      </c>
      <c r="E164" s="4"/>
      <c r="F164" s="4" t="s">
        <v>36</v>
      </c>
      <c r="G164" s="21"/>
      <c r="H164" s="50"/>
      <c r="I164" s="50"/>
      <c r="J164" s="50"/>
      <c r="K164" s="4"/>
      <c r="L164" s="4"/>
      <c r="M164" s="3"/>
      <c r="N164" s="3"/>
      <c r="O164" s="3"/>
      <c r="P164" s="3"/>
      <c r="Q164" s="3"/>
      <c r="R164" s="3"/>
      <c r="S164" s="13"/>
      <c r="T164" s="4"/>
    </row>
    <row r="165" spans="1:20">
      <c r="A165" s="436"/>
      <c r="B165" s="433" t="s">
        <v>27</v>
      </c>
      <c r="C165" s="433" t="s">
        <v>6</v>
      </c>
      <c r="D165" s="30" t="s">
        <v>3</v>
      </c>
      <c r="E165" s="27" t="s">
        <v>3</v>
      </c>
      <c r="F165" s="27" t="s">
        <v>3</v>
      </c>
      <c r="G165" s="72"/>
      <c r="H165" s="57" t="s">
        <v>3</v>
      </c>
      <c r="I165" s="57" t="s">
        <v>3</v>
      </c>
      <c r="J165" s="57" t="s">
        <v>3</v>
      </c>
      <c r="K165" s="27" t="s">
        <v>3</v>
      </c>
      <c r="L165" s="27" t="s">
        <v>3</v>
      </c>
      <c r="M165" s="66">
        <f>M166+M167+M168+M169+M170+M172+M171</f>
        <v>33325</v>
      </c>
      <c r="N165" s="66">
        <f t="shared" ref="N165:S165" si="20">N166+N167+N168+N169+N170+N172</f>
        <v>33278.100000000006</v>
      </c>
      <c r="O165" s="66">
        <f t="shared" si="20"/>
        <v>33278.100000000006</v>
      </c>
      <c r="P165" s="66">
        <f t="shared" si="20"/>
        <v>33278.100000000006</v>
      </c>
      <c r="Q165" s="66">
        <f t="shared" si="20"/>
        <v>33278.100000000006</v>
      </c>
      <c r="R165" s="66">
        <f t="shared" si="20"/>
        <v>33278.100000000006</v>
      </c>
      <c r="S165" s="66">
        <f t="shared" si="20"/>
        <v>33278.100000000006</v>
      </c>
      <c r="T165" s="66">
        <f t="shared" ref="T165:T172" si="21">SUM(M165:S165)</f>
        <v>232993.60000000003</v>
      </c>
    </row>
    <row r="166" spans="1:20">
      <c r="A166" s="437"/>
      <c r="B166" s="434"/>
      <c r="C166" s="434"/>
      <c r="D166" s="30" t="s">
        <v>3</v>
      </c>
      <c r="E166" s="27" t="s">
        <v>3</v>
      </c>
      <c r="F166" s="27" t="s">
        <v>3</v>
      </c>
      <c r="G166" s="72"/>
      <c r="H166" s="57" t="s">
        <v>72</v>
      </c>
      <c r="I166" s="57" t="s">
        <v>89</v>
      </c>
      <c r="J166" s="57" t="s">
        <v>90</v>
      </c>
      <c r="K166" s="27" t="s">
        <v>3</v>
      </c>
      <c r="L166" s="27" t="s">
        <v>3</v>
      </c>
      <c r="M166" s="67">
        <v>25437.9</v>
      </c>
      <c r="N166" s="36">
        <v>25437.9</v>
      </c>
      <c r="O166" s="36">
        <v>25437.9</v>
      </c>
      <c r="P166" s="36">
        <v>25437.9</v>
      </c>
      <c r="Q166" s="36">
        <v>25437.9</v>
      </c>
      <c r="R166" s="36">
        <v>25437.9</v>
      </c>
      <c r="S166" s="36">
        <v>25437.9</v>
      </c>
      <c r="T166" s="36">
        <f t="shared" si="21"/>
        <v>178065.3</v>
      </c>
    </row>
    <row r="167" spans="1:20">
      <c r="A167" s="437"/>
      <c r="B167" s="434"/>
      <c r="C167" s="434"/>
      <c r="D167" s="30" t="s">
        <v>3</v>
      </c>
      <c r="E167" s="27" t="s">
        <v>3</v>
      </c>
      <c r="F167" s="27" t="s">
        <v>3</v>
      </c>
      <c r="G167" s="72"/>
      <c r="H167" s="57" t="s">
        <v>72</v>
      </c>
      <c r="I167" s="57" t="s">
        <v>89</v>
      </c>
      <c r="J167" s="57" t="s">
        <v>92</v>
      </c>
      <c r="K167" s="27" t="s">
        <v>3</v>
      </c>
      <c r="L167" s="27" t="s">
        <v>3</v>
      </c>
      <c r="M167" s="67">
        <f t="shared" ref="M167:S167" si="22">1284.1-24</f>
        <v>1260.0999999999999</v>
      </c>
      <c r="N167" s="36">
        <f t="shared" si="22"/>
        <v>1260.0999999999999</v>
      </c>
      <c r="O167" s="36">
        <f t="shared" si="22"/>
        <v>1260.0999999999999</v>
      </c>
      <c r="P167" s="36">
        <f t="shared" si="22"/>
        <v>1260.0999999999999</v>
      </c>
      <c r="Q167" s="36">
        <f t="shared" si="22"/>
        <v>1260.0999999999999</v>
      </c>
      <c r="R167" s="36">
        <f t="shared" si="22"/>
        <v>1260.0999999999999</v>
      </c>
      <c r="S167" s="36">
        <f t="shared" si="22"/>
        <v>1260.0999999999999</v>
      </c>
      <c r="T167" s="36">
        <f t="shared" si="21"/>
        <v>8820.7000000000007</v>
      </c>
    </row>
    <row r="168" spans="1:20">
      <c r="A168" s="437"/>
      <c r="B168" s="434"/>
      <c r="C168" s="434"/>
      <c r="D168" s="30"/>
      <c r="E168" s="27"/>
      <c r="F168" s="27"/>
      <c r="G168" s="72"/>
      <c r="H168" s="57" t="s">
        <v>72</v>
      </c>
      <c r="I168" s="57" t="s">
        <v>89</v>
      </c>
      <c r="J168" s="57" t="s">
        <v>153</v>
      </c>
      <c r="K168" s="27" t="s">
        <v>3</v>
      </c>
      <c r="L168" s="27" t="s">
        <v>3</v>
      </c>
      <c r="M168" s="67">
        <f>24</f>
        <v>24</v>
      </c>
      <c r="N168" s="36">
        <f>24</f>
        <v>24</v>
      </c>
      <c r="O168" s="36">
        <f>24</f>
        <v>24</v>
      </c>
      <c r="P168" s="36">
        <f>24</f>
        <v>24</v>
      </c>
      <c r="Q168" s="36">
        <f>24</f>
        <v>24</v>
      </c>
      <c r="R168" s="36">
        <f>24</f>
        <v>24</v>
      </c>
      <c r="S168" s="36">
        <f>24</f>
        <v>24</v>
      </c>
      <c r="T168" s="36">
        <f t="shared" si="21"/>
        <v>168</v>
      </c>
    </row>
    <row r="169" spans="1:20">
      <c r="A169" s="437"/>
      <c r="B169" s="434"/>
      <c r="C169" s="434"/>
      <c r="D169" s="30" t="s">
        <v>3</v>
      </c>
      <c r="E169" s="27" t="s">
        <v>3</v>
      </c>
      <c r="F169" s="27" t="s">
        <v>3</v>
      </c>
      <c r="G169" s="72"/>
      <c r="H169" s="50" t="s">
        <v>72</v>
      </c>
      <c r="I169" s="57" t="s">
        <v>91</v>
      </c>
      <c r="J169" s="50" t="s">
        <v>90</v>
      </c>
      <c r="K169" s="27" t="s">
        <v>3</v>
      </c>
      <c r="L169" s="27" t="s">
        <v>3</v>
      </c>
      <c r="M169" s="106">
        <v>501</v>
      </c>
      <c r="N169" s="70">
        <v>500.9</v>
      </c>
      <c r="O169" s="70">
        <v>500.9</v>
      </c>
      <c r="P169" s="70">
        <v>500.9</v>
      </c>
      <c r="Q169" s="70">
        <v>500.9</v>
      </c>
      <c r="R169" s="70">
        <v>500.9</v>
      </c>
      <c r="S169" s="70">
        <v>500.9</v>
      </c>
      <c r="T169" s="36">
        <f t="shared" si="21"/>
        <v>3506.4</v>
      </c>
    </row>
    <row r="170" spans="1:20">
      <c r="A170" s="437"/>
      <c r="B170" s="434"/>
      <c r="C170" s="434"/>
      <c r="D170" s="30" t="s">
        <v>3</v>
      </c>
      <c r="E170" s="27" t="s">
        <v>3</v>
      </c>
      <c r="F170" s="27" t="s">
        <v>3</v>
      </c>
      <c r="G170" s="72"/>
      <c r="H170" s="57" t="s">
        <v>72</v>
      </c>
      <c r="I170" s="57" t="s">
        <v>91</v>
      </c>
      <c r="J170" s="57" t="s">
        <v>92</v>
      </c>
      <c r="K170" s="27" t="s">
        <v>3</v>
      </c>
      <c r="L170" s="27" t="s">
        <v>3</v>
      </c>
      <c r="M170" s="67">
        <v>368.2</v>
      </c>
      <c r="N170" s="36">
        <v>391.4</v>
      </c>
      <c r="O170" s="36">
        <v>391.4</v>
      </c>
      <c r="P170" s="36">
        <v>391.4</v>
      </c>
      <c r="Q170" s="36">
        <v>391.4</v>
      </c>
      <c r="R170" s="36">
        <v>391.4</v>
      </c>
      <c r="S170" s="36">
        <v>391.4</v>
      </c>
      <c r="T170" s="36">
        <f t="shared" si="21"/>
        <v>2716.6000000000004</v>
      </c>
    </row>
    <row r="171" spans="1:20">
      <c r="A171" s="437"/>
      <c r="B171" s="434"/>
      <c r="C171" s="434"/>
      <c r="D171" s="30"/>
      <c r="E171" s="27"/>
      <c r="F171" s="27"/>
      <c r="G171" s="72"/>
      <c r="H171" s="57" t="s">
        <v>158</v>
      </c>
      <c r="I171" s="57" t="s">
        <v>159</v>
      </c>
      <c r="J171" s="57" t="s">
        <v>160</v>
      </c>
      <c r="K171" s="27" t="s">
        <v>3</v>
      </c>
      <c r="L171" s="27" t="s">
        <v>3</v>
      </c>
      <c r="M171" s="67">
        <v>70</v>
      </c>
      <c r="N171" s="27" t="s">
        <v>3</v>
      </c>
      <c r="O171" s="27" t="s">
        <v>3</v>
      </c>
      <c r="P171" s="27" t="s">
        <v>3</v>
      </c>
      <c r="Q171" s="27" t="s">
        <v>3</v>
      </c>
      <c r="R171" s="27" t="s">
        <v>3</v>
      </c>
      <c r="S171" s="27" t="s">
        <v>3</v>
      </c>
      <c r="T171" s="36">
        <f t="shared" si="21"/>
        <v>70</v>
      </c>
    </row>
    <row r="172" spans="1:20">
      <c r="A172" s="438"/>
      <c r="B172" s="435"/>
      <c r="C172" s="435"/>
      <c r="D172" s="30" t="s">
        <v>3</v>
      </c>
      <c r="E172" s="27" t="s">
        <v>3</v>
      </c>
      <c r="F172" s="27" t="s">
        <v>3</v>
      </c>
      <c r="G172" s="72"/>
      <c r="H172" s="57" t="s">
        <v>93</v>
      </c>
      <c r="I172" s="57" t="s">
        <v>94</v>
      </c>
      <c r="J172" s="57" t="s">
        <v>92</v>
      </c>
      <c r="K172" s="27" t="s">
        <v>3</v>
      </c>
      <c r="L172" s="27" t="s">
        <v>3</v>
      </c>
      <c r="M172" s="67">
        <v>5663.8</v>
      </c>
      <c r="N172" s="36">
        <v>5663.8</v>
      </c>
      <c r="O172" s="36">
        <v>5663.8</v>
      </c>
      <c r="P172" s="36">
        <v>5663.8</v>
      </c>
      <c r="Q172" s="36">
        <v>5663.8</v>
      </c>
      <c r="R172" s="36">
        <v>5663.8</v>
      </c>
      <c r="S172" s="36">
        <v>5663.8</v>
      </c>
      <c r="T172" s="36">
        <f t="shared" si="21"/>
        <v>39646.600000000006</v>
      </c>
    </row>
    <row r="173" spans="1:20">
      <c r="A173" s="3"/>
      <c r="B173" s="5" t="s">
        <v>28</v>
      </c>
      <c r="C173" s="2"/>
      <c r="D173" s="21"/>
      <c r="E173" s="4"/>
      <c r="F173" s="4"/>
      <c r="G173" s="21"/>
      <c r="H173" s="50"/>
      <c r="I173" s="57"/>
      <c r="J173" s="50"/>
      <c r="K173" s="27"/>
      <c r="L173" s="27"/>
      <c r="M173" s="70"/>
      <c r="N173" s="70"/>
      <c r="O173" s="70"/>
      <c r="P173" s="70"/>
      <c r="Q173" s="70"/>
      <c r="R173" s="70"/>
      <c r="S173" s="70"/>
      <c r="T173" s="70"/>
    </row>
    <row r="174" spans="1:20">
      <c r="A174" s="3"/>
      <c r="B174" s="2" t="s">
        <v>8</v>
      </c>
      <c r="C174" s="2" t="s">
        <v>6</v>
      </c>
      <c r="D174" s="21"/>
      <c r="E174" s="4" t="s">
        <v>3</v>
      </c>
      <c r="F174" s="4" t="s">
        <v>3</v>
      </c>
      <c r="G174" s="21"/>
      <c r="H174" s="50"/>
      <c r="I174" s="50"/>
      <c r="J174" s="50"/>
      <c r="K174" s="4" t="s">
        <v>3</v>
      </c>
      <c r="L174" s="4" t="s">
        <v>3</v>
      </c>
      <c r="M174" s="3"/>
      <c r="N174" s="3"/>
      <c r="O174" s="3"/>
      <c r="P174" s="3"/>
      <c r="Q174" s="3"/>
      <c r="R174" s="3"/>
      <c r="S174" s="13"/>
      <c r="T174" s="3"/>
    </row>
    <row r="175" spans="1:20">
      <c r="A175" s="3"/>
      <c r="B175" s="2" t="s">
        <v>9</v>
      </c>
      <c r="C175" s="2" t="s">
        <v>6</v>
      </c>
      <c r="D175" s="21"/>
      <c r="E175" s="4" t="s">
        <v>3</v>
      </c>
      <c r="F175" s="4" t="s">
        <v>3</v>
      </c>
      <c r="G175" s="21"/>
      <c r="H175" s="50"/>
      <c r="I175" s="50"/>
      <c r="J175" s="50"/>
      <c r="K175" s="4" t="s">
        <v>3</v>
      </c>
      <c r="L175" s="4" t="s">
        <v>3</v>
      </c>
      <c r="M175" s="3"/>
      <c r="N175" s="3"/>
      <c r="O175" s="3"/>
      <c r="P175" s="3"/>
      <c r="Q175" s="3"/>
      <c r="R175" s="3"/>
      <c r="S175" s="13"/>
      <c r="T175" s="3"/>
    </row>
    <row r="176" spans="1:20">
      <c r="A176" s="3"/>
      <c r="B176" s="2" t="s">
        <v>10</v>
      </c>
      <c r="C176" s="2" t="s">
        <v>6</v>
      </c>
      <c r="D176" s="21"/>
      <c r="E176" s="4" t="s">
        <v>3</v>
      </c>
      <c r="F176" s="4" t="s">
        <v>3</v>
      </c>
      <c r="G176" s="21"/>
      <c r="H176" s="50" t="s">
        <v>3</v>
      </c>
      <c r="I176" s="50" t="s">
        <v>3</v>
      </c>
      <c r="J176" s="50" t="s">
        <v>3</v>
      </c>
      <c r="K176" s="4" t="s">
        <v>3</v>
      </c>
      <c r="L176" s="4" t="s">
        <v>3</v>
      </c>
      <c r="M176" s="3"/>
      <c r="N176" s="3"/>
      <c r="O176" s="3"/>
      <c r="P176" s="3"/>
      <c r="Q176" s="3"/>
      <c r="R176" s="3"/>
      <c r="S176" s="13"/>
      <c r="T176" s="3"/>
    </row>
    <row r="177" spans="1:22" ht="120">
      <c r="A177" s="3"/>
      <c r="B177" s="25" t="s">
        <v>117</v>
      </c>
      <c r="C177" s="25" t="s">
        <v>29</v>
      </c>
      <c r="D177" s="21" t="s">
        <v>3</v>
      </c>
      <c r="E177" s="21" t="s">
        <v>30</v>
      </c>
      <c r="F177" s="27" t="s">
        <v>31</v>
      </c>
      <c r="G177" s="21" t="s">
        <v>3</v>
      </c>
      <c r="H177" s="50" t="s">
        <v>3</v>
      </c>
      <c r="I177" s="50" t="s">
        <v>3</v>
      </c>
      <c r="J177" s="50" t="s">
        <v>3</v>
      </c>
      <c r="K177" s="27">
        <v>70</v>
      </c>
      <c r="L177" s="27">
        <v>71</v>
      </c>
      <c r="M177" s="29">
        <v>74</v>
      </c>
      <c r="N177" s="29">
        <v>78</v>
      </c>
      <c r="O177" s="28">
        <v>83</v>
      </c>
      <c r="P177" s="28">
        <v>88</v>
      </c>
      <c r="Q177" s="28">
        <v>90</v>
      </c>
      <c r="R177" s="28">
        <v>90</v>
      </c>
      <c r="S177" s="28">
        <v>90</v>
      </c>
      <c r="T177" s="4" t="s">
        <v>3</v>
      </c>
    </row>
    <row r="178" spans="1:22" ht="60">
      <c r="A178" s="3" t="s">
        <v>161</v>
      </c>
      <c r="B178" s="2" t="s">
        <v>65</v>
      </c>
      <c r="C178" s="2"/>
      <c r="D178" s="21">
        <v>0.05</v>
      </c>
      <c r="E178" s="4"/>
      <c r="F178" s="4"/>
      <c r="G178" s="21"/>
      <c r="H178" s="50"/>
      <c r="I178" s="50"/>
      <c r="J178" s="50"/>
      <c r="K178" s="4"/>
      <c r="L178" s="4"/>
      <c r="M178" s="3"/>
      <c r="N178" s="3"/>
      <c r="O178" s="3"/>
      <c r="P178" s="3"/>
      <c r="Q178" s="3"/>
      <c r="R178" s="3"/>
      <c r="S178" s="13"/>
      <c r="T178" s="4" t="s">
        <v>3</v>
      </c>
    </row>
    <row r="179" spans="1:22" ht="30" customHeight="1">
      <c r="A179" s="436"/>
      <c r="B179" s="433" t="s">
        <v>27</v>
      </c>
      <c r="C179" s="433" t="s">
        <v>6</v>
      </c>
      <c r="D179" s="30" t="s">
        <v>3</v>
      </c>
      <c r="E179" s="27" t="s">
        <v>3</v>
      </c>
      <c r="F179" s="27" t="s">
        <v>3</v>
      </c>
      <c r="G179" s="2"/>
      <c r="H179" s="57" t="s">
        <v>3</v>
      </c>
      <c r="I179" s="57" t="s">
        <v>3</v>
      </c>
      <c r="J179" s="57" t="s">
        <v>3</v>
      </c>
      <c r="K179" s="27" t="s">
        <v>3</v>
      </c>
      <c r="L179" s="27" t="s">
        <v>3</v>
      </c>
      <c r="M179" s="66">
        <f>M180+M181</f>
        <v>10542.900000000001</v>
      </c>
      <c r="N179" s="66">
        <f t="shared" ref="N179:S179" si="23">N180+N181</f>
        <v>4559.1000000000004</v>
      </c>
      <c r="O179" s="66">
        <f t="shared" si="23"/>
        <v>4559.1000000000004</v>
      </c>
      <c r="P179" s="66">
        <f t="shared" si="23"/>
        <v>4559.1000000000004</v>
      </c>
      <c r="Q179" s="66">
        <f t="shared" si="23"/>
        <v>4559.1000000000004</v>
      </c>
      <c r="R179" s="66">
        <f t="shared" si="23"/>
        <v>4559.1000000000004</v>
      </c>
      <c r="S179" s="66">
        <f t="shared" si="23"/>
        <v>4559.1000000000004</v>
      </c>
      <c r="T179" s="66">
        <f>SUM(M179:S179)</f>
        <v>37897.5</v>
      </c>
    </row>
    <row r="180" spans="1:22">
      <c r="A180" s="437"/>
      <c r="B180" s="434"/>
      <c r="C180" s="434"/>
      <c r="D180" s="30" t="s">
        <v>3</v>
      </c>
      <c r="E180" s="27" t="s">
        <v>3</v>
      </c>
      <c r="F180" s="27" t="s">
        <v>3</v>
      </c>
      <c r="G180" s="2"/>
      <c r="H180" s="57" t="s">
        <v>72</v>
      </c>
      <c r="I180" s="57" t="s">
        <v>73</v>
      </c>
      <c r="J180" s="57" t="s">
        <v>74</v>
      </c>
      <c r="K180" s="27" t="s">
        <v>3</v>
      </c>
      <c r="L180" s="27" t="s">
        <v>3</v>
      </c>
      <c r="M180" s="67">
        <v>5983.8</v>
      </c>
      <c r="N180" s="67"/>
      <c r="O180" s="67"/>
      <c r="P180" s="67"/>
      <c r="Q180" s="67"/>
      <c r="R180" s="67"/>
      <c r="S180" s="68"/>
      <c r="T180" s="67">
        <f>SUM(M180:S180)</f>
        <v>5983.8</v>
      </c>
    </row>
    <row r="181" spans="1:22">
      <c r="A181" s="438"/>
      <c r="B181" s="435"/>
      <c r="C181" s="435"/>
      <c r="D181" s="30" t="s">
        <v>3</v>
      </c>
      <c r="E181" s="27" t="s">
        <v>3</v>
      </c>
      <c r="F181" s="27" t="s">
        <v>3</v>
      </c>
      <c r="G181" s="2"/>
      <c r="H181" s="57" t="s">
        <v>75</v>
      </c>
      <c r="I181" s="57" t="s">
        <v>88</v>
      </c>
      <c r="J181" s="57" t="s">
        <v>77</v>
      </c>
      <c r="K181" s="27"/>
      <c r="L181" s="27"/>
      <c r="M181" s="67">
        <v>4559.1000000000004</v>
      </c>
      <c r="N181" s="67">
        <v>4559.1000000000004</v>
      </c>
      <c r="O181" s="67">
        <v>4559.1000000000004</v>
      </c>
      <c r="P181" s="67">
        <v>4559.1000000000004</v>
      </c>
      <c r="Q181" s="67">
        <v>4559.1000000000004</v>
      </c>
      <c r="R181" s="67">
        <v>4559.1000000000004</v>
      </c>
      <c r="S181" s="67">
        <v>4559.1000000000004</v>
      </c>
      <c r="T181" s="67">
        <f>SUM(M181:S181)</f>
        <v>31913.699999999997</v>
      </c>
    </row>
    <row r="182" spans="1:22" hidden="1">
      <c r="A182" s="3"/>
      <c r="B182" s="5" t="s">
        <v>28</v>
      </c>
      <c r="C182" s="2"/>
      <c r="D182" s="21"/>
      <c r="E182" s="4"/>
      <c r="F182" s="4"/>
      <c r="G182" s="21"/>
      <c r="H182" s="50"/>
      <c r="I182" s="50"/>
      <c r="J182" s="50"/>
      <c r="K182" s="4"/>
      <c r="L182" s="4"/>
      <c r="M182" s="3"/>
      <c r="N182" s="3"/>
      <c r="O182" s="3"/>
      <c r="P182" s="3"/>
      <c r="Q182" s="3"/>
      <c r="R182" s="3"/>
      <c r="S182" s="13"/>
      <c r="T182" s="3"/>
    </row>
    <row r="183" spans="1:22" hidden="1">
      <c r="A183" s="3"/>
      <c r="B183" s="2" t="s">
        <v>8</v>
      </c>
      <c r="C183" s="2" t="s">
        <v>6</v>
      </c>
      <c r="D183" s="21"/>
      <c r="E183" s="4" t="s">
        <v>3</v>
      </c>
      <c r="F183" s="4" t="s">
        <v>3</v>
      </c>
      <c r="G183" s="21"/>
      <c r="H183" s="50"/>
      <c r="I183" s="50"/>
      <c r="J183" s="50"/>
      <c r="K183" s="4" t="s">
        <v>3</v>
      </c>
      <c r="L183" s="4" t="s">
        <v>3</v>
      </c>
      <c r="M183" s="3"/>
      <c r="N183" s="3"/>
      <c r="O183" s="3"/>
      <c r="P183" s="3"/>
      <c r="Q183" s="3"/>
      <c r="R183" s="3"/>
      <c r="S183" s="13"/>
      <c r="T183" s="3"/>
    </row>
    <row r="184" spans="1:22" hidden="1">
      <c r="A184" s="3"/>
      <c r="B184" s="2" t="s">
        <v>9</v>
      </c>
      <c r="C184" s="2" t="s">
        <v>6</v>
      </c>
      <c r="D184" s="21"/>
      <c r="E184" s="4" t="s">
        <v>3</v>
      </c>
      <c r="F184" s="4" t="s">
        <v>3</v>
      </c>
      <c r="G184" s="21"/>
      <c r="H184" s="50"/>
      <c r="I184" s="50"/>
      <c r="J184" s="50"/>
      <c r="K184" s="4" t="s">
        <v>3</v>
      </c>
      <c r="L184" s="4" t="s">
        <v>3</v>
      </c>
      <c r="M184" s="3"/>
      <c r="N184" s="3"/>
      <c r="O184" s="3"/>
      <c r="P184" s="3"/>
      <c r="Q184" s="3"/>
      <c r="R184" s="3"/>
      <c r="S184" s="13"/>
      <c r="T184" s="3"/>
    </row>
    <row r="185" spans="1:22" hidden="1">
      <c r="A185" s="3"/>
      <c r="B185" s="2" t="s">
        <v>10</v>
      </c>
      <c r="C185" s="2" t="s">
        <v>6</v>
      </c>
      <c r="D185" s="21"/>
      <c r="E185" s="4" t="s">
        <v>3</v>
      </c>
      <c r="F185" s="4" t="s">
        <v>3</v>
      </c>
      <c r="G185" s="21"/>
      <c r="H185" s="50" t="s">
        <v>3</v>
      </c>
      <c r="I185" s="50" t="s">
        <v>3</v>
      </c>
      <c r="J185" s="50" t="s">
        <v>3</v>
      </c>
      <c r="K185" s="4" t="s">
        <v>3</v>
      </c>
      <c r="L185" s="4" t="s">
        <v>3</v>
      </c>
      <c r="M185" s="3"/>
      <c r="N185" s="3"/>
      <c r="O185" s="3"/>
      <c r="P185" s="3"/>
      <c r="Q185" s="3"/>
      <c r="R185" s="3"/>
      <c r="S185" s="13"/>
      <c r="T185" s="3"/>
    </row>
    <row r="186" spans="1:22" ht="60">
      <c r="A186" s="3"/>
      <c r="B186" s="2" t="s">
        <v>163</v>
      </c>
      <c r="C186" s="25" t="s">
        <v>53</v>
      </c>
      <c r="D186" s="30"/>
      <c r="E186" s="27" t="s">
        <v>39</v>
      </c>
      <c r="F186" s="4" t="s">
        <v>36</v>
      </c>
      <c r="G186" s="21" t="s">
        <v>3</v>
      </c>
      <c r="H186" s="50" t="s">
        <v>3</v>
      </c>
      <c r="I186" s="50" t="s">
        <v>3</v>
      </c>
      <c r="J186" s="50" t="s">
        <v>3</v>
      </c>
      <c r="K186" s="4">
        <v>45</v>
      </c>
      <c r="L186" s="4">
        <v>45</v>
      </c>
      <c r="M186" s="3">
        <v>45</v>
      </c>
      <c r="N186" s="3">
        <v>45</v>
      </c>
      <c r="O186" s="3">
        <v>45</v>
      </c>
      <c r="P186" s="3">
        <v>45</v>
      </c>
      <c r="Q186" s="3">
        <v>45</v>
      </c>
      <c r="R186" s="3">
        <v>45</v>
      </c>
      <c r="S186" s="3">
        <v>45</v>
      </c>
      <c r="T186" s="4" t="s">
        <v>3</v>
      </c>
    </row>
    <row r="187" spans="1:22" ht="60">
      <c r="A187" s="3"/>
      <c r="B187" s="2" t="s">
        <v>66</v>
      </c>
      <c r="C187" s="2" t="s">
        <v>38</v>
      </c>
      <c r="D187" s="21"/>
      <c r="E187" s="27" t="s">
        <v>39</v>
      </c>
      <c r="F187" s="4" t="s">
        <v>36</v>
      </c>
      <c r="G187" s="21" t="s">
        <v>3</v>
      </c>
      <c r="H187" s="50" t="s">
        <v>3</v>
      </c>
      <c r="I187" s="50" t="s">
        <v>3</v>
      </c>
      <c r="J187" s="50" t="s">
        <v>3</v>
      </c>
      <c r="K187" s="4">
        <v>500</v>
      </c>
      <c r="L187" s="4">
        <v>500</v>
      </c>
      <c r="M187" s="3">
        <v>500</v>
      </c>
      <c r="N187" s="3">
        <v>500</v>
      </c>
      <c r="O187" s="3">
        <v>500</v>
      </c>
      <c r="P187" s="3">
        <v>500</v>
      </c>
      <c r="Q187" s="3">
        <v>500</v>
      </c>
      <c r="R187" s="3">
        <v>500</v>
      </c>
      <c r="S187" s="3">
        <v>500</v>
      </c>
      <c r="T187" s="4" t="s">
        <v>3</v>
      </c>
    </row>
    <row r="188" spans="1:22" s="76" customFormat="1" ht="45">
      <c r="A188" s="40" t="s">
        <v>162</v>
      </c>
      <c r="B188" s="17" t="s">
        <v>149</v>
      </c>
      <c r="C188" s="17"/>
      <c r="D188" s="73"/>
      <c r="E188" s="47"/>
      <c r="F188" s="4" t="s">
        <v>36</v>
      </c>
      <c r="G188" s="73"/>
      <c r="H188" s="74"/>
      <c r="I188" s="74"/>
      <c r="J188" s="74"/>
      <c r="K188" s="47"/>
      <c r="L188" s="47"/>
      <c r="M188" s="40"/>
      <c r="N188" s="40"/>
      <c r="O188" s="40"/>
      <c r="P188" s="40"/>
      <c r="Q188" s="40"/>
      <c r="R188" s="40"/>
      <c r="S188" s="75"/>
      <c r="T188" s="47" t="s">
        <v>3</v>
      </c>
      <c r="U188" s="445"/>
      <c r="V188" s="446"/>
    </row>
    <row r="189" spans="1:22" s="76" customFormat="1">
      <c r="A189" s="40"/>
      <c r="B189" s="95"/>
      <c r="C189" s="17"/>
      <c r="D189" s="73">
        <v>0.05</v>
      </c>
      <c r="E189" s="47"/>
      <c r="F189" s="4"/>
      <c r="G189" s="73"/>
      <c r="H189" s="50" t="s">
        <v>3</v>
      </c>
      <c r="I189" s="50" t="s">
        <v>3</v>
      </c>
      <c r="J189" s="50" t="s">
        <v>3</v>
      </c>
      <c r="K189" s="48" t="s">
        <v>3</v>
      </c>
      <c r="L189" s="48" t="s">
        <v>3</v>
      </c>
      <c r="M189" s="99">
        <f>M190+M191+M192</f>
        <v>2584.6</v>
      </c>
      <c r="N189" s="99">
        <f t="shared" ref="N189:S189" si="24">N190+N191+N192</f>
        <v>2403.6</v>
      </c>
      <c r="O189" s="99">
        <f t="shared" si="24"/>
        <v>2403.6</v>
      </c>
      <c r="P189" s="99">
        <f t="shared" si="24"/>
        <v>2403.6</v>
      </c>
      <c r="Q189" s="99">
        <f t="shared" si="24"/>
        <v>2403.6</v>
      </c>
      <c r="R189" s="99">
        <f t="shared" si="24"/>
        <v>2403.6</v>
      </c>
      <c r="S189" s="99">
        <f t="shared" si="24"/>
        <v>2403.6</v>
      </c>
      <c r="T189" s="100">
        <f>SUM(M189:S189)</f>
        <v>17006.2</v>
      </c>
      <c r="U189" s="445"/>
      <c r="V189" s="446"/>
    </row>
    <row r="190" spans="1:22" s="76" customFormat="1" ht="30" customHeight="1">
      <c r="A190" s="40"/>
      <c r="B190" s="96" t="s">
        <v>27</v>
      </c>
      <c r="C190" s="77" t="s">
        <v>6</v>
      </c>
      <c r="D190" s="26" t="s">
        <v>3</v>
      </c>
      <c r="E190" s="48" t="s">
        <v>3</v>
      </c>
      <c r="F190" s="48" t="s">
        <v>3</v>
      </c>
      <c r="G190" s="73"/>
      <c r="H190" s="78" t="s">
        <v>75</v>
      </c>
      <c r="I190" s="78" t="s">
        <v>88</v>
      </c>
      <c r="J190" s="78" t="s">
        <v>77</v>
      </c>
      <c r="K190" s="48" t="s">
        <v>3</v>
      </c>
      <c r="L190" s="48" t="s">
        <v>3</v>
      </c>
      <c r="M190" s="67">
        <v>2328</v>
      </c>
      <c r="N190" s="67">
        <v>2328</v>
      </c>
      <c r="O190" s="67">
        <v>2328</v>
      </c>
      <c r="P190" s="67">
        <v>2328</v>
      </c>
      <c r="Q190" s="67">
        <v>2328</v>
      </c>
      <c r="R190" s="67">
        <v>2328</v>
      </c>
      <c r="S190" s="67">
        <v>2328</v>
      </c>
      <c r="T190" s="67">
        <f>SUM(M190:S190)</f>
        <v>16296</v>
      </c>
      <c r="U190" s="445"/>
      <c r="V190" s="446"/>
    </row>
    <row r="191" spans="1:22" s="76" customFormat="1">
      <c r="A191" s="40"/>
      <c r="B191" s="97"/>
      <c r="C191" s="77" t="s">
        <v>6</v>
      </c>
      <c r="D191" s="26"/>
      <c r="E191" s="48"/>
      <c r="F191" s="48"/>
      <c r="G191" s="73"/>
      <c r="H191" s="78" t="s">
        <v>75</v>
      </c>
      <c r="I191" s="78" t="s">
        <v>78</v>
      </c>
      <c r="J191" s="78" t="s">
        <v>77</v>
      </c>
      <c r="K191" s="48" t="s">
        <v>3</v>
      </c>
      <c r="L191" s="48" t="s">
        <v>3</v>
      </c>
      <c r="M191" s="67">
        <v>75.599999999999994</v>
      </c>
      <c r="N191" s="67">
        <v>75.599999999999994</v>
      </c>
      <c r="O191" s="67">
        <v>75.599999999999994</v>
      </c>
      <c r="P191" s="67">
        <v>75.599999999999994</v>
      </c>
      <c r="Q191" s="67">
        <v>75.599999999999994</v>
      </c>
      <c r="R191" s="67">
        <v>75.599999999999994</v>
      </c>
      <c r="S191" s="67">
        <v>75.599999999999994</v>
      </c>
      <c r="T191" s="67">
        <f>SUM(M191:S191)</f>
        <v>529.20000000000005</v>
      </c>
      <c r="U191" s="445"/>
      <c r="V191" s="446"/>
    </row>
    <row r="192" spans="1:22" s="76" customFormat="1">
      <c r="A192" s="40"/>
      <c r="B192" s="98"/>
      <c r="C192" s="77" t="s">
        <v>6</v>
      </c>
      <c r="D192" s="26"/>
      <c r="E192" s="48"/>
      <c r="F192" s="48"/>
      <c r="G192" s="73"/>
      <c r="H192" s="78" t="s">
        <v>72</v>
      </c>
      <c r="I192" s="78" t="s">
        <v>73</v>
      </c>
      <c r="J192" s="78" t="s">
        <v>77</v>
      </c>
      <c r="K192" s="48" t="s">
        <v>3</v>
      </c>
      <c r="L192" s="48" t="s">
        <v>3</v>
      </c>
      <c r="M192" s="67">
        <v>181</v>
      </c>
      <c r="N192" s="67"/>
      <c r="O192" s="67"/>
      <c r="P192" s="67"/>
      <c r="Q192" s="67"/>
      <c r="R192" s="67"/>
      <c r="S192" s="68"/>
      <c r="T192" s="67">
        <f>SUM(M192:S192)</f>
        <v>181</v>
      </c>
      <c r="U192" s="445"/>
      <c r="V192" s="446"/>
    </row>
    <row r="193" spans="1:22" s="76" customFormat="1">
      <c r="A193" s="40"/>
      <c r="B193" s="79" t="s">
        <v>28</v>
      </c>
      <c r="C193" s="17"/>
      <c r="D193" s="73"/>
      <c r="E193" s="47"/>
      <c r="F193" s="47"/>
      <c r="G193" s="73"/>
      <c r="H193" s="74"/>
      <c r="I193" s="74"/>
      <c r="J193" s="74"/>
      <c r="K193" s="47"/>
      <c r="L193" s="47"/>
      <c r="M193" s="40"/>
      <c r="N193" s="40"/>
      <c r="O193" s="40"/>
      <c r="P193" s="40"/>
      <c r="Q193" s="40"/>
      <c r="R193" s="40"/>
      <c r="S193" s="75"/>
      <c r="T193" s="40"/>
      <c r="U193" s="445"/>
      <c r="V193" s="446"/>
    </row>
    <row r="194" spans="1:22" s="76" customFormat="1" hidden="1">
      <c r="A194" s="40"/>
      <c r="B194" s="17" t="s">
        <v>8</v>
      </c>
      <c r="C194" s="17" t="s">
        <v>6</v>
      </c>
      <c r="D194" s="73"/>
      <c r="E194" s="47" t="s">
        <v>3</v>
      </c>
      <c r="F194" s="47" t="s">
        <v>3</v>
      </c>
      <c r="G194" s="73"/>
      <c r="H194" s="74"/>
      <c r="I194" s="74"/>
      <c r="J194" s="74"/>
      <c r="K194" s="47" t="s">
        <v>3</v>
      </c>
      <c r="L194" s="47" t="s">
        <v>3</v>
      </c>
      <c r="M194" s="40"/>
      <c r="N194" s="40"/>
      <c r="O194" s="40"/>
      <c r="P194" s="40"/>
      <c r="Q194" s="40"/>
      <c r="R194" s="40"/>
      <c r="S194" s="75"/>
      <c r="T194" s="40"/>
      <c r="U194" s="445"/>
      <c r="V194" s="446"/>
    </row>
    <row r="195" spans="1:22" s="76" customFormat="1" hidden="1">
      <c r="A195" s="40"/>
      <c r="B195" s="17" t="s">
        <v>9</v>
      </c>
      <c r="C195" s="17" t="s">
        <v>6</v>
      </c>
      <c r="D195" s="73"/>
      <c r="E195" s="47" t="s">
        <v>3</v>
      </c>
      <c r="F195" s="47" t="s">
        <v>3</v>
      </c>
      <c r="G195" s="73"/>
      <c r="H195" s="74"/>
      <c r="I195" s="74"/>
      <c r="J195" s="74"/>
      <c r="K195" s="47" t="s">
        <v>3</v>
      </c>
      <c r="L195" s="47" t="s">
        <v>3</v>
      </c>
      <c r="M195" s="40"/>
      <c r="N195" s="40"/>
      <c r="O195" s="40"/>
      <c r="P195" s="40"/>
      <c r="Q195" s="40"/>
      <c r="R195" s="40"/>
      <c r="S195" s="75"/>
      <c r="T195" s="40"/>
      <c r="U195" s="445"/>
      <c r="V195" s="446"/>
    </row>
    <row r="196" spans="1:22" s="76" customFormat="1" hidden="1">
      <c r="A196" s="40"/>
      <c r="B196" s="17" t="s">
        <v>10</v>
      </c>
      <c r="C196" s="17" t="s">
        <v>6</v>
      </c>
      <c r="D196" s="73"/>
      <c r="E196" s="47" t="s">
        <v>3</v>
      </c>
      <c r="F196" s="47" t="s">
        <v>3</v>
      </c>
      <c r="G196" s="73"/>
      <c r="H196" s="74" t="s">
        <v>3</v>
      </c>
      <c r="I196" s="74" t="s">
        <v>3</v>
      </c>
      <c r="J196" s="74" t="s">
        <v>3</v>
      </c>
      <c r="K196" s="47" t="s">
        <v>3</v>
      </c>
      <c r="L196" s="47" t="s">
        <v>3</v>
      </c>
      <c r="M196" s="40"/>
      <c r="N196" s="40"/>
      <c r="O196" s="40"/>
      <c r="P196" s="40"/>
      <c r="Q196" s="40"/>
      <c r="R196" s="40"/>
      <c r="S196" s="75"/>
      <c r="T196" s="40"/>
      <c r="U196" s="445"/>
      <c r="V196" s="446"/>
    </row>
    <row r="197" spans="1:22" s="76" customFormat="1" ht="150">
      <c r="A197" s="40"/>
      <c r="B197" s="25" t="s">
        <v>135</v>
      </c>
      <c r="C197" s="25" t="s">
        <v>29</v>
      </c>
      <c r="D197" s="21" t="s">
        <v>3</v>
      </c>
      <c r="E197" s="30" t="s">
        <v>63</v>
      </c>
      <c r="F197" s="27" t="s">
        <v>36</v>
      </c>
      <c r="G197" s="30" t="s">
        <v>3</v>
      </c>
      <c r="H197" s="57" t="s">
        <v>3</v>
      </c>
      <c r="I197" s="57" t="s">
        <v>3</v>
      </c>
      <c r="J197" s="57" t="s">
        <v>3</v>
      </c>
      <c r="K197" s="27" t="s">
        <v>3</v>
      </c>
      <c r="L197" s="27" t="s">
        <v>3</v>
      </c>
      <c r="M197" s="28">
        <v>15.1</v>
      </c>
      <c r="N197" s="28">
        <v>15.1</v>
      </c>
      <c r="O197" s="28">
        <v>15.1</v>
      </c>
      <c r="P197" s="28">
        <v>15.1</v>
      </c>
      <c r="Q197" s="28">
        <v>15.1</v>
      </c>
      <c r="R197" s="28">
        <v>15.1</v>
      </c>
      <c r="S197" s="28">
        <v>15.1</v>
      </c>
      <c r="T197" s="4" t="s">
        <v>3</v>
      </c>
      <c r="U197" s="91"/>
      <c r="V197" s="116"/>
    </row>
  </sheetData>
  <mergeCells count="52">
    <mergeCell ref="C27:C30"/>
    <mergeCell ref="A60:A61"/>
    <mergeCell ref="B60:B61"/>
    <mergeCell ref="A27:A30"/>
    <mergeCell ref="B27:B30"/>
    <mergeCell ref="A41:A43"/>
    <mergeCell ref="B41:B43"/>
    <mergeCell ref="A52:A53"/>
    <mergeCell ref="B52:B53"/>
    <mergeCell ref="C60:C61"/>
    <mergeCell ref="B19:T19"/>
    <mergeCell ref="C52:C53"/>
    <mergeCell ref="A118:A120"/>
    <mergeCell ref="B118:B120"/>
    <mergeCell ref="C118:C120"/>
    <mergeCell ref="A100:A101"/>
    <mergeCell ref="B100:B101"/>
    <mergeCell ref="C100:C101"/>
    <mergeCell ref="B108:T108"/>
    <mergeCell ref="A80:A82"/>
    <mergeCell ref="B80:B82"/>
    <mergeCell ref="C80:C82"/>
    <mergeCell ref="G118:G120"/>
    <mergeCell ref="A68:A71"/>
    <mergeCell ref="B68:B71"/>
    <mergeCell ref="C68:C71"/>
    <mergeCell ref="R1:T1"/>
    <mergeCell ref="B4:S4"/>
    <mergeCell ref="A6:A7"/>
    <mergeCell ref="B6:B7"/>
    <mergeCell ref="C6:C7"/>
    <mergeCell ref="D6:D7"/>
    <mergeCell ref="E6:E7"/>
    <mergeCell ref="F6:F7"/>
    <mergeCell ref="G6:G7"/>
    <mergeCell ref="H6:J6"/>
    <mergeCell ref="K6:T6"/>
    <mergeCell ref="A133:A135"/>
    <mergeCell ref="B133:B135"/>
    <mergeCell ref="C133:C135"/>
    <mergeCell ref="A92:A93"/>
    <mergeCell ref="B92:B93"/>
    <mergeCell ref="C92:C93"/>
    <mergeCell ref="U188:V196"/>
    <mergeCell ref="B142:T142"/>
    <mergeCell ref="B157:T157"/>
    <mergeCell ref="A165:A172"/>
    <mergeCell ref="B165:B172"/>
    <mergeCell ref="C165:C172"/>
    <mergeCell ref="A179:A181"/>
    <mergeCell ref="B179:B181"/>
    <mergeCell ref="C179:C181"/>
  </mergeCells>
  <pageMargins left="0" right="0.11811023622047245" top="0.19685039370078741" bottom="0.19685039370078741" header="0.31496062992125984" footer="0.31496062992125984"/>
  <pageSetup paperSize="9" scale="49" orientation="landscape" r:id="rId1"/>
  <rowBreaks count="5" manualBreakCount="5">
    <brk id="66" max="19" man="1"/>
    <brk id="89" max="19" man="1"/>
    <brk id="124" max="19" man="1"/>
    <brk id="149" max="19" man="1"/>
    <brk id="178" max="19" man="1"/>
  </rowBreaks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97"/>
  <sheetViews>
    <sheetView view="pageBreakPreview" zoomScale="70" zoomScaleSheetLayoutView="70" workbookViewId="0">
      <pane xSplit="2" ySplit="8" topLeftCell="C189" activePane="bottomRight" state="frozen"/>
      <selection pane="topRight" activeCell="C1" sqref="C1"/>
      <selection pane="bottomLeft" activeCell="A9" sqref="A9"/>
      <selection pane="bottomRight" activeCell="A87" sqref="A87:IV87"/>
    </sheetView>
  </sheetViews>
  <sheetFormatPr defaultRowHeight="15"/>
  <cols>
    <col min="1" max="1" width="5.85546875" customWidth="1"/>
    <col min="2" max="2" width="51" style="1" customWidth="1"/>
    <col min="3" max="3" width="13.85546875" style="1" customWidth="1"/>
    <col min="4" max="4" width="13.85546875" style="18" customWidth="1"/>
    <col min="5" max="5" width="24" customWidth="1"/>
    <col min="6" max="6" width="16.5703125" customWidth="1"/>
    <col min="7" max="7" width="17.140625" style="1" customWidth="1"/>
    <col min="8" max="8" width="9.140625" style="53" customWidth="1"/>
    <col min="9" max="9" width="10.140625" style="53" customWidth="1"/>
    <col min="10" max="10" width="9.42578125" style="53" customWidth="1"/>
    <col min="13" max="13" width="11.42578125" bestFit="1" customWidth="1"/>
    <col min="14" max="14" width="10.5703125" customWidth="1"/>
    <col min="15" max="15" width="11.7109375" customWidth="1"/>
    <col min="16" max="16" width="11.28515625" customWidth="1"/>
    <col min="17" max="17" width="10.42578125" customWidth="1"/>
    <col min="18" max="18" width="10.85546875" customWidth="1"/>
    <col min="19" max="19" width="10.5703125" customWidth="1"/>
    <col min="20" max="20" width="12.85546875" customWidth="1"/>
  </cols>
  <sheetData>
    <row r="1" spans="1:20">
      <c r="R1" s="447" t="s">
        <v>165</v>
      </c>
      <c r="S1" s="447"/>
      <c r="T1" s="447"/>
    </row>
    <row r="4" spans="1:20" ht="18.75">
      <c r="B4" s="449" t="s">
        <v>136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</row>
    <row r="6" spans="1:20" ht="15" customHeight="1">
      <c r="A6" s="441" t="s">
        <v>22</v>
      </c>
      <c r="B6" s="443" t="s">
        <v>24</v>
      </c>
      <c r="C6" s="443" t="s">
        <v>13</v>
      </c>
      <c r="D6" s="443" t="s">
        <v>26</v>
      </c>
      <c r="E6" s="443" t="s">
        <v>21</v>
      </c>
      <c r="F6" s="443" t="s">
        <v>19</v>
      </c>
      <c r="G6" s="443" t="s">
        <v>20</v>
      </c>
      <c r="H6" s="448" t="s">
        <v>5</v>
      </c>
      <c r="I6" s="448"/>
      <c r="J6" s="448"/>
      <c r="K6" s="450" t="s">
        <v>4</v>
      </c>
      <c r="L6" s="450"/>
      <c r="M6" s="450"/>
      <c r="N6" s="450"/>
      <c r="O6" s="450"/>
      <c r="P6" s="450"/>
      <c r="Q6" s="450"/>
      <c r="R6" s="450"/>
      <c r="S6" s="450"/>
      <c r="T6" s="450"/>
    </row>
    <row r="7" spans="1:20" ht="60">
      <c r="A7" s="442"/>
      <c r="B7" s="444"/>
      <c r="C7" s="444"/>
      <c r="D7" s="444"/>
      <c r="E7" s="444"/>
      <c r="F7" s="444"/>
      <c r="G7" s="444"/>
      <c r="H7" s="54" t="s">
        <v>0</v>
      </c>
      <c r="I7" s="54" t="s">
        <v>1</v>
      </c>
      <c r="J7" s="54" t="s">
        <v>2</v>
      </c>
      <c r="K7" s="122">
        <v>2012</v>
      </c>
      <c r="L7" s="122">
        <v>2013</v>
      </c>
      <c r="M7" s="122">
        <v>2014</v>
      </c>
      <c r="N7" s="122">
        <v>2015</v>
      </c>
      <c r="O7" s="122">
        <v>2016</v>
      </c>
      <c r="P7" s="122">
        <v>2017</v>
      </c>
      <c r="Q7" s="122">
        <v>2018</v>
      </c>
      <c r="R7" s="122">
        <v>2019</v>
      </c>
      <c r="S7" s="122">
        <v>2020</v>
      </c>
      <c r="T7" s="122" t="s">
        <v>23</v>
      </c>
    </row>
    <row r="8" spans="1:20" s="23" customFormat="1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</row>
    <row r="9" spans="1:20" ht="51">
      <c r="A9" s="16" t="s">
        <v>11</v>
      </c>
      <c r="B9" s="87" t="s">
        <v>106</v>
      </c>
      <c r="C9" s="15"/>
      <c r="D9" s="19" t="s">
        <v>3</v>
      </c>
      <c r="E9" s="16"/>
      <c r="F9" s="16"/>
      <c r="G9" s="89" t="s">
        <v>34</v>
      </c>
      <c r="H9" s="55"/>
      <c r="I9" s="55"/>
      <c r="J9" s="55"/>
      <c r="K9" s="121"/>
      <c r="L9" s="121"/>
      <c r="M9" s="121"/>
      <c r="N9" s="121"/>
      <c r="O9" s="121"/>
      <c r="P9" s="121"/>
      <c r="Q9" s="121"/>
      <c r="R9" s="121"/>
      <c r="S9" s="12"/>
      <c r="T9" s="121"/>
    </row>
    <row r="10" spans="1:20" s="9" customFormat="1" ht="51">
      <c r="A10" s="8"/>
      <c r="B10" s="7" t="s">
        <v>27</v>
      </c>
      <c r="C10" s="10" t="s">
        <v>6</v>
      </c>
      <c r="D10" s="20" t="s">
        <v>3</v>
      </c>
      <c r="E10" s="11" t="s">
        <v>3</v>
      </c>
      <c r="F10" s="11" t="s">
        <v>3</v>
      </c>
      <c r="G10" s="89" t="s">
        <v>34</v>
      </c>
      <c r="H10" s="56" t="s">
        <v>3</v>
      </c>
      <c r="I10" s="56" t="s">
        <v>3</v>
      </c>
      <c r="J10" s="56" t="s">
        <v>3</v>
      </c>
      <c r="K10" s="11" t="s">
        <v>3</v>
      </c>
      <c r="L10" s="11" t="s">
        <v>3</v>
      </c>
      <c r="M10" s="24">
        <f t="shared" ref="M10:S10" si="0">M20+M109+M158</f>
        <v>490532.7</v>
      </c>
      <c r="N10" s="24">
        <f t="shared" si="0"/>
        <v>460485.8</v>
      </c>
      <c r="O10" s="24">
        <f t="shared" si="0"/>
        <v>460485.8</v>
      </c>
      <c r="P10" s="24">
        <f t="shared" si="0"/>
        <v>460485.8</v>
      </c>
      <c r="Q10" s="24">
        <f t="shared" si="0"/>
        <v>460485.8</v>
      </c>
      <c r="R10" s="24">
        <f t="shared" si="0"/>
        <v>460485.8</v>
      </c>
      <c r="S10" s="24">
        <f t="shared" si="0"/>
        <v>460485.8</v>
      </c>
      <c r="T10" s="24">
        <f>SUM(M10:S10)</f>
        <v>3253447.4999999995</v>
      </c>
    </row>
    <row r="11" spans="1:20">
      <c r="A11" s="3"/>
      <c r="B11" s="5" t="s">
        <v>28</v>
      </c>
      <c r="C11" s="2"/>
      <c r="D11" s="21"/>
      <c r="E11" s="4"/>
      <c r="F11" s="4"/>
      <c r="G11" s="21"/>
      <c r="H11" s="50"/>
      <c r="I11" s="50"/>
      <c r="J11" s="50"/>
      <c r="K11" s="4"/>
      <c r="L11" s="4"/>
      <c r="M11" s="3"/>
      <c r="N11" s="3"/>
      <c r="O11" s="3"/>
      <c r="P11" s="3"/>
      <c r="Q11" s="3"/>
      <c r="R11" s="3"/>
      <c r="S11" s="13"/>
      <c r="T11" s="24"/>
    </row>
    <row r="12" spans="1:20">
      <c r="A12" s="3"/>
      <c r="B12" s="2" t="s">
        <v>8</v>
      </c>
      <c r="C12" s="2" t="s">
        <v>6</v>
      </c>
      <c r="D12" s="21" t="s">
        <v>3</v>
      </c>
      <c r="E12" s="4" t="s">
        <v>3</v>
      </c>
      <c r="F12" s="4" t="s">
        <v>3</v>
      </c>
      <c r="G12" s="21"/>
      <c r="H12" s="50" t="s">
        <v>3</v>
      </c>
      <c r="I12" s="50" t="s">
        <v>3</v>
      </c>
      <c r="J12" s="50" t="s">
        <v>3</v>
      </c>
      <c r="K12" s="4" t="s">
        <v>3</v>
      </c>
      <c r="L12" s="4" t="s">
        <v>3</v>
      </c>
      <c r="M12" s="3">
        <v>0</v>
      </c>
      <c r="N12" s="111">
        <f t="shared" ref="N12:S12" si="1">N152</f>
        <v>0</v>
      </c>
      <c r="O12" s="103">
        <f t="shared" si="1"/>
        <v>0</v>
      </c>
      <c r="P12" s="103">
        <f t="shared" si="1"/>
        <v>0</v>
      </c>
      <c r="Q12" s="103">
        <f t="shared" si="1"/>
        <v>0</v>
      </c>
      <c r="R12" s="103">
        <f t="shared" si="1"/>
        <v>0</v>
      </c>
      <c r="S12" s="103">
        <f t="shared" si="1"/>
        <v>0</v>
      </c>
      <c r="T12" s="24">
        <f>SUM(M12:S12)</f>
        <v>0</v>
      </c>
    </row>
    <row r="13" spans="1:20">
      <c r="A13" s="3"/>
      <c r="B13" s="2" t="s">
        <v>9</v>
      </c>
      <c r="C13" s="2" t="s">
        <v>6</v>
      </c>
      <c r="D13" s="21" t="s">
        <v>3</v>
      </c>
      <c r="E13" s="4" t="s">
        <v>3</v>
      </c>
      <c r="F13" s="4" t="s">
        <v>3</v>
      </c>
      <c r="G13" s="21"/>
      <c r="H13" s="50" t="s">
        <v>3</v>
      </c>
      <c r="I13" s="50" t="s">
        <v>3</v>
      </c>
      <c r="J13" s="50" t="s">
        <v>3</v>
      </c>
      <c r="K13" s="4" t="s">
        <v>3</v>
      </c>
      <c r="L13" s="4" t="s">
        <v>3</v>
      </c>
      <c r="M13" s="3"/>
      <c r="N13" s="3"/>
      <c r="O13" s="3"/>
      <c r="P13" s="3"/>
      <c r="Q13" s="3"/>
      <c r="R13" s="3"/>
      <c r="S13" s="13"/>
      <c r="T13" s="3"/>
    </row>
    <row r="14" spans="1:20">
      <c r="A14" s="3"/>
      <c r="B14" s="2" t="s">
        <v>10</v>
      </c>
      <c r="C14" s="2" t="s">
        <v>6</v>
      </c>
      <c r="D14" s="21" t="s">
        <v>3</v>
      </c>
      <c r="E14" s="4" t="s">
        <v>3</v>
      </c>
      <c r="F14" s="4" t="s">
        <v>3</v>
      </c>
      <c r="G14" s="21"/>
      <c r="H14" s="50" t="s">
        <v>3</v>
      </c>
      <c r="I14" s="50" t="s">
        <v>3</v>
      </c>
      <c r="J14" s="50" t="s">
        <v>3</v>
      </c>
      <c r="K14" s="4" t="s">
        <v>3</v>
      </c>
      <c r="L14" s="4" t="s">
        <v>3</v>
      </c>
      <c r="M14" s="3"/>
      <c r="N14" s="3"/>
      <c r="O14" s="3"/>
      <c r="P14" s="3"/>
      <c r="Q14" s="3"/>
      <c r="R14" s="3"/>
      <c r="S14" s="13"/>
      <c r="T14" s="3"/>
    </row>
    <row r="15" spans="1:20" ht="120">
      <c r="A15" s="3"/>
      <c r="B15" s="25" t="s">
        <v>118</v>
      </c>
      <c r="C15" s="25" t="s">
        <v>29</v>
      </c>
      <c r="D15" s="21" t="s">
        <v>3</v>
      </c>
      <c r="E15" s="30" t="s">
        <v>32</v>
      </c>
      <c r="F15" s="27" t="s">
        <v>31</v>
      </c>
      <c r="G15" s="21" t="s">
        <v>3</v>
      </c>
      <c r="H15" s="50" t="s">
        <v>3</v>
      </c>
      <c r="I15" s="50" t="s">
        <v>3</v>
      </c>
      <c r="J15" s="50" t="s">
        <v>3</v>
      </c>
      <c r="K15" s="48">
        <v>47.2</v>
      </c>
      <c r="L15" s="27">
        <v>56.1</v>
      </c>
      <c r="M15" s="28">
        <v>64.900000000000006</v>
      </c>
      <c r="N15" s="28">
        <v>73.7</v>
      </c>
      <c r="O15" s="28">
        <v>82.4</v>
      </c>
      <c r="P15" s="28">
        <v>100</v>
      </c>
      <c r="Q15" s="28">
        <v>100</v>
      </c>
      <c r="R15" s="28">
        <v>100</v>
      </c>
      <c r="S15" s="28">
        <v>100</v>
      </c>
      <c r="T15" s="4" t="s">
        <v>3</v>
      </c>
    </row>
    <row r="16" spans="1:20" ht="165">
      <c r="A16" s="3"/>
      <c r="B16" s="25" t="s">
        <v>119</v>
      </c>
      <c r="C16" s="25" t="s">
        <v>29</v>
      </c>
      <c r="D16" s="21" t="s">
        <v>3</v>
      </c>
      <c r="E16" s="21" t="s">
        <v>116</v>
      </c>
      <c r="F16" s="27" t="s">
        <v>31</v>
      </c>
      <c r="G16" s="21" t="s">
        <v>3</v>
      </c>
      <c r="H16" s="50" t="s">
        <v>3</v>
      </c>
      <c r="I16" s="50" t="s">
        <v>3</v>
      </c>
      <c r="J16" s="50" t="s">
        <v>3</v>
      </c>
      <c r="K16" s="48">
        <v>1</v>
      </c>
      <c r="L16" s="48">
        <v>2</v>
      </c>
      <c r="M16" s="48">
        <v>3</v>
      </c>
      <c r="N16" s="48">
        <v>4</v>
      </c>
      <c r="O16" s="48">
        <v>5</v>
      </c>
      <c r="P16" s="48">
        <v>6</v>
      </c>
      <c r="Q16" s="48">
        <v>7</v>
      </c>
      <c r="R16" s="48">
        <v>7</v>
      </c>
      <c r="S16" s="48">
        <v>7</v>
      </c>
      <c r="T16" s="4" t="s">
        <v>3</v>
      </c>
    </row>
    <row r="17" spans="1:21" ht="60">
      <c r="A17" s="3"/>
      <c r="B17" s="25" t="s">
        <v>120</v>
      </c>
      <c r="C17" s="25" t="s">
        <v>38</v>
      </c>
      <c r="D17" s="21" t="s">
        <v>3</v>
      </c>
      <c r="E17" s="21" t="s">
        <v>39</v>
      </c>
      <c r="F17" s="27" t="s">
        <v>31</v>
      </c>
      <c r="G17" s="21"/>
      <c r="H17" s="50"/>
      <c r="I17" s="50"/>
      <c r="J17" s="50"/>
      <c r="K17" s="47" t="s">
        <v>3</v>
      </c>
      <c r="L17" s="47" t="s">
        <v>3</v>
      </c>
      <c r="M17" s="48">
        <v>600</v>
      </c>
      <c r="N17" s="48">
        <v>540</v>
      </c>
      <c r="O17" s="31">
        <v>456</v>
      </c>
      <c r="P17" s="31">
        <v>453</v>
      </c>
      <c r="Q17" s="31">
        <v>451</v>
      </c>
      <c r="R17" s="31">
        <v>451</v>
      </c>
      <c r="S17" s="83">
        <v>451</v>
      </c>
      <c r="T17" s="4"/>
    </row>
    <row r="18" spans="1:21" ht="90">
      <c r="A18" s="3" t="s">
        <v>11</v>
      </c>
      <c r="B18" s="10" t="s">
        <v>108</v>
      </c>
      <c r="C18" s="10"/>
      <c r="D18" s="20">
        <v>0.4</v>
      </c>
      <c r="E18" s="4"/>
      <c r="F18" s="27"/>
      <c r="G18" s="21" t="s">
        <v>3</v>
      </c>
      <c r="H18" s="50"/>
      <c r="I18" s="50"/>
      <c r="J18" s="50"/>
      <c r="K18" s="4"/>
      <c r="L18" s="4"/>
      <c r="M18" s="3"/>
      <c r="N18" s="3"/>
      <c r="O18" s="3"/>
      <c r="P18" s="3"/>
      <c r="Q18" s="3"/>
      <c r="R18" s="3"/>
      <c r="S18" s="13"/>
      <c r="T18" s="3"/>
    </row>
    <row r="19" spans="1:21" ht="18.75" customHeight="1">
      <c r="A19" s="118" t="s">
        <v>12</v>
      </c>
      <c r="B19" s="451" t="s">
        <v>33</v>
      </c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3"/>
    </row>
    <row r="20" spans="1:21" ht="60">
      <c r="A20" s="3"/>
      <c r="B20" s="5" t="s">
        <v>27</v>
      </c>
      <c r="C20" s="2" t="s">
        <v>6</v>
      </c>
      <c r="D20" s="21" t="s">
        <v>3</v>
      </c>
      <c r="E20" s="4" t="s">
        <v>3</v>
      </c>
      <c r="F20" s="4" t="s">
        <v>3</v>
      </c>
      <c r="G20" s="30" t="s">
        <v>34</v>
      </c>
      <c r="H20" s="50" t="s">
        <v>3</v>
      </c>
      <c r="I20" s="50" t="s">
        <v>3</v>
      </c>
      <c r="J20" s="50" t="s">
        <v>3</v>
      </c>
      <c r="K20" s="4" t="s">
        <v>3</v>
      </c>
      <c r="L20" s="4" t="s">
        <v>3</v>
      </c>
      <c r="M20" s="64">
        <f t="shared" ref="M20:S20" si="2">M27+M41+M52+M60+M68+M80+M92+M100</f>
        <v>421166.60000000003</v>
      </c>
      <c r="N20" s="64">
        <f>N27+N41+N52+N60+N68+N80+N92+N100</f>
        <v>403131.4</v>
      </c>
      <c r="O20" s="64">
        <f t="shared" si="2"/>
        <v>403131.4</v>
      </c>
      <c r="P20" s="64">
        <f t="shared" si="2"/>
        <v>403131.4</v>
      </c>
      <c r="Q20" s="64">
        <f t="shared" si="2"/>
        <v>403131.4</v>
      </c>
      <c r="R20" s="64">
        <f t="shared" si="2"/>
        <v>403131.4</v>
      </c>
      <c r="S20" s="64">
        <f t="shared" si="2"/>
        <v>403131.4</v>
      </c>
      <c r="T20" s="64">
        <f>SUM(M20:S20)</f>
        <v>2839954.9999999995</v>
      </c>
      <c r="U20" s="71"/>
    </row>
    <row r="21" spans="1:21">
      <c r="A21" s="3"/>
      <c r="B21" s="5" t="s">
        <v>28</v>
      </c>
      <c r="C21" s="2"/>
      <c r="D21" s="21"/>
      <c r="E21" s="4"/>
      <c r="F21" s="4"/>
      <c r="G21" s="21"/>
      <c r="H21" s="50"/>
      <c r="I21" s="50"/>
      <c r="J21" s="50"/>
      <c r="K21" s="4"/>
      <c r="L21" s="4"/>
      <c r="M21" s="3"/>
      <c r="N21" s="3"/>
      <c r="O21" s="3"/>
      <c r="P21" s="3"/>
      <c r="Q21" s="3"/>
      <c r="R21" s="3"/>
      <c r="S21" s="13"/>
      <c r="T21" s="3"/>
    </row>
    <row r="22" spans="1:21">
      <c r="A22" s="3"/>
      <c r="B22" s="2" t="s">
        <v>8</v>
      </c>
      <c r="C22" s="2" t="s">
        <v>6</v>
      </c>
      <c r="D22" s="21" t="s">
        <v>3</v>
      </c>
      <c r="E22" s="4" t="s">
        <v>3</v>
      </c>
      <c r="F22" s="4" t="s">
        <v>3</v>
      </c>
      <c r="G22" s="21"/>
      <c r="H22" s="50" t="s">
        <v>3</v>
      </c>
      <c r="I22" s="50" t="s">
        <v>3</v>
      </c>
      <c r="J22" s="50" t="s">
        <v>3</v>
      </c>
      <c r="K22" s="4" t="s">
        <v>3</v>
      </c>
      <c r="L22" s="4" t="s">
        <v>3</v>
      </c>
      <c r="M22" s="3"/>
      <c r="N22" s="3"/>
      <c r="O22" s="3"/>
      <c r="P22" s="3"/>
      <c r="Q22" s="3"/>
      <c r="R22" s="3"/>
      <c r="S22" s="13"/>
      <c r="T22" s="3"/>
    </row>
    <row r="23" spans="1:21">
      <c r="A23" s="3"/>
      <c r="B23" s="2" t="s">
        <v>9</v>
      </c>
      <c r="C23" s="2" t="s">
        <v>6</v>
      </c>
      <c r="D23" s="21" t="s">
        <v>3</v>
      </c>
      <c r="E23" s="4" t="s">
        <v>3</v>
      </c>
      <c r="F23" s="4" t="s">
        <v>3</v>
      </c>
      <c r="G23" s="21"/>
      <c r="H23" s="50" t="s">
        <v>3</v>
      </c>
      <c r="I23" s="50" t="s">
        <v>3</v>
      </c>
      <c r="J23" s="50" t="s">
        <v>3</v>
      </c>
      <c r="K23" s="4" t="s">
        <v>3</v>
      </c>
      <c r="L23" s="4" t="s">
        <v>3</v>
      </c>
      <c r="M23" s="3"/>
      <c r="N23" s="3"/>
      <c r="O23" s="3"/>
      <c r="P23" s="3"/>
      <c r="Q23" s="3"/>
      <c r="R23" s="3"/>
      <c r="S23" s="13"/>
      <c r="T23" s="3"/>
    </row>
    <row r="24" spans="1:21">
      <c r="A24" s="3"/>
      <c r="B24" s="2" t="s">
        <v>10</v>
      </c>
      <c r="C24" s="2" t="s">
        <v>6</v>
      </c>
      <c r="D24" s="21" t="s">
        <v>3</v>
      </c>
      <c r="E24" s="4" t="s">
        <v>3</v>
      </c>
      <c r="F24" s="4" t="s">
        <v>3</v>
      </c>
      <c r="G24" s="21"/>
      <c r="H24" s="50" t="s">
        <v>3</v>
      </c>
      <c r="I24" s="50" t="s">
        <v>3</v>
      </c>
      <c r="J24" s="50" t="s">
        <v>3</v>
      </c>
      <c r="K24" s="4" t="s">
        <v>3</v>
      </c>
      <c r="L24" s="4" t="s">
        <v>3</v>
      </c>
      <c r="M24" s="3"/>
      <c r="N24" s="3"/>
      <c r="O24" s="3"/>
      <c r="P24" s="3"/>
      <c r="Q24" s="3"/>
      <c r="R24" s="3"/>
      <c r="S24" s="13"/>
      <c r="T24" s="3"/>
    </row>
    <row r="25" spans="1:21" ht="30">
      <c r="A25" s="3"/>
      <c r="B25" s="2" t="s">
        <v>144</v>
      </c>
      <c r="C25" s="2" t="s">
        <v>53</v>
      </c>
      <c r="D25" s="21"/>
      <c r="E25" s="4" t="s">
        <v>39</v>
      </c>
      <c r="F25" s="4"/>
      <c r="G25" s="21"/>
      <c r="H25" s="50"/>
      <c r="I25" s="50"/>
      <c r="J25" s="50"/>
      <c r="K25" s="4"/>
      <c r="L25" s="4"/>
      <c r="M25" s="3">
        <v>195</v>
      </c>
      <c r="N25" s="3">
        <v>207</v>
      </c>
      <c r="O25" s="3">
        <v>219</v>
      </c>
      <c r="P25" s="3">
        <v>232</v>
      </c>
      <c r="Q25" s="3">
        <v>246</v>
      </c>
      <c r="R25" s="3">
        <v>246</v>
      </c>
      <c r="S25" s="13">
        <v>246</v>
      </c>
      <c r="T25" s="3"/>
    </row>
    <row r="26" spans="1:21" ht="30">
      <c r="A26" s="3" t="s">
        <v>14</v>
      </c>
      <c r="B26" s="2" t="s">
        <v>35</v>
      </c>
      <c r="C26" s="2"/>
      <c r="D26" s="21">
        <v>0.05</v>
      </c>
      <c r="E26" s="4"/>
      <c r="F26" s="4"/>
      <c r="G26" s="21"/>
      <c r="H26" s="50"/>
      <c r="I26" s="50"/>
      <c r="J26" s="50"/>
      <c r="K26" s="4"/>
      <c r="L26" s="4"/>
      <c r="M26" s="3"/>
      <c r="N26" s="3"/>
      <c r="O26" s="3"/>
      <c r="P26" s="3"/>
      <c r="Q26" s="3"/>
      <c r="R26" s="3"/>
      <c r="S26" s="13"/>
      <c r="T26" s="4" t="s">
        <v>3</v>
      </c>
    </row>
    <row r="27" spans="1:21" ht="15" customHeight="1">
      <c r="A27" s="436"/>
      <c r="B27" s="433" t="s">
        <v>27</v>
      </c>
      <c r="C27" s="433" t="s">
        <v>6</v>
      </c>
      <c r="D27" s="21" t="s">
        <v>3</v>
      </c>
      <c r="E27" s="4" t="s">
        <v>3</v>
      </c>
      <c r="F27" s="4" t="s">
        <v>3</v>
      </c>
      <c r="G27" s="72"/>
      <c r="H27" s="50" t="s">
        <v>3</v>
      </c>
      <c r="I27" s="50" t="s">
        <v>3</v>
      </c>
      <c r="J27" s="50" t="s">
        <v>3</v>
      </c>
      <c r="K27" s="4" t="s">
        <v>3</v>
      </c>
      <c r="L27" s="4" t="s">
        <v>3</v>
      </c>
      <c r="M27" s="51">
        <f t="shared" ref="M27:S27" si="3">M28+M29+M30</f>
        <v>53420.4</v>
      </c>
      <c r="N27" s="51">
        <f t="shared" si="3"/>
        <v>52620.4</v>
      </c>
      <c r="O27" s="51">
        <f t="shared" si="3"/>
        <v>52620.4</v>
      </c>
      <c r="P27" s="51">
        <f t="shared" si="3"/>
        <v>52620.4</v>
      </c>
      <c r="Q27" s="51">
        <f t="shared" si="3"/>
        <v>52620.4</v>
      </c>
      <c r="R27" s="51">
        <f t="shared" si="3"/>
        <v>52620.4</v>
      </c>
      <c r="S27" s="51">
        <f t="shared" si="3"/>
        <v>52620.4</v>
      </c>
      <c r="T27" s="51">
        <f>SUM(M27:S27)</f>
        <v>369142.80000000005</v>
      </c>
    </row>
    <row r="28" spans="1:21">
      <c r="A28" s="437"/>
      <c r="B28" s="434"/>
      <c r="C28" s="434"/>
      <c r="D28" s="21" t="s">
        <v>3</v>
      </c>
      <c r="E28" s="4" t="s">
        <v>3</v>
      </c>
      <c r="F28" s="4" t="s">
        <v>3</v>
      </c>
      <c r="G28" s="72"/>
      <c r="H28" s="50" t="s">
        <v>72</v>
      </c>
      <c r="I28" s="50" t="s">
        <v>73</v>
      </c>
      <c r="J28" s="50" t="s">
        <v>74</v>
      </c>
      <c r="K28" s="50"/>
      <c r="L28" s="50"/>
      <c r="M28" s="52">
        <v>800</v>
      </c>
      <c r="N28" s="32"/>
      <c r="O28" s="32"/>
      <c r="P28" s="32"/>
      <c r="Q28" s="32"/>
      <c r="R28" s="32"/>
      <c r="S28" s="49"/>
      <c r="T28" s="52">
        <f>SUM(M28:S28)</f>
        <v>800</v>
      </c>
    </row>
    <row r="29" spans="1:21">
      <c r="A29" s="437"/>
      <c r="B29" s="434"/>
      <c r="C29" s="434"/>
      <c r="D29" s="21" t="s">
        <v>3</v>
      </c>
      <c r="E29" s="4" t="s">
        <v>3</v>
      </c>
      <c r="F29" s="4" t="s">
        <v>3</v>
      </c>
      <c r="G29" s="72"/>
      <c r="H29" s="50" t="s">
        <v>75</v>
      </c>
      <c r="I29" s="50" t="s">
        <v>76</v>
      </c>
      <c r="J29" s="50" t="s">
        <v>77</v>
      </c>
      <c r="K29" s="50"/>
      <c r="L29" s="50"/>
      <c r="M29" s="52">
        <v>32060</v>
      </c>
      <c r="N29" s="32">
        <v>32060</v>
      </c>
      <c r="O29" s="32">
        <v>32060</v>
      </c>
      <c r="P29" s="32">
        <v>32060</v>
      </c>
      <c r="Q29" s="32">
        <v>32060</v>
      </c>
      <c r="R29" s="32">
        <v>32060</v>
      </c>
      <c r="S29" s="32">
        <v>32060</v>
      </c>
      <c r="T29" s="52">
        <f>SUM(M29:S29)</f>
        <v>224420</v>
      </c>
    </row>
    <row r="30" spans="1:21">
      <c r="A30" s="438"/>
      <c r="B30" s="435"/>
      <c r="C30" s="435"/>
      <c r="D30" s="21" t="s">
        <v>3</v>
      </c>
      <c r="E30" s="4" t="s">
        <v>3</v>
      </c>
      <c r="F30" s="4" t="s">
        <v>3</v>
      </c>
      <c r="G30" s="72"/>
      <c r="H30" s="50" t="s">
        <v>75</v>
      </c>
      <c r="I30" s="50" t="s">
        <v>76</v>
      </c>
      <c r="J30" s="50" t="s">
        <v>84</v>
      </c>
      <c r="K30" s="50"/>
      <c r="L30" s="50"/>
      <c r="M30" s="52">
        <f t="shared" ref="M30:S30" si="4">20560.4</f>
        <v>20560.400000000001</v>
      </c>
      <c r="N30" s="32">
        <f t="shared" si="4"/>
        <v>20560.400000000001</v>
      </c>
      <c r="O30" s="32">
        <f t="shared" si="4"/>
        <v>20560.400000000001</v>
      </c>
      <c r="P30" s="32">
        <f t="shared" si="4"/>
        <v>20560.400000000001</v>
      </c>
      <c r="Q30" s="32">
        <f t="shared" si="4"/>
        <v>20560.400000000001</v>
      </c>
      <c r="R30" s="32">
        <f t="shared" si="4"/>
        <v>20560.400000000001</v>
      </c>
      <c r="S30" s="32">
        <f t="shared" si="4"/>
        <v>20560.400000000001</v>
      </c>
      <c r="T30" s="52">
        <f>SUM(M30:S30)</f>
        <v>143922.79999999999</v>
      </c>
    </row>
    <row r="31" spans="1:21">
      <c r="A31" s="3"/>
      <c r="B31" s="5" t="s">
        <v>28</v>
      </c>
      <c r="C31" s="2"/>
      <c r="D31" s="21"/>
      <c r="E31" s="4"/>
      <c r="F31" s="4"/>
      <c r="G31" s="21"/>
      <c r="H31" s="50"/>
      <c r="I31" s="50"/>
      <c r="J31" s="50"/>
      <c r="K31" s="4"/>
      <c r="L31" s="4"/>
      <c r="M31" s="3"/>
      <c r="N31" s="3"/>
      <c r="O31" s="3"/>
      <c r="P31" s="3"/>
      <c r="Q31" s="3"/>
      <c r="R31" s="3"/>
      <c r="S31" s="13"/>
      <c r="T31" s="3"/>
    </row>
    <row r="32" spans="1:21">
      <c r="A32" s="3"/>
      <c r="B32" s="2" t="s">
        <v>8</v>
      </c>
      <c r="C32" s="2" t="s">
        <v>6</v>
      </c>
      <c r="D32" s="21" t="s">
        <v>3</v>
      </c>
      <c r="E32" s="4" t="s">
        <v>3</v>
      </c>
      <c r="F32" s="4" t="s">
        <v>3</v>
      </c>
      <c r="G32" s="21"/>
      <c r="H32" s="50"/>
      <c r="I32" s="50"/>
      <c r="J32" s="50"/>
      <c r="K32" s="4" t="s">
        <v>3</v>
      </c>
      <c r="L32" s="4" t="s">
        <v>3</v>
      </c>
      <c r="M32" s="3"/>
      <c r="N32" s="3"/>
      <c r="O32" s="3"/>
      <c r="P32" s="3"/>
      <c r="Q32" s="3"/>
      <c r="R32" s="3"/>
      <c r="S32" s="13"/>
      <c r="T32" s="3"/>
    </row>
    <row r="33" spans="1:20">
      <c r="A33" s="3"/>
      <c r="B33" s="2" t="s">
        <v>9</v>
      </c>
      <c r="C33" s="2" t="s">
        <v>6</v>
      </c>
      <c r="D33" s="21" t="s">
        <v>3</v>
      </c>
      <c r="E33" s="4" t="s">
        <v>3</v>
      </c>
      <c r="F33" s="4" t="s">
        <v>3</v>
      </c>
      <c r="G33" s="21"/>
      <c r="H33" s="50"/>
      <c r="I33" s="50"/>
      <c r="J33" s="50"/>
      <c r="K33" s="4" t="s">
        <v>3</v>
      </c>
      <c r="L33" s="4" t="s">
        <v>3</v>
      </c>
      <c r="M33" s="3"/>
      <c r="N33" s="3"/>
      <c r="O33" s="3"/>
      <c r="P33" s="3"/>
      <c r="Q33" s="3"/>
      <c r="R33" s="3"/>
      <c r="S33" s="13"/>
      <c r="T33" s="3"/>
    </row>
    <row r="34" spans="1:20">
      <c r="A34" s="3"/>
      <c r="B34" s="2" t="s">
        <v>10</v>
      </c>
      <c r="C34" s="2" t="s">
        <v>6</v>
      </c>
      <c r="D34" s="21" t="s">
        <v>3</v>
      </c>
      <c r="E34" s="4" t="s">
        <v>3</v>
      </c>
      <c r="F34" s="4" t="s">
        <v>3</v>
      </c>
      <c r="G34" s="21"/>
      <c r="H34" s="50"/>
      <c r="I34" s="50"/>
      <c r="J34" s="50"/>
      <c r="K34" s="4" t="s">
        <v>3</v>
      </c>
      <c r="L34" s="4" t="s">
        <v>3</v>
      </c>
      <c r="M34" s="3"/>
      <c r="N34" s="3"/>
      <c r="O34" s="3"/>
      <c r="P34" s="3"/>
      <c r="Q34" s="3"/>
      <c r="R34" s="3"/>
      <c r="S34" s="13"/>
      <c r="T34" s="3"/>
    </row>
    <row r="35" spans="1:20" ht="75">
      <c r="A35" s="3"/>
      <c r="B35" s="2" t="s">
        <v>37</v>
      </c>
      <c r="C35" s="2" t="s">
        <v>38</v>
      </c>
      <c r="D35" s="21" t="s">
        <v>3</v>
      </c>
      <c r="E35" s="27" t="s">
        <v>39</v>
      </c>
      <c r="F35" s="27" t="s">
        <v>36</v>
      </c>
      <c r="G35" s="21" t="s">
        <v>3</v>
      </c>
      <c r="H35" s="50" t="s">
        <v>3</v>
      </c>
      <c r="I35" s="50" t="s">
        <v>3</v>
      </c>
      <c r="J35" s="50" t="s">
        <v>3</v>
      </c>
      <c r="K35" s="81">
        <v>147000</v>
      </c>
      <c r="L35" s="81">
        <v>147000</v>
      </c>
      <c r="M35" s="33">
        <v>155000</v>
      </c>
      <c r="N35" s="33">
        <v>155000</v>
      </c>
      <c r="O35" s="33">
        <v>155000</v>
      </c>
      <c r="P35" s="33">
        <v>155000</v>
      </c>
      <c r="Q35" s="33">
        <v>155000</v>
      </c>
      <c r="R35" s="33">
        <v>155000</v>
      </c>
      <c r="S35" s="33">
        <v>155000</v>
      </c>
      <c r="T35" s="4" t="s">
        <v>3</v>
      </c>
    </row>
    <row r="36" spans="1:20" ht="120">
      <c r="A36" s="3"/>
      <c r="B36" s="2" t="s">
        <v>121</v>
      </c>
      <c r="C36" s="2" t="s">
        <v>29</v>
      </c>
      <c r="D36" s="21" t="s">
        <v>3</v>
      </c>
      <c r="E36" s="21" t="s">
        <v>112</v>
      </c>
      <c r="F36" s="27" t="s">
        <v>36</v>
      </c>
      <c r="G36" s="21" t="s">
        <v>3</v>
      </c>
      <c r="H36" s="50" t="s">
        <v>3</v>
      </c>
      <c r="I36" s="50" t="s">
        <v>3</v>
      </c>
      <c r="J36" s="50" t="s">
        <v>3</v>
      </c>
      <c r="K36" s="27">
        <v>21</v>
      </c>
      <c r="L36" s="27">
        <v>22</v>
      </c>
      <c r="M36" s="33">
        <v>23</v>
      </c>
      <c r="N36" s="33">
        <v>24</v>
      </c>
      <c r="O36" s="33">
        <v>25</v>
      </c>
      <c r="P36" s="33">
        <v>26</v>
      </c>
      <c r="Q36" s="33">
        <v>27</v>
      </c>
      <c r="R36" s="33">
        <v>27</v>
      </c>
      <c r="S36" s="41">
        <v>27</v>
      </c>
      <c r="T36" s="4"/>
    </row>
    <row r="37" spans="1:20" ht="45">
      <c r="A37" s="3"/>
      <c r="B37" s="2" t="s">
        <v>122</v>
      </c>
      <c r="C37" s="2" t="s">
        <v>68</v>
      </c>
      <c r="D37" s="21" t="s">
        <v>3</v>
      </c>
      <c r="E37" s="27" t="s">
        <v>39</v>
      </c>
      <c r="F37" s="27" t="s">
        <v>36</v>
      </c>
      <c r="G37" s="21" t="s">
        <v>3</v>
      </c>
      <c r="H37" s="50" t="s">
        <v>3</v>
      </c>
      <c r="I37" s="50" t="s">
        <v>3</v>
      </c>
      <c r="J37" s="50" t="s">
        <v>3</v>
      </c>
      <c r="K37" s="27">
        <v>0.38</v>
      </c>
      <c r="L37" s="27">
        <v>0.4</v>
      </c>
      <c r="M37" s="42">
        <v>0.41</v>
      </c>
      <c r="N37" s="42">
        <v>0.43</v>
      </c>
      <c r="O37" s="42">
        <v>0.44</v>
      </c>
      <c r="P37" s="42">
        <v>0.46</v>
      </c>
      <c r="Q37" s="42">
        <v>0.47</v>
      </c>
      <c r="R37" s="42">
        <v>0.47</v>
      </c>
      <c r="S37" s="43">
        <v>0.47</v>
      </c>
      <c r="T37" s="44"/>
    </row>
    <row r="38" spans="1:20" ht="135">
      <c r="A38" s="3"/>
      <c r="B38" s="2" t="s">
        <v>123</v>
      </c>
      <c r="C38" s="2" t="s">
        <v>29</v>
      </c>
      <c r="D38" s="21" t="s">
        <v>3</v>
      </c>
      <c r="E38" s="21" t="s">
        <v>96</v>
      </c>
      <c r="F38" s="27" t="s">
        <v>36</v>
      </c>
      <c r="G38" s="21" t="s">
        <v>3</v>
      </c>
      <c r="H38" s="50" t="s">
        <v>3</v>
      </c>
      <c r="I38" s="50" t="s">
        <v>3</v>
      </c>
      <c r="J38" s="50" t="s">
        <v>3</v>
      </c>
      <c r="K38" s="27">
        <v>25</v>
      </c>
      <c r="L38" s="27">
        <v>35</v>
      </c>
      <c r="M38" s="33">
        <v>45</v>
      </c>
      <c r="N38" s="33">
        <v>55</v>
      </c>
      <c r="O38" s="33">
        <v>65</v>
      </c>
      <c r="P38" s="33">
        <v>75</v>
      </c>
      <c r="Q38" s="33">
        <v>85</v>
      </c>
      <c r="R38" s="33">
        <v>85</v>
      </c>
      <c r="S38" s="41">
        <v>85</v>
      </c>
      <c r="T38" s="4"/>
    </row>
    <row r="39" spans="1:20" ht="75">
      <c r="A39" s="3"/>
      <c r="B39" s="2" t="s">
        <v>124</v>
      </c>
      <c r="C39" s="2" t="s">
        <v>53</v>
      </c>
      <c r="D39" s="21" t="s">
        <v>3</v>
      </c>
      <c r="E39" s="27" t="s">
        <v>39</v>
      </c>
      <c r="F39" s="27" t="s">
        <v>36</v>
      </c>
      <c r="G39" s="21" t="s">
        <v>3</v>
      </c>
      <c r="H39" s="50" t="s">
        <v>3</v>
      </c>
      <c r="I39" s="50" t="s">
        <v>3</v>
      </c>
      <c r="J39" s="50" t="s">
        <v>3</v>
      </c>
      <c r="K39" s="92">
        <v>300</v>
      </c>
      <c r="L39" s="92">
        <v>350</v>
      </c>
      <c r="M39" s="33">
        <v>400</v>
      </c>
      <c r="N39" s="33">
        <v>450</v>
      </c>
      <c r="O39" s="33">
        <v>500</v>
      </c>
      <c r="P39" s="33">
        <v>550</v>
      </c>
      <c r="Q39" s="33">
        <v>600</v>
      </c>
      <c r="R39" s="33">
        <v>600</v>
      </c>
      <c r="S39" s="41">
        <v>600</v>
      </c>
      <c r="T39" s="4"/>
    </row>
    <row r="40" spans="1:20" ht="45">
      <c r="A40" s="3" t="s">
        <v>15</v>
      </c>
      <c r="B40" s="2" t="s">
        <v>40</v>
      </c>
      <c r="C40" s="2"/>
      <c r="D40" s="21">
        <v>0.05</v>
      </c>
      <c r="E40" s="4"/>
      <c r="F40" s="4"/>
      <c r="G40" s="21"/>
      <c r="H40" s="50"/>
      <c r="I40" s="50"/>
      <c r="J40" s="50"/>
      <c r="K40" s="4"/>
      <c r="L40" s="4"/>
      <c r="M40" s="3"/>
      <c r="N40" s="3"/>
      <c r="O40" s="3"/>
      <c r="P40" s="3"/>
      <c r="Q40" s="3"/>
      <c r="R40" s="3"/>
      <c r="S40" s="13"/>
      <c r="T40" s="3"/>
    </row>
    <row r="41" spans="1:20" ht="15" customHeight="1">
      <c r="A41" s="436"/>
      <c r="B41" s="433" t="s">
        <v>27</v>
      </c>
      <c r="C41" s="58" t="s">
        <v>6</v>
      </c>
      <c r="D41" s="21" t="s">
        <v>3</v>
      </c>
      <c r="E41" s="4" t="s">
        <v>3</v>
      </c>
      <c r="F41" s="4" t="s">
        <v>3</v>
      </c>
      <c r="G41" s="2"/>
      <c r="H41" s="50" t="s">
        <v>3</v>
      </c>
      <c r="I41" s="50" t="s">
        <v>3</v>
      </c>
      <c r="J41" s="50" t="s">
        <v>3</v>
      </c>
      <c r="K41" s="4" t="s">
        <v>3</v>
      </c>
      <c r="L41" s="4" t="s">
        <v>3</v>
      </c>
      <c r="M41" s="51">
        <f>M42+M43</f>
        <v>51554.5</v>
      </c>
      <c r="N41" s="51">
        <f t="shared" ref="N41:S41" si="5">N42+N43</f>
        <v>50754.5</v>
      </c>
      <c r="O41" s="51">
        <f t="shared" si="5"/>
        <v>50754.5</v>
      </c>
      <c r="P41" s="51">
        <f t="shared" si="5"/>
        <v>50754.5</v>
      </c>
      <c r="Q41" s="51">
        <f t="shared" si="5"/>
        <v>50754.5</v>
      </c>
      <c r="R41" s="51">
        <f t="shared" si="5"/>
        <v>50754.5</v>
      </c>
      <c r="S41" s="51">
        <f t="shared" si="5"/>
        <v>50754.5</v>
      </c>
      <c r="T41" s="51">
        <f>SUM(M41:S41)</f>
        <v>356081.5</v>
      </c>
    </row>
    <row r="42" spans="1:20">
      <c r="A42" s="437"/>
      <c r="B42" s="434"/>
      <c r="C42" s="59"/>
      <c r="D42" s="21" t="s">
        <v>3</v>
      </c>
      <c r="E42" s="4" t="s">
        <v>3</v>
      </c>
      <c r="F42" s="4" t="s">
        <v>3</v>
      </c>
      <c r="G42" s="2"/>
      <c r="H42" s="50" t="s">
        <v>72</v>
      </c>
      <c r="I42" s="50">
        <v>5222101</v>
      </c>
      <c r="J42" s="50">
        <v>612</v>
      </c>
      <c r="K42" s="4"/>
      <c r="L42" s="4"/>
      <c r="M42" s="52">
        <v>800</v>
      </c>
      <c r="N42" s="32"/>
      <c r="O42" s="32"/>
      <c r="P42" s="32"/>
      <c r="Q42" s="32"/>
      <c r="R42" s="32"/>
      <c r="S42" s="49"/>
      <c r="T42" s="32">
        <f>SUM(M42:S42)</f>
        <v>800</v>
      </c>
    </row>
    <row r="43" spans="1:20">
      <c r="A43" s="438"/>
      <c r="B43" s="435"/>
      <c r="C43" s="15"/>
      <c r="D43" s="21" t="s">
        <v>3</v>
      </c>
      <c r="E43" s="4" t="s">
        <v>3</v>
      </c>
      <c r="F43" s="4" t="s">
        <v>3</v>
      </c>
      <c r="G43" s="2"/>
      <c r="H43" s="50" t="s">
        <v>75</v>
      </c>
      <c r="I43" s="50" t="s">
        <v>78</v>
      </c>
      <c r="J43" s="50" t="s">
        <v>77</v>
      </c>
      <c r="K43" s="4"/>
      <c r="L43" s="4"/>
      <c r="M43" s="52">
        <f>50830.1-75.6</f>
        <v>50754.5</v>
      </c>
      <c r="N43" s="52">
        <f t="shared" ref="N43:S43" si="6">50830.1-75.6</f>
        <v>50754.5</v>
      </c>
      <c r="O43" s="52">
        <f t="shared" si="6"/>
        <v>50754.5</v>
      </c>
      <c r="P43" s="52">
        <f t="shared" si="6"/>
        <v>50754.5</v>
      </c>
      <c r="Q43" s="52">
        <f t="shared" si="6"/>
        <v>50754.5</v>
      </c>
      <c r="R43" s="52">
        <f t="shared" si="6"/>
        <v>50754.5</v>
      </c>
      <c r="S43" s="52">
        <f t="shared" si="6"/>
        <v>50754.5</v>
      </c>
      <c r="T43" s="32">
        <f>SUM(M43:S43)</f>
        <v>355281.5</v>
      </c>
    </row>
    <row r="44" spans="1:20">
      <c r="A44" s="3"/>
      <c r="B44" s="5" t="s">
        <v>28</v>
      </c>
      <c r="C44" s="2"/>
      <c r="D44" s="21"/>
      <c r="E44" s="4"/>
      <c r="F44" s="4"/>
      <c r="G44" s="21"/>
      <c r="H44" s="50"/>
      <c r="I44" s="50"/>
      <c r="J44" s="50"/>
      <c r="K44" s="4"/>
      <c r="L44" s="4"/>
      <c r="M44" s="3"/>
      <c r="N44" s="3"/>
      <c r="O44" s="3"/>
      <c r="P44" s="3"/>
      <c r="Q44" s="3"/>
      <c r="R44" s="3"/>
      <c r="S44" s="13"/>
      <c r="T44" s="3"/>
    </row>
    <row r="45" spans="1:20">
      <c r="A45" s="3"/>
      <c r="B45" s="2" t="s">
        <v>8</v>
      </c>
      <c r="C45" s="2" t="s">
        <v>6</v>
      </c>
      <c r="D45" s="21" t="s">
        <v>3</v>
      </c>
      <c r="E45" s="4" t="s">
        <v>3</v>
      </c>
      <c r="F45" s="4" t="s">
        <v>3</v>
      </c>
      <c r="G45" s="21"/>
      <c r="H45" s="50"/>
      <c r="I45" s="50"/>
      <c r="J45" s="50"/>
      <c r="K45" s="4" t="s">
        <v>3</v>
      </c>
      <c r="L45" s="4" t="s">
        <v>3</v>
      </c>
      <c r="M45" s="3"/>
      <c r="N45" s="3"/>
      <c r="O45" s="3"/>
      <c r="P45" s="3"/>
      <c r="Q45" s="3"/>
      <c r="R45" s="3"/>
      <c r="S45" s="13"/>
      <c r="T45" s="3"/>
    </row>
    <row r="46" spans="1:20">
      <c r="A46" s="3"/>
      <c r="B46" s="17" t="s">
        <v>9</v>
      </c>
      <c r="C46" s="2" t="s">
        <v>6</v>
      </c>
      <c r="D46" s="21" t="s">
        <v>3</v>
      </c>
      <c r="E46" s="4" t="s">
        <v>3</v>
      </c>
      <c r="F46" s="4" t="s">
        <v>3</v>
      </c>
      <c r="G46" s="21"/>
      <c r="H46" s="50"/>
      <c r="I46" s="50"/>
      <c r="J46" s="50"/>
      <c r="K46" s="4" t="s">
        <v>3</v>
      </c>
      <c r="L46" s="4" t="s">
        <v>3</v>
      </c>
      <c r="M46" s="3"/>
      <c r="N46" s="3"/>
      <c r="O46" s="3"/>
      <c r="P46" s="3"/>
      <c r="Q46" s="3"/>
      <c r="R46" s="3"/>
      <c r="S46" s="13"/>
      <c r="T46" s="3"/>
    </row>
    <row r="47" spans="1:20">
      <c r="A47" s="3"/>
      <c r="B47" s="2" t="s">
        <v>10</v>
      </c>
      <c r="C47" s="2" t="s">
        <v>6</v>
      </c>
      <c r="D47" s="21" t="s">
        <v>3</v>
      </c>
      <c r="E47" s="4" t="s">
        <v>3</v>
      </c>
      <c r="F47" s="4" t="s">
        <v>3</v>
      </c>
      <c r="G47" s="21"/>
      <c r="H47" s="50"/>
      <c r="I47" s="50"/>
      <c r="J47" s="50"/>
      <c r="K47" s="4" t="s">
        <v>3</v>
      </c>
      <c r="L47" s="4" t="s">
        <v>3</v>
      </c>
      <c r="M47" s="3"/>
      <c r="N47" s="3"/>
      <c r="O47" s="3"/>
      <c r="P47" s="3"/>
      <c r="Q47" s="3"/>
      <c r="R47" s="3"/>
      <c r="S47" s="13"/>
      <c r="T47" s="3"/>
    </row>
    <row r="48" spans="1:20" ht="45">
      <c r="A48" s="3"/>
      <c r="B48" s="25" t="s">
        <v>105</v>
      </c>
      <c r="C48" s="2" t="s">
        <v>38</v>
      </c>
      <c r="D48" s="21" t="s">
        <v>3</v>
      </c>
      <c r="E48" s="27" t="s">
        <v>39</v>
      </c>
      <c r="F48" s="27" t="s">
        <v>36</v>
      </c>
      <c r="G48" s="21" t="s">
        <v>3</v>
      </c>
      <c r="H48" s="50" t="s">
        <v>3</v>
      </c>
      <c r="I48" s="50" t="s">
        <v>3</v>
      </c>
      <c r="J48" s="50" t="s">
        <v>3</v>
      </c>
      <c r="K48" s="82">
        <v>285000</v>
      </c>
      <c r="L48" s="81">
        <v>285000</v>
      </c>
      <c r="M48" s="33">
        <v>285100</v>
      </c>
      <c r="N48" s="33">
        <v>285100</v>
      </c>
      <c r="O48" s="33">
        <v>285100</v>
      </c>
      <c r="P48" s="33">
        <v>285100</v>
      </c>
      <c r="Q48" s="33">
        <v>285100</v>
      </c>
      <c r="R48" s="33">
        <v>285100</v>
      </c>
      <c r="S48" s="33">
        <v>285100</v>
      </c>
      <c r="T48" s="4" t="s">
        <v>3</v>
      </c>
    </row>
    <row r="49" spans="1:20" ht="180">
      <c r="A49" s="3"/>
      <c r="B49" s="25" t="s">
        <v>125</v>
      </c>
      <c r="C49" s="2" t="s">
        <v>29</v>
      </c>
      <c r="D49" s="21" t="s">
        <v>3</v>
      </c>
      <c r="E49" s="21" t="s">
        <v>113</v>
      </c>
      <c r="F49" s="27" t="s">
        <v>36</v>
      </c>
      <c r="G49" s="21"/>
      <c r="H49" s="50" t="s">
        <v>3</v>
      </c>
      <c r="I49" s="50" t="s">
        <v>3</v>
      </c>
      <c r="J49" s="50" t="s">
        <v>3</v>
      </c>
      <c r="K49" s="27">
        <v>4.0999999999999996</v>
      </c>
      <c r="L49" s="27">
        <v>12.8</v>
      </c>
      <c r="M49" s="33">
        <v>24.4</v>
      </c>
      <c r="N49" s="33">
        <v>38.9</v>
      </c>
      <c r="O49" s="33">
        <v>56.4</v>
      </c>
      <c r="P49" s="33">
        <v>76.7</v>
      </c>
      <c r="Q49" s="33">
        <v>100</v>
      </c>
      <c r="R49" s="33">
        <v>100</v>
      </c>
      <c r="S49" s="41">
        <v>100</v>
      </c>
      <c r="T49" s="4"/>
    </row>
    <row r="50" spans="1:20" ht="180">
      <c r="A50" s="3"/>
      <c r="B50" s="25" t="s">
        <v>126</v>
      </c>
      <c r="C50" s="2" t="s">
        <v>29</v>
      </c>
      <c r="D50" s="21" t="s">
        <v>3</v>
      </c>
      <c r="E50" s="21" t="s">
        <v>114</v>
      </c>
      <c r="F50" s="27" t="s">
        <v>36</v>
      </c>
      <c r="G50" s="21"/>
      <c r="H50" s="50" t="s">
        <v>3</v>
      </c>
      <c r="I50" s="50" t="s">
        <v>3</v>
      </c>
      <c r="J50" s="50" t="s">
        <v>3</v>
      </c>
      <c r="K50" s="27">
        <v>70.3</v>
      </c>
      <c r="L50" s="27">
        <v>75</v>
      </c>
      <c r="M50" s="33">
        <v>79.7</v>
      </c>
      <c r="N50" s="33">
        <v>81.099999999999994</v>
      </c>
      <c r="O50" s="33">
        <v>82</v>
      </c>
      <c r="P50" s="33">
        <v>83</v>
      </c>
      <c r="Q50" s="45">
        <v>83.9</v>
      </c>
      <c r="R50" s="45">
        <v>83.9</v>
      </c>
      <c r="S50" s="46">
        <v>83.9</v>
      </c>
      <c r="T50" s="4"/>
    </row>
    <row r="51" spans="1:20" ht="45">
      <c r="A51" s="3" t="s">
        <v>41</v>
      </c>
      <c r="B51" s="2" t="s">
        <v>69</v>
      </c>
      <c r="C51" s="2"/>
      <c r="D51" s="21">
        <v>0.05</v>
      </c>
      <c r="E51" s="4"/>
      <c r="F51" s="4"/>
      <c r="G51" s="21"/>
      <c r="H51" s="50"/>
      <c r="I51" s="50"/>
      <c r="J51" s="50"/>
      <c r="K51" s="4"/>
      <c r="L51" s="4"/>
      <c r="M51" s="3"/>
      <c r="N51" s="3"/>
      <c r="O51" s="3"/>
      <c r="P51" s="3"/>
      <c r="Q51" s="3"/>
      <c r="R51" s="3"/>
      <c r="S51" s="13"/>
      <c r="T51" s="3"/>
    </row>
    <row r="52" spans="1:20" ht="15" customHeight="1">
      <c r="A52" s="436"/>
      <c r="B52" s="433" t="s">
        <v>27</v>
      </c>
      <c r="C52" s="433" t="s">
        <v>6</v>
      </c>
      <c r="D52" s="21" t="s">
        <v>3</v>
      </c>
      <c r="E52" s="4" t="s">
        <v>3</v>
      </c>
      <c r="F52" s="4" t="s">
        <v>3</v>
      </c>
      <c r="G52" s="2"/>
      <c r="H52" s="50" t="s">
        <v>3</v>
      </c>
      <c r="I52" s="50" t="s">
        <v>3</v>
      </c>
      <c r="J52" s="50" t="s">
        <v>3</v>
      </c>
      <c r="K52" s="4" t="s">
        <v>3</v>
      </c>
      <c r="L52" s="4" t="s">
        <v>3</v>
      </c>
      <c r="M52" s="51">
        <f>M53</f>
        <v>8000</v>
      </c>
      <c r="N52" s="51">
        <f t="shared" ref="N52:S52" si="7">N53</f>
        <v>0</v>
      </c>
      <c r="O52" s="51">
        <f t="shared" si="7"/>
        <v>0</v>
      </c>
      <c r="P52" s="51">
        <f t="shared" si="7"/>
        <v>0</v>
      </c>
      <c r="Q52" s="51">
        <f t="shared" si="7"/>
        <v>0</v>
      </c>
      <c r="R52" s="51">
        <f t="shared" si="7"/>
        <v>0</v>
      </c>
      <c r="S52" s="51">
        <f t="shared" si="7"/>
        <v>0</v>
      </c>
      <c r="T52" s="51">
        <f>SUM(M52:S52)</f>
        <v>8000</v>
      </c>
    </row>
    <row r="53" spans="1:20">
      <c r="A53" s="438"/>
      <c r="B53" s="435"/>
      <c r="C53" s="435"/>
      <c r="D53" s="21" t="s">
        <v>3</v>
      </c>
      <c r="E53" s="4" t="s">
        <v>3</v>
      </c>
      <c r="F53" s="4" t="s">
        <v>3</v>
      </c>
      <c r="G53" s="2"/>
      <c r="H53" s="50" t="s">
        <v>72</v>
      </c>
      <c r="I53" s="50" t="s">
        <v>79</v>
      </c>
      <c r="J53" s="50" t="s">
        <v>80</v>
      </c>
      <c r="K53" s="4" t="s">
        <v>3</v>
      </c>
      <c r="L53" s="4" t="s">
        <v>3</v>
      </c>
      <c r="M53" s="32">
        <v>8000</v>
      </c>
      <c r="N53" s="32"/>
      <c r="O53" s="32"/>
      <c r="P53" s="32"/>
      <c r="Q53" s="32"/>
      <c r="R53" s="32"/>
      <c r="S53" s="49"/>
      <c r="T53" s="32"/>
    </row>
    <row r="54" spans="1:20">
      <c r="A54" s="3"/>
      <c r="B54" s="5" t="s">
        <v>28</v>
      </c>
      <c r="C54" s="2"/>
      <c r="D54" s="21"/>
      <c r="E54" s="4"/>
      <c r="F54" s="4"/>
      <c r="G54" s="21"/>
      <c r="H54" s="50"/>
      <c r="I54" s="50"/>
      <c r="J54" s="50"/>
      <c r="K54" s="4"/>
      <c r="L54" s="4"/>
      <c r="M54" s="3"/>
      <c r="N54" s="3"/>
      <c r="O54" s="3"/>
      <c r="P54" s="3"/>
      <c r="Q54" s="3"/>
      <c r="R54" s="3"/>
      <c r="S54" s="13"/>
      <c r="T54" s="3"/>
    </row>
    <row r="55" spans="1:20">
      <c r="A55" s="3"/>
      <c r="B55" s="2" t="s">
        <v>8</v>
      </c>
      <c r="C55" s="2" t="s">
        <v>6</v>
      </c>
      <c r="D55" s="21" t="s">
        <v>3</v>
      </c>
      <c r="E55" s="4" t="s">
        <v>3</v>
      </c>
      <c r="F55" s="4" t="s">
        <v>3</v>
      </c>
      <c r="G55" s="21"/>
      <c r="H55" s="50"/>
      <c r="I55" s="50"/>
      <c r="J55" s="50"/>
      <c r="K55" s="4" t="s">
        <v>3</v>
      </c>
      <c r="L55" s="4" t="s">
        <v>3</v>
      </c>
      <c r="M55" s="3"/>
      <c r="N55" s="3"/>
      <c r="O55" s="3"/>
      <c r="P55" s="3"/>
      <c r="Q55" s="3"/>
      <c r="R55" s="3"/>
      <c r="S55" s="13"/>
      <c r="T55" s="3"/>
    </row>
    <row r="56" spans="1:20">
      <c r="A56" s="3"/>
      <c r="B56" s="17" t="s">
        <v>9</v>
      </c>
      <c r="C56" s="2" t="s">
        <v>6</v>
      </c>
      <c r="D56" s="21" t="s">
        <v>3</v>
      </c>
      <c r="E56" s="4" t="s">
        <v>3</v>
      </c>
      <c r="F56" s="4" t="s">
        <v>3</v>
      </c>
      <c r="G56" s="21"/>
      <c r="H56" s="50"/>
      <c r="I56" s="50"/>
      <c r="J56" s="50"/>
      <c r="K56" s="4" t="s">
        <v>3</v>
      </c>
      <c r="L56" s="4" t="s">
        <v>3</v>
      </c>
      <c r="M56" s="3"/>
      <c r="N56" s="3"/>
      <c r="O56" s="3"/>
      <c r="P56" s="3"/>
      <c r="Q56" s="3"/>
      <c r="R56" s="3"/>
      <c r="S56" s="13"/>
      <c r="T56" s="3"/>
    </row>
    <row r="57" spans="1:20">
      <c r="A57" s="3"/>
      <c r="B57" s="2" t="s">
        <v>10</v>
      </c>
      <c r="C57" s="2" t="s">
        <v>6</v>
      </c>
      <c r="D57" s="21" t="s">
        <v>3</v>
      </c>
      <c r="E57" s="4" t="s">
        <v>3</v>
      </c>
      <c r="F57" s="4" t="s">
        <v>3</v>
      </c>
      <c r="G57" s="21"/>
      <c r="H57" s="50"/>
      <c r="I57" s="50"/>
      <c r="J57" s="50"/>
      <c r="K57" s="4" t="s">
        <v>3</v>
      </c>
      <c r="L57" s="4" t="s">
        <v>3</v>
      </c>
      <c r="M57" s="3"/>
      <c r="N57" s="3"/>
      <c r="O57" s="3"/>
      <c r="P57" s="3"/>
      <c r="Q57" s="3"/>
      <c r="R57" s="3"/>
      <c r="S57" s="13"/>
      <c r="T57" s="3"/>
    </row>
    <row r="58" spans="1:20" ht="75">
      <c r="A58" s="3"/>
      <c r="B58" s="25" t="s">
        <v>157</v>
      </c>
      <c r="C58" s="2" t="s">
        <v>53</v>
      </c>
      <c r="D58" s="21"/>
      <c r="E58" s="4" t="s">
        <v>39</v>
      </c>
      <c r="F58" s="4"/>
      <c r="G58" s="21"/>
      <c r="H58" s="50" t="s">
        <v>3</v>
      </c>
      <c r="I58" s="50" t="s">
        <v>3</v>
      </c>
      <c r="J58" s="50" t="s">
        <v>3</v>
      </c>
      <c r="K58" s="4" t="s">
        <v>3</v>
      </c>
      <c r="L58" s="4" t="s">
        <v>3</v>
      </c>
      <c r="M58" s="3">
        <v>14</v>
      </c>
      <c r="N58" s="3"/>
      <c r="O58" s="3"/>
      <c r="P58" s="3"/>
      <c r="Q58" s="3"/>
      <c r="R58" s="3"/>
      <c r="S58" s="13"/>
      <c r="T58" s="3"/>
    </row>
    <row r="59" spans="1:20" ht="45">
      <c r="A59" s="3" t="s">
        <v>42</v>
      </c>
      <c r="B59" s="2" t="s">
        <v>43</v>
      </c>
      <c r="C59" s="2"/>
      <c r="D59" s="21">
        <v>0.05</v>
      </c>
      <c r="E59" s="27"/>
      <c r="F59" s="27"/>
      <c r="G59" s="21"/>
      <c r="H59" s="50"/>
      <c r="I59" s="50"/>
      <c r="J59" s="50"/>
      <c r="K59" s="4"/>
      <c r="L59" s="4"/>
      <c r="M59" s="33"/>
      <c r="N59" s="33"/>
      <c r="O59" s="33"/>
      <c r="P59" s="33"/>
      <c r="Q59" s="33"/>
      <c r="R59" s="33"/>
      <c r="S59" s="33"/>
      <c r="T59" s="4"/>
    </row>
    <row r="60" spans="1:20" ht="15" customHeight="1">
      <c r="A60" s="436"/>
      <c r="B60" s="433" t="s">
        <v>27</v>
      </c>
      <c r="C60" s="433" t="s">
        <v>6</v>
      </c>
      <c r="D60" s="21" t="s">
        <v>3</v>
      </c>
      <c r="E60" s="4" t="s">
        <v>3</v>
      </c>
      <c r="F60" s="4" t="s">
        <v>3</v>
      </c>
      <c r="G60" s="2"/>
      <c r="H60" s="50" t="s">
        <v>3</v>
      </c>
      <c r="I60" s="50" t="s">
        <v>3</v>
      </c>
      <c r="J60" s="50" t="s">
        <v>3</v>
      </c>
      <c r="K60" s="4" t="s">
        <v>3</v>
      </c>
      <c r="L60" s="4" t="s">
        <v>3</v>
      </c>
      <c r="M60" s="61">
        <f>M61</f>
        <v>28018.2</v>
      </c>
      <c r="N60" s="61">
        <f t="shared" ref="N60:S60" si="8">N61</f>
        <v>28018.2</v>
      </c>
      <c r="O60" s="61">
        <f t="shared" si="8"/>
        <v>28018.2</v>
      </c>
      <c r="P60" s="61">
        <f t="shared" si="8"/>
        <v>28018.2</v>
      </c>
      <c r="Q60" s="61">
        <f t="shared" si="8"/>
        <v>28018.2</v>
      </c>
      <c r="R60" s="61">
        <f t="shared" si="8"/>
        <v>28018.2</v>
      </c>
      <c r="S60" s="61">
        <f t="shared" si="8"/>
        <v>28018.2</v>
      </c>
      <c r="T60" s="63">
        <f>SUM(M60:S60)</f>
        <v>196127.40000000002</v>
      </c>
    </row>
    <row r="61" spans="1:20">
      <c r="A61" s="438"/>
      <c r="B61" s="435"/>
      <c r="C61" s="435"/>
      <c r="D61" s="21" t="s">
        <v>3</v>
      </c>
      <c r="E61" s="4" t="s">
        <v>3</v>
      </c>
      <c r="F61" s="4" t="s">
        <v>3</v>
      </c>
      <c r="G61" s="2"/>
      <c r="H61" s="50" t="s">
        <v>81</v>
      </c>
      <c r="I61" s="50" t="s">
        <v>82</v>
      </c>
      <c r="J61" s="50" t="s">
        <v>77</v>
      </c>
      <c r="K61" s="4" t="s">
        <v>3</v>
      </c>
      <c r="L61" s="4" t="s">
        <v>3</v>
      </c>
      <c r="M61" s="104">
        <v>28018.2</v>
      </c>
      <c r="N61" s="62">
        <v>28018.2</v>
      </c>
      <c r="O61" s="62">
        <v>28018.2</v>
      </c>
      <c r="P61" s="62">
        <v>28018.2</v>
      </c>
      <c r="Q61" s="62">
        <v>28018.2</v>
      </c>
      <c r="R61" s="62">
        <v>28018.2</v>
      </c>
      <c r="S61" s="62">
        <v>28018.2</v>
      </c>
      <c r="T61" s="34">
        <f>SUM(M61:S61)</f>
        <v>196127.40000000002</v>
      </c>
    </row>
    <row r="62" spans="1:20">
      <c r="A62" s="3"/>
      <c r="B62" s="5" t="s">
        <v>28</v>
      </c>
      <c r="C62" s="2"/>
      <c r="D62" s="21"/>
      <c r="E62" s="4"/>
      <c r="F62" s="4"/>
      <c r="G62" s="21"/>
      <c r="H62" s="50"/>
      <c r="I62" s="50"/>
      <c r="J62" s="50"/>
      <c r="K62" s="4"/>
      <c r="L62" s="4"/>
      <c r="M62" s="3"/>
      <c r="N62" s="3"/>
      <c r="O62" s="3"/>
      <c r="P62" s="3"/>
      <c r="Q62" s="3"/>
      <c r="R62" s="3"/>
      <c r="S62" s="13"/>
      <c r="T62" s="3"/>
    </row>
    <row r="63" spans="1:20">
      <c r="A63" s="3"/>
      <c r="B63" s="2" t="s">
        <v>8</v>
      </c>
      <c r="C63" s="2" t="s">
        <v>6</v>
      </c>
      <c r="D63" s="21" t="s">
        <v>3</v>
      </c>
      <c r="E63" s="4" t="s">
        <v>3</v>
      </c>
      <c r="F63" s="4" t="s">
        <v>3</v>
      </c>
      <c r="G63" s="21"/>
      <c r="H63" s="50"/>
      <c r="I63" s="50"/>
      <c r="J63" s="50"/>
      <c r="K63" s="4" t="s">
        <v>3</v>
      </c>
      <c r="L63" s="4" t="s">
        <v>3</v>
      </c>
      <c r="M63" s="3"/>
      <c r="N63" s="3"/>
      <c r="O63" s="3"/>
      <c r="P63" s="3"/>
      <c r="Q63" s="3"/>
      <c r="R63" s="3"/>
      <c r="S63" s="13"/>
      <c r="T63" s="3"/>
    </row>
    <row r="64" spans="1:20">
      <c r="A64" s="3"/>
      <c r="B64" s="2" t="s">
        <v>9</v>
      </c>
      <c r="C64" s="2" t="s">
        <v>6</v>
      </c>
      <c r="D64" s="21" t="s">
        <v>3</v>
      </c>
      <c r="E64" s="4" t="s">
        <v>3</v>
      </c>
      <c r="F64" s="4" t="s">
        <v>3</v>
      </c>
      <c r="G64" s="21"/>
      <c r="H64" s="50"/>
      <c r="I64" s="50"/>
      <c r="J64" s="50"/>
      <c r="K64" s="4" t="s">
        <v>3</v>
      </c>
      <c r="L64" s="4" t="s">
        <v>3</v>
      </c>
      <c r="M64" s="3"/>
      <c r="N64" s="3"/>
      <c r="O64" s="3"/>
      <c r="P64" s="3"/>
      <c r="Q64" s="3"/>
      <c r="R64" s="3"/>
      <c r="S64" s="13"/>
      <c r="T64" s="3"/>
    </row>
    <row r="65" spans="1:20">
      <c r="A65" s="3"/>
      <c r="B65" s="2" t="s">
        <v>10</v>
      </c>
      <c r="C65" s="2" t="s">
        <v>6</v>
      </c>
      <c r="D65" s="21" t="s">
        <v>3</v>
      </c>
      <c r="E65" s="4" t="s">
        <v>3</v>
      </c>
      <c r="F65" s="4" t="s">
        <v>3</v>
      </c>
      <c r="G65" s="21"/>
      <c r="H65" s="50"/>
      <c r="I65" s="50"/>
      <c r="J65" s="50"/>
      <c r="K65" s="4" t="s">
        <v>3</v>
      </c>
      <c r="L65" s="4" t="s">
        <v>3</v>
      </c>
      <c r="M65" s="3"/>
      <c r="N65" s="3"/>
      <c r="O65" s="3"/>
      <c r="P65" s="3"/>
      <c r="Q65" s="3"/>
      <c r="R65" s="3"/>
      <c r="S65" s="13"/>
      <c r="T65" s="3"/>
    </row>
    <row r="66" spans="1:20" ht="30">
      <c r="A66" s="3"/>
      <c r="B66" s="25" t="s">
        <v>44</v>
      </c>
      <c r="C66" s="2" t="s">
        <v>38</v>
      </c>
      <c r="D66" s="21"/>
      <c r="E66" s="27" t="s">
        <v>39</v>
      </c>
      <c r="F66" s="27" t="s">
        <v>36</v>
      </c>
      <c r="G66" s="21" t="s">
        <v>3</v>
      </c>
      <c r="H66" s="50" t="s">
        <v>3</v>
      </c>
      <c r="I66" s="50" t="s">
        <v>3</v>
      </c>
      <c r="J66" s="50" t="s">
        <v>3</v>
      </c>
      <c r="K66" s="4" t="s">
        <v>3</v>
      </c>
      <c r="L66" s="4" t="s">
        <v>3</v>
      </c>
      <c r="M66" s="33">
        <v>150000</v>
      </c>
      <c r="N66" s="33">
        <v>150000</v>
      </c>
      <c r="O66" s="33">
        <v>160000</v>
      </c>
      <c r="P66" s="33">
        <v>160000</v>
      </c>
      <c r="Q66" s="33">
        <v>160000</v>
      </c>
      <c r="R66" s="33">
        <v>160000</v>
      </c>
      <c r="S66" s="33">
        <v>160000</v>
      </c>
      <c r="T66" s="4" t="s">
        <v>3</v>
      </c>
    </row>
    <row r="67" spans="1:20" ht="45">
      <c r="A67" s="3" t="s">
        <v>45</v>
      </c>
      <c r="B67" s="2" t="s">
        <v>46</v>
      </c>
      <c r="C67" s="2"/>
      <c r="D67" s="21">
        <v>0.05</v>
      </c>
      <c r="E67" s="27"/>
      <c r="F67" s="27"/>
      <c r="G67" s="21"/>
      <c r="H67" s="50"/>
      <c r="I67" s="50"/>
      <c r="J67" s="50"/>
      <c r="K67" s="4"/>
      <c r="L67" s="4"/>
      <c r="M67" s="33"/>
      <c r="N67" s="33"/>
      <c r="O67" s="33"/>
      <c r="P67" s="33"/>
      <c r="Q67" s="33"/>
      <c r="R67" s="33"/>
      <c r="S67" s="33"/>
      <c r="T67" s="4"/>
    </row>
    <row r="68" spans="1:20" ht="15" customHeight="1">
      <c r="A68" s="436"/>
      <c r="B68" s="433" t="s">
        <v>27</v>
      </c>
      <c r="C68" s="433" t="s">
        <v>6</v>
      </c>
      <c r="D68" s="21" t="s">
        <v>3</v>
      </c>
      <c r="E68" s="4" t="s">
        <v>3</v>
      </c>
      <c r="F68" s="4" t="s">
        <v>3</v>
      </c>
      <c r="G68" s="2"/>
      <c r="H68" s="50" t="s">
        <v>3</v>
      </c>
      <c r="I68" s="50" t="s">
        <v>3</v>
      </c>
      <c r="J68" s="50" t="s">
        <v>3</v>
      </c>
      <c r="K68" s="4" t="s">
        <v>3</v>
      </c>
      <c r="L68" s="4" t="s">
        <v>3</v>
      </c>
      <c r="M68" s="61">
        <f>M69+M70+M71</f>
        <v>182830.8</v>
      </c>
      <c r="N68" s="61">
        <f t="shared" ref="N68:S68" si="9">N69+N70+N71</f>
        <v>180830.8</v>
      </c>
      <c r="O68" s="61">
        <f t="shared" si="9"/>
        <v>180830.8</v>
      </c>
      <c r="P68" s="61">
        <f t="shared" si="9"/>
        <v>180830.8</v>
      </c>
      <c r="Q68" s="61">
        <f t="shared" si="9"/>
        <v>180830.8</v>
      </c>
      <c r="R68" s="61">
        <f t="shared" si="9"/>
        <v>180830.8</v>
      </c>
      <c r="S68" s="61">
        <f t="shared" si="9"/>
        <v>180830.8</v>
      </c>
      <c r="T68" s="63">
        <f>SUM(M68:S68)</f>
        <v>1267815.6000000001</v>
      </c>
    </row>
    <row r="69" spans="1:20">
      <c r="A69" s="437"/>
      <c r="B69" s="434"/>
      <c r="C69" s="434"/>
      <c r="D69" s="21" t="s">
        <v>3</v>
      </c>
      <c r="E69" s="4" t="s">
        <v>3</v>
      </c>
      <c r="F69" s="4" t="s">
        <v>3</v>
      </c>
      <c r="G69" s="2"/>
      <c r="H69" s="50" t="s">
        <v>72</v>
      </c>
      <c r="I69" s="50" t="s">
        <v>73</v>
      </c>
      <c r="J69" s="50" t="s">
        <v>74</v>
      </c>
      <c r="K69" s="4" t="s">
        <v>3</v>
      </c>
      <c r="L69" s="4" t="s">
        <v>3</v>
      </c>
      <c r="M69" s="105">
        <v>2000</v>
      </c>
      <c r="N69" s="35"/>
      <c r="O69" s="35"/>
      <c r="P69" s="35"/>
      <c r="Q69" s="35"/>
      <c r="R69" s="35"/>
      <c r="S69" s="60"/>
      <c r="T69" s="34">
        <f>SUM(M69:S69)</f>
        <v>2000</v>
      </c>
    </row>
    <row r="70" spans="1:20">
      <c r="A70" s="437"/>
      <c r="B70" s="434"/>
      <c r="C70" s="434"/>
      <c r="D70" s="21" t="s">
        <v>3</v>
      </c>
      <c r="E70" s="4" t="s">
        <v>3</v>
      </c>
      <c r="F70" s="4" t="s">
        <v>3</v>
      </c>
      <c r="G70" s="2"/>
      <c r="H70" s="50" t="s">
        <v>75</v>
      </c>
      <c r="I70" s="50" t="s">
        <v>83</v>
      </c>
      <c r="J70" s="50" t="s">
        <v>77</v>
      </c>
      <c r="K70" s="4" t="s">
        <v>3</v>
      </c>
      <c r="L70" s="4" t="s">
        <v>3</v>
      </c>
      <c r="M70" s="105">
        <f>127422</f>
        <v>127422</v>
      </c>
      <c r="N70" s="35">
        <f>127422</f>
        <v>127422</v>
      </c>
      <c r="O70" s="35">
        <v>127422</v>
      </c>
      <c r="P70" s="35">
        <v>127422</v>
      </c>
      <c r="Q70" s="35">
        <v>127422</v>
      </c>
      <c r="R70" s="35">
        <v>127422</v>
      </c>
      <c r="S70" s="35">
        <v>127422</v>
      </c>
      <c r="T70" s="34">
        <f>SUM(M70:S70)</f>
        <v>891954</v>
      </c>
    </row>
    <row r="71" spans="1:20">
      <c r="A71" s="438"/>
      <c r="B71" s="435"/>
      <c r="C71" s="435"/>
      <c r="D71" s="21" t="s">
        <v>3</v>
      </c>
      <c r="E71" s="4" t="s">
        <v>3</v>
      </c>
      <c r="F71" s="4" t="s">
        <v>3</v>
      </c>
      <c r="G71" s="2"/>
      <c r="H71" s="50" t="s">
        <v>75</v>
      </c>
      <c r="I71" s="50" t="s">
        <v>83</v>
      </c>
      <c r="J71" s="50" t="s">
        <v>84</v>
      </c>
      <c r="K71" s="4" t="s">
        <v>3</v>
      </c>
      <c r="L71" s="4" t="s">
        <v>3</v>
      </c>
      <c r="M71" s="105">
        <v>53408.800000000003</v>
      </c>
      <c r="N71" s="35">
        <v>53408.800000000003</v>
      </c>
      <c r="O71" s="35">
        <v>53408.800000000003</v>
      </c>
      <c r="P71" s="35">
        <v>53408.800000000003</v>
      </c>
      <c r="Q71" s="35">
        <v>53408.800000000003</v>
      </c>
      <c r="R71" s="35">
        <v>53408.800000000003</v>
      </c>
      <c r="S71" s="35">
        <v>53408.800000000003</v>
      </c>
      <c r="T71" s="34">
        <f>SUM(M71:S71)</f>
        <v>373861.6</v>
      </c>
    </row>
    <row r="72" spans="1:20">
      <c r="A72" s="3"/>
      <c r="B72" s="5" t="s">
        <v>28</v>
      </c>
      <c r="C72" s="2"/>
      <c r="D72" s="21"/>
      <c r="E72" s="4"/>
      <c r="F72" s="4"/>
      <c r="G72" s="21"/>
      <c r="H72" s="50"/>
      <c r="I72" s="50"/>
      <c r="J72" s="50"/>
      <c r="K72" s="4"/>
      <c r="L72" s="4"/>
      <c r="M72" s="3"/>
      <c r="N72" s="3"/>
      <c r="O72" s="3"/>
      <c r="P72" s="3"/>
      <c r="Q72" s="3"/>
      <c r="R72" s="3"/>
      <c r="S72" s="13"/>
      <c r="T72" s="3"/>
    </row>
    <row r="73" spans="1:20">
      <c r="A73" s="3"/>
      <c r="B73" s="2" t="s">
        <v>8</v>
      </c>
      <c r="C73" s="2" t="s">
        <v>6</v>
      </c>
      <c r="D73" s="21" t="s">
        <v>3</v>
      </c>
      <c r="E73" s="4" t="s">
        <v>3</v>
      </c>
      <c r="F73" s="4" t="s">
        <v>3</v>
      </c>
      <c r="G73" s="21"/>
      <c r="H73" s="50"/>
      <c r="I73" s="50"/>
      <c r="J73" s="50"/>
      <c r="K73" s="4" t="s">
        <v>3</v>
      </c>
      <c r="L73" s="4" t="s">
        <v>3</v>
      </c>
      <c r="M73" s="3"/>
      <c r="N73" s="3"/>
      <c r="O73" s="3"/>
      <c r="P73" s="3"/>
      <c r="Q73" s="3"/>
      <c r="R73" s="3"/>
      <c r="S73" s="13"/>
      <c r="T73" s="3"/>
    </row>
    <row r="74" spans="1:20">
      <c r="A74" s="3"/>
      <c r="B74" s="2" t="s">
        <v>9</v>
      </c>
      <c r="C74" s="2" t="s">
        <v>6</v>
      </c>
      <c r="D74" s="21" t="s">
        <v>3</v>
      </c>
      <c r="E74" s="4" t="s">
        <v>3</v>
      </c>
      <c r="F74" s="4" t="s">
        <v>3</v>
      </c>
      <c r="G74" s="21"/>
      <c r="H74" s="50"/>
      <c r="I74" s="50"/>
      <c r="J74" s="50"/>
      <c r="K74" s="4" t="s">
        <v>3</v>
      </c>
      <c r="L74" s="4" t="s">
        <v>3</v>
      </c>
      <c r="M74" s="3"/>
      <c r="N74" s="3"/>
      <c r="O74" s="3"/>
      <c r="P74" s="3"/>
      <c r="Q74" s="3"/>
      <c r="R74" s="3"/>
      <c r="S74" s="13"/>
      <c r="T74" s="3"/>
    </row>
    <row r="75" spans="1:20">
      <c r="A75" s="3"/>
      <c r="B75" s="2" t="s">
        <v>10</v>
      </c>
      <c r="C75" s="2" t="s">
        <v>6</v>
      </c>
      <c r="D75" s="21" t="s">
        <v>3</v>
      </c>
      <c r="E75" s="4" t="s">
        <v>3</v>
      </c>
      <c r="F75" s="4" t="s">
        <v>3</v>
      </c>
      <c r="G75" s="21"/>
      <c r="H75" s="50"/>
      <c r="I75" s="50"/>
      <c r="J75" s="50"/>
      <c r="K75" s="4" t="s">
        <v>3</v>
      </c>
      <c r="L75" s="4" t="s">
        <v>3</v>
      </c>
      <c r="M75" s="3"/>
      <c r="N75" s="3"/>
      <c r="O75" s="3"/>
      <c r="P75" s="3"/>
      <c r="Q75" s="3"/>
      <c r="R75" s="3"/>
      <c r="S75" s="13"/>
      <c r="T75" s="3"/>
    </row>
    <row r="76" spans="1:20" s="76" customFormat="1" ht="60">
      <c r="A76" s="40"/>
      <c r="B76" s="77" t="s">
        <v>104</v>
      </c>
      <c r="C76" s="17" t="s">
        <v>38</v>
      </c>
      <c r="D76" s="21" t="s">
        <v>3</v>
      </c>
      <c r="E76" s="48" t="s">
        <v>39</v>
      </c>
      <c r="F76" s="48" t="s">
        <v>36</v>
      </c>
      <c r="G76" s="73"/>
      <c r="H76" s="74"/>
      <c r="I76" s="74"/>
      <c r="J76" s="74"/>
      <c r="K76" s="81">
        <v>307400</v>
      </c>
      <c r="L76" s="81">
        <v>307400</v>
      </c>
      <c r="M76" s="81">
        <v>313115</v>
      </c>
      <c r="N76" s="81">
        <v>313115</v>
      </c>
      <c r="O76" s="81">
        <v>313115</v>
      </c>
      <c r="P76" s="81">
        <v>313115</v>
      </c>
      <c r="Q76" s="81">
        <v>313115</v>
      </c>
      <c r="R76" s="81">
        <v>313115</v>
      </c>
      <c r="S76" s="81">
        <v>313115</v>
      </c>
      <c r="T76" s="47"/>
    </row>
    <row r="77" spans="1:20" ht="150">
      <c r="A77" s="3"/>
      <c r="B77" s="25" t="s">
        <v>127</v>
      </c>
      <c r="C77" s="2" t="s">
        <v>29</v>
      </c>
      <c r="D77" s="21" t="s">
        <v>3</v>
      </c>
      <c r="E77" s="21" t="s">
        <v>115</v>
      </c>
      <c r="F77" s="27" t="s">
        <v>36</v>
      </c>
      <c r="G77" s="21" t="s">
        <v>3</v>
      </c>
      <c r="H77" s="50" t="s">
        <v>3</v>
      </c>
      <c r="I77" s="50" t="s">
        <v>3</v>
      </c>
      <c r="J77" s="50" t="s">
        <v>3</v>
      </c>
      <c r="K77" s="27">
        <v>3.1</v>
      </c>
      <c r="L77" s="27">
        <v>3.2</v>
      </c>
      <c r="M77" s="45">
        <v>3.3</v>
      </c>
      <c r="N77" s="45">
        <v>3.4</v>
      </c>
      <c r="O77" s="45">
        <v>3.5</v>
      </c>
      <c r="P77" s="45">
        <v>3.6</v>
      </c>
      <c r="Q77" s="45">
        <v>3.7</v>
      </c>
      <c r="R77" s="45">
        <v>3.7</v>
      </c>
      <c r="S77" s="45">
        <v>3.7</v>
      </c>
      <c r="T77" s="4" t="s">
        <v>3</v>
      </c>
    </row>
    <row r="78" spans="1:20" ht="135">
      <c r="A78" s="3"/>
      <c r="B78" s="25" t="s">
        <v>128</v>
      </c>
      <c r="C78" s="2" t="s">
        <v>29</v>
      </c>
      <c r="D78" s="21" t="s">
        <v>3</v>
      </c>
      <c r="E78" s="21" t="s">
        <v>97</v>
      </c>
      <c r="F78" s="27" t="s">
        <v>36</v>
      </c>
      <c r="G78" s="21" t="s">
        <v>3</v>
      </c>
      <c r="H78" s="50" t="s">
        <v>3</v>
      </c>
      <c r="I78" s="50" t="s">
        <v>3</v>
      </c>
      <c r="J78" s="50" t="s">
        <v>3</v>
      </c>
      <c r="K78" s="27">
        <v>66</v>
      </c>
      <c r="L78" s="27">
        <v>83</v>
      </c>
      <c r="M78" s="45">
        <v>83</v>
      </c>
      <c r="N78" s="45">
        <v>83</v>
      </c>
      <c r="O78" s="45">
        <v>100</v>
      </c>
      <c r="P78" s="45">
        <v>100</v>
      </c>
      <c r="Q78" s="45">
        <v>100</v>
      </c>
      <c r="R78" s="45">
        <v>100</v>
      </c>
      <c r="S78" s="45">
        <v>100</v>
      </c>
      <c r="T78" s="4"/>
    </row>
    <row r="79" spans="1:20" ht="30">
      <c r="A79" s="3" t="s">
        <v>47</v>
      </c>
      <c r="B79" s="25" t="s">
        <v>48</v>
      </c>
      <c r="C79" s="2"/>
      <c r="D79" s="21">
        <v>0.05</v>
      </c>
      <c r="E79" s="27"/>
      <c r="F79" s="27"/>
      <c r="G79" s="21"/>
      <c r="H79" s="50"/>
      <c r="I79" s="50"/>
      <c r="J79" s="50"/>
      <c r="K79" s="47"/>
      <c r="L79" s="47"/>
      <c r="M79" s="33"/>
      <c r="N79" s="33"/>
      <c r="O79" s="33"/>
      <c r="P79" s="45"/>
      <c r="Q79" s="45"/>
      <c r="R79" s="45"/>
      <c r="S79" s="45"/>
      <c r="T79" s="4"/>
    </row>
    <row r="80" spans="1:20" ht="15" customHeight="1">
      <c r="A80" s="436"/>
      <c r="B80" s="433" t="s">
        <v>27</v>
      </c>
      <c r="C80" s="433" t="s">
        <v>6</v>
      </c>
      <c r="D80" s="21" t="s">
        <v>3</v>
      </c>
      <c r="E80" s="4" t="s">
        <v>3</v>
      </c>
      <c r="F80" s="4" t="s">
        <v>3</v>
      </c>
      <c r="G80" s="2"/>
      <c r="H80" s="50" t="s">
        <v>3</v>
      </c>
      <c r="I80" s="50" t="s">
        <v>3</v>
      </c>
      <c r="J80" s="50" t="s">
        <v>3</v>
      </c>
      <c r="K80" s="4" t="s">
        <v>3</v>
      </c>
      <c r="L80" s="4" t="s">
        <v>3</v>
      </c>
      <c r="M80" s="61">
        <f>M81+M82+M83</f>
        <v>92726.5</v>
      </c>
      <c r="N80" s="61">
        <f t="shared" ref="N80:S80" si="10">N81+N82+N83</f>
        <v>90907.5</v>
      </c>
      <c r="O80" s="61">
        <f t="shared" si="10"/>
        <v>90907.5</v>
      </c>
      <c r="P80" s="61">
        <f t="shared" si="10"/>
        <v>90907.5</v>
      </c>
      <c r="Q80" s="61">
        <f t="shared" si="10"/>
        <v>90907.5</v>
      </c>
      <c r="R80" s="61">
        <f t="shared" si="10"/>
        <v>90907.5</v>
      </c>
      <c r="S80" s="61">
        <f t="shared" si="10"/>
        <v>90907.5</v>
      </c>
      <c r="T80" s="63">
        <f>SUM(M80:S80)</f>
        <v>638171.5</v>
      </c>
    </row>
    <row r="81" spans="1:20">
      <c r="A81" s="437"/>
      <c r="B81" s="434"/>
      <c r="C81" s="434"/>
      <c r="D81" s="21" t="s">
        <v>3</v>
      </c>
      <c r="E81" s="4" t="s">
        <v>3</v>
      </c>
      <c r="F81" s="4" t="s">
        <v>3</v>
      </c>
      <c r="G81" s="2"/>
      <c r="H81" s="50" t="s">
        <v>72</v>
      </c>
      <c r="I81" s="50" t="s">
        <v>73</v>
      </c>
      <c r="J81" s="50" t="s">
        <v>74</v>
      </c>
      <c r="K81" s="4" t="s">
        <v>3</v>
      </c>
      <c r="L81" s="4" t="s">
        <v>3</v>
      </c>
      <c r="M81" s="105">
        <f>2000-181</f>
        <v>1819</v>
      </c>
      <c r="N81" s="35"/>
      <c r="O81" s="35"/>
      <c r="P81" s="35"/>
      <c r="Q81" s="35"/>
      <c r="R81" s="35"/>
      <c r="S81" s="60"/>
      <c r="T81" s="34">
        <f>SUM(M81:S81)</f>
        <v>1819</v>
      </c>
    </row>
    <row r="82" spans="1:20">
      <c r="A82" s="438"/>
      <c r="B82" s="435"/>
      <c r="C82" s="435"/>
      <c r="D82" s="21" t="s">
        <v>3</v>
      </c>
      <c r="E82" s="4" t="s">
        <v>3</v>
      </c>
      <c r="F82" s="4" t="s">
        <v>3</v>
      </c>
      <c r="G82" s="2"/>
      <c r="H82" s="50" t="s">
        <v>85</v>
      </c>
      <c r="I82" s="50" t="s">
        <v>86</v>
      </c>
      <c r="J82" s="50" t="s">
        <v>77</v>
      </c>
      <c r="K82" s="4" t="s">
        <v>3</v>
      </c>
      <c r="L82" s="4" t="s">
        <v>3</v>
      </c>
      <c r="M82" s="105">
        <v>88060.6</v>
      </c>
      <c r="N82" s="35">
        <v>88060.6</v>
      </c>
      <c r="O82" s="35">
        <v>88060.6</v>
      </c>
      <c r="P82" s="35">
        <v>88060.6</v>
      </c>
      <c r="Q82" s="35">
        <v>88060.6</v>
      </c>
      <c r="R82" s="35">
        <v>88060.6</v>
      </c>
      <c r="S82" s="35">
        <v>88060.6</v>
      </c>
      <c r="T82" s="34">
        <f>SUM(M82:S82)</f>
        <v>616424.19999999995</v>
      </c>
    </row>
    <row r="83" spans="1:20">
      <c r="A83" s="3"/>
      <c r="B83" s="5" t="s">
        <v>28</v>
      </c>
      <c r="C83" s="2"/>
      <c r="D83" s="21"/>
      <c r="E83" s="4"/>
      <c r="F83" s="4"/>
      <c r="G83" s="21"/>
      <c r="H83" s="50" t="s">
        <v>85</v>
      </c>
      <c r="I83" s="50" t="s">
        <v>86</v>
      </c>
      <c r="J83" s="50" t="s">
        <v>74</v>
      </c>
      <c r="K83" s="4" t="s">
        <v>3</v>
      </c>
      <c r="L83" s="4" t="s">
        <v>3</v>
      </c>
      <c r="M83" s="40">
        <v>2846.9</v>
      </c>
      <c r="N83" s="3">
        <v>2846.9</v>
      </c>
      <c r="O83" s="3">
        <v>2846.9</v>
      </c>
      <c r="P83" s="3">
        <v>2846.9</v>
      </c>
      <c r="Q83" s="3">
        <v>2846.9</v>
      </c>
      <c r="R83" s="3">
        <v>2846.9</v>
      </c>
      <c r="S83" s="3">
        <v>2846.9</v>
      </c>
      <c r="T83" s="34">
        <f>SUM(M83:S83)</f>
        <v>19928.300000000003</v>
      </c>
    </row>
    <row r="84" spans="1:20">
      <c r="A84" s="3"/>
      <c r="B84" s="2" t="s">
        <v>8</v>
      </c>
      <c r="C84" s="2" t="s">
        <v>6</v>
      </c>
      <c r="D84" s="21" t="s">
        <v>3</v>
      </c>
      <c r="E84" s="4" t="s">
        <v>3</v>
      </c>
      <c r="F84" s="4" t="s">
        <v>3</v>
      </c>
      <c r="G84" s="21"/>
      <c r="H84" s="50"/>
      <c r="I84" s="50"/>
      <c r="J84" s="50"/>
      <c r="K84" s="4" t="s">
        <v>3</v>
      </c>
      <c r="L84" s="4" t="s">
        <v>3</v>
      </c>
      <c r="M84" s="3"/>
      <c r="N84" s="3"/>
      <c r="O84" s="3"/>
      <c r="P84" s="3"/>
      <c r="Q84" s="3"/>
      <c r="R84" s="3"/>
      <c r="S84" s="13"/>
      <c r="T84" s="3"/>
    </row>
    <row r="85" spans="1:20">
      <c r="A85" s="3"/>
      <c r="B85" s="2" t="s">
        <v>9</v>
      </c>
      <c r="C85" s="2" t="s">
        <v>6</v>
      </c>
      <c r="D85" s="21" t="s">
        <v>3</v>
      </c>
      <c r="E85" s="4" t="s">
        <v>3</v>
      </c>
      <c r="F85" s="4" t="s">
        <v>3</v>
      </c>
      <c r="G85" s="21"/>
      <c r="H85" s="50"/>
      <c r="I85" s="50"/>
      <c r="J85" s="50"/>
      <c r="K85" s="4" t="s">
        <v>3</v>
      </c>
      <c r="L85" s="4" t="s">
        <v>3</v>
      </c>
      <c r="M85" s="3"/>
      <c r="N85" s="3"/>
      <c r="O85" s="3"/>
      <c r="P85" s="3"/>
      <c r="Q85" s="3"/>
      <c r="R85" s="3"/>
      <c r="S85" s="13"/>
      <c r="T85" s="3"/>
    </row>
    <row r="86" spans="1:20">
      <c r="A86" s="3"/>
      <c r="B86" s="2" t="s">
        <v>10</v>
      </c>
      <c r="C86" s="2" t="s">
        <v>6</v>
      </c>
      <c r="D86" s="21" t="s">
        <v>3</v>
      </c>
      <c r="E86" s="4" t="s">
        <v>3</v>
      </c>
      <c r="F86" s="4" t="s">
        <v>3</v>
      </c>
      <c r="G86" s="21"/>
      <c r="H86" s="50"/>
      <c r="I86" s="50"/>
      <c r="J86" s="50"/>
      <c r="K86" s="4" t="s">
        <v>3</v>
      </c>
      <c r="L86" s="4" t="s">
        <v>3</v>
      </c>
      <c r="M86" s="3"/>
      <c r="N86" s="3"/>
      <c r="O86" s="3"/>
      <c r="P86" s="3"/>
      <c r="Q86" s="3"/>
      <c r="R86" s="3"/>
      <c r="S86" s="13"/>
      <c r="T86" s="3"/>
    </row>
    <row r="87" spans="1:20" s="76" customFormat="1" ht="60">
      <c r="A87" s="17"/>
      <c r="B87" s="77" t="s">
        <v>147</v>
      </c>
      <c r="C87" s="17" t="s">
        <v>38</v>
      </c>
      <c r="D87" s="21" t="s">
        <v>3</v>
      </c>
      <c r="E87" s="48" t="s">
        <v>39</v>
      </c>
      <c r="F87" s="48" t="s">
        <v>36</v>
      </c>
      <c r="G87" s="73" t="s">
        <v>3</v>
      </c>
      <c r="H87" s="74" t="s">
        <v>3</v>
      </c>
      <c r="I87" s="74" t="s">
        <v>3</v>
      </c>
      <c r="J87" s="74" t="s">
        <v>3</v>
      </c>
      <c r="K87" s="48">
        <v>509</v>
      </c>
      <c r="L87" s="48">
        <v>509</v>
      </c>
      <c r="M87" s="31">
        <v>509</v>
      </c>
      <c r="N87" s="31">
        <v>509</v>
      </c>
      <c r="O87" s="31">
        <v>509</v>
      </c>
      <c r="P87" s="31">
        <v>509</v>
      </c>
      <c r="Q87" s="31">
        <v>509</v>
      </c>
      <c r="R87" s="31">
        <v>509</v>
      </c>
      <c r="S87" s="31">
        <v>509</v>
      </c>
      <c r="T87" s="47" t="s">
        <v>3</v>
      </c>
    </row>
    <row r="88" spans="1:20" ht="240">
      <c r="A88" s="3"/>
      <c r="B88" s="25" t="s">
        <v>129</v>
      </c>
      <c r="C88" s="2" t="s">
        <v>29</v>
      </c>
      <c r="D88" s="21" t="s">
        <v>3</v>
      </c>
      <c r="E88" s="21" t="s">
        <v>98</v>
      </c>
      <c r="F88" s="27" t="s">
        <v>36</v>
      </c>
      <c r="G88" s="21"/>
      <c r="H88" s="50"/>
      <c r="I88" s="50"/>
      <c r="J88" s="50"/>
      <c r="K88" s="48">
        <v>45</v>
      </c>
      <c r="L88" s="48">
        <v>47</v>
      </c>
      <c r="M88" s="29">
        <v>48</v>
      </c>
      <c r="N88" s="29">
        <v>49</v>
      </c>
      <c r="O88" s="29">
        <v>50</v>
      </c>
      <c r="P88" s="29">
        <v>53</v>
      </c>
      <c r="Q88" s="29">
        <v>55</v>
      </c>
      <c r="R88" s="29">
        <v>55</v>
      </c>
      <c r="S88" s="29">
        <v>55</v>
      </c>
      <c r="T88" s="4"/>
    </row>
    <row r="89" spans="1:20" ht="165">
      <c r="A89" s="3"/>
      <c r="B89" s="25" t="s">
        <v>130</v>
      </c>
      <c r="C89" s="2" t="s">
        <v>29</v>
      </c>
      <c r="D89" s="21" t="s">
        <v>3</v>
      </c>
      <c r="E89" s="21" t="s">
        <v>99</v>
      </c>
      <c r="F89" s="27" t="s">
        <v>36</v>
      </c>
      <c r="G89" s="21"/>
      <c r="H89" s="50"/>
      <c r="I89" s="50"/>
      <c r="J89" s="50"/>
      <c r="K89" s="48">
        <v>8</v>
      </c>
      <c r="L89" s="48">
        <v>8.1999999999999993</v>
      </c>
      <c r="M89" s="29">
        <v>8.5</v>
      </c>
      <c r="N89" s="29">
        <v>8.6999999999999993</v>
      </c>
      <c r="O89" s="29">
        <v>9</v>
      </c>
      <c r="P89" s="29">
        <v>9.5</v>
      </c>
      <c r="Q89" s="29">
        <v>10</v>
      </c>
      <c r="R89" s="29">
        <v>10</v>
      </c>
      <c r="S89" s="29">
        <v>10</v>
      </c>
      <c r="T89" s="4"/>
    </row>
    <row r="90" spans="1:20" ht="75">
      <c r="A90" s="3"/>
      <c r="B90" s="25" t="s">
        <v>131</v>
      </c>
      <c r="C90" s="2" t="s">
        <v>38</v>
      </c>
      <c r="D90" s="21" t="s">
        <v>3</v>
      </c>
      <c r="E90" s="27" t="s">
        <v>39</v>
      </c>
      <c r="F90" s="27" t="s">
        <v>36</v>
      </c>
      <c r="G90" s="21"/>
      <c r="H90" s="50"/>
      <c r="I90" s="50"/>
      <c r="J90" s="50"/>
      <c r="K90" s="48"/>
      <c r="L90" s="48"/>
      <c r="M90" s="29">
        <v>95</v>
      </c>
      <c r="N90" s="29">
        <v>100</v>
      </c>
      <c r="O90" s="29">
        <v>105</v>
      </c>
      <c r="P90" s="29">
        <v>110</v>
      </c>
      <c r="Q90" s="29">
        <v>115</v>
      </c>
      <c r="R90" s="29">
        <v>115</v>
      </c>
      <c r="S90" s="29">
        <v>115</v>
      </c>
      <c r="T90" s="4"/>
    </row>
    <row r="91" spans="1:20" ht="30">
      <c r="A91" s="3" t="s">
        <v>49</v>
      </c>
      <c r="B91" s="25" t="s">
        <v>137</v>
      </c>
      <c r="C91" s="2"/>
      <c r="D91" s="21">
        <v>0.05</v>
      </c>
      <c r="E91" s="27"/>
      <c r="F91" s="27"/>
      <c r="G91" s="21"/>
      <c r="H91" s="50"/>
      <c r="I91" s="50"/>
      <c r="J91" s="50"/>
      <c r="K91" s="4"/>
      <c r="L91" s="4"/>
      <c r="M91" s="33"/>
      <c r="N91" s="33"/>
      <c r="O91" s="33"/>
      <c r="P91" s="33"/>
      <c r="Q91" s="33"/>
      <c r="R91" s="33"/>
      <c r="S91" s="33"/>
      <c r="T91" s="4"/>
    </row>
    <row r="92" spans="1:20" ht="15" customHeight="1">
      <c r="A92" s="436"/>
      <c r="B92" s="433" t="s">
        <v>27</v>
      </c>
      <c r="C92" s="433" t="s">
        <v>6</v>
      </c>
      <c r="D92" s="21" t="s">
        <v>3</v>
      </c>
      <c r="E92" s="4" t="s">
        <v>3</v>
      </c>
      <c r="F92" s="4" t="s">
        <v>3</v>
      </c>
      <c r="G92" s="2"/>
      <c r="H92" s="50" t="s">
        <v>3</v>
      </c>
      <c r="I92" s="50" t="s">
        <v>3</v>
      </c>
      <c r="J92" s="50" t="s">
        <v>3</v>
      </c>
      <c r="K92" s="4" t="s">
        <v>3</v>
      </c>
      <c r="L92" s="4" t="s">
        <v>3</v>
      </c>
      <c r="M92" s="61">
        <f>M93</f>
        <v>2020</v>
      </c>
      <c r="N92" s="61">
        <f t="shared" ref="N92:S92" si="11">N93</f>
        <v>0</v>
      </c>
      <c r="O92" s="61">
        <f t="shared" si="11"/>
        <v>0</v>
      </c>
      <c r="P92" s="61">
        <f t="shared" si="11"/>
        <v>0</v>
      </c>
      <c r="Q92" s="61">
        <f t="shared" si="11"/>
        <v>0</v>
      </c>
      <c r="R92" s="61">
        <f t="shared" si="11"/>
        <v>0</v>
      </c>
      <c r="S92" s="61">
        <f t="shared" si="11"/>
        <v>0</v>
      </c>
      <c r="T92" s="63">
        <f>SUM(M92:S92)</f>
        <v>2020</v>
      </c>
    </row>
    <row r="93" spans="1:20">
      <c r="A93" s="438"/>
      <c r="B93" s="435"/>
      <c r="C93" s="435"/>
      <c r="D93" s="21" t="s">
        <v>3</v>
      </c>
      <c r="E93" s="4" t="s">
        <v>3</v>
      </c>
      <c r="F93" s="4" t="s">
        <v>3</v>
      </c>
      <c r="G93" s="2"/>
      <c r="H93" s="50" t="s">
        <v>72</v>
      </c>
      <c r="I93" s="50" t="s">
        <v>73</v>
      </c>
      <c r="J93" s="50" t="s">
        <v>74</v>
      </c>
      <c r="K93" s="4" t="s">
        <v>3</v>
      </c>
      <c r="L93" s="4" t="s">
        <v>3</v>
      </c>
      <c r="M93" s="105">
        <v>2020</v>
      </c>
      <c r="N93" s="35"/>
      <c r="O93" s="35"/>
      <c r="P93" s="35"/>
      <c r="Q93" s="35"/>
      <c r="R93" s="35"/>
      <c r="S93" s="60"/>
      <c r="T93" s="34">
        <f>SUM(M93:S93)</f>
        <v>2020</v>
      </c>
    </row>
    <row r="94" spans="1:20">
      <c r="A94" s="3"/>
      <c r="B94" s="5" t="s">
        <v>28</v>
      </c>
      <c r="C94" s="2"/>
      <c r="D94" s="21"/>
      <c r="E94" s="4"/>
      <c r="F94" s="4"/>
      <c r="G94" s="21"/>
      <c r="H94" s="50"/>
      <c r="I94" s="50"/>
      <c r="J94" s="50"/>
      <c r="K94" s="4"/>
      <c r="L94" s="4"/>
      <c r="M94" s="3"/>
      <c r="N94" s="3"/>
      <c r="O94" s="3"/>
      <c r="P94" s="3"/>
      <c r="Q94" s="3"/>
      <c r="R94" s="3"/>
      <c r="S94" s="13"/>
      <c r="T94" s="3"/>
    </row>
    <row r="95" spans="1:20">
      <c r="A95" s="3"/>
      <c r="B95" s="2" t="s">
        <v>8</v>
      </c>
      <c r="C95" s="2" t="s">
        <v>6</v>
      </c>
      <c r="D95" s="21" t="s">
        <v>3</v>
      </c>
      <c r="E95" s="4" t="s">
        <v>3</v>
      </c>
      <c r="F95" s="4" t="s">
        <v>3</v>
      </c>
      <c r="G95" s="21"/>
      <c r="H95" s="50"/>
      <c r="I95" s="50"/>
      <c r="J95" s="50"/>
      <c r="K95" s="4" t="s">
        <v>3</v>
      </c>
      <c r="L95" s="4" t="s">
        <v>3</v>
      </c>
      <c r="M95" s="3"/>
      <c r="N95" s="3"/>
      <c r="O95" s="3"/>
      <c r="P95" s="3"/>
      <c r="Q95" s="3"/>
      <c r="R95" s="3"/>
      <c r="S95" s="13"/>
      <c r="T95" s="3"/>
    </row>
    <row r="96" spans="1:20">
      <c r="A96" s="3"/>
      <c r="B96" s="2" t="s">
        <v>9</v>
      </c>
      <c r="C96" s="2" t="s">
        <v>6</v>
      </c>
      <c r="D96" s="21" t="s">
        <v>3</v>
      </c>
      <c r="E96" s="4" t="s">
        <v>3</v>
      </c>
      <c r="F96" s="4" t="s">
        <v>3</v>
      </c>
      <c r="G96" s="21"/>
      <c r="H96" s="50"/>
      <c r="I96" s="50"/>
      <c r="J96" s="50"/>
      <c r="K96" s="4" t="s">
        <v>3</v>
      </c>
      <c r="L96" s="4" t="s">
        <v>3</v>
      </c>
      <c r="M96" s="3"/>
      <c r="N96" s="3"/>
      <c r="O96" s="3"/>
      <c r="P96" s="3"/>
      <c r="Q96" s="3"/>
      <c r="R96" s="3"/>
      <c r="S96" s="13"/>
      <c r="T96" s="3"/>
    </row>
    <row r="97" spans="1:22" ht="18.75" customHeight="1">
      <c r="A97" s="3"/>
      <c r="B97" s="2" t="s">
        <v>10</v>
      </c>
      <c r="C97" s="2" t="s">
        <v>6</v>
      </c>
      <c r="D97" s="21" t="s">
        <v>3</v>
      </c>
      <c r="E97" s="4" t="s">
        <v>3</v>
      </c>
      <c r="F97" s="4" t="s">
        <v>3</v>
      </c>
      <c r="G97" s="21"/>
      <c r="H97" s="50"/>
      <c r="I97" s="50"/>
      <c r="J97" s="50"/>
      <c r="K97" s="4" t="s">
        <v>3</v>
      </c>
      <c r="L97" s="4" t="s">
        <v>3</v>
      </c>
      <c r="M97" s="3"/>
      <c r="N97" s="3"/>
      <c r="O97" s="3"/>
      <c r="P97" s="3"/>
      <c r="Q97" s="3"/>
      <c r="R97" s="3"/>
      <c r="S97" s="13"/>
      <c r="T97" s="3"/>
    </row>
    <row r="98" spans="1:22" ht="106.5" customHeight="1">
      <c r="A98" s="3"/>
      <c r="B98" s="2" t="s">
        <v>132</v>
      </c>
      <c r="C98" s="2" t="s">
        <v>29</v>
      </c>
      <c r="D98" s="21" t="s">
        <v>3</v>
      </c>
      <c r="E98" s="21" t="s">
        <v>100</v>
      </c>
      <c r="F98" s="4" t="s">
        <v>36</v>
      </c>
      <c r="G98" s="21"/>
      <c r="H98" s="50"/>
      <c r="I98" s="50"/>
      <c r="J98" s="50"/>
      <c r="K98" s="4">
        <v>1</v>
      </c>
      <c r="L98" s="4">
        <v>2</v>
      </c>
      <c r="M98" s="3">
        <v>3</v>
      </c>
      <c r="N98" s="3">
        <v>5</v>
      </c>
      <c r="O98" s="3">
        <v>6</v>
      </c>
      <c r="P98" s="3">
        <v>7</v>
      </c>
      <c r="Q98" s="3">
        <v>8</v>
      </c>
      <c r="R98" s="3">
        <v>8</v>
      </c>
      <c r="S98" s="3">
        <v>8</v>
      </c>
      <c r="T98" s="3"/>
    </row>
    <row r="99" spans="1:22" ht="30">
      <c r="A99" s="39" t="s">
        <v>70</v>
      </c>
      <c r="B99" s="2" t="s">
        <v>148</v>
      </c>
      <c r="C99" s="25"/>
      <c r="D99" s="30">
        <v>0.05</v>
      </c>
      <c r="E99" s="27"/>
      <c r="F99" s="4"/>
      <c r="G99" s="21"/>
      <c r="H99" s="50"/>
      <c r="I99" s="50"/>
      <c r="J99" s="50"/>
      <c r="K99" s="4"/>
      <c r="L99" s="4"/>
      <c r="M99" s="37"/>
      <c r="N99" s="37"/>
      <c r="O99" s="37"/>
      <c r="P99" s="37"/>
      <c r="Q99" s="37"/>
      <c r="R99" s="37"/>
      <c r="S99" s="38"/>
      <c r="T99" s="4"/>
    </row>
    <row r="100" spans="1:22" ht="30" customHeight="1">
      <c r="A100" s="439"/>
      <c r="B100" s="433" t="s">
        <v>27</v>
      </c>
      <c r="C100" s="433" t="s">
        <v>6</v>
      </c>
      <c r="D100" s="30" t="s">
        <v>3</v>
      </c>
      <c r="E100" s="27" t="s">
        <v>3</v>
      </c>
      <c r="F100" s="27" t="s">
        <v>3</v>
      </c>
      <c r="G100" s="2"/>
      <c r="H100" s="57" t="s">
        <v>3</v>
      </c>
      <c r="I100" s="57" t="s">
        <v>3</v>
      </c>
      <c r="J100" s="57" t="s">
        <v>3</v>
      </c>
      <c r="K100" s="27" t="s">
        <v>3</v>
      </c>
      <c r="L100" s="27" t="s">
        <v>3</v>
      </c>
      <c r="M100" s="32">
        <f>M101</f>
        <v>2596.1999999999998</v>
      </c>
      <c r="N100" s="32">
        <f t="shared" ref="N100:S100" si="12">N101</f>
        <v>0</v>
      </c>
      <c r="O100" s="32">
        <f t="shared" si="12"/>
        <v>0</v>
      </c>
      <c r="P100" s="32">
        <f t="shared" si="12"/>
        <v>0</v>
      </c>
      <c r="Q100" s="32">
        <f t="shared" si="12"/>
        <v>0</v>
      </c>
      <c r="R100" s="32">
        <f t="shared" si="12"/>
        <v>0</v>
      </c>
      <c r="S100" s="32">
        <f t="shared" si="12"/>
        <v>0</v>
      </c>
      <c r="T100" s="32">
        <f>SUM(M100:S100)</f>
        <v>2596.1999999999998</v>
      </c>
    </row>
    <row r="101" spans="1:22">
      <c r="A101" s="440"/>
      <c r="B101" s="434"/>
      <c r="C101" s="435"/>
      <c r="D101" s="30" t="s">
        <v>3</v>
      </c>
      <c r="E101" s="27" t="s">
        <v>3</v>
      </c>
      <c r="F101" s="27" t="s">
        <v>3</v>
      </c>
      <c r="G101" s="2"/>
      <c r="H101" s="57" t="s">
        <v>72</v>
      </c>
      <c r="I101" s="57" t="s">
        <v>73</v>
      </c>
      <c r="J101" s="57" t="s">
        <v>74</v>
      </c>
      <c r="K101" s="27" t="s">
        <v>3</v>
      </c>
      <c r="L101" s="27" t="s">
        <v>3</v>
      </c>
      <c r="M101" s="52">
        <v>2596.1999999999998</v>
      </c>
      <c r="N101" s="32"/>
      <c r="O101" s="32"/>
      <c r="P101" s="32"/>
      <c r="Q101" s="32"/>
      <c r="R101" s="32"/>
      <c r="S101" s="49"/>
      <c r="T101" s="32">
        <f>SUM(M101:S101)</f>
        <v>2596.1999999999998</v>
      </c>
    </row>
    <row r="102" spans="1:22">
      <c r="A102" s="39"/>
      <c r="B102" s="5" t="s">
        <v>28</v>
      </c>
      <c r="C102" s="2"/>
      <c r="D102" s="30" t="s">
        <v>3</v>
      </c>
      <c r="E102" s="4"/>
      <c r="F102" s="4"/>
      <c r="G102" s="21"/>
      <c r="H102" s="50"/>
      <c r="I102" s="50"/>
      <c r="J102" s="50"/>
      <c r="K102" s="4"/>
      <c r="L102" s="4"/>
      <c r="M102" s="3"/>
      <c r="N102" s="3"/>
      <c r="O102" s="3"/>
      <c r="P102" s="3"/>
      <c r="Q102" s="3"/>
      <c r="R102" s="3"/>
      <c r="S102" s="13"/>
      <c r="T102" s="4"/>
    </row>
    <row r="103" spans="1:22">
      <c r="A103" s="39"/>
      <c r="B103" s="2" t="s">
        <v>8</v>
      </c>
      <c r="C103" s="2" t="s">
        <v>6</v>
      </c>
      <c r="D103" s="30" t="s">
        <v>3</v>
      </c>
      <c r="E103" s="4" t="s">
        <v>3</v>
      </c>
      <c r="F103" s="4" t="s">
        <v>3</v>
      </c>
      <c r="G103" s="21"/>
      <c r="H103" s="50"/>
      <c r="I103" s="50"/>
      <c r="J103" s="50"/>
      <c r="K103" s="4"/>
      <c r="L103" s="4"/>
      <c r="M103" s="3"/>
      <c r="N103" s="3"/>
      <c r="O103" s="3"/>
      <c r="P103" s="3"/>
      <c r="Q103" s="3"/>
      <c r="R103" s="3"/>
      <c r="S103" s="13"/>
      <c r="T103" s="4"/>
    </row>
    <row r="104" spans="1:22">
      <c r="A104" s="39"/>
      <c r="B104" s="2" t="s">
        <v>9</v>
      </c>
      <c r="C104" s="2" t="s">
        <v>6</v>
      </c>
      <c r="D104" s="30" t="s">
        <v>3</v>
      </c>
      <c r="E104" s="4" t="s">
        <v>3</v>
      </c>
      <c r="F104" s="4" t="s">
        <v>3</v>
      </c>
      <c r="G104" s="21"/>
      <c r="H104" s="50"/>
      <c r="I104" s="50"/>
      <c r="J104" s="50"/>
      <c r="K104" s="4"/>
      <c r="L104" s="4"/>
      <c r="M104" s="3"/>
      <c r="N104" s="3"/>
      <c r="O104" s="3"/>
      <c r="P104" s="3"/>
      <c r="Q104" s="3"/>
      <c r="R104" s="3"/>
      <c r="S104" s="13"/>
      <c r="T104" s="4"/>
    </row>
    <row r="105" spans="1:22">
      <c r="A105" s="39"/>
      <c r="B105" s="2" t="s">
        <v>10</v>
      </c>
      <c r="C105" s="2" t="s">
        <v>6</v>
      </c>
      <c r="D105" s="30" t="s">
        <v>3</v>
      </c>
      <c r="E105" s="4" t="s">
        <v>3</v>
      </c>
      <c r="F105" s="4" t="s">
        <v>3</v>
      </c>
      <c r="G105" s="21"/>
      <c r="H105" s="50"/>
      <c r="I105" s="50"/>
      <c r="J105" s="50"/>
      <c r="K105" s="4"/>
      <c r="L105" s="4"/>
      <c r="M105" s="3"/>
      <c r="N105" s="3"/>
      <c r="O105" s="3"/>
      <c r="P105" s="3"/>
      <c r="Q105" s="3"/>
      <c r="R105" s="3"/>
      <c r="S105" s="13"/>
      <c r="T105" s="4"/>
    </row>
    <row r="106" spans="1:22" ht="45">
      <c r="A106" s="39"/>
      <c r="B106" s="2" t="s">
        <v>152</v>
      </c>
      <c r="C106" s="2" t="s">
        <v>53</v>
      </c>
      <c r="D106" s="30"/>
      <c r="E106" s="4" t="s">
        <v>39</v>
      </c>
      <c r="F106" s="4"/>
      <c r="G106" s="21"/>
      <c r="H106" s="50"/>
      <c r="I106" s="50"/>
      <c r="J106" s="50"/>
      <c r="K106" s="4"/>
      <c r="L106" s="4"/>
      <c r="M106" s="3">
        <v>1</v>
      </c>
      <c r="N106" s="3"/>
      <c r="O106" s="3"/>
      <c r="P106" s="3"/>
      <c r="Q106" s="3"/>
      <c r="R106" s="3"/>
      <c r="S106" s="13"/>
      <c r="T106" s="4"/>
    </row>
    <row r="107" spans="1:22" ht="45">
      <c r="A107" s="8" t="s">
        <v>16</v>
      </c>
      <c r="B107" s="10" t="s">
        <v>109</v>
      </c>
      <c r="C107" s="10"/>
      <c r="D107" s="20">
        <v>0.2</v>
      </c>
      <c r="E107" s="4"/>
      <c r="F107" s="4"/>
      <c r="G107" s="21"/>
      <c r="H107" s="50"/>
      <c r="I107" s="50"/>
      <c r="J107" s="50"/>
      <c r="K107" s="4"/>
      <c r="L107" s="4"/>
      <c r="M107" s="3"/>
      <c r="N107" s="3"/>
      <c r="O107" s="3"/>
      <c r="P107" s="3"/>
      <c r="Q107" s="3"/>
      <c r="R107" s="3"/>
      <c r="S107" s="13"/>
      <c r="T107" s="3"/>
    </row>
    <row r="108" spans="1:22" ht="30" customHeight="1">
      <c r="A108" s="3" t="s">
        <v>17</v>
      </c>
      <c r="B108" s="451" t="s">
        <v>50</v>
      </c>
      <c r="C108" s="452"/>
      <c r="D108" s="452"/>
      <c r="E108" s="452"/>
      <c r="F108" s="452"/>
      <c r="G108" s="452"/>
      <c r="H108" s="452"/>
      <c r="I108" s="452"/>
      <c r="J108" s="452"/>
      <c r="K108" s="452"/>
      <c r="L108" s="452"/>
      <c r="M108" s="452"/>
      <c r="N108" s="452"/>
      <c r="O108" s="452"/>
      <c r="P108" s="452"/>
      <c r="Q108" s="452"/>
      <c r="R108" s="452"/>
      <c r="S108" s="452"/>
      <c r="T108" s="453"/>
    </row>
    <row r="109" spans="1:22" ht="51" customHeight="1">
      <c r="A109" s="3"/>
      <c r="B109" s="5" t="s">
        <v>27</v>
      </c>
      <c r="C109" s="2" t="s">
        <v>6</v>
      </c>
      <c r="D109" s="21" t="s">
        <v>3</v>
      </c>
      <c r="E109" s="4" t="s">
        <v>3</v>
      </c>
      <c r="F109" s="4" t="s">
        <v>3</v>
      </c>
      <c r="G109" s="21" t="s">
        <v>34</v>
      </c>
      <c r="H109" s="50" t="s">
        <v>3</v>
      </c>
      <c r="I109" s="50" t="s">
        <v>3</v>
      </c>
      <c r="J109" s="50" t="s">
        <v>3</v>
      </c>
      <c r="K109" s="4" t="s">
        <v>3</v>
      </c>
      <c r="L109" s="4" t="s">
        <v>3</v>
      </c>
      <c r="M109" s="65">
        <f>M118+M133</f>
        <v>22913.599999999999</v>
      </c>
      <c r="N109" s="65">
        <f t="shared" ref="N109:S109" si="13">N118+N133</f>
        <v>17113.599999999999</v>
      </c>
      <c r="O109" s="65">
        <f t="shared" si="13"/>
        <v>17113.599999999999</v>
      </c>
      <c r="P109" s="65">
        <f t="shared" si="13"/>
        <v>17113.599999999999</v>
      </c>
      <c r="Q109" s="65">
        <f t="shared" si="13"/>
        <v>17113.599999999999</v>
      </c>
      <c r="R109" s="65">
        <f t="shared" si="13"/>
        <v>17113.599999999999</v>
      </c>
      <c r="S109" s="65">
        <f t="shared" si="13"/>
        <v>17113.599999999999</v>
      </c>
      <c r="T109" s="65">
        <f>SUM(M109:S109)</f>
        <v>125595.20000000001</v>
      </c>
      <c r="V109" s="71"/>
    </row>
    <row r="110" spans="1:22">
      <c r="A110" s="3"/>
      <c r="B110" s="5" t="s">
        <v>28</v>
      </c>
      <c r="C110" s="2"/>
      <c r="D110" s="21" t="s">
        <v>3</v>
      </c>
      <c r="E110" s="4"/>
      <c r="F110" s="4"/>
      <c r="G110" s="21"/>
      <c r="H110" s="50"/>
      <c r="I110" s="50"/>
      <c r="J110" s="50"/>
      <c r="K110" s="4"/>
      <c r="L110" s="4"/>
      <c r="M110" s="3"/>
      <c r="N110" s="3"/>
      <c r="O110" s="3"/>
      <c r="P110" s="3"/>
      <c r="Q110" s="3"/>
      <c r="R110" s="3"/>
      <c r="S110" s="13"/>
      <c r="T110" s="3"/>
    </row>
    <row r="111" spans="1:22">
      <c r="A111" s="3"/>
      <c r="B111" s="2" t="s">
        <v>7</v>
      </c>
      <c r="C111" s="2" t="s">
        <v>6</v>
      </c>
      <c r="D111" s="21" t="s">
        <v>3</v>
      </c>
      <c r="E111" s="4" t="s">
        <v>3</v>
      </c>
      <c r="F111" s="4" t="s">
        <v>3</v>
      </c>
      <c r="G111" s="21"/>
      <c r="H111" s="50" t="s">
        <v>3</v>
      </c>
      <c r="I111" s="50" t="s">
        <v>3</v>
      </c>
      <c r="J111" s="50" t="s">
        <v>3</v>
      </c>
      <c r="K111" s="4" t="s">
        <v>3</v>
      </c>
      <c r="L111" s="4" t="s">
        <v>3</v>
      </c>
      <c r="M111" s="3"/>
      <c r="N111" s="3"/>
      <c r="O111" s="3"/>
      <c r="P111" s="3"/>
      <c r="Q111" s="3"/>
      <c r="R111" s="3"/>
      <c r="S111" s="13"/>
      <c r="T111" s="3"/>
    </row>
    <row r="112" spans="1:22">
      <c r="A112" s="3"/>
      <c r="B112" s="2" t="s">
        <v>8</v>
      </c>
      <c r="C112" s="2" t="s">
        <v>6</v>
      </c>
      <c r="D112" s="21" t="s">
        <v>3</v>
      </c>
      <c r="E112" s="4" t="s">
        <v>3</v>
      </c>
      <c r="F112" s="4" t="s">
        <v>3</v>
      </c>
      <c r="G112" s="21"/>
      <c r="H112" s="50" t="s">
        <v>3</v>
      </c>
      <c r="I112" s="50" t="s">
        <v>3</v>
      </c>
      <c r="J112" s="50" t="s">
        <v>3</v>
      </c>
      <c r="K112" s="4" t="s">
        <v>3</v>
      </c>
      <c r="L112" s="4" t="s">
        <v>3</v>
      </c>
      <c r="M112" s="3"/>
      <c r="N112" s="3"/>
      <c r="O112" s="3"/>
      <c r="P112" s="3"/>
      <c r="Q112" s="3"/>
      <c r="R112" s="3"/>
      <c r="S112" s="13"/>
      <c r="T112" s="3"/>
    </row>
    <row r="113" spans="1:20">
      <c r="A113" s="3"/>
      <c r="B113" s="2" t="s">
        <v>9</v>
      </c>
      <c r="C113" s="2" t="s">
        <v>6</v>
      </c>
      <c r="D113" s="21" t="s">
        <v>3</v>
      </c>
      <c r="E113" s="4" t="s">
        <v>3</v>
      </c>
      <c r="F113" s="4" t="s">
        <v>3</v>
      </c>
      <c r="G113" s="21"/>
      <c r="H113" s="50" t="s">
        <v>3</v>
      </c>
      <c r="I113" s="50" t="s">
        <v>3</v>
      </c>
      <c r="J113" s="50" t="s">
        <v>3</v>
      </c>
      <c r="K113" s="4" t="s">
        <v>3</v>
      </c>
      <c r="L113" s="4" t="s">
        <v>3</v>
      </c>
      <c r="M113" s="3"/>
      <c r="N113" s="3"/>
      <c r="O113" s="3"/>
      <c r="P113" s="3"/>
      <c r="Q113" s="3"/>
      <c r="R113" s="3"/>
      <c r="S113" s="13"/>
      <c r="T113" s="3"/>
    </row>
    <row r="114" spans="1:20">
      <c r="A114" s="3"/>
      <c r="B114" s="2" t="s">
        <v>10</v>
      </c>
      <c r="C114" s="2" t="s">
        <v>6</v>
      </c>
      <c r="D114" s="21" t="s">
        <v>3</v>
      </c>
      <c r="E114" s="4" t="s">
        <v>3</v>
      </c>
      <c r="F114" s="4" t="s">
        <v>3</v>
      </c>
      <c r="G114" s="21"/>
      <c r="H114" s="50" t="s">
        <v>3</v>
      </c>
      <c r="I114" s="50" t="s">
        <v>3</v>
      </c>
      <c r="J114" s="50" t="s">
        <v>3</v>
      </c>
      <c r="K114" s="4" t="s">
        <v>3</v>
      </c>
      <c r="L114" s="4" t="s">
        <v>3</v>
      </c>
      <c r="M114" s="3"/>
      <c r="N114" s="3"/>
      <c r="O114" s="3"/>
      <c r="P114" s="3"/>
      <c r="Q114" s="3"/>
      <c r="R114" s="3"/>
      <c r="S114" s="13"/>
      <c r="T114" s="3"/>
    </row>
    <row r="115" spans="1:20" ht="135">
      <c r="A115" s="3"/>
      <c r="B115" s="25" t="s">
        <v>133</v>
      </c>
      <c r="C115" s="25" t="s">
        <v>29</v>
      </c>
      <c r="D115" s="21" t="s">
        <v>3</v>
      </c>
      <c r="E115" s="30" t="s">
        <v>51</v>
      </c>
      <c r="F115" s="27" t="s">
        <v>36</v>
      </c>
      <c r="G115" s="30" t="s">
        <v>3</v>
      </c>
      <c r="H115" s="57" t="s">
        <v>3</v>
      </c>
      <c r="I115" s="57" t="s">
        <v>3</v>
      </c>
      <c r="J115" s="57" t="s">
        <v>3</v>
      </c>
      <c r="K115" s="27">
        <v>30</v>
      </c>
      <c r="L115" s="27">
        <v>30.8</v>
      </c>
      <c r="M115" s="28">
        <v>31.56</v>
      </c>
      <c r="N115" s="28">
        <v>32.299999999999997</v>
      </c>
      <c r="O115" s="28">
        <v>33.08</v>
      </c>
      <c r="P115" s="28">
        <v>33.840000000000003</v>
      </c>
      <c r="Q115" s="28">
        <v>34.6</v>
      </c>
      <c r="R115" s="28">
        <v>35.299999999999997</v>
      </c>
      <c r="S115" s="28">
        <v>36</v>
      </c>
      <c r="T115" s="4" t="s">
        <v>3</v>
      </c>
    </row>
    <row r="116" spans="1:20" ht="195">
      <c r="A116" s="3"/>
      <c r="B116" s="25" t="s">
        <v>134</v>
      </c>
      <c r="C116" s="25" t="s">
        <v>29</v>
      </c>
      <c r="D116" s="21" t="s">
        <v>3</v>
      </c>
      <c r="E116" s="30" t="s">
        <v>111</v>
      </c>
      <c r="F116" s="27" t="s">
        <v>36</v>
      </c>
      <c r="G116" s="30" t="s">
        <v>3</v>
      </c>
      <c r="H116" s="57" t="s">
        <v>3</v>
      </c>
      <c r="I116" s="57" t="s">
        <v>3</v>
      </c>
      <c r="J116" s="57" t="s">
        <v>3</v>
      </c>
      <c r="K116" s="27">
        <v>4</v>
      </c>
      <c r="L116" s="27">
        <v>5</v>
      </c>
      <c r="M116" s="28">
        <v>6</v>
      </c>
      <c r="N116" s="28">
        <v>7</v>
      </c>
      <c r="O116" s="28">
        <v>8</v>
      </c>
      <c r="P116" s="28">
        <v>9</v>
      </c>
      <c r="Q116" s="28">
        <v>10</v>
      </c>
      <c r="R116" s="28">
        <v>11</v>
      </c>
      <c r="S116" s="28">
        <v>12</v>
      </c>
      <c r="T116" s="4" t="s">
        <v>3</v>
      </c>
    </row>
    <row r="117" spans="1:20" ht="30">
      <c r="A117" s="3" t="s">
        <v>18</v>
      </c>
      <c r="B117" s="2" t="s">
        <v>52</v>
      </c>
      <c r="C117" s="2"/>
      <c r="D117" s="21">
        <v>0.1</v>
      </c>
      <c r="E117" s="4"/>
      <c r="F117" s="4"/>
      <c r="G117" s="21"/>
      <c r="H117" s="50"/>
      <c r="I117" s="50"/>
      <c r="J117" s="50"/>
      <c r="K117" s="4"/>
      <c r="L117" s="4"/>
      <c r="M117" s="3"/>
      <c r="N117" s="3"/>
      <c r="O117" s="3"/>
      <c r="P117" s="3"/>
      <c r="Q117" s="3"/>
      <c r="R117" s="3"/>
      <c r="S117" s="13"/>
      <c r="T117" s="4" t="s">
        <v>3</v>
      </c>
    </row>
    <row r="118" spans="1:20" ht="15" customHeight="1">
      <c r="A118" s="436"/>
      <c r="B118" s="430" t="s">
        <v>27</v>
      </c>
      <c r="C118" s="433" t="s">
        <v>6</v>
      </c>
      <c r="D118" s="30" t="s">
        <v>3</v>
      </c>
      <c r="E118" s="27" t="s">
        <v>3</v>
      </c>
      <c r="F118" s="27" t="s">
        <v>3</v>
      </c>
      <c r="G118" s="433" t="s">
        <v>34</v>
      </c>
      <c r="H118" s="57" t="s">
        <v>3</v>
      </c>
      <c r="I118" s="57" t="s">
        <v>3</v>
      </c>
      <c r="J118" s="57" t="s">
        <v>3</v>
      </c>
      <c r="K118" s="27" t="s">
        <v>3</v>
      </c>
      <c r="L118" s="27" t="s">
        <v>3</v>
      </c>
      <c r="M118" s="66">
        <f>M119+M120</f>
        <v>8756.6</v>
      </c>
      <c r="N118" s="66">
        <f t="shared" ref="N118:S118" si="14">N119+N120</f>
        <v>4256.6000000000004</v>
      </c>
      <c r="O118" s="66">
        <f t="shared" si="14"/>
        <v>4256.6000000000004</v>
      </c>
      <c r="P118" s="66">
        <f t="shared" si="14"/>
        <v>4256.6000000000004</v>
      </c>
      <c r="Q118" s="66">
        <f t="shared" si="14"/>
        <v>4256.6000000000004</v>
      </c>
      <c r="R118" s="66">
        <f t="shared" si="14"/>
        <v>4256.6000000000004</v>
      </c>
      <c r="S118" s="66">
        <f t="shared" si="14"/>
        <v>4256.6000000000004</v>
      </c>
      <c r="T118" s="66">
        <f>SUM(M118:S118)</f>
        <v>34296.199999999997</v>
      </c>
    </row>
    <row r="119" spans="1:20">
      <c r="A119" s="437"/>
      <c r="B119" s="431"/>
      <c r="C119" s="434"/>
      <c r="D119" s="30" t="s">
        <v>3</v>
      </c>
      <c r="E119" s="27" t="s">
        <v>3</v>
      </c>
      <c r="F119" s="27" t="s">
        <v>3</v>
      </c>
      <c r="G119" s="434"/>
      <c r="H119" s="57" t="s">
        <v>72</v>
      </c>
      <c r="I119" s="57" t="s">
        <v>87</v>
      </c>
      <c r="J119" s="57" t="s">
        <v>74</v>
      </c>
      <c r="K119" s="27" t="s">
        <v>3</v>
      </c>
      <c r="L119" s="27" t="s">
        <v>3</v>
      </c>
      <c r="M119" s="67">
        <v>4500</v>
      </c>
      <c r="N119" s="67"/>
      <c r="O119" s="67"/>
      <c r="P119" s="67"/>
      <c r="Q119" s="67"/>
      <c r="R119" s="67"/>
      <c r="S119" s="68"/>
      <c r="T119" s="67">
        <f>SUM(M119:S119)</f>
        <v>4500</v>
      </c>
    </row>
    <row r="120" spans="1:20">
      <c r="A120" s="438"/>
      <c r="B120" s="432"/>
      <c r="C120" s="435"/>
      <c r="D120" s="30" t="s">
        <v>3</v>
      </c>
      <c r="E120" s="27" t="s">
        <v>3</v>
      </c>
      <c r="F120" s="27" t="s">
        <v>3</v>
      </c>
      <c r="G120" s="435"/>
      <c r="H120" s="57" t="s">
        <v>75</v>
      </c>
      <c r="I120" s="57" t="s">
        <v>88</v>
      </c>
      <c r="J120" s="57" t="s">
        <v>77</v>
      </c>
      <c r="K120" s="27" t="s">
        <v>3</v>
      </c>
      <c r="L120" s="27" t="s">
        <v>3</v>
      </c>
      <c r="M120" s="67">
        <v>4256.6000000000004</v>
      </c>
      <c r="N120" s="67">
        <v>4256.6000000000004</v>
      </c>
      <c r="O120" s="67">
        <v>4256.6000000000004</v>
      </c>
      <c r="P120" s="67">
        <v>4256.6000000000004</v>
      </c>
      <c r="Q120" s="67">
        <v>4256.6000000000004</v>
      </c>
      <c r="R120" s="67">
        <v>4256.6000000000004</v>
      </c>
      <c r="S120" s="67">
        <v>4256.6000000000004</v>
      </c>
      <c r="T120" s="67">
        <f>SUM(M120:S120)</f>
        <v>29796.199999999997</v>
      </c>
    </row>
    <row r="121" spans="1:20">
      <c r="A121" s="3"/>
      <c r="B121" s="5" t="s">
        <v>28</v>
      </c>
      <c r="C121" s="2"/>
      <c r="D121" s="21"/>
      <c r="E121" s="4"/>
      <c r="F121" s="4"/>
      <c r="G121" s="21"/>
      <c r="H121" s="50"/>
      <c r="I121" s="50"/>
      <c r="J121" s="50"/>
      <c r="K121" s="4"/>
      <c r="L121" s="4"/>
      <c r="M121" s="3"/>
      <c r="N121" s="3"/>
      <c r="O121" s="3"/>
      <c r="P121" s="3"/>
      <c r="Q121" s="3"/>
      <c r="R121" s="3"/>
      <c r="S121" s="13"/>
      <c r="T121" s="3"/>
    </row>
    <row r="122" spans="1:20">
      <c r="A122" s="3"/>
      <c r="B122" s="2" t="s">
        <v>8</v>
      </c>
      <c r="C122" s="2" t="s">
        <v>6</v>
      </c>
      <c r="D122" s="21"/>
      <c r="E122" s="4" t="s">
        <v>3</v>
      </c>
      <c r="F122" s="4" t="s">
        <v>3</v>
      </c>
      <c r="G122" s="21"/>
      <c r="H122" s="50"/>
      <c r="I122" s="50"/>
      <c r="J122" s="50"/>
      <c r="K122" s="4" t="s">
        <v>3</v>
      </c>
      <c r="L122" s="4" t="s">
        <v>3</v>
      </c>
      <c r="M122" s="3"/>
      <c r="N122" s="3"/>
      <c r="O122" s="3"/>
      <c r="P122" s="3"/>
      <c r="Q122" s="3"/>
      <c r="R122" s="3"/>
      <c r="S122" s="13"/>
      <c r="T122" s="3"/>
    </row>
    <row r="123" spans="1:20">
      <c r="A123" s="3"/>
      <c r="B123" s="2" t="s">
        <v>9</v>
      </c>
      <c r="C123" s="2" t="s">
        <v>6</v>
      </c>
      <c r="D123" s="21"/>
      <c r="E123" s="4" t="s">
        <v>3</v>
      </c>
      <c r="F123" s="4" t="s">
        <v>3</v>
      </c>
      <c r="G123" s="21"/>
      <c r="H123" s="50"/>
      <c r="I123" s="50"/>
      <c r="J123" s="50"/>
      <c r="K123" s="4" t="s">
        <v>3</v>
      </c>
      <c r="L123" s="4" t="s">
        <v>3</v>
      </c>
      <c r="M123" s="3"/>
      <c r="N123" s="3"/>
      <c r="O123" s="3"/>
      <c r="P123" s="3"/>
      <c r="Q123" s="3"/>
      <c r="R123" s="3"/>
      <c r="S123" s="13"/>
      <c r="T123" s="3"/>
    </row>
    <row r="124" spans="1:20">
      <c r="A124" s="3"/>
      <c r="B124" s="2" t="s">
        <v>10</v>
      </c>
      <c r="C124" s="2" t="s">
        <v>6</v>
      </c>
      <c r="D124" s="21"/>
      <c r="E124" s="4" t="s">
        <v>3</v>
      </c>
      <c r="F124" s="4" t="s">
        <v>3</v>
      </c>
      <c r="G124" s="21"/>
      <c r="H124" s="50" t="s">
        <v>3</v>
      </c>
      <c r="I124" s="50" t="s">
        <v>3</v>
      </c>
      <c r="J124" s="50" t="s">
        <v>3</v>
      </c>
      <c r="K124" s="4" t="s">
        <v>3</v>
      </c>
      <c r="L124" s="4" t="s">
        <v>3</v>
      </c>
      <c r="M124" s="3"/>
      <c r="N124" s="3"/>
      <c r="O124" s="3"/>
      <c r="P124" s="3"/>
      <c r="Q124" s="3"/>
      <c r="R124" s="3"/>
      <c r="S124" s="13"/>
      <c r="T124" s="3"/>
    </row>
    <row r="125" spans="1:20" ht="45">
      <c r="A125" s="3"/>
      <c r="B125" s="2" t="s">
        <v>103</v>
      </c>
      <c r="C125" s="25" t="s">
        <v>53</v>
      </c>
      <c r="D125" s="30" t="s">
        <v>3</v>
      </c>
      <c r="E125" s="27" t="s">
        <v>39</v>
      </c>
      <c r="F125" s="4" t="s">
        <v>36</v>
      </c>
      <c r="G125" s="21" t="s">
        <v>3</v>
      </c>
      <c r="H125" s="50" t="s">
        <v>3</v>
      </c>
      <c r="I125" s="50" t="s">
        <v>3</v>
      </c>
      <c r="J125" s="50" t="s">
        <v>3</v>
      </c>
      <c r="K125" s="47">
        <v>240</v>
      </c>
      <c r="L125" s="47">
        <v>240</v>
      </c>
      <c r="M125" s="3">
        <v>240</v>
      </c>
      <c r="N125" s="3">
        <v>240</v>
      </c>
      <c r="O125" s="3">
        <v>240</v>
      </c>
      <c r="P125" s="3">
        <v>240</v>
      </c>
      <c r="Q125" s="3">
        <v>240</v>
      </c>
      <c r="R125" s="3">
        <v>240</v>
      </c>
      <c r="S125" s="13">
        <v>240</v>
      </c>
      <c r="T125" s="4" t="s">
        <v>3</v>
      </c>
    </row>
    <row r="126" spans="1:20">
      <c r="A126" s="3"/>
      <c r="B126" s="2" t="s">
        <v>54</v>
      </c>
      <c r="C126" s="25" t="s">
        <v>53</v>
      </c>
      <c r="D126" s="30" t="s">
        <v>3</v>
      </c>
      <c r="E126" s="27" t="s">
        <v>39</v>
      </c>
      <c r="F126" s="4" t="s">
        <v>36</v>
      </c>
      <c r="G126" s="21" t="s">
        <v>3</v>
      </c>
      <c r="H126" s="50" t="s">
        <v>3</v>
      </c>
      <c r="I126" s="50" t="s">
        <v>3</v>
      </c>
      <c r="J126" s="50" t="s">
        <v>3</v>
      </c>
      <c r="K126" s="47">
        <v>80</v>
      </c>
      <c r="L126" s="47">
        <v>80</v>
      </c>
      <c r="M126" s="3">
        <v>80</v>
      </c>
      <c r="N126" s="3">
        <v>80</v>
      </c>
      <c r="O126" s="3">
        <v>80</v>
      </c>
      <c r="P126" s="3">
        <v>80</v>
      </c>
      <c r="Q126" s="3">
        <v>80</v>
      </c>
      <c r="R126" s="3">
        <v>80</v>
      </c>
      <c r="S126" s="3">
        <v>80</v>
      </c>
      <c r="T126" s="4" t="s">
        <v>3</v>
      </c>
    </row>
    <row r="127" spans="1:20">
      <c r="A127" s="3"/>
      <c r="B127" s="2" t="s">
        <v>55</v>
      </c>
      <c r="C127" s="25" t="s">
        <v>53</v>
      </c>
      <c r="D127" s="30" t="s">
        <v>3</v>
      </c>
      <c r="E127" s="27" t="s">
        <v>39</v>
      </c>
      <c r="F127" s="4" t="s">
        <v>36</v>
      </c>
      <c r="G127" s="21" t="s">
        <v>3</v>
      </c>
      <c r="H127" s="50" t="s">
        <v>3</v>
      </c>
      <c r="I127" s="50" t="s">
        <v>3</v>
      </c>
      <c r="J127" s="50" t="s">
        <v>3</v>
      </c>
      <c r="K127" s="47">
        <v>80</v>
      </c>
      <c r="L127" s="47">
        <v>80</v>
      </c>
      <c r="M127" s="3">
        <v>80</v>
      </c>
      <c r="N127" s="3">
        <v>80</v>
      </c>
      <c r="O127" s="3">
        <v>80</v>
      </c>
      <c r="P127" s="3">
        <v>80</v>
      </c>
      <c r="Q127" s="3">
        <v>80</v>
      </c>
      <c r="R127" s="3">
        <v>80</v>
      </c>
      <c r="S127" s="3">
        <v>80</v>
      </c>
      <c r="T127" s="4" t="s">
        <v>3</v>
      </c>
    </row>
    <row r="128" spans="1:20">
      <c r="A128" s="3"/>
      <c r="B128" s="2" t="s">
        <v>56</v>
      </c>
      <c r="C128" s="25" t="s">
        <v>53</v>
      </c>
      <c r="D128" s="30" t="s">
        <v>3</v>
      </c>
      <c r="E128" s="27" t="s">
        <v>39</v>
      </c>
      <c r="F128" s="4" t="s">
        <v>36</v>
      </c>
      <c r="G128" s="21" t="s">
        <v>3</v>
      </c>
      <c r="H128" s="50" t="s">
        <v>3</v>
      </c>
      <c r="I128" s="50" t="s">
        <v>3</v>
      </c>
      <c r="J128" s="50" t="s">
        <v>3</v>
      </c>
      <c r="K128" s="47">
        <v>80</v>
      </c>
      <c r="L128" s="47">
        <v>80</v>
      </c>
      <c r="M128" s="3">
        <v>80</v>
      </c>
      <c r="N128" s="3">
        <v>80</v>
      </c>
      <c r="O128" s="3">
        <v>80</v>
      </c>
      <c r="P128" s="3">
        <v>80</v>
      </c>
      <c r="Q128" s="3">
        <v>80</v>
      </c>
      <c r="R128" s="3">
        <v>80</v>
      </c>
      <c r="S128" s="3">
        <v>80</v>
      </c>
      <c r="T128" s="4" t="s">
        <v>3</v>
      </c>
    </row>
    <row r="129" spans="1:20">
      <c r="A129" s="3"/>
      <c r="B129" s="2" t="s">
        <v>57</v>
      </c>
      <c r="C129" s="25" t="s">
        <v>53</v>
      </c>
      <c r="D129" s="30" t="s">
        <v>3</v>
      </c>
      <c r="E129" s="27" t="s">
        <v>39</v>
      </c>
      <c r="F129" s="4" t="s">
        <v>36</v>
      </c>
      <c r="G129" s="21" t="s">
        <v>3</v>
      </c>
      <c r="H129" s="50" t="s">
        <v>3</v>
      </c>
      <c r="I129" s="50" t="s">
        <v>3</v>
      </c>
      <c r="J129" s="50" t="s">
        <v>3</v>
      </c>
      <c r="K129" s="47">
        <v>235</v>
      </c>
      <c r="L129" s="47">
        <v>235</v>
      </c>
      <c r="M129" s="3">
        <v>161</v>
      </c>
      <c r="N129" s="3">
        <v>161</v>
      </c>
      <c r="O129" s="3">
        <v>161</v>
      </c>
      <c r="P129" s="3">
        <v>161</v>
      </c>
      <c r="Q129" s="3">
        <v>161</v>
      </c>
      <c r="R129" s="3">
        <v>161</v>
      </c>
      <c r="S129" s="3">
        <v>161</v>
      </c>
      <c r="T129" s="4" t="s">
        <v>3</v>
      </c>
    </row>
    <row r="130" spans="1:20">
      <c r="A130" s="3"/>
      <c r="B130" s="2" t="s">
        <v>58</v>
      </c>
      <c r="C130" s="25" t="s">
        <v>53</v>
      </c>
      <c r="D130" s="30" t="s">
        <v>3</v>
      </c>
      <c r="E130" s="27" t="s">
        <v>39</v>
      </c>
      <c r="F130" s="4" t="s">
        <v>36</v>
      </c>
      <c r="G130" s="21" t="s">
        <v>3</v>
      </c>
      <c r="H130" s="50" t="s">
        <v>3</v>
      </c>
      <c r="I130" s="50" t="s">
        <v>3</v>
      </c>
      <c r="J130" s="50" t="s">
        <v>3</v>
      </c>
      <c r="K130" s="47">
        <v>80</v>
      </c>
      <c r="L130" s="47">
        <v>80</v>
      </c>
      <c r="M130" s="3">
        <v>90</v>
      </c>
      <c r="N130" s="3">
        <v>90</v>
      </c>
      <c r="O130" s="3">
        <v>90</v>
      </c>
      <c r="P130" s="3">
        <v>90</v>
      </c>
      <c r="Q130" s="3">
        <v>90</v>
      </c>
      <c r="R130" s="3">
        <v>90</v>
      </c>
      <c r="S130" s="3">
        <v>90</v>
      </c>
      <c r="T130" s="4" t="s">
        <v>3</v>
      </c>
    </row>
    <row r="131" spans="1:20" ht="315">
      <c r="A131" s="3"/>
      <c r="B131" s="25" t="s">
        <v>101</v>
      </c>
      <c r="C131" s="25" t="s">
        <v>29</v>
      </c>
      <c r="D131" s="30" t="s">
        <v>3</v>
      </c>
      <c r="E131" s="30" t="s">
        <v>107</v>
      </c>
      <c r="F131" s="4" t="s">
        <v>36</v>
      </c>
      <c r="G131" s="21"/>
      <c r="H131" s="50"/>
      <c r="I131" s="50"/>
      <c r="J131" s="50"/>
      <c r="K131" s="4">
        <v>7</v>
      </c>
      <c r="L131" s="4">
        <v>15</v>
      </c>
      <c r="M131" s="3">
        <v>22</v>
      </c>
      <c r="N131" s="3">
        <v>30</v>
      </c>
      <c r="O131" s="3">
        <v>37</v>
      </c>
      <c r="P131" s="3">
        <v>45</v>
      </c>
      <c r="Q131" s="3">
        <v>52</v>
      </c>
      <c r="R131" s="3">
        <v>52</v>
      </c>
      <c r="S131" s="13">
        <v>52</v>
      </c>
      <c r="T131" s="4"/>
    </row>
    <row r="132" spans="1:20" ht="45">
      <c r="A132" s="3" t="s">
        <v>59</v>
      </c>
      <c r="B132" s="2" t="s">
        <v>60</v>
      </c>
      <c r="C132" s="25"/>
      <c r="D132" s="30">
        <v>0.1</v>
      </c>
      <c r="E132" s="27"/>
      <c r="F132" s="4" t="s">
        <v>36</v>
      </c>
      <c r="G132" s="21"/>
      <c r="H132" s="50"/>
      <c r="I132" s="50"/>
      <c r="J132" s="50"/>
      <c r="K132" s="4"/>
      <c r="L132" s="4"/>
      <c r="M132" s="3"/>
      <c r="N132" s="3"/>
      <c r="O132" s="3"/>
      <c r="P132" s="3"/>
      <c r="Q132" s="3"/>
      <c r="R132" s="3"/>
      <c r="S132" s="13"/>
      <c r="T132" s="4"/>
    </row>
    <row r="133" spans="1:20" ht="15" customHeight="1">
      <c r="A133" s="436"/>
      <c r="B133" s="433" t="s">
        <v>27</v>
      </c>
      <c r="C133" s="433" t="s">
        <v>6</v>
      </c>
      <c r="D133" s="30" t="s">
        <v>3</v>
      </c>
      <c r="E133" s="27" t="s">
        <v>3</v>
      </c>
      <c r="F133" s="27" t="s">
        <v>3</v>
      </c>
      <c r="G133" s="72"/>
      <c r="H133" s="57" t="s">
        <v>3</v>
      </c>
      <c r="I133" s="57" t="s">
        <v>3</v>
      </c>
      <c r="J133" s="57" t="s">
        <v>3</v>
      </c>
      <c r="K133" s="27" t="s">
        <v>3</v>
      </c>
      <c r="L133" s="27" t="s">
        <v>3</v>
      </c>
      <c r="M133" s="51">
        <f>M134+M135</f>
        <v>14157</v>
      </c>
      <c r="N133" s="51">
        <f t="shared" ref="N133:S133" si="15">N134+N135</f>
        <v>12857</v>
      </c>
      <c r="O133" s="51">
        <f t="shared" si="15"/>
        <v>12857</v>
      </c>
      <c r="P133" s="51">
        <f t="shared" si="15"/>
        <v>12857</v>
      </c>
      <c r="Q133" s="51">
        <f t="shared" si="15"/>
        <v>12857</v>
      </c>
      <c r="R133" s="51">
        <f t="shared" si="15"/>
        <v>12857</v>
      </c>
      <c r="S133" s="51">
        <f t="shared" si="15"/>
        <v>12857</v>
      </c>
      <c r="T133" s="51">
        <f>SUM(M133:S133)</f>
        <v>91299</v>
      </c>
    </row>
    <row r="134" spans="1:20">
      <c r="A134" s="437"/>
      <c r="B134" s="434"/>
      <c r="C134" s="434"/>
      <c r="D134" s="30" t="s">
        <v>3</v>
      </c>
      <c r="E134" s="27" t="s">
        <v>3</v>
      </c>
      <c r="F134" s="27" t="s">
        <v>3</v>
      </c>
      <c r="G134" s="72"/>
      <c r="H134" s="57" t="s">
        <v>72</v>
      </c>
      <c r="I134" s="57" t="s">
        <v>73</v>
      </c>
      <c r="J134" s="57" t="s">
        <v>74</v>
      </c>
      <c r="K134" s="27" t="s">
        <v>3</v>
      </c>
      <c r="L134" s="27" t="s">
        <v>3</v>
      </c>
      <c r="M134" s="52">
        <v>1300</v>
      </c>
      <c r="N134" s="52"/>
      <c r="O134" s="52"/>
      <c r="P134" s="52"/>
      <c r="Q134" s="52"/>
      <c r="R134" s="52"/>
      <c r="S134" s="69"/>
      <c r="T134" s="52">
        <f>SUM(M134:S134)</f>
        <v>1300</v>
      </c>
    </row>
    <row r="135" spans="1:20">
      <c r="A135" s="438"/>
      <c r="B135" s="435"/>
      <c r="C135" s="435"/>
      <c r="D135" s="30" t="s">
        <v>3</v>
      </c>
      <c r="E135" s="27" t="s">
        <v>3</v>
      </c>
      <c r="F135" s="27" t="s">
        <v>3</v>
      </c>
      <c r="G135" s="72"/>
      <c r="H135" s="57" t="s">
        <v>75</v>
      </c>
      <c r="I135" s="57" t="s">
        <v>88</v>
      </c>
      <c r="J135" s="57" t="s">
        <v>77</v>
      </c>
      <c r="K135" s="27" t="s">
        <v>3</v>
      </c>
      <c r="L135" s="27" t="s">
        <v>3</v>
      </c>
      <c r="M135" s="52">
        <f t="shared" ref="M135:S135" si="16">15185-2328</f>
        <v>12857</v>
      </c>
      <c r="N135" s="52">
        <f t="shared" si="16"/>
        <v>12857</v>
      </c>
      <c r="O135" s="52">
        <f t="shared" si="16"/>
        <v>12857</v>
      </c>
      <c r="P135" s="52">
        <f t="shared" si="16"/>
        <v>12857</v>
      </c>
      <c r="Q135" s="52">
        <f t="shared" si="16"/>
        <v>12857</v>
      </c>
      <c r="R135" s="52">
        <f t="shared" si="16"/>
        <v>12857</v>
      </c>
      <c r="S135" s="52">
        <f t="shared" si="16"/>
        <v>12857</v>
      </c>
      <c r="T135" s="52">
        <f>SUM(M135:S135)</f>
        <v>89999</v>
      </c>
    </row>
    <row r="136" spans="1:20">
      <c r="A136" s="3"/>
      <c r="B136" s="5" t="s">
        <v>28</v>
      </c>
      <c r="C136" s="2"/>
      <c r="D136" s="21"/>
      <c r="E136" s="4"/>
      <c r="F136" s="4"/>
      <c r="G136" s="21"/>
      <c r="H136" s="50"/>
      <c r="I136" s="50"/>
      <c r="J136" s="50"/>
      <c r="K136" s="4"/>
      <c r="L136" s="4"/>
      <c r="M136" s="3"/>
      <c r="N136" s="3"/>
      <c r="O136" s="3"/>
      <c r="P136" s="3"/>
      <c r="Q136" s="3"/>
      <c r="R136" s="3"/>
      <c r="S136" s="13"/>
      <c r="T136" s="4"/>
    </row>
    <row r="137" spans="1:20">
      <c r="A137" s="3"/>
      <c r="B137" s="2" t="s">
        <v>8</v>
      </c>
      <c r="C137" s="2" t="s">
        <v>6</v>
      </c>
      <c r="D137" s="21"/>
      <c r="E137" s="4" t="s">
        <v>3</v>
      </c>
      <c r="F137" s="4" t="s">
        <v>3</v>
      </c>
      <c r="G137" s="21"/>
      <c r="H137" s="50"/>
      <c r="I137" s="50"/>
      <c r="J137" s="50"/>
      <c r="K137" s="4"/>
      <c r="L137" s="4"/>
      <c r="M137" s="3"/>
      <c r="N137" s="3"/>
      <c r="O137" s="3"/>
      <c r="P137" s="3"/>
      <c r="Q137" s="3"/>
      <c r="R137" s="3"/>
      <c r="S137" s="13"/>
      <c r="T137" s="4"/>
    </row>
    <row r="138" spans="1:20">
      <c r="A138" s="3"/>
      <c r="B138" s="2" t="s">
        <v>9</v>
      </c>
      <c r="C138" s="2" t="s">
        <v>6</v>
      </c>
      <c r="D138" s="21"/>
      <c r="E138" s="4" t="s">
        <v>3</v>
      </c>
      <c r="F138" s="4" t="s">
        <v>3</v>
      </c>
      <c r="G138" s="21"/>
      <c r="H138" s="50"/>
      <c r="I138" s="50"/>
      <c r="J138" s="50"/>
      <c r="K138" s="4"/>
      <c r="L138" s="4"/>
      <c r="M138" s="3"/>
      <c r="N138" s="3"/>
      <c r="O138" s="3"/>
      <c r="P138" s="3"/>
      <c r="Q138" s="3"/>
      <c r="R138" s="3"/>
      <c r="S138" s="13"/>
      <c r="T138" s="4"/>
    </row>
    <row r="139" spans="1:20">
      <c r="A139" s="3"/>
      <c r="B139" s="2" t="s">
        <v>10</v>
      </c>
      <c r="C139" s="2" t="s">
        <v>6</v>
      </c>
      <c r="D139" s="21"/>
      <c r="E139" s="4" t="s">
        <v>3</v>
      </c>
      <c r="F139" s="4" t="s">
        <v>3</v>
      </c>
      <c r="G139" s="21"/>
      <c r="H139" s="50"/>
      <c r="I139" s="50"/>
      <c r="J139" s="50"/>
      <c r="K139" s="4"/>
      <c r="L139" s="4"/>
      <c r="M139" s="3"/>
      <c r="N139" s="3"/>
      <c r="O139" s="3"/>
      <c r="P139" s="3"/>
      <c r="Q139" s="3"/>
      <c r="R139" s="3"/>
      <c r="S139" s="13"/>
      <c r="T139" s="4"/>
    </row>
    <row r="140" spans="1:20" ht="105">
      <c r="A140" s="3"/>
      <c r="B140" s="2" t="s">
        <v>102</v>
      </c>
      <c r="C140" s="25" t="s">
        <v>38</v>
      </c>
      <c r="D140" s="30" t="s">
        <v>3</v>
      </c>
      <c r="E140" s="27" t="s">
        <v>39</v>
      </c>
      <c r="F140" s="4" t="s">
        <v>36</v>
      </c>
      <c r="G140" s="21" t="s">
        <v>3</v>
      </c>
      <c r="H140" s="50" t="s">
        <v>3</v>
      </c>
      <c r="I140" s="50" t="s">
        <v>3</v>
      </c>
      <c r="J140" s="50" t="s">
        <v>3</v>
      </c>
      <c r="K140" s="80">
        <v>37350</v>
      </c>
      <c r="L140" s="80">
        <v>37350</v>
      </c>
      <c r="M140" s="37">
        <v>38000</v>
      </c>
      <c r="N140" s="37">
        <v>38000</v>
      </c>
      <c r="O140" s="37">
        <v>38000</v>
      </c>
      <c r="P140" s="37">
        <v>38000</v>
      </c>
      <c r="Q140" s="37">
        <v>38000</v>
      </c>
      <c r="R140" s="37">
        <v>38000</v>
      </c>
      <c r="S140" s="37">
        <v>38000</v>
      </c>
      <c r="T140" s="4" t="s">
        <v>3</v>
      </c>
    </row>
    <row r="141" spans="1:20" ht="105">
      <c r="A141" s="40" t="s">
        <v>61</v>
      </c>
      <c r="B141" s="84" t="s">
        <v>164</v>
      </c>
      <c r="C141" s="85"/>
      <c r="D141" s="86">
        <v>0.2</v>
      </c>
      <c r="E141" s="27"/>
      <c r="F141" s="4"/>
      <c r="G141" s="21"/>
      <c r="H141" s="50"/>
      <c r="I141" s="50"/>
      <c r="J141" s="50"/>
      <c r="K141" s="4"/>
      <c r="L141" s="4"/>
      <c r="M141" s="3"/>
      <c r="N141" s="3"/>
      <c r="O141" s="3"/>
      <c r="P141" s="3"/>
      <c r="Q141" s="3"/>
      <c r="R141" s="3"/>
      <c r="S141" s="13"/>
      <c r="T141" s="4"/>
    </row>
    <row r="142" spans="1:20" ht="18.75" customHeight="1">
      <c r="A142" s="3" t="s">
        <v>62</v>
      </c>
      <c r="B142" s="451" t="s">
        <v>143</v>
      </c>
      <c r="C142" s="452"/>
      <c r="D142" s="452"/>
      <c r="E142" s="452"/>
      <c r="F142" s="452"/>
      <c r="G142" s="452"/>
      <c r="H142" s="452"/>
      <c r="I142" s="452"/>
      <c r="J142" s="452"/>
      <c r="K142" s="452"/>
      <c r="L142" s="452"/>
      <c r="M142" s="452"/>
      <c r="N142" s="452"/>
      <c r="O142" s="452"/>
      <c r="P142" s="452"/>
      <c r="Q142" s="452"/>
      <c r="R142" s="452"/>
      <c r="S142" s="452"/>
      <c r="T142" s="453"/>
    </row>
    <row r="143" spans="1:20" ht="60">
      <c r="A143" s="3"/>
      <c r="B143" s="5" t="s">
        <v>27</v>
      </c>
      <c r="C143" s="2" t="s">
        <v>6</v>
      </c>
      <c r="D143" s="21" t="s">
        <v>3</v>
      </c>
      <c r="E143" s="4" t="s">
        <v>3</v>
      </c>
      <c r="F143" s="4" t="s">
        <v>3</v>
      </c>
      <c r="G143" s="30" t="s">
        <v>34</v>
      </c>
      <c r="H143" s="50" t="s">
        <v>3</v>
      </c>
      <c r="I143" s="50" t="s">
        <v>3</v>
      </c>
      <c r="J143" s="50" t="s">
        <v>3</v>
      </c>
      <c r="K143" s="4" t="s">
        <v>3</v>
      </c>
      <c r="L143" s="4" t="s">
        <v>3</v>
      </c>
      <c r="M143" s="52">
        <f>M150</f>
        <v>0</v>
      </c>
      <c r="N143" s="52">
        <f t="shared" ref="N143:S143" si="17">N150</f>
        <v>0</v>
      </c>
      <c r="O143" s="52">
        <f t="shared" si="17"/>
        <v>0</v>
      </c>
      <c r="P143" s="52">
        <f t="shared" si="17"/>
        <v>0</v>
      </c>
      <c r="Q143" s="52">
        <f t="shared" si="17"/>
        <v>0</v>
      </c>
      <c r="R143" s="52">
        <f t="shared" si="17"/>
        <v>0</v>
      </c>
      <c r="S143" s="52">
        <f t="shared" si="17"/>
        <v>0</v>
      </c>
      <c r="T143" s="52">
        <f>SUM(M143:S143)</f>
        <v>0</v>
      </c>
    </row>
    <row r="144" spans="1:20">
      <c r="A144" s="3"/>
      <c r="B144" s="5" t="s">
        <v>28</v>
      </c>
      <c r="C144" s="2"/>
      <c r="D144" s="21"/>
      <c r="E144" s="4"/>
      <c r="F144" s="4"/>
      <c r="G144" s="21"/>
      <c r="H144" s="50"/>
      <c r="I144" s="50"/>
      <c r="J144" s="50"/>
      <c r="K144" s="4"/>
      <c r="L144" s="4"/>
      <c r="M144" s="3"/>
      <c r="N144" s="3"/>
      <c r="O144" s="3"/>
      <c r="P144" s="3"/>
      <c r="Q144" s="3"/>
      <c r="R144" s="3"/>
      <c r="S144" s="13"/>
      <c r="T144" s="3"/>
    </row>
    <row r="145" spans="1:21">
      <c r="A145" s="3"/>
      <c r="B145" s="2" t="s">
        <v>8</v>
      </c>
      <c r="C145" s="2" t="s">
        <v>6</v>
      </c>
      <c r="D145" s="21" t="s">
        <v>3</v>
      </c>
      <c r="E145" s="4" t="s">
        <v>3</v>
      </c>
      <c r="F145" s="4" t="s">
        <v>3</v>
      </c>
      <c r="G145" s="21"/>
      <c r="H145" s="50" t="s">
        <v>3</v>
      </c>
      <c r="I145" s="50" t="s">
        <v>3</v>
      </c>
      <c r="J145" s="50" t="s">
        <v>3</v>
      </c>
      <c r="K145" s="4" t="s">
        <v>3</v>
      </c>
      <c r="L145" s="4" t="s">
        <v>3</v>
      </c>
      <c r="M145" s="109">
        <v>0</v>
      </c>
      <c r="N145" s="108">
        <f t="shared" ref="N145:S145" si="18">N152</f>
        <v>0</v>
      </c>
      <c r="O145" s="108">
        <f t="shared" si="18"/>
        <v>0</v>
      </c>
      <c r="P145" s="108">
        <f t="shared" si="18"/>
        <v>0</v>
      </c>
      <c r="Q145" s="108">
        <f t="shared" si="18"/>
        <v>0</v>
      </c>
      <c r="R145" s="108">
        <f t="shared" si="18"/>
        <v>0</v>
      </c>
      <c r="S145" s="108">
        <f t="shared" si="18"/>
        <v>0</v>
      </c>
      <c r="T145" s="108">
        <f>SUM(M145:S145)</f>
        <v>0</v>
      </c>
    </row>
    <row r="146" spans="1:21">
      <c r="A146" s="3"/>
      <c r="B146" s="2" t="s">
        <v>9</v>
      </c>
      <c r="C146" s="2" t="s">
        <v>6</v>
      </c>
      <c r="D146" s="21" t="s">
        <v>3</v>
      </c>
      <c r="E146" s="4" t="s">
        <v>3</v>
      </c>
      <c r="F146" s="4" t="s">
        <v>3</v>
      </c>
      <c r="G146" s="21"/>
      <c r="H146" s="50" t="s">
        <v>3</v>
      </c>
      <c r="I146" s="50" t="s">
        <v>3</v>
      </c>
      <c r="J146" s="50" t="s">
        <v>3</v>
      </c>
      <c r="K146" s="4" t="s">
        <v>3</v>
      </c>
      <c r="L146" s="4" t="s">
        <v>3</v>
      </c>
      <c r="M146" s="3"/>
      <c r="N146" s="3"/>
      <c r="O146" s="3"/>
      <c r="P146" s="3"/>
      <c r="Q146" s="3"/>
      <c r="R146" s="3"/>
      <c r="S146" s="13"/>
      <c r="T146" s="3"/>
    </row>
    <row r="147" spans="1:21" ht="12.75" customHeight="1">
      <c r="A147" s="3"/>
      <c r="B147" s="2" t="s">
        <v>10</v>
      </c>
      <c r="C147" s="2" t="s">
        <v>6</v>
      </c>
      <c r="D147" s="21" t="s">
        <v>3</v>
      </c>
      <c r="E147" s="4" t="s">
        <v>3</v>
      </c>
      <c r="F147" s="4" t="s">
        <v>3</v>
      </c>
      <c r="G147" s="21"/>
      <c r="H147" s="50" t="s">
        <v>3</v>
      </c>
      <c r="I147" s="50" t="s">
        <v>3</v>
      </c>
      <c r="J147" s="50" t="s">
        <v>3</v>
      </c>
      <c r="K147" s="4" t="s">
        <v>3</v>
      </c>
      <c r="L147" s="4" t="s">
        <v>3</v>
      </c>
      <c r="M147" s="3"/>
      <c r="N147" s="3"/>
      <c r="O147" s="3"/>
      <c r="P147" s="3"/>
      <c r="Q147" s="3"/>
      <c r="R147" s="3"/>
      <c r="S147" s="13"/>
      <c r="T147" s="3"/>
    </row>
    <row r="148" spans="1:21" ht="137.25" customHeight="1">
      <c r="A148" s="8"/>
      <c r="B148" s="25" t="s">
        <v>154</v>
      </c>
      <c r="C148" s="25" t="s">
        <v>29</v>
      </c>
      <c r="D148" s="21" t="s">
        <v>3</v>
      </c>
      <c r="E148" s="30" t="s">
        <v>156</v>
      </c>
      <c r="F148" s="27" t="s">
        <v>36</v>
      </c>
      <c r="G148" s="30" t="s">
        <v>3</v>
      </c>
      <c r="H148" s="57" t="s">
        <v>3</v>
      </c>
      <c r="I148" s="57" t="s">
        <v>3</v>
      </c>
      <c r="J148" s="57" t="s">
        <v>3</v>
      </c>
      <c r="K148" s="27">
        <v>5</v>
      </c>
      <c r="L148" s="27">
        <v>5</v>
      </c>
      <c r="M148" s="28"/>
      <c r="N148" s="28"/>
      <c r="O148" s="28"/>
      <c r="P148" s="28"/>
      <c r="Q148" s="28"/>
      <c r="R148" s="28"/>
      <c r="S148" s="28"/>
      <c r="T148" s="4" t="s">
        <v>3</v>
      </c>
    </row>
    <row r="149" spans="1:21" ht="30">
      <c r="A149" s="3" t="s">
        <v>64</v>
      </c>
      <c r="B149" s="2" t="s">
        <v>141</v>
      </c>
      <c r="C149" s="2"/>
      <c r="D149" s="21">
        <v>0.2</v>
      </c>
      <c r="E149" s="4"/>
      <c r="F149" s="4" t="s">
        <v>36</v>
      </c>
      <c r="G149" s="21"/>
      <c r="H149" s="50"/>
      <c r="I149" s="50"/>
      <c r="J149" s="50"/>
      <c r="K149" s="4"/>
      <c r="L149" s="4"/>
      <c r="M149" s="3"/>
      <c r="N149" s="3"/>
      <c r="O149" s="3"/>
      <c r="P149" s="3"/>
      <c r="Q149" s="3"/>
      <c r="R149" s="3"/>
      <c r="S149" s="13"/>
      <c r="T149" s="4" t="s">
        <v>3</v>
      </c>
    </row>
    <row r="150" spans="1:21" ht="30">
      <c r="A150" s="120"/>
      <c r="B150" s="124" t="s">
        <v>27</v>
      </c>
      <c r="C150" s="124" t="s">
        <v>6</v>
      </c>
      <c r="D150" s="30" t="s">
        <v>3</v>
      </c>
      <c r="E150" s="27" t="s">
        <v>3</v>
      </c>
      <c r="F150" s="27" t="s">
        <v>3</v>
      </c>
      <c r="G150" s="72"/>
      <c r="H150" s="57" t="s">
        <v>3</v>
      </c>
      <c r="I150" s="57" t="s">
        <v>3</v>
      </c>
      <c r="J150" s="57" t="s">
        <v>3</v>
      </c>
      <c r="K150" s="27" t="s">
        <v>3</v>
      </c>
      <c r="L150" s="27" t="s">
        <v>3</v>
      </c>
      <c r="M150" s="67"/>
      <c r="N150" s="67"/>
      <c r="O150" s="67"/>
      <c r="P150" s="67"/>
      <c r="Q150" s="67"/>
      <c r="R150" s="67"/>
      <c r="S150" s="67"/>
      <c r="T150" s="67"/>
    </row>
    <row r="151" spans="1:21">
      <c r="A151" s="3"/>
      <c r="B151" s="5" t="s">
        <v>28</v>
      </c>
      <c r="C151" s="2"/>
      <c r="D151" s="21"/>
      <c r="E151" s="4"/>
      <c r="F151" s="4"/>
      <c r="G151" s="21"/>
      <c r="H151" s="50"/>
      <c r="I151" s="57"/>
      <c r="J151" s="50"/>
      <c r="K151" s="27"/>
      <c r="L151" s="27"/>
      <c r="M151" s="70"/>
      <c r="N151" s="70"/>
      <c r="O151" s="70"/>
      <c r="P151" s="70"/>
      <c r="Q151" s="70"/>
      <c r="R151" s="70"/>
      <c r="S151" s="70"/>
      <c r="T151" s="70"/>
    </row>
    <row r="152" spans="1:21">
      <c r="A152" s="3"/>
      <c r="B152" s="2" t="s">
        <v>8</v>
      </c>
      <c r="C152" s="2" t="s">
        <v>6</v>
      </c>
      <c r="D152" s="21"/>
      <c r="E152" s="4" t="s">
        <v>3</v>
      </c>
      <c r="F152" s="4" t="s">
        <v>3</v>
      </c>
      <c r="G152" s="21"/>
      <c r="H152" s="50" t="s">
        <v>3</v>
      </c>
      <c r="I152" s="50" t="s">
        <v>3</v>
      </c>
      <c r="J152" s="50" t="s">
        <v>3</v>
      </c>
      <c r="K152" s="4" t="s">
        <v>3</v>
      </c>
      <c r="L152" s="4" t="s">
        <v>3</v>
      </c>
      <c r="M152" s="109">
        <v>0</v>
      </c>
      <c r="N152" s="108">
        <v>0</v>
      </c>
      <c r="O152" s="108">
        <v>0</v>
      </c>
      <c r="P152" s="108">
        <v>0</v>
      </c>
      <c r="Q152" s="108">
        <v>0</v>
      </c>
      <c r="R152" s="108">
        <v>0</v>
      </c>
      <c r="S152" s="110">
        <v>0</v>
      </c>
      <c r="T152" s="108">
        <f>SUM(M152:S152)</f>
        <v>0</v>
      </c>
    </row>
    <row r="153" spans="1:21">
      <c r="A153" s="3"/>
      <c r="B153" s="2" t="s">
        <v>9</v>
      </c>
      <c r="C153" s="2" t="s">
        <v>6</v>
      </c>
      <c r="D153" s="21"/>
      <c r="E153" s="4" t="s">
        <v>3</v>
      </c>
      <c r="F153" s="4" t="s">
        <v>3</v>
      </c>
      <c r="G153" s="21"/>
      <c r="H153" s="50" t="s">
        <v>3</v>
      </c>
      <c r="I153" s="50" t="s">
        <v>3</v>
      </c>
      <c r="J153" s="50" t="s">
        <v>3</v>
      </c>
      <c r="K153" s="4" t="s">
        <v>3</v>
      </c>
      <c r="L153" s="4" t="s">
        <v>3</v>
      </c>
      <c r="M153" s="3"/>
      <c r="N153" s="101"/>
      <c r="O153" s="101"/>
      <c r="P153" s="101"/>
      <c r="Q153" s="101"/>
      <c r="R153" s="101"/>
      <c r="S153" s="102"/>
      <c r="T153" s="101"/>
    </row>
    <row r="154" spans="1:21">
      <c r="A154" s="3"/>
      <c r="B154" s="2" t="s">
        <v>10</v>
      </c>
      <c r="C154" s="2" t="s">
        <v>6</v>
      </c>
      <c r="D154" s="21"/>
      <c r="E154" s="4" t="s">
        <v>3</v>
      </c>
      <c r="F154" s="4" t="s">
        <v>3</v>
      </c>
      <c r="G154" s="21"/>
      <c r="H154" s="50" t="s">
        <v>3</v>
      </c>
      <c r="I154" s="50" t="s">
        <v>3</v>
      </c>
      <c r="J154" s="50" t="s">
        <v>3</v>
      </c>
      <c r="K154" s="4" t="s">
        <v>3</v>
      </c>
      <c r="L154" s="4" t="s">
        <v>3</v>
      </c>
      <c r="M154" s="3"/>
      <c r="N154" s="101"/>
      <c r="O154" s="101"/>
      <c r="P154" s="101"/>
      <c r="Q154" s="101"/>
      <c r="R154" s="101"/>
      <c r="S154" s="102"/>
      <c r="T154" s="101"/>
    </row>
    <row r="155" spans="1:21" ht="90">
      <c r="A155" s="3"/>
      <c r="B155" s="25" t="s">
        <v>155</v>
      </c>
      <c r="C155" s="25" t="s">
        <v>53</v>
      </c>
      <c r="D155" s="21" t="s">
        <v>3</v>
      </c>
      <c r="E155" s="30" t="s">
        <v>39</v>
      </c>
      <c r="F155" s="4"/>
      <c r="G155" s="21"/>
      <c r="H155" s="50"/>
      <c r="I155" s="50"/>
      <c r="J155" s="50"/>
      <c r="K155" s="27">
        <v>2</v>
      </c>
      <c r="L155" s="27">
        <v>3</v>
      </c>
      <c r="M155" s="29"/>
      <c r="N155" s="29"/>
      <c r="O155" s="29"/>
      <c r="P155" s="29"/>
      <c r="Q155" s="29"/>
      <c r="R155" s="29"/>
      <c r="S155" s="107"/>
      <c r="T155" s="4" t="s">
        <v>3</v>
      </c>
    </row>
    <row r="156" spans="1:21" ht="60">
      <c r="A156" s="40" t="s">
        <v>139</v>
      </c>
      <c r="B156" s="84" t="s">
        <v>110</v>
      </c>
      <c r="C156" s="85"/>
      <c r="D156" s="86">
        <v>0.2</v>
      </c>
      <c r="E156" s="27"/>
      <c r="F156" s="4"/>
      <c r="G156" s="21"/>
      <c r="H156" s="50"/>
      <c r="I156" s="50"/>
      <c r="J156" s="50"/>
      <c r="K156" s="4"/>
      <c r="L156" s="4"/>
      <c r="M156" s="3"/>
      <c r="N156" s="3"/>
      <c r="O156" s="3"/>
      <c r="P156" s="3"/>
      <c r="Q156" s="3"/>
      <c r="R156" s="3"/>
      <c r="S156" s="13"/>
      <c r="T156" s="4"/>
    </row>
    <row r="157" spans="1:21" ht="18.75">
      <c r="A157" s="3" t="s">
        <v>142</v>
      </c>
      <c r="B157" s="451" t="s">
        <v>71</v>
      </c>
      <c r="C157" s="452"/>
      <c r="D157" s="452"/>
      <c r="E157" s="452"/>
      <c r="F157" s="452"/>
      <c r="G157" s="452"/>
      <c r="H157" s="452"/>
      <c r="I157" s="452"/>
      <c r="J157" s="452"/>
      <c r="K157" s="452"/>
      <c r="L157" s="452"/>
      <c r="M157" s="452"/>
      <c r="N157" s="452"/>
      <c r="O157" s="452"/>
      <c r="P157" s="452"/>
      <c r="Q157" s="452"/>
      <c r="R157" s="452"/>
      <c r="S157" s="452"/>
      <c r="T157" s="453"/>
    </row>
    <row r="158" spans="1:21" ht="60">
      <c r="A158" s="3"/>
      <c r="B158" s="5" t="s">
        <v>27</v>
      </c>
      <c r="C158" s="2" t="s">
        <v>6</v>
      </c>
      <c r="D158" s="21" t="s">
        <v>3</v>
      </c>
      <c r="E158" s="4" t="s">
        <v>3</v>
      </c>
      <c r="F158" s="4" t="s">
        <v>3</v>
      </c>
      <c r="G158" s="30" t="s">
        <v>34</v>
      </c>
      <c r="H158" s="50" t="s">
        <v>3</v>
      </c>
      <c r="I158" s="50" t="s">
        <v>3</v>
      </c>
      <c r="J158" s="50" t="s">
        <v>3</v>
      </c>
      <c r="K158" s="4" t="s">
        <v>3</v>
      </c>
      <c r="L158" s="4" t="s">
        <v>3</v>
      </c>
      <c r="M158" s="64">
        <f>M165+M179+M189</f>
        <v>46452.5</v>
      </c>
      <c r="N158" s="64">
        <f t="shared" ref="N158:S158" si="19">N165+N179+N189</f>
        <v>40240.800000000003</v>
      </c>
      <c r="O158" s="64">
        <f t="shared" si="19"/>
        <v>40240.800000000003</v>
      </c>
      <c r="P158" s="64">
        <f t="shared" si="19"/>
        <v>40240.800000000003</v>
      </c>
      <c r="Q158" s="64">
        <f t="shared" si="19"/>
        <v>40240.800000000003</v>
      </c>
      <c r="R158" s="64">
        <f t="shared" si="19"/>
        <v>40240.800000000003</v>
      </c>
      <c r="S158" s="64">
        <f t="shared" si="19"/>
        <v>40240.800000000003</v>
      </c>
      <c r="T158" s="64">
        <f>SUM(M158:S158)</f>
        <v>287897.3</v>
      </c>
      <c r="U158" s="71"/>
    </row>
    <row r="159" spans="1:21">
      <c r="A159" s="3"/>
      <c r="B159" s="5" t="s">
        <v>28</v>
      </c>
      <c r="C159" s="2"/>
      <c r="D159" s="21"/>
      <c r="E159" s="4"/>
      <c r="F159" s="4"/>
      <c r="G159" s="21"/>
      <c r="H159" s="50"/>
      <c r="I159" s="50"/>
      <c r="J159" s="50"/>
      <c r="K159" s="4"/>
      <c r="L159" s="4"/>
      <c r="M159" s="3"/>
      <c r="N159" s="3"/>
      <c r="O159" s="3"/>
      <c r="P159" s="3"/>
      <c r="Q159" s="3"/>
      <c r="R159" s="3"/>
      <c r="S159" s="13"/>
      <c r="T159" s="3"/>
    </row>
    <row r="160" spans="1:21">
      <c r="A160" s="3"/>
      <c r="B160" s="2" t="s">
        <v>8</v>
      </c>
      <c r="C160" s="2" t="s">
        <v>6</v>
      </c>
      <c r="D160" s="21" t="s">
        <v>3</v>
      </c>
      <c r="E160" s="4" t="s">
        <v>3</v>
      </c>
      <c r="F160" s="4" t="s">
        <v>3</v>
      </c>
      <c r="G160" s="21"/>
      <c r="H160" s="50" t="s">
        <v>3</v>
      </c>
      <c r="I160" s="50" t="s">
        <v>3</v>
      </c>
      <c r="J160" s="50" t="s">
        <v>3</v>
      </c>
      <c r="K160" s="4" t="s">
        <v>3</v>
      </c>
      <c r="L160" s="4" t="s">
        <v>3</v>
      </c>
      <c r="M160" s="3"/>
      <c r="N160" s="3"/>
      <c r="O160" s="3"/>
      <c r="P160" s="3"/>
      <c r="Q160" s="3"/>
      <c r="R160" s="3"/>
      <c r="S160" s="13"/>
      <c r="T160" s="3"/>
    </row>
    <row r="161" spans="1:20">
      <c r="A161" s="3"/>
      <c r="B161" s="2" t="s">
        <v>9</v>
      </c>
      <c r="C161" s="2" t="s">
        <v>6</v>
      </c>
      <c r="D161" s="21" t="s">
        <v>3</v>
      </c>
      <c r="E161" s="4" t="s">
        <v>3</v>
      </c>
      <c r="F161" s="4" t="s">
        <v>3</v>
      </c>
      <c r="G161" s="21"/>
      <c r="H161" s="50" t="s">
        <v>3</v>
      </c>
      <c r="I161" s="50" t="s">
        <v>3</v>
      </c>
      <c r="J161" s="50" t="s">
        <v>3</v>
      </c>
      <c r="K161" s="4" t="s">
        <v>3</v>
      </c>
      <c r="L161" s="4" t="s">
        <v>3</v>
      </c>
      <c r="M161" s="3"/>
      <c r="N161" s="3"/>
      <c r="O161" s="3"/>
      <c r="P161" s="3"/>
      <c r="Q161" s="3"/>
      <c r="R161" s="3"/>
      <c r="S161" s="13"/>
      <c r="T161" s="3"/>
    </row>
    <row r="162" spans="1:20">
      <c r="A162" s="3"/>
      <c r="B162" s="2" t="s">
        <v>10</v>
      </c>
      <c r="C162" s="2" t="s">
        <v>6</v>
      </c>
      <c r="D162" s="21" t="s">
        <v>3</v>
      </c>
      <c r="E162" s="4" t="s">
        <v>3</v>
      </c>
      <c r="F162" s="4" t="s">
        <v>3</v>
      </c>
      <c r="G162" s="21"/>
      <c r="H162" s="50" t="s">
        <v>3</v>
      </c>
      <c r="I162" s="50" t="s">
        <v>3</v>
      </c>
      <c r="J162" s="50" t="s">
        <v>3</v>
      </c>
      <c r="K162" s="4" t="s">
        <v>3</v>
      </c>
      <c r="L162" s="4" t="s">
        <v>3</v>
      </c>
      <c r="M162" s="3"/>
      <c r="N162" s="3"/>
      <c r="O162" s="3"/>
      <c r="P162" s="3"/>
      <c r="Q162" s="3"/>
      <c r="R162" s="3"/>
      <c r="S162" s="13"/>
      <c r="T162" s="3"/>
    </row>
    <row r="163" spans="1:20" ht="255">
      <c r="A163" s="3"/>
      <c r="B163" s="2" t="s">
        <v>150</v>
      </c>
      <c r="C163" s="2" t="s">
        <v>29</v>
      </c>
      <c r="D163" s="21"/>
      <c r="E163" s="30" t="s">
        <v>151</v>
      </c>
      <c r="F163" s="4"/>
      <c r="G163" s="21"/>
      <c r="H163" s="50"/>
      <c r="I163" s="50"/>
      <c r="J163" s="50"/>
      <c r="K163" s="4"/>
      <c r="L163" s="4"/>
      <c r="M163" s="3">
        <v>90</v>
      </c>
      <c r="N163" s="3">
        <v>90</v>
      </c>
      <c r="O163" s="3">
        <v>90</v>
      </c>
      <c r="P163" s="3">
        <v>90</v>
      </c>
      <c r="Q163" s="3">
        <v>100</v>
      </c>
      <c r="R163" s="3">
        <v>100</v>
      </c>
      <c r="S163" s="13">
        <v>100</v>
      </c>
      <c r="T163" s="3"/>
    </row>
    <row r="164" spans="1:20" ht="30">
      <c r="A164" s="3" t="s">
        <v>140</v>
      </c>
      <c r="B164" s="2" t="s">
        <v>145</v>
      </c>
      <c r="C164" s="2"/>
      <c r="D164" s="21">
        <v>0.1</v>
      </c>
      <c r="E164" s="4"/>
      <c r="F164" s="4" t="s">
        <v>36</v>
      </c>
      <c r="G164" s="21"/>
      <c r="H164" s="50"/>
      <c r="I164" s="50"/>
      <c r="J164" s="50"/>
      <c r="K164" s="4"/>
      <c r="L164" s="4"/>
      <c r="M164" s="3"/>
      <c r="N164" s="3"/>
      <c r="O164" s="3"/>
      <c r="P164" s="3"/>
      <c r="Q164" s="3"/>
      <c r="R164" s="3"/>
      <c r="S164" s="13"/>
      <c r="T164" s="4"/>
    </row>
    <row r="165" spans="1:20" ht="15" customHeight="1">
      <c r="A165" s="436"/>
      <c r="B165" s="433" t="s">
        <v>27</v>
      </c>
      <c r="C165" s="433" t="s">
        <v>6</v>
      </c>
      <c r="D165" s="30" t="s">
        <v>3</v>
      </c>
      <c r="E165" s="27" t="s">
        <v>3</v>
      </c>
      <c r="F165" s="27" t="s">
        <v>3</v>
      </c>
      <c r="G165" s="72"/>
      <c r="H165" s="57" t="s">
        <v>3</v>
      </c>
      <c r="I165" s="57" t="s">
        <v>3</v>
      </c>
      <c r="J165" s="57" t="s">
        <v>3</v>
      </c>
      <c r="K165" s="27" t="s">
        <v>3</v>
      </c>
      <c r="L165" s="27" t="s">
        <v>3</v>
      </c>
      <c r="M165" s="66">
        <f>M166+M167+M168+M169+M170+M172+M171</f>
        <v>33325</v>
      </c>
      <c r="N165" s="66">
        <f t="shared" ref="N165:S165" si="20">N166+N167+N168+N169+N170+N172</f>
        <v>33278.100000000006</v>
      </c>
      <c r="O165" s="66">
        <f t="shared" si="20"/>
        <v>33278.100000000006</v>
      </c>
      <c r="P165" s="66">
        <f t="shared" si="20"/>
        <v>33278.100000000006</v>
      </c>
      <c r="Q165" s="66">
        <f t="shared" si="20"/>
        <v>33278.100000000006</v>
      </c>
      <c r="R165" s="66">
        <f t="shared" si="20"/>
        <v>33278.100000000006</v>
      </c>
      <c r="S165" s="66">
        <f t="shared" si="20"/>
        <v>33278.100000000006</v>
      </c>
      <c r="T165" s="66">
        <f t="shared" ref="T165:T172" si="21">SUM(M165:S165)</f>
        <v>232993.60000000003</v>
      </c>
    </row>
    <row r="166" spans="1:20">
      <c r="A166" s="437"/>
      <c r="B166" s="434"/>
      <c r="C166" s="434"/>
      <c r="D166" s="30" t="s">
        <v>3</v>
      </c>
      <c r="E166" s="27" t="s">
        <v>3</v>
      </c>
      <c r="F166" s="27" t="s">
        <v>3</v>
      </c>
      <c r="G166" s="72"/>
      <c r="H166" s="57" t="s">
        <v>72</v>
      </c>
      <c r="I166" s="57" t="s">
        <v>89</v>
      </c>
      <c r="J166" s="57" t="s">
        <v>90</v>
      </c>
      <c r="K166" s="27" t="s">
        <v>3</v>
      </c>
      <c r="L166" s="27" t="s">
        <v>3</v>
      </c>
      <c r="M166" s="67">
        <v>25437.9</v>
      </c>
      <c r="N166" s="36">
        <v>25437.9</v>
      </c>
      <c r="O166" s="36">
        <v>25437.9</v>
      </c>
      <c r="P166" s="36">
        <v>25437.9</v>
      </c>
      <c r="Q166" s="36">
        <v>25437.9</v>
      </c>
      <c r="R166" s="36">
        <v>25437.9</v>
      </c>
      <c r="S166" s="36">
        <v>25437.9</v>
      </c>
      <c r="T166" s="36">
        <f t="shared" si="21"/>
        <v>178065.3</v>
      </c>
    </row>
    <row r="167" spans="1:20">
      <c r="A167" s="437"/>
      <c r="B167" s="434"/>
      <c r="C167" s="434"/>
      <c r="D167" s="30" t="s">
        <v>3</v>
      </c>
      <c r="E167" s="27" t="s">
        <v>3</v>
      </c>
      <c r="F167" s="27" t="s">
        <v>3</v>
      </c>
      <c r="G167" s="72"/>
      <c r="H167" s="57" t="s">
        <v>72</v>
      </c>
      <c r="I167" s="57" t="s">
        <v>89</v>
      </c>
      <c r="J167" s="57" t="s">
        <v>92</v>
      </c>
      <c r="K167" s="27" t="s">
        <v>3</v>
      </c>
      <c r="L167" s="27" t="s">
        <v>3</v>
      </c>
      <c r="M167" s="67">
        <f t="shared" ref="M167:S167" si="22">1284.1-24</f>
        <v>1260.0999999999999</v>
      </c>
      <c r="N167" s="36">
        <f t="shared" si="22"/>
        <v>1260.0999999999999</v>
      </c>
      <c r="O167" s="36">
        <f t="shared" si="22"/>
        <v>1260.0999999999999</v>
      </c>
      <c r="P167" s="36">
        <f t="shared" si="22"/>
        <v>1260.0999999999999</v>
      </c>
      <c r="Q167" s="36">
        <f t="shared" si="22"/>
        <v>1260.0999999999999</v>
      </c>
      <c r="R167" s="36">
        <f t="shared" si="22"/>
        <v>1260.0999999999999</v>
      </c>
      <c r="S167" s="36">
        <f t="shared" si="22"/>
        <v>1260.0999999999999</v>
      </c>
      <c r="T167" s="36">
        <f t="shared" si="21"/>
        <v>8820.7000000000007</v>
      </c>
    </row>
    <row r="168" spans="1:20">
      <c r="A168" s="437"/>
      <c r="B168" s="434"/>
      <c r="C168" s="434"/>
      <c r="D168" s="30"/>
      <c r="E168" s="27"/>
      <c r="F168" s="27"/>
      <c r="G168" s="72"/>
      <c r="H168" s="57" t="s">
        <v>72</v>
      </c>
      <c r="I168" s="57" t="s">
        <v>89</v>
      </c>
      <c r="J168" s="57" t="s">
        <v>153</v>
      </c>
      <c r="K168" s="27" t="s">
        <v>3</v>
      </c>
      <c r="L168" s="27" t="s">
        <v>3</v>
      </c>
      <c r="M168" s="67">
        <f>24</f>
        <v>24</v>
      </c>
      <c r="N168" s="36">
        <f>24</f>
        <v>24</v>
      </c>
      <c r="O168" s="36">
        <f>24</f>
        <v>24</v>
      </c>
      <c r="P168" s="36">
        <f>24</f>
        <v>24</v>
      </c>
      <c r="Q168" s="36">
        <f>24</f>
        <v>24</v>
      </c>
      <c r="R168" s="36">
        <f>24</f>
        <v>24</v>
      </c>
      <c r="S168" s="36">
        <f>24</f>
        <v>24</v>
      </c>
      <c r="T168" s="36">
        <f t="shared" si="21"/>
        <v>168</v>
      </c>
    </row>
    <row r="169" spans="1:20">
      <c r="A169" s="437"/>
      <c r="B169" s="434"/>
      <c r="C169" s="434"/>
      <c r="D169" s="30" t="s">
        <v>3</v>
      </c>
      <c r="E169" s="27" t="s">
        <v>3</v>
      </c>
      <c r="F169" s="27" t="s">
        <v>3</v>
      </c>
      <c r="G169" s="72"/>
      <c r="H169" s="50" t="s">
        <v>72</v>
      </c>
      <c r="I169" s="57" t="s">
        <v>91</v>
      </c>
      <c r="J169" s="50" t="s">
        <v>90</v>
      </c>
      <c r="K169" s="27" t="s">
        <v>3</v>
      </c>
      <c r="L169" s="27" t="s">
        <v>3</v>
      </c>
      <c r="M169" s="106">
        <v>501</v>
      </c>
      <c r="N169" s="70">
        <v>500.9</v>
      </c>
      <c r="O169" s="70">
        <v>500.9</v>
      </c>
      <c r="P169" s="70">
        <v>500.9</v>
      </c>
      <c r="Q169" s="70">
        <v>500.9</v>
      </c>
      <c r="R169" s="70">
        <v>500.9</v>
      </c>
      <c r="S169" s="70">
        <v>500.9</v>
      </c>
      <c r="T169" s="36">
        <f t="shared" si="21"/>
        <v>3506.4</v>
      </c>
    </row>
    <row r="170" spans="1:20">
      <c r="A170" s="437"/>
      <c r="B170" s="434"/>
      <c r="C170" s="434"/>
      <c r="D170" s="30" t="s">
        <v>3</v>
      </c>
      <c r="E170" s="27" t="s">
        <v>3</v>
      </c>
      <c r="F170" s="27" t="s">
        <v>3</v>
      </c>
      <c r="G170" s="72"/>
      <c r="H170" s="57" t="s">
        <v>72</v>
      </c>
      <c r="I170" s="57" t="s">
        <v>91</v>
      </c>
      <c r="J170" s="57" t="s">
        <v>92</v>
      </c>
      <c r="K170" s="27" t="s">
        <v>3</v>
      </c>
      <c r="L170" s="27" t="s">
        <v>3</v>
      </c>
      <c r="M170" s="67">
        <v>368.2</v>
      </c>
      <c r="N170" s="36">
        <v>391.4</v>
      </c>
      <c r="O170" s="36">
        <v>391.4</v>
      </c>
      <c r="P170" s="36">
        <v>391.4</v>
      </c>
      <c r="Q170" s="36">
        <v>391.4</v>
      </c>
      <c r="R170" s="36">
        <v>391.4</v>
      </c>
      <c r="S170" s="36">
        <v>391.4</v>
      </c>
      <c r="T170" s="36">
        <f t="shared" si="21"/>
        <v>2716.6000000000004</v>
      </c>
    </row>
    <row r="171" spans="1:20">
      <c r="A171" s="437"/>
      <c r="B171" s="434"/>
      <c r="C171" s="434"/>
      <c r="D171" s="30"/>
      <c r="E171" s="27"/>
      <c r="F171" s="27"/>
      <c r="G171" s="72"/>
      <c r="H171" s="57" t="s">
        <v>158</v>
      </c>
      <c r="I171" s="57" t="s">
        <v>159</v>
      </c>
      <c r="J171" s="57" t="s">
        <v>160</v>
      </c>
      <c r="K171" s="27" t="s">
        <v>3</v>
      </c>
      <c r="L171" s="27" t="s">
        <v>3</v>
      </c>
      <c r="M171" s="67">
        <v>70</v>
      </c>
      <c r="N171" s="27" t="s">
        <v>3</v>
      </c>
      <c r="O171" s="27" t="s">
        <v>3</v>
      </c>
      <c r="P171" s="27" t="s">
        <v>3</v>
      </c>
      <c r="Q171" s="27" t="s">
        <v>3</v>
      </c>
      <c r="R171" s="27" t="s">
        <v>3</v>
      </c>
      <c r="S171" s="27" t="s">
        <v>3</v>
      </c>
      <c r="T171" s="36">
        <f t="shared" si="21"/>
        <v>70</v>
      </c>
    </row>
    <row r="172" spans="1:20">
      <c r="A172" s="438"/>
      <c r="B172" s="435"/>
      <c r="C172" s="435"/>
      <c r="D172" s="30" t="s">
        <v>3</v>
      </c>
      <c r="E172" s="27" t="s">
        <v>3</v>
      </c>
      <c r="F172" s="27" t="s">
        <v>3</v>
      </c>
      <c r="G172" s="72"/>
      <c r="H172" s="57" t="s">
        <v>93</v>
      </c>
      <c r="I172" s="57" t="s">
        <v>94</v>
      </c>
      <c r="J172" s="57" t="s">
        <v>92</v>
      </c>
      <c r="K172" s="27" t="s">
        <v>3</v>
      </c>
      <c r="L172" s="27" t="s">
        <v>3</v>
      </c>
      <c r="M172" s="67">
        <v>5663.8</v>
      </c>
      <c r="N172" s="36">
        <v>5663.8</v>
      </c>
      <c r="O172" s="36">
        <v>5663.8</v>
      </c>
      <c r="P172" s="36">
        <v>5663.8</v>
      </c>
      <c r="Q172" s="36">
        <v>5663.8</v>
      </c>
      <c r="R172" s="36">
        <v>5663.8</v>
      </c>
      <c r="S172" s="36">
        <v>5663.8</v>
      </c>
      <c r="T172" s="36">
        <f t="shared" si="21"/>
        <v>39646.600000000006</v>
      </c>
    </row>
    <row r="173" spans="1:20">
      <c r="A173" s="3"/>
      <c r="B173" s="5" t="s">
        <v>28</v>
      </c>
      <c r="C173" s="2"/>
      <c r="D173" s="21"/>
      <c r="E173" s="4"/>
      <c r="F173" s="4"/>
      <c r="G173" s="21"/>
      <c r="H173" s="50"/>
      <c r="I173" s="57"/>
      <c r="J173" s="50"/>
      <c r="K173" s="27"/>
      <c r="L173" s="27"/>
      <c r="M173" s="70"/>
      <c r="N173" s="70"/>
      <c r="O173" s="70"/>
      <c r="P173" s="70"/>
      <c r="Q173" s="70"/>
      <c r="R173" s="70"/>
      <c r="S173" s="70"/>
      <c r="T173" s="70"/>
    </row>
    <row r="174" spans="1:20">
      <c r="A174" s="3"/>
      <c r="B174" s="2" t="s">
        <v>8</v>
      </c>
      <c r="C174" s="2" t="s">
        <v>6</v>
      </c>
      <c r="D174" s="21"/>
      <c r="E174" s="4" t="s">
        <v>3</v>
      </c>
      <c r="F174" s="4" t="s">
        <v>3</v>
      </c>
      <c r="G174" s="21"/>
      <c r="H174" s="50"/>
      <c r="I174" s="50"/>
      <c r="J174" s="50"/>
      <c r="K174" s="4" t="s">
        <v>3</v>
      </c>
      <c r="L174" s="4" t="s">
        <v>3</v>
      </c>
      <c r="M174" s="3"/>
      <c r="N174" s="3"/>
      <c r="O174" s="3"/>
      <c r="P174" s="3"/>
      <c r="Q174" s="3"/>
      <c r="R174" s="3"/>
      <c r="S174" s="13"/>
      <c r="T174" s="3"/>
    </row>
    <row r="175" spans="1:20">
      <c r="A175" s="3"/>
      <c r="B175" s="2" t="s">
        <v>9</v>
      </c>
      <c r="C175" s="2" t="s">
        <v>6</v>
      </c>
      <c r="D175" s="21"/>
      <c r="E175" s="4" t="s">
        <v>3</v>
      </c>
      <c r="F175" s="4" t="s">
        <v>3</v>
      </c>
      <c r="G175" s="21"/>
      <c r="H175" s="50"/>
      <c r="I175" s="50"/>
      <c r="J175" s="50"/>
      <c r="K175" s="4" t="s">
        <v>3</v>
      </c>
      <c r="L175" s="4" t="s">
        <v>3</v>
      </c>
      <c r="M175" s="3"/>
      <c r="N175" s="3"/>
      <c r="O175" s="3"/>
      <c r="P175" s="3"/>
      <c r="Q175" s="3"/>
      <c r="R175" s="3"/>
      <c r="S175" s="13"/>
      <c r="T175" s="3"/>
    </row>
    <row r="176" spans="1:20">
      <c r="A176" s="3"/>
      <c r="B176" s="2" t="s">
        <v>10</v>
      </c>
      <c r="C176" s="2" t="s">
        <v>6</v>
      </c>
      <c r="D176" s="21"/>
      <c r="E176" s="4" t="s">
        <v>3</v>
      </c>
      <c r="F176" s="4" t="s">
        <v>3</v>
      </c>
      <c r="G176" s="21"/>
      <c r="H176" s="50" t="s">
        <v>3</v>
      </c>
      <c r="I176" s="50" t="s">
        <v>3</v>
      </c>
      <c r="J176" s="50" t="s">
        <v>3</v>
      </c>
      <c r="K176" s="4" t="s">
        <v>3</v>
      </c>
      <c r="L176" s="4" t="s">
        <v>3</v>
      </c>
      <c r="M176" s="3"/>
      <c r="N176" s="3"/>
      <c r="O176" s="3"/>
      <c r="P176" s="3"/>
      <c r="Q176" s="3"/>
      <c r="R176" s="3"/>
      <c r="S176" s="13"/>
      <c r="T176" s="3"/>
    </row>
    <row r="177" spans="1:22" ht="120">
      <c r="A177" s="3"/>
      <c r="B177" s="25" t="s">
        <v>166</v>
      </c>
      <c r="C177" s="25" t="s">
        <v>29</v>
      </c>
      <c r="D177" s="21" t="s">
        <v>3</v>
      </c>
      <c r="E177" s="21" t="s">
        <v>167</v>
      </c>
      <c r="F177" s="27" t="s">
        <v>31</v>
      </c>
      <c r="G177" s="21" t="s">
        <v>3</v>
      </c>
      <c r="H177" s="50" t="s">
        <v>3</v>
      </c>
      <c r="I177" s="50" t="s">
        <v>3</v>
      </c>
      <c r="J177" s="50" t="s">
        <v>3</v>
      </c>
      <c r="K177" s="27">
        <v>70</v>
      </c>
      <c r="L177" s="27">
        <v>71</v>
      </c>
      <c r="M177" s="29">
        <v>74</v>
      </c>
      <c r="N177" s="29">
        <v>78</v>
      </c>
      <c r="O177" s="28">
        <v>83</v>
      </c>
      <c r="P177" s="28">
        <v>88</v>
      </c>
      <c r="Q177" s="28">
        <v>90</v>
      </c>
      <c r="R177" s="28">
        <v>90</v>
      </c>
      <c r="S177" s="28">
        <v>90</v>
      </c>
      <c r="T177" s="4" t="s">
        <v>3</v>
      </c>
    </row>
    <row r="178" spans="1:22" ht="60">
      <c r="A178" s="3" t="s">
        <v>161</v>
      </c>
      <c r="B178" s="2" t="s">
        <v>65</v>
      </c>
      <c r="C178" s="2"/>
      <c r="D178" s="21">
        <v>0.05</v>
      </c>
      <c r="E178" s="4"/>
      <c r="F178" s="4"/>
      <c r="G178" s="21"/>
      <c r="H178" s="50"/>
      <c r="I178" s="50"/>
      <c r="J178" s="50"/>
      <c r="K178" s="4"/>
      <c r="L178" s="4"/>
      <c r="M178" s="3"/>
      <c r="N178" s="3"/>
      <c r="O178" s="3"/>
      <c r="P178" s="3"/>
      <c r="Q178" s="3"/>
      <c r="R178" s="3"/>
      <c r="S178" s="13"/>
      <c r="T178" s="4" t="s">
        <v>3</v>
      </c>
    </row>
    <row r="179" spans="1:22" ht="30" customHeight="1">
      <c r="A179" s="436"/>
      <c r="B179" s="433" t="s">
        <v>27</v>
      </c>
      <c r="C179" s="433" t="s">
        <v>6</v>
      </c>
      <c r="D179" s="30" t="s">
        <v>3</v>
      </c>
      <c r="E179" s="27" t="s">
        <v>3</v>
      </c>
      <c r="F179" s="27" t="s">
        <v>3</v>
      </c>
      <c r="G179" s="2"/>
      <c r="H179" s="57" t="s">
        <v>3</v>
      </c>
      <c r="I179" s="57" t="s">
        <v>3</v>
      </c>
      <c r="J179" s="57" t="s">
        <v>3</v>
      </c>
      <c r="K179" s="27" t="s">
        <v>3</v>
      </c>
      <c r="L179" s="27" t="s">
        <v>3</v>
      </c>
      <c r="M179" s="66">
        <f>M180+M181</f>
        <v>10542.900000000001</v>
      </c>
      <c r="N179" s="66">
        <f t="shared" ref="N179:S179" si="23">N180+N181</f>
        <v>4559.1000000000004</v>
      </c>
      <c r="O179" s="66">
        <f t="shared" si="23"/>
        <v>4559.1000000000004</v>
      </c>
      <c r="P179" s="66">
        <f t="shared" si="23"/>
        <v>4559.1000000000004</v>
      </c>
      <c r="Q179" s="66">
        <f t="shared" si="23"/>
        <v>4559.1000000000004</v>
      </c>
      <c r="R179" s="66">
        <f t="shared" si="23"/>
        <v>4559.1000000000004</v>
      </c>
      <c r="S179" s="66">
        <f t="shared" si="23"/>
        <v>4559.1000000000004</v>
      </c>
      <c r="T179" s="66">
        <f>SUM(M179:S179)</f>
        <v>37897.5</v>
      </c>
    </row>
    <row r="180" spans="1:22">
      <c r="A180" s="437"/>
      <c r="B180" s="434"/>
      <c r="C180" s="434"/>
      <c r="D180" s="30" t="s">
        <v>3</v>
      </c>
      <c r="E180" s="27" t="s">
        <v>3</v>
      </c>
      <c r="F180" s="27" t="s">
        <v>3</v>
      </c>
      <c r="G180" s="2"/>
      <c r="H180" s="57" t="s">
        <v>72</v>
      </c>
      <c r="I180" s="57" t="s">
        <v>73</v>
      </c>
      <c r="J180" s="57" t="s">
        <v>74</v>
      </c>
      <c r="K180" s="27" t="s">
        <v>3</v>
      </c>
      <c r="L180" s="27" t="s">
        <v>3</v>
      </c>
      <c r="M180" s="67">
        <v>5983.8</v>
      </c>
      <c r="N180" s="67"/>
      <c r="O180" s="67"/>
      <c r="P180" s="67"/>
      <c r="Q180" s="67"/>
      <c r="R180" s="67"/>
      <c r="S180" s="68"/>
      <c r="T180" s="67">
        <f>SUM(M180:S180)</f>
        <v>5983.8</v>
      </c>
    </row>
    <row r="181" spans="1:22">
      <c r="A181" s="438"/>
      <c r="B181" s="435"/>
      <c r="C181" s="435"/>
      <c r="D181" s="30" t="s">
        <v>3</v>
      </c>
      <c r="E181" s="27" t="s">
        <v>3</v>
      </c>
      <c r="F181" s="27" t="s">
        <v>3</v>
      </c>
      <c r="G181" s="2"/>
      <c r="H181" s="57" t="s">
        <v>75</v>
      </c>
      <c r="I181" s="57" t="s">
        <v>88</v>
      </c>
      <c r="J181" s="57" t="s">
        <v>77</v>
      </c>
      <c r="K181" s="27"/>
      <c r="L181" s="27"/>
      <c r="M181" s="67">
        <v>4559.1000000000004</v>
      </c>
      <c r="N181" s="67">
        <v>4559.1000000000004</v>
      </c>
      <c r="O181" s="67">
        <v>4559.1000000000004</v>
      </c>
      <c r="P181" s="67">
        <v>4559.1000000000004</v>
      </c>
      <c r="Q181" s="67">
        <v>4559.1000000000004</v>
      </c>
      <c r="R181" s="67">
        <v>4559.1000000000004</v>
      </c>
      <c r="S181" s="67">
        <v>4559.1000000000004</v>
      </c>
      <c r="T181" s="67">
        <f>SUM(M181:S181)</f>
        <v>31913.699999999997</v>
      </c>
    </row>
    <row r="182" spans="1:22" hidden="1">
      <c r="A182" s="3"/>
      <c r="B182" s="5" t="s">
        <v>28</v>
      </c>
      <c r="C182" s="2"/>
      <c r="D182" s="21"/>
      <c r="E182" s="4"/>
      <c r="F182" s="4"/>
      <c r="G182" s="21"/>
      <c r="H182" s="50"/>
      <c r="I182" s="50"/>
      <c r="J182" s="50"/>
      <c r="K182" s="4"/>
      <c r="L182" s="4"/>
      <c r="M182" s="3"/>
      <c r="N182" s="3"/>
      <c r="O182" s="3"/>
      <c r="P182" s="3"/>
      <c r="Q182" s="3"/>
      <c r="R182" s="3"/>
      <c r="S182" s="13"/>
      <c r="T182" s="3"/>
    </row>
    <row r="183" spans="1:22" hidden="1">
      <c r="A183" s="3"/>
      <c r="B183" s="2" t="s">
        <v>8</v>
      </c>
      <c r="C183" s="2" t="s">
        <v>6</v>
      </c>
      <c r="D183" s="21"/>
      <c r="E183" s="4" t="s">
        <v>3</v>
      </c>
      <c r="F183" s="4" t="s">
        <v>3</v>
      </c>
      <c r="G183" s="21"/>
      <c r="H183" s="50"/>
      <c r="I183" s="50"/>
      <c r="J183" s="50"/>
      <c r="K183" s="4" t="s">
        <v>3</v>
      </c>
      <c r="L183" s="4" t="s">
        <v>3</v>
      </c>
      <c r="M183" s="3"/>
      <c r="N183" s="3"/>
      <c r="O183" s="3"/>
      <c r="P183" s="3"/>
      <c r="Q183" s="3"/>
      <c r="R183" s="3"/>
      <c r="S183" s="13"/>
      <c r="T183" s="3"/>
    </row>
    <row r="184" spans="1:22" hidden="1">
      <c r="A184" s="3"/>
      <c r="B184" s="2" t="s">
        <v>9</v>
      </c>
      <c r="C184" s="2" t="s">
        <v>6</v>
      </c>
      <c r="D184" s="21"/>
      <c r="E184" s="4" t="s">
        <v>3</v>
      </c>
      <c r="F184" s="4" t="s">
        <v>3</v>
      </c>
      <c r="G184" s="21"/>
      <c r="H184" s="50"/>
      <c r="I184" s="50"/>
      <c r="J184" s="50"/>
      <c r="K184" s="4" t="s">
        <v>3</v>
      </c>
      <c r="L184" s="4" t="s">
        <v>3</v>
      </c>
      <c r="M184" s="3"/>
      <c r="N184" s="3"/>
      <c r="O184" s="3"/>
      <c r="P184" s="3"/>
      <c r="Q184" s="3"/>
      <c r="R184" s="3"/>
      <c r="S184" s="13"/>
      <c r="T184" s="3"/>
    </row>
    <row r="185" spans="1:22" hidden="1">
      <c r="A185" s="3"/>
      <c r="B185" s="2" t="s">
        <v>10</v>
      </c>
      <c r="C185" s="2" t="s">
        <v>6</v>
      </c>
      <c r="D185" s="21"/>
      <c r="E185" s="4" t="s">
        <v>3</v>
      </c>
      <c r="F185" s="4" t="s">
        <v>3</v>
      </c>
      <c r="G185" s="21"/>
      <c r="H185" s="50" t="s">
        <v>3</v>
      </c>
      <c r="I185" s="50" t="s">
        <v>3</v>
      </c>
      <c r="J185" s="50" t="s">
        <v>3</v>
      </c>
      <c r="K185" s="4" t="s">
        <v>3</v>
      </c>
      <c r="L185" s="4" t="s">
        <v>3</v>
      </c>
      <c r="M185" s="3"/>
      <c r="N185" s="3"/>
      <c r="O185" s="3"/>
      <c r="P185" s="3"/>
      <c r="Q185" s="3"/>
      <c r="R185" s="3"/>
      <c r="S185" s="13"/>
      <c r="T185" s="3"/>
    </row>
    <row r="186" spans="1:22" ht="60">
      <c r="A186" s="3"/>
      <c r="B186" s="2" t="s">
        <v>163</v>
      </c>
      <c r="C186" s="25" t="s">
        <v>53</v>
      </c>
      <c r="D186" s="30"/>
      <c r="E186" s="27" t="s">
        <v>39</v>
      </c>
      <c r="F186" s="4" t="s">
        <v>36</v>
      </c>
      <c r="G186" s="21" t="s">
        <v>3</v>
      </c>
      <c r="H186" s="50" t="s">
        <v>3</v>
      </c>
      <c r="I186" s="50" t="s">
        <v>3</v>
      </c>
      <c r="J186" s="50" t="s">
        <v>3</v>
      </c>
      <c r="K186" s="4">
        <v>45</v>
      </c>
      <c r="L186" s="4">
        <v>45</v>
      </c>
      <c r="M186" s="3">
        <v>45</v>
      </c>
      <c r="N186" s="3">
        <v>45</v>
      </c>
      <c r="O186" s="3">
        <v>45</v>
      </c>
      <c r="P186" s="3">
        <v>45</v>
      </c>
      <c r="Q186" s="3">
        <v>45</v>
      </c>
      <c r="R186" s="3">
        <v>45</v>
      </c>
      <c r="S186" s="3">
        <v>45</v>
      </c>
      <c r="T186" s="4" t="s">
        <v>3</v>
      </c>
    </row>
    <row r="187" spans="1:22" ht="60">
      <c r="A187" s="3"/>
      <c r="B187" s="2" t="s">
        <v>66</v>
      </c>
      <c r="C187" s="2" t="s">
        <v>38</v>
      </c>
      <c r="D187" s="21"/>
      <c r="E187" s="27" t="s">
        <v>39</v>
      </c>
      <c r="F187" s="4" t="s">
        <v>36</v>
      </c>
      <c r="G187" s="21" t="s">
        <v>3</v>
      </c>
      <c r="H187" s="50" t="s">
        <v>3</v>
      </c>
      <c r="I187" s="50" t="s">
        <v>3</v>
      </c>
      <c r="J187" s="50" t="s">
        <v>3</v>
      </c>
      <c r="K187" s="4">
        <v>500</v>
      </c>
      <c r="L187" s="4">
        <v>500</v>
      </c>
      <c r="M187" s="3">
        <v>500</v>
      </c>
      <c r="N187" s="3">
        <v>500</v>
      </c>
      <c r="O187" s="3">
        <v>500</v>
      </c>
      <c r="P187" s="3">
        <v>500</v>
      </c>
      <c r="Q187" s="3">
        <v>500</v>
      </c>
      <c r="R187" s="3">
        <v>500</v>
      </c>
      <c r="S187" s="3">
        <v>500</v>
      </c>
      <c r="T187" s="4" t="s">
        <v>3</v>
      </c>
    </row>
    <row r="188" spans="1:22" s="76" customFormat="1" ht="45">
      <c r="A188" s="40" t="s">
        <v>162</v>
      </c>
      <c r="B188" s="17" t="s">
        <v>149</v>
      </c>
      <c r="C188" s="17"/>
      <c r="D188" s="73"/>
      <c r="E188" s="47"/>
      <c r="F188" s="4" t="s">
        <v>36</v>
      </c>
      <c r="G188" s="73"/>
      <c r="H188" s="74"/>
      <c r="I188" s="74"/>
      <c r="J188" s="74"/>
      <c r="K188" s="47"/>
      <c r="L188" s="47"/>
      <c r="M188" s="40"/>
      <c r="N188" s="40"/>
      <c r="O188" s="40"/>
      <c r="P188" s="40"/>
      <c r="Q188" s="40"/>
      <c r="R188" s="40"/>
      <c r="S188" s="75"/>
      <c r="T188" s="47" t="s">
        <v>3</v>
      </c>
      <c r="U188" s="445"/>
      <c r="V188" s="446"/>
    </row>
    <row r="189" spans="1:22" s="76" customFormat="1">
      <c r="A189" s="40"/>
      <c r="B189" s="95"/>
      <c r="C189" s="17"/>
      <c r="D189" s="73">
        <v>0.05</v>
      </c>
      <c r="E189" s="47"/>
      <c r="F189" s="4"/>
      <c r="G189" s="73"/>
      <c r="H189" s="50" t="s">
        <v>3</v>
      </c>
      <c r="I189" s="50" t="s">
        <v>3</v>
      </c>
      <c r="J189" s="50" t="s">
        <v>3</v>
      </c>
      <c r="K189" s="48" t="s">
        <v>3</v>
      </c>
      <c r="L189" s="48" t="s">
        <v>3</v>
      </c>
      <c r="M189" s="99">
        <f>M190+M191+M192</f>
        <v>2584.6</v>
      </c>
      <c r="N189" s="99">
        <f t="shared" ref="N189:S189" si="24">N190+N191+N192</f>
        <v>2403.6</v>
      </c>
      <c r="O189" s="99">
        <f t="shared" si="24"/>
        <v>2403.6</v>
      </c>
      <c r="P189" s="99">
        <f t="shared" si="24"/>
        <v>2403.6</v>
      </c>
      <c r="Q189" s="99">
        <f t="shared" si="24"/>
        <v>2403.6</v>
      </c>
      <c r="R189" s="99">
        <f t="shared" si="24"/>
        <v>2403.6</v>
      </c>
      <c r="S189" s="99">
        <f t="shared" si="24"/>
        <v>2403.6</v>
      </c>
      <c r="T189" s="100">
        <f>SUM(M189:S189)</f>
        <v>17006.2</v>
      </c>
      <c r="U189" s="445"/>
      <c r="V189" s="446"/>
    </row>
    <row r="190" spans="1:22" s="76" customFormat="1" ht="30" customHeight="1">
      <c r="A190" s="40"/>
      <c r="B190" s="96" t="s">
        <v>27</v>
      </c>
      <c r="C190" s="77" t="s">
        <v>6</v>
      </c>
      <c r="D190" s="26" t="s">
        <v>3</v>
      </c>
      <c r="E190" s="48" t="s">
        <v>3</v>
      </c>
      <c r="F190" s="48" t="s">
        <v>3</v>
      </c>
      <c r="G190" s="73"/>
      <c r="H190" s="78" t="s">
        <v>75</v>
      </c>
      <c r="I190" s="78" t="s">
        <v>88</v>
      </c>
      <c r="J190" s="78" t="s">
        <v>77</v>
      </c>
      <c r="K190" s="48" t="s">
        <v>3</v>
      </c>
      <c r="L190" s="48" t="s">
        <v>3</v>
      </c>
      <c r="M190" s="67">
        <v>2328</v>
      </c>
      <c r="N190" s="67">
        <v>2328</v>
      </c>
      <c r="O190" s="67">
        <v>2328</v>
      </c>
      <c r="P190" s="67">
        <v>2328</v>
      </c>
      <c r="Q190" s="67">
        <v>2328</v>
      </c>
      <c r="R190" s="67">
        <v>2328</v>
      </c>
      <c r="S190" s="67">
        <v>2328</v>
      </c>
      <c r="T190" s="67">
        <f>SUM(M190:S190)</f>
        <v>16296</v>
      </c>
      <c r="U190" s="445"/>
      <c r="V190" s="446"/>
    </row>
    <row r="191" spans="1:22" s="76" customFormat="1">
      <c r="A191" s="40"/>
      <c r="B191" s="97"/>
      <c r="C191" s="77" t="s">
        <v>6</v>
      </c>
      <c r="D191" s="26"/>
      <c r="E191" s="48"/>
      <c r="F191" s="48"/>
      <c r="G191" s="73"/>
      <c r="H191" s="78" t="s">
        <v>75</v>
      </c>
      <c r="I191" s="78" t="s">
        <v>78</v>
      </c>
      <c r="J191" s="78" t="s">
        <v>77</v>
      </c>
      <c r="K191" s="48" t="s">
        <v>3</v>
      </c>
      <c r="L191" s="48" t="s">
        <v>3</v>
      </c>
      <c r="M191" s="67">
        <v>75.599999999999994</v>
      </c>
      <c r="N191" s="67">
        <v>75.599999999999994</v>
      </c>
      <c r="O191" s="67">
        <v>75.599999999999994</v>
      </c>
      <c r="P191" s="67">
        <v>75.599999999999994</v>
      </c>
      <c r="Q191" s="67">
        <v>75.599999999999994</v>
      </c>
      <c r="R191" s="67">
        <v>75.599999999999994</v>
      </c>
      <c r="S191" s="67">
        <v>75.599999999999994</v>
      </c>
      <c r="T191" s="67">
        <f>SUM(M191:S191)</f>
        <v>529.20000000000005</v>
      </c>
      <c r="U191" s="445"/>
      <c r="V191" s="446"/>
    </row>
    <row r="192" spans="1:22" s="76" customFormat="1">
      <c r="A192" s="40"/>
      <c r="B192" s="98"/>
      <c r="C192" s="77" t="s">
        <v>6</v>
      </c>
      <c r="D192" s="26"/>
      <c r="E192" s="48"/>
      <c r="F192" s="48"/>
      <c r="G192" s="73"/>
      <c r="H192" s="78" t="s">
        <v>72</v>
      </c>
      <c r="I192" s="78" t="s">
        <v>73</v>
      </c>
      <c r="J192" s="78" t="s">
        <v>77</v>
      </c>
      <c r="K192" s="48" t="s">
        <v>3</v>
      </c>
      <c r="L192" s="48" t="s">
        <v>3</v>
      </c>
      <c r="M192" s="67">
        <v>181</v>
      </c>
      <c r="N192" s="67"/>
      <c r="O192" s="67"/>
      <c r="P192" s="67"/>
      <c r="Q192" s="67"/>
      <c r="R192" s="67"/>
      <c r="S192" s="68"/>
      <c r="T192" s="67">
        <f>SUM(M192:S192)</f>
        <v>181</v>
      </c>
      <c r="U192" s="445"/>
      <c r="V192" s="446"/>
    </row>
    <row r="193" spans="1:22" s="76" customFormat="1">
      <c r="A193" s="40"/>
      <c r="B193" s="79" t="s">
        <v>28</v>
      </c>
      <c r="C193" s="17"/>
      <c r="D193" s="73"/>
      <c r="E193" s="47"/>
      <c r="F193" s="47"/>
      <c r="G193" s="73"/>
      <c r="H193" s="74"/>
      <c r="I193" s="74"/>
      <c r="J193" s="74"/>
      <c r="K193" s="47"/>
      <c r="L193" s="47"/>
      <c r="M193" s="40"/>
      <c r="N193" s="40"/>
      <c r="O193" s="40"/>
      <c r="P193" s="40"/>
      <c r="Q193" s="40"/>
      <c r="R193" s="40"/>
      <c r="S193" s="75"/>
      <c r="T193" s="40"/>
      <c r="U193" s="445"/>
      <c r="V193" s="446"/>
    </row>
    <row r="194" spans="1:22" s="76" customFormat="1" hidden="1">
      <c r="A194" s="40"/>
      <c r="B194" s="17" t="s">
        <v>8</v>
      </c>
      <c r="C194" s="17" t="s">
        <v>6</v>
      </c>
      <c r="D194" s="73"/>
      <c r="E194" s="47" t="s">
        <v>3</v>
      </c>
      <c r="F194" s="47" t="s">
        <v>3</v>
      </c>
      <c r="G194" s="73"/>
      <c r="H194" s="74"/>
      <c r="I194" s="74"/>
      <c r="J194" s="74"/>
      <c r="K194" s="47" t="s">
        <v>3</v>
      </c>
      <c r="L194" s="47" t="s">
        <v>3</v>
      </c>
      <c r="M194" s="40"/>
      <c r="N194" s="40"/>
      <c r="O194" s="40"/>
      <c r="P194" s="40"/>
      <c r="Q194" s="40"/>
      <c r="R194" s="40"/>
      <c r="S194" s="75"/>
      <c r="T194" s="40"/>
      <c r="U194" s="445"/>
      <c r="V194" s="446"/>
    </row>
    <row r="195" spans="1:22" s="76" customFormat="1" hidden="1">
      <c r="A195" s="40"/>
      <c r="B195" s="17" t="s">
        <v>9</v>
      </c>
      <c r="C195" s="17" t="s">
        <v>6</v>
      </c>
      <c r="D195" s="73"/>
      <c r="E195" s="47" t="s">
        <v>3</v>
      </c>
      <c r="F195" s="47" t="s">
        <v>3</v>
      </c>
      <c r="G195" s="73"/>
      <c r="H195" s="74"/>
      <c r="I195" s="74"/>
      <c r="J195" s="74"/>
      <c r="K195" s="47" t="s">
        <v>3</v>
      </c>
      <c r="L195" s="47" t="s">
        <v>3</v>
      </c>
      <c r="M195" s="40"/>
      <c r="N195" s="40"/>
      <c r="O195" s="40"/>
      <c r="P195" s="40"/>
      <c r="Q195" s="40"/>
      <c r="R195" s="40"/>
      <c r="S195" s="75"/>
      <c r="T195" s="40"/>
      <c r="U195" s="445"/>
      <c r="V195" s="446"/>
    </row>
    <row r="196" spans="1:22" s="76" customFormat="1" hidden="1">
      <c r="A196" s="40"/>
      <c r="B196" s="17" t="s">
        <v>10</v>
      </c>
      <c r="C196" s="17" t="s">
        <v>6</v>
      </c>
      <c r="D196" s="73"/>
      <c r="E196" s="47" t="s">
        <v>3</v>
      </c>
      <c r="F196" s="47" t="s">
        <v>3</v>
      </c>
      <c r="G196" s="73"/>
      <c r="H196" s="74" t="s">
        <v>3</v>
      </c>
      <c r="I196" s="74" t="s">
        <v>3</v>
      </c>
      <c r="J196" s="74" t="s">
        <v>3</v>
      </c>
      <c r="K196" s="47" t="s">
        <v>3</v>
      </c>
      <c r="L196" s="47" t="s">
        <v>3</v>
      </c>
      <c r="M196" s="40"/>
      <c r="N196" s="40"/>
      <c r="O196" s="40"/>
      <c r="P196" s="40"/>
      <c r="Q196" s="40"/>
      <c r="R196" s="40"/>
      <c r="S196" s="75"/>
      <c r="T196" s="40"/>
      <c r="U196" s="445"/>
      <c r="V196" s="446"/>
    </row>
    <row r="197" spans="1:22" s="76" customFormat="1" ht="150">
      <c r="A197" s="40"/>
      <c r="B197" s="25" t="s">
        <v>135</v>
      </c>
      <c r="C197" s="25" t="s">
        <v>29</v>
      </c>
      <c r="D197" s="21" t="s">
        <v>3</v>
      </c>
      <c r="E197" s="30" t="s">
        <v>63</v>
      </c>
      <c r="F197" s="27" t="s">
        <v>36</v>
      </c>
      <c r="G197" s="30" t="s">
        <v>3</v>
      </c>
      <c r="H197" s="57" t="s">
        <v>3</v>
      </c>
      <c r="I197" s="57" t="s">
        <v>3</v>
      </c>
      <c r="J197" s="57" t="s">
        <v>3</v>
      </c>
      <c r="K197" s="27" t="s">
        <v>3</v>
      </c>
      <c r="L197" s="27" t="s">
        <v>3</v>
      </c>
      <c r="M197" s="28">
        <v>15.1</v>
      </c>
      <c r="N197" s="28">
        <v>15.1</v>
      </c>
      <c r="O197" s="28">
        <v>15.1</v>
      </c>
      <c r="P197" s="28">
        <v>15.1</v>
      </c>
      <c r="Q197" s="28">
        <v>15.1</v>
      </c>
      <c r="R197" s="28">
        <v>15.1</v>
      </c>
      <c r="S197" s="28">
        <v>15.1</v>
      </c>
      <c r="T197" s="4" t="s">
        <v>3</v>
      </c>
      <c r="U197" s="91"/>
      <c r="V197" s="123"/>
    </row>
  </sheetData>
  <mergeCells count="52">
    <mergeCell ref="G118:G120"/>
    <mergeCell ref="U188:V196"/>
    <mergeCell ref="B142:T142"/>
    <mergeCell ref="B157:T157"/>
    <mergeCell ref="A165:A172"/>
    <mergeCell ref="B165:B172"/>
    <mergeCell ref="C165:C172"/>
    <mergeCell ref="A179:A181"/>
    <mergeCell ref="B179:B181"/>
    <mergeCell ref="C179:C181"/>
    <mergeCell ref="A80:A82"/>
    <mergeCell ref="B80:B82"/>
    <mergeCell ref="C80:C82"/>
    <mergeCell ref="A133:A135"/>
    <mergeCell ref="B133:B135"/>
    <mergeCell ref="C133:C135"/>
    <mergeCell ref="A92:A93"/>
    <mergeCell ref="B92:B93"/>
    <mergeCell ref="C92:C93"/>
    <mergeCell ref="A100:A101"/>
    <mergeCell ref="B100:B101"/>
    <mergeCell ref="C100:C101"/>
    <mergeCell ref="B108:T108"/>
    <mergeCell ref="A118:A120"/>
    <mergeCell ref="B118:B120"/>
    <mergeCell ref="C118:C120"/>
    <mergeCell ref="A68:A71"/>
    <mergeCell ref="B68:B71"/>
    <mergeCell ref="C68:C71"/>
    <mergeCell ref="A52:A53"/>
    <mergeCell ref="B52:B53"/>
    <mergeCell ref="C52:C53"/>
    <mergeCell ref="A60:A61"/>
    <mergeCell ref="B60:B61"/>
    <mergeCell ref="C60:C61"/>
    <mergeCell ref="A41:A43"/>
    <mergeCell ref="B41:B43"/>
    <mergeCell ref="B19:T19"/>
    <mergeCell ref="A27:A30"/>
    <mergeCell ref="B27:B30"/>
    <mergeCell ref="C27:C30"/>
    <mergeCell ref="R1:T1"/>
    <mergeCell ref="B4:S4"/>
    <mergeCell ref="A6:A7"/>
    <mergeCell ref="B6:B7"/>
    <mergeCell ref="C6:C7"/>
    <mergeCell ref="D6:D7"/>
    <mergeCell ref="E6:E7"/>
    <mergeCell ref="F6:F7"/>
    <mergeCell ref="G6:G7"/>
    <mergeCell ref="H6:J6"/>
    <mergeCell ref="K6:T6"/>
  </mergeCells>
  <pageMargins left="0" right="0" top="0" bottom="0" header="0.31496062992125984" footer="0.31496062992125984"/>
  <pageSetup paperSize="9" scale="51" orientation="landscape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B444"/>
  <sheetViews>
    <sheetView tabSelected="1" view="pageBreakPreview" zoomScale="60" zoomScaleNormal="70" zoomScalePageLayoutView="70" workbookViewId="0">
      <selection activeCell="B10" sqref="B10:B11"/>
    </sheetView>
  </sheetViews>
  <sheetFormatPr defaultRowHeight="15"/>
  <cols>
    <col min="1" max="1" width="9.42578125" customWidth="1"/>
    <col min="2" max="2" width="47.7109375" style="1" customWidth="1"/>
    <col min="3" max="3" width="13.85546875" style="1" customWidth="1"/>
    <col min="4" max="4" width="13.85546875" style="201" customWidth="1"/>
    <col min="5" max="5" width="18.5703125" style="76" customWidth="1"/>
    <col min="6" max="6" width="16.5703125" style="144" customWidth="1"/>
    <col min="7" max="7" width="16.140625" style="202" customWidth="1"/>
    <col min="8" max="8" width="9.140625" style="203" customWidth="1"/>
    <col min="9" max="9" width="15.7109375" style="203" customWidth="1"/>
    <col min="10" max="10" width="9.42578125" style="203" customWidth="1"/>
    <col min="11" max="12" width="9.140625" style="144" customWidth="1"/>
    <col min="13" max="13" width="11.42578125" style="144" customWidth="1"/>
    <col min="14" max="14" width="10.5703125" style="144" customWidth="1"/>
    <col min="15" max="15" width="11.7109375" style="144" customWidth="1"/>
    <col min="16" max="16" width="11.28515625" style="144" customWidth="1"/>
    <col min="17" max="17" width="10.42578125" style="220" customWidth="1"/>
    <col min="18" max="18" width="12.28515625" style="396" customWidth="1"/>
    <col min="19" max="19" width="12.28515625" style="336" customWidth="1"/>
    <col min="20" max="20" width="16.42578125" style="400" customWidth="1"/>
    <col min="21" max="21" width="16" style="400" customWidth="1"/>
    <col min="22" max="23" width="13.5703125" style="400" customWidth="1"/>
    <col min="24" max="24" width="12.85546875" style="144" customWidth="1"/>
    <col min="25" max="25" width="10.140625" style="76" bestFit="1" customWidth="1"/>
    <col min="26" max="26" width="12.42578125" style="76" customWidth="1"/>
    <col min="27" max="27" width="16.140625" style="76" customWidth="1"/>
    <col min="28" max="28" width="9.140625" style="76"/>
  </cols>
  <sheetData>
    <row r="1" spans="1:28">
      <c r="Q1" s="224"/>
      <c r="R1" s="454"/>
      <c r="S1" s="454"/>
      <c r="T1" s="454"/>
      <c r="U1" s="454"/>
      <c r="V1" s="454"/>
      <c r="W1" s="454"/>
      <c r="X1" s="454"/>
    </row>
    <row r="2" spans="1:28" ht="27.75" customHeight="1">
      <c r="Q2" s="213"/>
      <c r="R2" s="521"/>
      <c r="S2" s="521"/>
      <c r="T2" s="521"/>
      <c r="U2" s="521"/>
      <c r="V2" s="521"/>
      <c r="W2" s="521"/>
      <c r="X2" s="521"/>
    </row>
    <row r="3" spans="1:28" ht="9.75" customHeight="1">
      <c r="Q3" s="213"/>
      <c r="R3" s="521"/>
      <c r="S3" s="521"/>
      <c r="T3" s="521"/>
      <c r="U3" s="521"/>
      <c r="V3" s="521"/>
      <c r="W3" s="521"/>
      <c r="X3" s="521"/>
    </row>
    <row r="4" spans="1:28" ht="4.5" hidden="1" customHeight="1">
      <c r="Q4" s="213"/>
      <c r="R4" s="213"/>
      <c r="S4" s="317"/>
      <c r="T4" s="213"/>
      <c r="U4" s="213"/>
      <c r="V4" s="213"/>
      <c r="W4" s="213"/>
      <c r="X4" s="213"/>
    </row>
    <row r="5" spans="1:28" ht="15.75">
      <c r="Q5" s="224"/>
      <c r="R5" s="524" t="s">
        <v>287</v>
      </c>
      <c r="S5" s="524"/>
      <c r="T5" s="524"/>
      <c r="U5" s="524"/>
      <c r="V5" s="524"/>
      <c r="W5" s="524"/>
      <c r="X5" s="524"/>
    </row>
    <row r="6" spans="1:28" ht="38.25" customHeight="1">
      <c r="Q6" s="225"/>
      <c r="R6" s="521" t="s">
        <v>289</v>
      </c>
      <c r="S6" s="521"/>
      <c r="T6" s="521"/>
      <c r="U6" s="521"/>
      <c r="V6" s="521"/>
      <c r="W6" s="521"/>
      <c r="X6" s="521"/>
    </row>
    <row r="7" spans="1:28">
      <c r="Q7" s="454"/>
      <c r="R7" s="454"/>
      <c r="S7" s="454"/>
      <c r="T7" s="454"/>
      <c r="U7" s="454"/>
      <c r="V7" s="454"/>
      <c r="W7" s="454"/>
      <c r="X7" s="454"/>
    </row>
    <row r="8" spans="1:28" ht="18.75">
      <c r="B8" s="449" t="s">
        <v>281</v>
      </c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03"/>
      <c r="U8" s="403"/>
      <c r="V8" s="425"/>
      <c r="W8" s="425"/>
    </row>
    <row r="9" spans="1:28">
      <c r="F9" s="342"/>
      <c r="G9" s="341"/>
      <c r="K9" s="342"/>
      <c r="L9" s="342"/>
      <c r="M9" s="342"/>
      <c r="N9" s="342"/>
      <c r="O9" s="342"/>
      <c r="P9" s="342"/>
      <c r="Q9" s="342"/>
      <c r="X9" s="342"/>
    </row>
    <row r="10" spans="1:28" ht="15" customHeight="1">
      <c r="A10" s="509" t="s">
        <v>22</v>
      </c>
      <c r="B10" s="457" t="s">
        <v>24</v>
      </c>
      <c r="C10" s="457" t="s">
        <v>13</v>
      </c>
      <c r="D10" s="457" t="s">
        <v>26</v>
      </c>
      <c r="E10" s="457" t="s">
        <v>21</v>
      </c>
      <c r="F10" s="457" t="s">
        <v>19</v>
      </c>
      <c r="G10" s="457" t="s">
        <v>20</v>
      </c>
      <c r="H10" s="522" t="s">
        <v>5</v>
      </c>
      <c r="I10" s="522"/>
      <c r="J10" s="522"/>
      <c r="K10" s="525" t="s">
        <v>4</v>
      </c>
      <c r="L10" s="525"/>
      <c r="M10" s="525"/>
      <c r="N10" s="525"/>
      <c r="O10" s="525"/>
      <c r="P10" s="525"/>
      <c r="Q10" s="525"/>
      <c r="R10" s="525"/>
      <c r="S10" s="525"/>
      <c r="T10" s="525"/>
      <c r="U10" s="525"/>
      <c r="V10" s="525"/>
      <c r="W10" s="525"/>
      <c r="X10" s="525"/>
    </row>
    <row r="11" spans="1:28" ht="60">
      <c r="A11" s="526"/>
      <c r="B11" s="458"/>
      <c r="C11" s="458"/>
      <c r="D11" s="458"/>
      <c r="E11" s="458"/>
      <c r="F11" s="458"/>
      <c r="G11" s="458"/>
      <c r="H11" s="175" t="s">
        <v>285</v>
      </c>
      <c r="I11" s="175" t="s">
        <v>1</v>
      </c>
      <c r="J11" s="175" t="s">
        <v>2</v>
      </c>
      <c r="K11" s="196">
        <v>2012</v>
      </c>
      <c r="L11" s="196">
        <v>2013</v>
      </c>
      <c r="M11" s="196">
        <v>2014</v>
      </c>
      <c r="N11" s="196">
        <v>2015</v>
      </c>
      <c r="O11" s="196">
        <v>2016</v>
      </c>
      <c r="P11" s="196">
        <v>2017</v>
      </c>
      <c r="Q11" s="222">
        <v>2018</v>
      </c>
      <c r="R11" s="397">
        <v>2019</v>
      </c>
      <c r="S11" s="290">
        <v>2020</v>
      </c>
      <c r="T11" s="402">
        <v>2021</v>
      </c>
      <c r="U11" s="402">
        <v>2022</v>
      </c>
      <c r="V11" s="402">
        <v>2023</v>
      </c>
      <c r="W11" s="402">
        <v>2024</v>
      </c>
      <c r="X11" s="196" t="s">
        <v>23</v>
      </c>
    </row>
    <row r="12" spans="1:28" s="23" customFormat="1">
      <c r="A12" s="163">
        <v>1</v>
      </c>
      <c r="B12" s="163">
        <v>2</v>
      </c>
      <c r="C12" s="163">
        <v>3</v>
      </c>
      <c r="D12" s="163">
        <v>4</v>
      </c>
      <c r="E12" s="163">
        <v>5</v>
      </c>
      <c r="F12" s="163">
        <v>6</v>
      </c>
      <c r="G12" s="163">
        <v>7</v>
      </c>
      <c r="H12" s="163">
        <v>8</v>
      </c>
      <c r="I12" s="163">
        <v>9</v>
      </c>
      <c r="J12" s="163">
        <v>10</v>
      </c>
      <c r="K12" s="163">
        <v>11</v>
      </c>
      <c r="L12" s="163">
        <v>12</v>
      </c>
      <c r="M12" s="163">
        <v>13</v>
      </c>
      <c r="N12" s="163">
        <v>14</v>
      </c>
      <c r="O12" s="163">
        <v>15</v>
      </c>
      <c r="P12" s="163">
        <v>16</v>
      </c>
      <c r="Q12" s="163">
        <v>17</v>
      </c>
      <c r="R12" s="163">
        <v>18</v>
      </c>
      <c r="S12" s="318">
        <v>19</v>
      </c>
      <c r="T12" s="163">
        <v>20</v>
      </c>
      <c r="U12" s="163">
        <v>21</v>
      </c>
      <c r="V12" s="163">
        <v>22</v>
      </c>
      <c r="W12" s="163">
        <v>23</v>
      </c>
      <c r="X12" s="163">
        <v>24</v>
      </c>
      <c r="Y12" s="204"/>
      <c r="Z12" s="204"/>
      <c r="AA12" s="204"/>
      <c r="AB12" s="204"/>
    </row>
    <row r="13" spans="1:28" ht="56.25" customHeight="1">
      <c r="A13" s="16" t="s">
        <v>11</v>
      </c>
      <c r="B13" s="176" t="s">
        <v>335</v>
      </c>
      <c r="C13" s="177"/>
      <c r="D13" s="195" t="s">
        <v>3</v>
      </c>
      <c r="E13" s="178"/>
      <c r="F13" s="197"/>
      <c r="G13" s="179" t="s">
        <v>34</v>
      </c>
      <c r="H13" s="180"/>
      <c r="I13" s="180"/>
      <c r="J13" s="180"/>
      <c r="K13" s="197"/>
      <c r="L13" s="197"/>
      <c r="M13" s="197"/>
      <c r="N13" s="197"/>
      <c r="O13" s="197"/>
      <c r="P13" s="197"/>
      <c r="Q13" s="223"/>
      <c r="R13" s="398"/>
      <c r="S13" s="319"/>
      <c r="T13" s="404"/>
      <c r="U13" s="404"/>
      <c r="V13" s="404"/>
      <c r="W13" s="404"/>
      <c r="X13" s="197"/>
    </row>
    <row r="14" spans="1:28" s="9" customFormat="1" ht="30">
      <c r="A14" s="8"/>
      <c r="B14" s="181" t="s">
        <v>27</v>
      </c>
      <c r="C14" s="84" t="s">
        <v>6</v>
      </c>
      <c r="D14" s="140" t="s">
        <v>3</v>
      </c>
      <c r="E14" s="182" t="s">
        <v>3</v>
      </c>
      <c r="F14" s="163" t="s">
        <v>3</v>
      </c>
      <c r="G14" s="179"/>
      <c r="H14" s="183" t="s">
        <v>3</v>
      </c>
      <c r="I14" s="183" t="s">
        <v>3</v>
      </c>
      <c r="J14" s="183" t="s">
        <v>3</v>
      </c>
      <c r="K14" s="163" t="s">
        <v>3</v>
      </c>
      <c r="L14" s="163" t="s">
        <v>3</v>
      </c>
      <c r="M14" s="145">
        <f t="shared" ref="M14:W14" si="0">M24+M340+M399+M412</f>
        <v>474092.6</v>
      </c>
      <c r="N14" s="145">
        <f t="shared" si="0"/>
        <v>470948.37599999999</v>
      </c>
      <c r="O14" s="145">
        <f t="shared" si="0"/>
        <v>446452.40400000004</v>
      </c>
      <c r="P14" s="145">
        <f t="shared" si="0"/>
        <v>684190.47400000005</v>
      </c>
      <c r="Q14" s="145">
        <f t="shared" si="0"/>
        <v>828841.01899999997</v>
      </c>
      <c r="R14" s="145">
        <f t="shared" si="0"/>
        <v>1040025.2069999999</v>
      </c>
      <c r="S14" s="320">
        <f t="shared" si="0"/>
        <v>973005.00000000012</v>
      </c>
      <c r="T14" s="145">
        <f t="shared" si="0"/>
        <v>740740</v>
      </c>
      <c r="U14" s="145">
        <f t="shared" si="0"/>
        <v>953012</v>
      </c>
      <c r="V14" s="145">
        <f t="shared" si="0"/>
        <v>1671329.6000000003</v>
      </c>
      <c r="W14" s="145">
        <f t="shared" si="0"/>
        <v>1146329.6000000001</v>
      </c>
      <c r="X14" s="145">
        <f>SUM(M14:W14)</f>
        <v>9428966.2800000012</v>
      </c>
      <c r="Y14" s="205"/>
      <c r="Z14" s="205"/>
      <c r="AA14" s="205"/>
      <c r="AB14" s="205"/>
    </row>
    <row r="15" spans="1:28" ht="30">
      <c r="A15" s="3"/>
      <c r="B15" s="79" t="s">
        <v>28</v>
      </c>
      <c r="C15" s="17"/>
      <c r="D15" s="73"/>
      <c r="E15" s="47"/>
      <c r="F15" s="198"/>
      <c r="G15" s="199"/>
      <c r="H15" s="134"/>
      <c r="I15" s="134"/>
      <c r="J15" s="134"/>
      <c r="K15" s="198"/>
      <c r="L15" s="198"/>
      <c r="M15" s="198"/>
      <c r="N15" s="198"/>
      <c r="O15" s="198"/>
      <c r="P15" s="198"/>
      <c r="Q15" s="221"/>
      <c r="R15" s="399"/>
      <c r="S15" s="280"/>
      <c r="T15" s="405"/>
      <c r="U15" s="405"/>
      <c r="V15" s="405"/>
      <c r="W15" s="405"/>
      <c r="X15" s="145"/>
    </row>
    <row r="16" spans="1:28">
      <c r="A16" s="3"/>
      <c r="B16" s="17" t="s">
        <v>8</v>
      </c>
      <c r="C16" s="17" t="s">
        <v>6</v>
      </c>
      <c r="D16" s="73" t="s">
        <v>3</v>
      </c>
      <c r="E16" s="47" t="s">
        <v>3</v>
      </c>
      <c r="F16" s="198" t="s">
        <v>3</v>
      </c>
      <c r="G16" s="199"/>
      <c r="H16" s="134" t="s">
        <v>3</v>
      </c>
      <c r="I16" s="134" t="s">
        <v>3</v>
      </c>
      <c r="J16" s="134" t="s">
        <v>3</v>
      </c>
      <c r="K16" s="198" t="s">
        <v>3</v>
      </c>
      <c r="L16" s="198" t="s">
        <v>3</v>
      </c>
      <c r="M16" s="145">
        <v>869.2</v>
      </c>
      <c r="N16" s="145">
        <v>763.6</v>
      </c>
      <c r="O16" s="145">
        <v>10057.200000000001</v>
      </c>
      <c r="P16" s="145">
        <f>P26+P431</f>
        <v>60045.495000000003</v>
      </c>
      <c r="Q16" s="145">
        <f>Q26+Q341+Q431</f>
        <v>71755.400000000009</v>
      </c>
      <c r="R16" s="145">
        <f>R26+R341+R414</f>
        <v>318969.92800000001</v>
      </c>
      <c r="S16" s="320">
        <f t="shared" ref="S16:W16" si="1">S26+S341+S414</f>
        <v>872457.39999999991</v>
      </c>
      <c r="T16" s="145">
        <f t="shared" si="1"/>
        <v>609945.69999999995</v>
      </c>
      <c r="U16" s="145">
        <f t="shared" si="1"/>
        <v>563773</v>
      </c>
      <c r="V16" s="145">
        <f t="shared" si="1"/>
        <v>150936.94999999998</v>
      </c>
      <c r="W16" s="145">
        <f t="shared" si="1"/>
        <v>150936.94999999998</v>
      </c>
      <c r="X16" s="145">
        <f>SUM(M16:W16)</f>
        <v>2810510.8230000003</v>
      </c>
    </row>
    <row r="17" spans="1:24">
      <c r="A17" s="3"/>
      <c r="B17" s="17" t="s">
        <v>9</v>
      </c>
      <c r="C17" s="17" t="s">
        <v>6</v>
      </c>
      <c r="D17" s="73" t="s">
        <v>3</v>
      </c>
      <c r="E17" s="47" t="s">
        <v>3</v>
      </c>
      <c r="F17" s="198" t="s">
        <v>3</v>
      </c>
      <c r="G17" s="199"/>
      <c r="H17" s="134" t="s">
        <v>3</v>
      </c>
      <c r="I17" s="134" t="s">
        <v>3</v>
      </c>
      <c r="J17" s="134" t="s">
        <v>3</v>
      </c>
      <c r="K17" s="198" t="s">
        <v>3</v>
      </c>
      <c r="L17" s="198" t="s">
        <v>3</v>
      </c>
      <c r="M17" s="198" t="s">
        <v>3</v>
      </c>
      <c r="N17" s="198" t="s">
        <v>3</v>
      </c>
      <c r="O17" s="198" t="s">
        <v>3</v>
      </c>
      <c r="P17" s="198" t="s">
        <v>3</v>
      </c>
      <c r="Q17" s="221" t="s">
        <v>3</v>
      </c>
      <c r="R17" s="399" t="s">
        <v>3</v>
      </c>
      <c r="S17" s="280" t="s">
        <v>3</v>
      </c>
      <c r="T17" s="405" t="s">
        <v>3</v>
      </c>
      <c r="U17" s="405" t="s">
        <v>3</v>
      </c>
      <c r="V17" s="405" t="s">
        <v>3</v>
      </c>
      <c r="W17" s="405" t="s">
        <v>3</v>
      </c>
      <c r="X17" s="198" t="s">
        <v>3</v>
      </c>
    </row>
    <row r="18" spans="1:24">
      <c r="A18" s="3"/>
      <c r="B18" s="17" t="s">
        <v>10</v>
      </c>
      <c r="C18" s="17" t="s">
        <v>6</v>
      </c>
      <c r="D18" s="73" t="s">
        <v>3</v>
      </c>
      <c r="E18" s="47" t="s">
        <v>3</v>
      </c>
      <c r="F18" s="198" t="s">
        <v>3</v>
      </c>
      <c r="G18" s="199"/>
      <c r="H18" s="134" t="s">
        <v>3</v>
      </c>
      <c r="I18" s="134" t="s">
        <v>3</v>
      </c>
      <c r="J18" s="134" t="s">
        <v>3</v>
      </c>
      <c r="K18" s="198" t="s">
        <v>3</v>
      </c>
      <c r="L18" s="198" t="s">
        <v>3</v>
      </c>
      <c r="M18" s="198" t="s">
        <v>3</v>
      </c>
      <c r="N18" s="198" t="s">
        <v>3</v>
      </c>
      <c r="O18" s="198" t="s">
        <v>3</v>
      </c>
      <c r="P18" s="198" t="s">
        <v>3</v>
      </c>
      <c r="Q18" s="221" t="s">
        <v>3</v>
      </c>
      <c r="R18" s="399" t="s">
        <v>3</v>
      </c>
      <c r="S18" s="280" t="s">
        <v>3</v>
      </c>
      <c r="T18" s="405" t="s">
        <v>3</v>
      </c>
      <c r="U18" s="405" t="s">
        <v>3</v>
      </c>
      <c r="V18" s="405" t="s">
        <v>3</v>
      </c>
      <c r="W18" s="405" t="s">
        <v>3</v>
      </c>
      <c r="X18" s="198" t="s">
        <v>3</v>
      </c>
    </row>
    <row r="19" spans="1:24" ht="152.25" customHeight="1">
      <c r="A19" s="3"/>
      <c r="B19" s="77" t="s">
        <v>267</v>
      </c>
      <c r="C19" s="77" t="s">
        <v>29</v>
      </c>
      <c r="D19" s="73" t="s">
        <v>3</v>
      </c>
      <c r="E19" s="26" t="s">
        <v>270</v>
      </c>
      <c r="F19" s="217" t="s">
        <v>354</v>
      </c>
      <c r="G19" s="199"/>
      <c r="H19" s="134" t="s">
        <v>3</v>
      </c>
      <c r="I19" s="134" t="s">
        <v>3</v>
      </c>
      <c r="J19" s="134" t="s">
        <v>3</v>
      </c>
      <c r="K19" s="198">
        <v>47.2</v>
      </c>
      <c r="L19" s="198">
        <v>48.2</v>
      </c>
      <c r="M19" s="131">
        <v>54.5</v>
      </c>
      <c r="N19" s="131">
        <v>62.9</v>
      </c>
      <c r="O19" s="131">
        <v>59.8</v>
      </c>
      <c r="P19" s="131">
        <v>90</v>
      </c>
      <c r="Q19" s="131">
        <v>100</v>
      </c>
      <c r="R19" s="131">
        <v>100</v>
      </c>
      <c r="S19" s="321">
        <v>100</v>
      </c>
      <c r="T19" s="131">
        <v>100</v>
      </c>
      <c r="U19" s="131">
        <v>100</v>
      </c>
      <c r="V19" s="131">
        <v>100</v>
      </c>
      <c r="W19" s="131">
        <v>100</v>
      </c>
      <c r="X19" s="198" t="s">
        <v>3</v>
      </c>
    </row>
    <row r="20" spans="1:24" ht="180">
      <c r="A20" s="3"/>
      <c r="B20" s="77" t="s">
        <v>368</v>
      </c>
      <c r="C20" s="77" t="s">
        <v>29</v>
      </c>
      <c r="D20" s="73" t="s">
        <v>3</v>
      </c>
      <c r="E20" s="73" t="s">
        <v>303</v>
      </c>
      <c r="F20" s="218" t="s">
        <v>366</v>
      </c>
      <c r="G20" s="199"/>
      <c r="H20" s="134" t="s">
        <v>3</v>
      </c>
      <c r="I20" s="134" t="s">
        <v>3</v>
      </c>
      <c r="J20" s="134" t="s">
        <v>3</v>
      </c>
      <c r="K20" s="134" t="s">
        <v>3</v>
      </c>
      <c r="L20" s="134" t="s">
        <v>3</v>
      </c>
      <c r="M20" s="134" t="s">
        <v>3</v>
      </c>
      <c r="N20" s="134" t="s">
        <v>3</v>
      </c>
      <c r="O20" s="134" t="s">
        <v>3</v>
      </c>
      <c r="P20" s="134" t="s">
        <v>3</v>
      </c>
      <c r="Q20" s="221">
        <v>100</v>
      </c>
      <c r="R20" s="399">
        <v>101</v>
      </c>
      <c r="S20" s="257">
        <v>103</v>
      </c>
      <c r="T20" s="401">
        <v>105</v>
      </c>
      <c r="U20" s="401">
        <v>109</v>
      </c>
      <c r="V20" s="401">
        <v>113</v>
      </c>
      <c r="W20" s="401">
        <v>116</v>
      </c>
      <c r="X20" s="198" t="s">
        <v>3</v>
      </c>
    </row>
    <row r="21" spans="1:24" ht="45">
      <c r="A21" s="3"/>
      <c r="B21" s="77" t="s">
        <v>369</v>
      </c>
      <c r="C21" s="77" t="s">
        <v>300</v>
      </c>
      <c r="D21" s="73" t="s">
        <v>3</v>
      </c>
      <c r="E21" s="73" t="s">
        <v>39</v>
      </c>
      <c r="F21" s="218" t="s">
        <v>366</v>
      </c>
      <c r="G21" s="199"/>
      <c r="H21" s="134" t="s">
        <v>3</v>
      </c>
      <c r="I21" s="134" t="s">
        <v>3</v>
      </c>
      <c r="J21" s="134" t="s">
        <v>3</v>
      </c>
      <c r="K21" s="134" t="s">
        <v>3</v>
      </c>
      <c r="L21" s="134" t="s">
        <v>3</v>
      </c>
      <c r="M21" s="134" t="s">
        <v>3</v>
      </c>
      <c r="N21" s="134" t="s">
        <v>3</v>
      </c>
      <c r="O21" s="134" t="s">
        <v>3</v>
      </c>
      <c r="P21" s="134" t="s">
        <v>3</v>
      </c>
      <c r="Q21" s="131">
        <v>0.14099999999999999</v>
      </c>
      <c r="R21" s="131">
        <v>0.155</v>
      </c>
      <c r="S21" s="321">
        <v>0.183</v>
      </c>
      <c r="T21" s="131">
        <v>0.21099999999999999</v>
      </c>
      <c r="U21" s="131">
        <v>0.42299999999999999</v>
      </c>
      <c r="V21" s="131">
        <v>0.56499999999999995</v>
      </c>
      <c r="W21" s="131">
        <v>0.70699999999999996</v>
      </c>
      <c r="X21" s="198" t="s">
        <v>3</v>
      </c>
    </row>
    <row r="22" spans="1:24" ht="90">
      <c r="A22" s="3" t="s">
        <v>11</v>
      </c>
      <c r="B22" s="84" t="s">
        <v>108</v>
      </c>
      <c r="C22" s="84"/>
      <c r="D22" s="140">
        <v>1</v>
      </c>
      <c r="E22" s="47"/>
      <c r="F22" s="198"/>
      <c r="G22" s="199"/>
      <c r="H22" s="134"/>
      <c r="I22" s="134"/>
      <c r="J22" s="134"/>
      <c r="K22" s="198"/>
      <c r="L22" s="198"/>
      <c r="M22" s="198"/>
      <c r="N22" s="198"/>
      <c r="O22" s="198"/>
      <c r="P22" s="198"/>
      <c r="Q22" s="221"/>
      <c r="R22" s="399"/>
      <c r="S22" s="280"/>
      <c r="T22" s="405"/>
      <c r="U22" s="405"/>
      <c r="V22" s="405"/>
      <c r="W22" s="405"/>
      <c r="X22" s="198"/>
    </row>
    <row r="23" spans="1:24" ht="18.399999999999999" customHeight="1">
      <c r="A23" s="174" t="s">
        <v>12</v>
      </c>
      <c r="B23" s="498" t="s">
        <v>33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499"/>
      <c r="X23" s="500"/>
    </row>
    <row r="24" spans="1:24" ht="60">
      <c r="A24" s="3"/>
      <c r="B24" s="79" t="s">
        <v>217</v>
      </c>
      <c r="C24" s="17" t="s">
        <v>6</v>
      </c>
      <c r="D24" s="73" t="s">
        <v>3</v>
      </c>
      <c r="E24" s="198" t="s">
        <v>3</v>
      </c>
      <c r="F24" s="198" t="s">
        <v>3</v>
      </c>
      <c r="G24" s="199" t="s">
        <v>34</v>
      </c>
      <c r="H24" s="134" t="s">
        <v>3</v>
      </c>
      <c r="I24" s="134" t="s">
        <v>3</v>
      </c>
      <c r="J24" s="134" t="s">
        <v>3</v>
      </c>
      <c r="K24" s="198" t="s">
        <v>3</v>
      </c>
      <c r="L24" s="198" t="s">
        <v>3</v>
      </c>
      <c r="M24" s="132">
        <f>M31+M46+M66+M91+M102+M127+M150+M157</f>
        <v>414547.3</v>
      </c>
      <c r="N24" s="132">
        <f>N31+N46+N66+N91+N102+N127+N150+N157</f>
        <v>415777.77999999997</v>
      </c>
      <c r="O24" s="132">
        <f>O31+O46+O66+O91+O102+O127+O150+O157+O190</f>
        <v>395995.59400000004</v>
      </c>
      <c r="P24" s="132">
        <f>P31+P46+P66+P91+P102+P127+P150+P157+P190</f>
        <v>578303.57799999998</v>
      </c>
      <c r="Q24" s="132">
        <f>Q31+Q46+Q66+Q91+Q102+Q127+Q150+Q157+Q190</f>
        <v>659619.91899999999</v>
      </c>
      <c r="R24" s="132">
        <f t="shared" ref="R24:W24" si="2">R31+R46+R66+R91+R102+R127+R150+R157+R190+R201+R209+R289+R317</f>
        <v>803428.527</v>
      </c>
      <c r="S24" s="260">
        <f t="shared" si="2"/>
        <v>757059.10000000009</v>
      </c>
      <c r="T24" s="132">
        <f t="shared" si="2"/>
        <v>548895</v>
      </c>
      <c r="U24" s="132">
        <f t="shared" si="2"/>
        <v>753451.6</v>
      </c>
      <c r="V24" s="132">
        <f t="shared" si="2"/>
        <v>1406858.2000000002</v>
      </c>
      <c r="W24" s="132">
        <f t="shared" si="2"/>
        <v>881858.2</v>
      </c>
      <c r="X24" s="132">
        <f>SUM(M24:W24)</f>
        <v>7615794.7980000004</v>
      </c>
    </row>
    <row r="25" spans="1:24" ht="30">
      <c r="A25" s="3"/>
      <c r="B25" s="79" t="s">
        <v>28</v>
      </c>
      <c r="C25" s="17"/>
      <c r="D25" s="73"/>
      <c r="E25" s="47"/>
      <c r="F25" s="198"/>
      <c r="G25" s="199"/>
      <c r="H25" s="134"/>
      <c r="I25" s="134"/>
      <c r="J25" s="134"/>
      <c r="K25" s="198"/>
      <c r="L25" s="198"/>
      <c r="M25" s="198"/>
      <c r="N25" s="198"/>
      <c r="O25" s="198"/>
      <c r="P25" s="198"/>
      <c r="Q25" s="221"/>
      <c r="R25" s="399"/>
      <c r="S25" s="280"/>
      <c r="T25" s="405"/>
      <c r="U25" s="405"/>
      <c r="V25" s="405"/>
      <c r="W25" s="405"/>
      <c r="X25" s="132"/>
    </row>
    <row r="26" spans="1:24">
      <c r="A26" s="3"/>
      <c r="B26" s="17" t="s">
        <v>8</v>
      </c>
      <c r="C26" s="17" t="s">
        <v>6</v>
      </c>
      <c r="D26" s="73" t="s">
        <v>3</v>
      </c>
      <c r="E26" s="47" t="s">
        <v>3</v>
      </c>
      <c r="F26" s="198" t="s">
        <v>3</v>
      </c>
      <c r="G26" s="199"/>
      <c r="H26" s="134" t="s">
        <v>3</v>
      </c>
      <c r="I26" s="134" t="s">
        <v>3</v>
      </c>
      <c r="J26" s="134" t="s">
        <v>3</v>
      </c>
      <c r="K26" s="198" t="s">
        <v>3</v>
      </c>
      <c r="L26" s="198" t="s">
        <v>3</v>
      </c>
      <c r="M26" s="132">
        <v>0</v>
      </c>
      <c r="N26" s="132">
        <v>0</v>
      </c>
      <c r="O26" s="132">
        <v>9279.1</v>
      </c>
      <c r="P26" s="132">
        <f>P39+P53+P78+P95+P110+P136+P152+P169</f>
        <v>59212.145000000004</v>
      </c>
      <c r="Q26" s="132">
        <f>Q39+Q53+Q78+Q95+Q110+Q136+Q152+Q169</f>
        <v>70919.100000000006</v>
      </c>
      <c r="R26" s="132">
        <f>R39+R53+R78+R95+R110+R136+R152+R169+R193+R204+R219+R293</f>
        <v>318969.92800000001</v>
      </c>
      <c r="S26" s="260">
        <f>S39+S53+S78+S95+S110+S136+S152+S169+S193+S204+S219+S293+S320</f>
        <v>872457.39999999991</v>
      </c>
      <c r="T26" s="132">
        <f>T39+T53+T78+T95+T110+T136+T152+T169+T193+T204+T219+T293+T320</f>
        <v>609945.69999999995</v>
      </c>
      <c r="U26" s="132">
        <f>U39+U53+U78+U95+U110+U136+U152+U169+U193+U204+U219+U293+U320</f>
        <v>563773</v>
      </c>
      <c r="V26" s="132">
        <f>V39+V53+V78+V95+V110+V136+V152+V169+V193+V204+V219+V293</f>
        <v>150936.94999999998</v>
      </c>
      <c r="W26" s="132">
        <f>W39+W53+W78+W95+W110+W136+W152+W169+W193+W204+W219+W293</f>
        <v>150936.94999999998</v>
      </c>
      <c r="X26" s="132">
        <f t="shared" ref="X26" si="3">SUM(M26:W26)</f>
        <v>2806430.273</v>
      </c>
    </row>
    <row r="27" spans="1:24">
      <c r="A27" s="3"/>
      <c r="B27" s="17" t="s">
        <v>9</v>
      </c>
      <c r="C27" s="17" t="s">
        <v>6</v>
      </c>
      <c r="D27" s="73" t="s">
        <v>3</v>
      </c>
      <c r="E27" s="47" t="s">
        <v>3</v>
      </c>
      <c r="F27" s="198" t="s">
        <v>3</v>
      </c>
      <c r="G27" s="199"/>
      <c r="H27" s="134" t="s">
        <v>3</v>
      </c>
      <c r="I27" s="134" t="s">
        <v>3</v>
      </c>
      <c r="J27" s="134" t="s">
        <v>3</v>
      </c>
      <c r="K27" s="198" t="s">
        <v>3</v>
      </c>
      <c r="L27" s="198" t="s">
        <v>3</v>
      </c>
      <c r="M27" s="132"/>
      <c r="N27" s="132"/>
      <c r="O27" s="132"/>
      <c r="P27" s="132"/>
      <c r="Q27" s="132"/>
      <c r="R27" s="132"/>
      <c r="S27" s="260"/>
      <c r="T27" s="132"/>
      <c r="U27" s="132"/>
      <c r="V27" s="132"/>
      <c r="W27" s="132"/>
      <c r="X27" s="132"/>
    </row>
    <row r="28" spans="1:24">
      <c r="A28" s="3"/>
      <c r="B28" s="17" t="s">
        <v>10</v>
      </c>
      <c r="C28" s="17" t="s">
        <v>6</v>
      </c>
      <c r="D28" s="73" t="s">
        <v>3</v>
      </c>
      <c r="E28" s="47" t="s">
        <v>3</v>
      </c>
      <c r="F28" s="198" t="s">
        <v>3</v>
      </c>
      <c r="G28" s="199"/>
      <c r="H28" s="134" t="s">
        <v>3</v>
      </c>
      <c r="I28" s="134" t="s">
        <v>3</v>
      </c>
      <c r="J28" s="134" t="s">
        <v>3</v>
      </c>
      <c r="K28" s="198" t="s">
        <v>3</v>
      </c>
      <c r="L28" s="198" t="s">
        <v>3</v>
      </c>
      <c r="M28" s="198" t="s">
        <v>3</v>
      </c>
      <c r="N28" s="198" t="s">
        <v>3</v>
      </c>
      <c r="O28" s="198" t="s">
        <v>3</v>
      </c>
      <c r="P28" s="198" t="s">
        <v>3</v>
      </c>
      <c r="Q28" s="221" t="s">
        <v>3</v>
      </c>
      <c r="R28" s="399" t="s">
        <v>3</v>
      </c>
      <c r="S28" s="257" t="s">
        <v>3</v>
      </c>
      <c r="T28" s="401"/>
      <c r="U28" s="401"/>
      <c r="V28" s="401"/>
      <c r="W28" s="401"/>
      <c r="X28" s="198" t="s">
        <v>3</v>
      </c>
    </row>
    <row r="29" spans="1:24" ht="45">
      <c r="A29" s="3"/>
      <c r="B29" s="17" t="s">
        <v>263</v>
      </c>
      <c r="C29" s="17" t="s">
        <v>53</v>
      </c>
      <c r="D29" s="73"/>
      <c r="E29" s="73" t="s">
        <v>39</v>
      </c>
      <c r="F29" s="217" t="s">
        <v>354</v>
      </c>
      <c r="G29" s="199"/>
      <c r="H29" s="134" t="s">
        <v>3</v>
      </c>
      <c r="I29" s="134" t="s">
        <v>3</v>
      </c>
      <c r="J29" s="134" t="s">
        <v>3</v>
      </c>
      <c r="K29" s="198" t="s">
        <v>3</v>
      </c>
      <c r="L29" s="198" t="s">
        <v>3</v>
      </c>
      <c r="M29" s="198">
        <v>195</v>
      </c>
      <c r="N29" s="198">
        <v>207</v>
      </c>
      <c r="O29" s="198">
        <v>219</v>
      </c>
      <c r="P29" s="198">
        <v>232</v>
      </c>
      <c r="Q29" s="221">
        <v>246</v>
      </c>
      <c r="R29" s="399">
        <v>246</v>
      </c>
      <c r="S29" s="280">
        <v>246</v>
      </c>
      <c r="T29" s="405">
        <v>246</v>
      </c>
      <c r="U29" s="405">
        <v>246</v>
      </c>
      <c r="V29" s="405">
        <v>246</v>
      </c>
      <c r="W29" s="405">
        <v>246</v>
      </c>
      <c r="X29" s="198" t="s">
        <v>3</v>
      </c>
    </row>
    <row r="30" spans="1:24" ht="30">
      <c r="A30" s="3" t="s">
        <v>14</v>
      </c>
      <c r="B30" s="17" t="s">
        <v>35</v>
      </c>
      <c r="C30" s="17"/>
      <c r="D30" s="73">
        <v>0.11</v>
      </c>
      <c r="E30" s="47"/>
      <c r="F30" s="217" t="s">
        <v>354</v>
      </c>
      <c r="G30" s="199"/>
      <c r="H30" s="134"/>
      <c r="I30" s="134"/>
      <c r="J30" s="134"/>
      <c r="K30" s="198"/>
      <c r="L30" s="198"/>
      <c r="M30" s="198"/>
      <c r="N30" s="198"/>
      <c r="O30" s="198"/>
      <c r="P30" s="198"/>
      <c r="Q30" s="221"/>
      <c r="R30" s="399"/>
      <c r="S30" s="280"/>
      <c r="T30" s="405"/>
      <c r="U30" s="405"/>
      <c r="V30" s="405"/>
      <c r="W30" s="405"/>
      <c r="X30" s="198" t="s">
        <v>3</v>
      </c>
    </row>
    <row r="31" spans="1:24" ht="15" customHeight="1">
      <c r="A31" s="436"/>
      <c r="B31" s="468" t="s">
        <v>217</v>
      </c>
      <c r="C31" s="457" t="s">
        <v>6</v>
      </c>
      <c r="D31" s="73" t="s">
        <v>3</v>
      </c>
      <c r="E31" s="47" t="s">
        <v>3</v>
      </c>
      <c r="F31" s="198" t="s">
        <v>3</v>
      </c>
      <c r="G31" s="199"/>
      <c r="H31" s="134" t="s">
        <v>3</v>
      </c>
      <c r="I31" s="134" t="s">
        <v>3</v>
      </c>
      <c r="J31" s="134" t="s">
        <v>3</v>
      </c>
      <c r="K31" s="198" t="s">
        <v>3</v>
      </c>
      <c r="L31" s="198" t="s">
        <v>3</v>
      </c>
      <c r="M31" s="132">
        <f>SUM(M32:M35)</f>
        <v>48219.8</v>
      </c>
      <c r="N31" s="132">
        <f t="shared" ref="N31:W31" si="4">SUM(N33:N38)</f>
        <v>53922.729999999996</v>
      </c>
      <c r="O31" s="132">
        <f t="shared" si="4"/>
        <v>49610.11</v>
      </c>
      <c r="P31" s="132">
        <f>SUM(P33:P38)</f>
        <v>78131.399999999994</v>
      </c>
      <c r="Q31" s="132">
        <f t="shared" si="4"/>
        <v>94534.9</v>
      </c>
      <c r="R31" s="132">
        <f>SUM(R33:R38)</f>
        <v>105062.06999999999</v>
      </c>
      <c r="S31" s="260">
        <f t="shared" ref="S31:T31" si="5">SUM(S33:S38)</f>
        <v>89084.099999999991</v>
      </c>
      <c r="T31" s="132">
        <f t="shared" si="5"/>
        <v>57967.3</v>
      </c>
      <c r="U31" s="132">
        <f t="shared" si="4"/>
        <v>58750.600000000006</v>
      </c>
      <c r="V31" s="132">
        <f t="shared" si="4"/>
        <v>122496.4</v>
      </c>
      <c r="W31" s="132">
        <f t="shared" si="4"/>
        <v>122496.4</v>
      </c>
      <c r="X31" s="132">
        <f>SUM(M31:W31)</f>
        <v>880275.81</v>
      </c>
    </row>
    <row r="32" spans="1:24">
      <c r="A32" s="437"/>
      <c r="B32" s="469"/>
      <c r="C32" s="458"/>
      <c r="D32" s="73" t="s">
        <v>3</v>
      </c>
      <c r="E32" s="47" t="s">
        <v>3</v>
      </c>
      <c r="F32" s="198" t="s">
        <v>3</v>
      </c>
      <c r="G32" s="199"/>
      <c r="H32" s="134" t="s">
        <v>358</v>
      </c>
      <c r="I32" s="134" t="s">
        <v>73</v>
      </c>
      <c r="J32" s="134" t="s">
        <v>74</v>
      </c>
      <c r="K32" s="198" t="s">
        <v>3</v>
      </c>
      <c r="L32" s="198" t="s">
        <v>3</v>
      </c>
      <c r="M32" s="132">
        <v>371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266">
        <v>0</v>
      </c>
      <c r="T32" s="392">
        <v>0</v>
      </c>
      <c r="U32" s="392"/>
      <c r="V32" s="392"/>
      <c r="W32" s="392"/>
      <c r="X32" s="132">
        <f t="shared" ref="X32:X40" si="6">SUM(M32:W32)</f>
        <v>371</v>
      </c>
    </row>
    <row r="33" spans="1:25" ht="31.5" customHeight="1">
      <c r="A33" s="437"/>
      <c r="B33" s="469"/>
      <c r="C33" s="458"/>
      <c r="D33" s="73" t="s">
        <v>3</v>
      </c>
      <c r="E33" s="47" t="s">
        <v>3</v>
      </c>
      <c r="F33" s="198" t="s">
        <v>3</v>
      </c>
      <c r="G33" s="199"/>
      <c r="H33" s="134" t="s">
        <v>359</v>
      </c>
      <c r="I33" s="184" t="s">
        <v>172</v>
      </c>
      <c r="J33" s="134" t="s">
        <v>77</v>
      </c>
      <c r="K33" s="198" t="s">
        <v>3</v>
      </c>
      <c r="L33" s="198" t="s">
        <v>3</v>
      </c>
      <c r="M33" s="132">
        <v>29644</v>
      </c>
      <c r="N33" s="132">
        <v>37703.03</v>
      </c>
      <c r="O33" s="132">
        <v>34374.81</v>
      </c>
      <c r="P33" s="132">
        <v>54291</v>
      </c>
      <c r="Q33" s="132">
        <v>68182.899999999994</v>
      </c>
      <c r="R33" s="132">
        <v>71975.63</v>
      </c>
      <c r="S33" s="260">
        <v>66315.899999999994</v>
      </c>
      <c r="T33" s="132">
        <v>37004.1</v>
      </c>
      <c r="U33" s="132">
        <v>37583.800000000003</v>
      </c>
      <c r="V33" s="132">
        <v>87205.4</v>
      </c>
      <c r="W33" s="132">
        <v>87205.4</v>
      </c>
      <c r="X33" s="132">
        <f t="shared" si="6"/>
        <v>611485.97</v>
      </c>
    </row>
    <row r="34" spans="1:25" ht="32.25" customHeight="1">
      <c r="A34" s="437"/>
      <c r="B34" s="469"/>
      <c r="C34" s="458"/>
      <c r="D34" s="73"/>
      <c r="E34" s="47"/>
      <c r="F34" s="198"/>
      <c r="G34" s="199"/>
      <c r="H34" s="134" t="s">
        <v>359</v>
      </c>
      <c r="I34" s="184" t="s">
        <v>172</v>
      </c>
      <c r="J34" s="134" t="s">
        <v>74</v>
      </c>
      <c r="K34" s="198" t="s">
        <v>3</v>
      </c>
      <c r="L34" s="198" t="s">
        <v>3</v>
      </c>
      <c r="M34" s="198" t="s">
        <v>3</v>
      </c>
      <c r="N34" s="198" t="s">
        <v>3</v>
      </c>
      <c r="O34" s="198" t="s">
        <v>3</v>
      </c>
      <c r="P34" s="132">
        <v>137</v>
      </c>
      <c r="Q34" s="221" t="s">
        <v>3</v>
      </c>
      <c r="R34" s="132">
        <v>3893.14</v>
      </c>
      <c r="S34" s="257" t="s">
        <v>3</v>
      </c>
      <c r="T34" s="401" t="s">
        <v>3</v>
      </c>
      <c r="U34" s="401" t="s">
        <v>3</v>
      </c>
      <c r="V34" s="401" t="s">
        <v>3</v>
      </c>
      <c r="W34" s="401" t="s">
        <v>3</v>
      </c>
      <c r="X34" s="132">
        <f t="shared" si="6"/>
        <v>4030.14</v>
      </c>
    </row>
    <row r="35" spans="1:25">
      <c r="A35" s="437"/>
      <c r="B35" s="469"/>
      <c r="C35" s="458"/>
      <c r="D35" s="73" t="s">
        <v>3</v>
      </c>
      <c r="E35" s="47" t="s">
        <v>3</v>
      </c>
      <c r="F35" s="198" t="s">
        <v>3</v>
      </c>
      <c r="G35" s="199"/>
      <c r="H35" s="134" t="s">
        <v>359</v>
      </c>
      <c r="I35" s="184" t="s">
        <v>172</v>
      </c>
      <c r="J35" s="134" t="s">
        <v>84</v>
      </c>
      <c r="K35" s="198" t="s">
        <v>3</v>
      </c>
      <c r="L35" s="198" t="s">
        <v>3</v>
      </c>
      <c r="M35" s="132">
        <v>18204.8</v>
      </c>
      <c r="N35" s="132">
        <v>16219.7</v>
      </c>
      <c r="O35" s="132">
        <v>14535.3</v>
      </c>
      <c r="P35" s="132">
        <v>21203.4</v>
      </c>
      <c r="Q35" s="132">
        <v>20986</v>
      </c>
      <c r="R35" s="132">
        <v>24363.599999999999</v>
      </c>
      <c r="S35" s="260">
        <v>22768.2</v>
      </c>
      <c r="T35" s="132">
        <v>20963.2</v>
      </c>
      <c r="U35" s="132">
        <v>21166.799999999999</v>
      </c>
      <c r="V35" s="132">
        <v>35291</v>
      </c>
      <c r="W35" s="132">
        <v>35291</v>
      </c>
      <c r="X35" s="132">
        <f t="shared" si="6"/>
        <v>250993.00000000003</v>
      </c>
    </row>
    <row r="36" spans="1:25" ht="33.75" customHeight="1">
      <c r="A36" s="437"/>
      <c r="B36" s="469"/>
      <c r="C36" s="458"/>
      <c r="D36" s="73"/>
      <c r="E36" s="47"/>
      <c r="F36" s="198"/>
      <c r="G36" s="199"/>
      <c r="H36" s="134" t="s">
        <v>360</v>
      </c>
      <c r="I36" s="184" t="s">
        <v>172</v>
      </c>
      <c r="J36" s="134" t="s">
        <v>169</v>
      </c>
      <c r="K36" s="198" t="s">
        <v>3</v>
      </c>
      <c r="L36" s="198" t="s">
        <v>3</v>
      </c>
      <c r="M36" s="198" t="s">
        <v>3</v>
      </c>
      <c r="N36" s="198" t="s">
        <v>3</v>
      </c>
      <c r="O36" s="198" t="s">
        <v>3</v>
      </c>
      <c r="P36" s="132">
        <v>500</v>
      </c>
      <c r="Q36" s="221" t="s">
        <v>3</v>
      </c>
      <c r="R36" s="399" t="s">
        <v>3</v>
      </c>
      <c r="S36" s="257" t="s">
        <v>3</v>
      </c>
      <c r="T36" s="401" t="s">
        <v>3</v>
      </c>
      <c r="U36" s="401" t="s">
        <v>3</v>
      </c>
      <c r="V36" s="401" t="s">
        <v>3</v>
      </c>
      <c r="W36" s="401" t="s">
        <v>3</v>
      </c>
      <c r="X36" s="132">
        <f t="shared" si="6"/>
        <v>500</v>
      </c>
    </row>
    <row r="37" spans="1:25" ht="37.5" customHeight="1">
      <c r="A37" s="437"/>
      <c r="B37" s="469"/>
      <c r="C37" s="458"/>
      <c r="D37" s="73"/>
      <c r="E37" s="47"/>
      <c r="F37" s="198"/>
      <c r="G37" s="199"/>
      <c r="H37" s="134" t="s">
        <v>359</v>
      </c>
      <c r="I37" s="184" t="s">
        <v>172</v>
      </c>
      <c r="J37" s="134" t="s">
        <v>169</v>
      </c>
      <c r="K37" s="198" t="s">
        <v>3</v>
      </c>
      <c r="L37" s="198" t="s">
        <v>3</v>
      </c>
      <c r="M37" s="198" t="s">
        <v>3</v>
      </c>
      <c r="N37" s="198" t="s">
        <v>3</v>
      </c>
      <c r="O37" s="198" t="s">
        <v>3</v>
      </c>
      <c r="P37" s="132">
        <v>2000</v>
      </c>
      <c r="Q37" s="221">
        <v>5366</v>
      </c>
      <c r="R37" s="146">
        <v>4829.7</v>
      </c>
      <c r="S37" s="257" t="s">
        <v>3</v>
      </c>
      <c r="T37" s="401" t="s">
        <v>3</v>
      </c>
      <c r="U37" s="401" t="s">
        <v>3</v>
      </c>
      <c r="V37" s="401" t="s">
        <v>3</v>
      </c>
      <c r="W37" s="401" t="s">
        <v>3</v>
      </c>
      <c r="X37" s="132">
        <f t="shared" si="6"/>
        <v>12195.7</v>
      </c>
    </row>
    <row r="38" spans="1:25" ht="35.25" customHeight="1">
      <c r="A38" s="437"/>
      <c r="B38" s="469"/>
      <c r="C38" s="459"/>
      <c r="D38" s="73"/>
      <c r="E38" s="47"/>
      <c r="F38" s="198"/>
      <c r="G38" s="199"/>
      <c r="H38" s="134" t="s">
        <v>359</v>
      </c>
      <c r="I38" s="187" t="s">
        <v>205</v>
      </c>
      <c r="J38" s="134" t="s">
        <v>74</v>
      </c>
      <c r="K38" s="198" t="s">
        <v>3</v>
      </c>
      <c r="L38" s="198" t="s">
        <v>3</v>
      </c>
      <c r="M38" s="198" t="s">
        <v>3</v>
      </c>
      <c r="N38" s="198" t="s">
        <v>3</v>
      </c>
      <c r="O38" s="146">
        <v>700</v>
      </c>
      <c r="P38" s="198" t="s">
        <v>3</v>
      </c>
      <c r="Q38" s="221" t="s">
        <v>3</v>
      </c>
      <c r="R38" s="399" t="s">
        <v>3</v>
      </c>
      <c r="S38" s="257" t="s">
        <v>3</v>
      </c>
      <c r="T38" s="401" t="s">
        <v>3</v>
      </c>
      <c r="U38" s="401" t="s">
        <v>3</v>
      </c>
      <c r="V38" s="401" t="s">
        <v>3</v>
      </c>
      <c r="W38" s="401" t="s">
        <v>3</v>
      </c>
      <c r="X38" s="132">
        <f t="shared" si="6"/>
        <v>700</v>
      </c>
    </row>
    <row r="39" spans="1:25" ht="30">
      <c r="A39" s="3"/>
      <c r="B39" s="79" t="s">
        <v>28</v>
      </c>
      <c r="C39" s="17"/>
      <c r="D39" s="73"/>
      <c r="E39" s="47"/>
      <c r="F39" s="198"/>
      <c r="G39" s="199"/>
      <c r="H39" s="134" t="s">
        <v>3</v>
      </c>
      <c r="I39" s="134" t="s">
        <v>3</v>
      </c>
      <c r="J39" s="134" t="s">
        <v>3</v>
      </c>
      <c r="K39" s="198" t="s">
        <v>3</v>
      </c>
      <c r="L39" s="198" t="s">
        <v>3</v>
      </c>
      <c r="M39" s="198" t="s">
        <v>3</v>
      </c>
      <c r="N39" s="198" t="s">
        <v>3</v>
      </c>
      <c r="O39" s="146">
        <f t="shared" ref="O39:W39" si="7">SUM(O40)</f>
        <v>1582.7560000000001</v>
      </c>
      <c r="P39" s="146">
        <f t="shared" si="7"/>
        <v>0</v>
      </c>
      <c r="Q39" s="146">
        <f t="shared" si="7"/>
        <v>0</v>
      </c>
      <c r="R39" s="146">
        <f t="shared" si="7"/>
        <v>0</v>
      </c>
      <c r="S39" s="279">
        <f t="shared" si="7"/>
        <v>0</v>
      </c>
      <c r="T39" s="146">
        <f t="shared" si="7"/>
        <v>0</v>
      </c>
      <c r="U39" s="146">
        <f t="shared" si="7"/>
        <v>0</v>
      </c>
      <c r="V39" s="146">
        <f t="shared" si="7"/>
        <v>0</v>
      </c>
      <c r="W39" s="146">
        <f t="shared" si="7"/>
        <v>0</v>
      </c>
      <c r="X39" s="132">
        <f t="shared" si="6"/>
        <v>1582.7560000000001</v>
      </c>
    </row>
    <row r="40" spans="1:25" ht="31.5" customHeight="1">
      <c r="A40" s="127"/>
      <c r="B40" s="169" t="s">
        <v>8</v>
      </c>
      <c r="C40" s="171" t="s">
        <v>6</v>
      </c>
      <c r="D40" s="73" t="s">
        <v>3</v>
      </c>
      <c r="E40" s="47" t="s">
        <v>3</v>
      </c>
      <c r="F40" s="198" t="s">
        <v>3</v>
      </c>
      <c r="G40" s="199"/>
      <c r="H40" s="134" t="s">
        <v>359</v>
      </c>
      <c r="I40" s="187" t="s">
        <v>204</v>
      </c>
      <c r="J40" s="134" t="s">
        <v>74</v>
      </c>
      <c r="K40" s="134"/>
      <c r="L40" s="134"/>
      <c r="M40" s="198" t="s">
        <v>3</v>
      </c>
      <c r="N40" s="198" t="s">
        <v>3</v>
      </c>
      <c r="O40" s="146">
        <v>1582.7560000000001</v>
      </c>
      <c r="P40" s="198"/>
      <c r="Q40" s="221" t="s">
        <v>3</v>
      </c>
      <c r="R40" s="399" t="s">
        <v>3</v>
      </c>
      <c r="S40" s="257" t="s">
        <v>3</v>
      </c>
      <c r="T40" s="401" t="s">
        <v>3</v>
      </c>
      <c r="U40" s="401" t="s">
        <v>3</v>
      </c>
      <c r="V40" s="401" t="s">
        <v>3</v>
      </c>
      <c r="W40" s="401" t="s">
        <v>3</v>
      </c>
      <c r="X40" s="132">
        <f t="shared" si="6"/>
        <v>1582.7560000000001</v>
      </c>
    </row>
    <row r="41" spans="1:25">
      <c r="A41" s="3"/>
      <c r="B41" s="17" t="s">
        <v>9</v>
      </c>
      <c r="C41" s="17" t="s">
        <v>6</v>
      </c>
      <c r="D41" s="73" t="s">
        <v>3</v>
      </c>
      <c r="E41" s="47" t="s">
        <v>3</v>
      </c>
      <c r="F41" s="198" t="s">
        <v>3</v>
      </c>
      <c r="G41" s="199"/>
      <c r="H41" s="198" t="s">
        <v>3</v>
      </c>
      <c r="I41" s="198" t="s">
        <v>3</v>
      </c>
      <c r="J41" s="198" t="s">
        <v>3</v>
      </c>
      <c r="K41" s="198" t="s">
        <v>3</v>
      </c>
      <c r="L41" s="198" t="s">
        <v>3</v>
      </c>
      <c r="M41" s="198" t="s">
        <v>3</v>
      </c>
      <c r="N41" s="198" t="s">
        <v>3</v>
      </c>
      <c r="O41" s="198" t="s">
        <v>3</v>
      </c>
      <c r="P41" s="198" t="s">
        <v>3</v>
      </c>
      <c r="Q41" s="221" t="s">
        <v>3</v>
      </c>
      <c r="R41" s="399" t="s">
        <v>3</v>
      </c>
      <c r="S41" s="257" t="s">
        <v>3</v>
      </c>
      <c r="T41" s="401" t="s">
        <v>3</v>
      </c>
      <c r="U41" s="401" t="s">
        <v>3</v>
      </c>
      <c r="V41" s="401" t="s">
        <v>3</v>
      </c>
      <c r="W41" s="401" t="s">
        <v>3</v>
      </c>
      <c r="X41" s="198" t="s">
        <v>3</v>
      </c>
    </row>
    <row r="42" spans="1:25">
      <c r="A42" s="3"/>
      <c r="B42" s="17" t="s">
        <v>10</v>
      </c>
      <c r="C42" s="17" t="s">
        <v>6</v>
      </c>
      <c r="D42" s="73" t="s">
        <v>3</v>
      </c>
      <c r="E42" s="47" t="s">
        <v>3</v>
      </c>
      <c r="F42" s="198" t="s">
        <v>3</v>
      </c>
      <c r="G42" s="199"/>
      <c r="H42" s="198" t="s">
        <v>3</v>
      </c>
      <c r="I42" s="198" t="s">
        <v>3</v>
      </c>
      <c r="J42" s="198" t="s">
        <v>3</v>
      </c>
      <c r="K42" s="198" t="s">
        <v>3</v>
      </c>
      <c r="L42" s="198" t="s">
        <v>3</v>
      </c>
      <c r="M42" s="198" t="s">
        <v>3</v>
      </c>
      <c r="N42" s="198" t="s">
        <v>3</v>
      </c>
      <c r="O42" s="198" t="s">
        <v>3</v>
      </c>
      <c r="P42" s="198" t="s">
        <v>3</v>
      </c>
      <c r="Q42" s="221" t="s">
        <v>3</v>
      </c>
      <c r="R42" s="399" t="s">
        <v>3</v>
      </c>
      <c r="S42" s="257" t="s">
        <v>3</v>
      </c>
      <c r="T42" s="401" t="s">
        <v>3</v>
      </c>
      <c r="U42" s="401" t="s">
        <v>3</v>
      </c>
      <c r="V42" s="401" t="s">
        <v>3</v>
      </c>
      <c r="W42" s="401" t="s">
        <v>3</v>
      </c>
      <c r="X42" s="198" t="s">
        <v>3</v>
      </c>
    </row>
    <row r="43" spans="1:25" ht="90">
      <c r="A43" s="3"/>
      <c r="B43" s="17" t="s">
        <v>37</v>
      </c>
      <c r="C43" s="17" t="s">
        <v>38</v>
      </c>
      <c r="D43" s="73" t="s">
        <v>3</v>
      </c>
      <c r="E43" s="198" t="s">
        <v>39</v>
      </c>
      <c r="F43" s="217" t="s">
        <v>354</v>
      </c>
      <c r="G43" s="199"/>
      <c r="H43" s="134" t="s">
        <v>3</v>
      </c>
      <c r="I43" s="134" t="s">
        <v>3</v>
      </c>
      <c r="J43" s="134" t="s">
        <v>3</v>
      </c>
      <c r="K43" s="133">
        <v>147000</v>
      </c>
      <c r="L43" s="133">
        <v>147000</v>
      </c>
      <c r="M43" s="147">
        <v>155000</v>
      </c>
      <c r="N43" s="147">
        <v>155000</v>
      </c>
      <c r="O43" s="147">
        <v>155000</v>
      </c>
      <c r="P43" s="147">
        <v>155000</v>
      </c>
      <c r="Q43" s="147">
        <v>470000</v>
      </c>
      <c r="R43" s="147">
        <v>470000</v>
      </c>
      <c r="S43" s="322">
        <v>470000</v>
      </c>
      <c r="T43" s="147">
        <v>470000</v>
      </c>
      <c r="U43" s="147">
        <v>507000</v>
      </c>
      <c r="V43" s="147">
        <v>517000</v>
      </c>
      <c r="W43" s="147">
        <v>545000</v>
      </c>
      <c r="X43" s="198" t="s">
        <v>3</v>
      </c>
    </row>
    <row r="44" spans="1:25" ht="180.6" customHeight="1">
      <c r="A44" s="3"/>
      <c r="B44" s="17" t="s">
        <v>238</v>
      </c>
      <c r="C44" s="17" t="s">
        <v>29</v>
      </c>
      <c r="D44" s="73" t="s">
        <v>3</v>
      </c>
      <c r="E44" s="199" t="s">
        <v>271</v>
      </c>
      <c r="F44" s="217" t="s">
        <v>354</v>
      </c>
      <c r="G44" s="199"/>
      <c r="H44" s="134" t="s">
        <v>3</v>
      </c>
      <c r="I44" s="134" t="s">
        <v>3</v>
      </c>
      <c r="J44" s="134" t="s">
        <v>3</v>
      </c>
      <c r="K44" s="198"/>
      <c r="L44" s="198">
        <v>10.199999999999999</v>
      </c>
      <c r="M44" s="147">
        <v>11.3</v>
      </c>
      <c r="N44" s="147">
        <v>12.2</v>
      </c>
      <c r="O44" s="147">
        <v>13.2</v>
      </c>
      <c r="P44" s="147">
        <v>14.1</v>
      </c>
      <c r="Q44" s="147">
        <v>15</v>
      </c>
      <c r="R44" s="147">
        <v>15.8</v>
      </c>
      <c r="S44" s="323">
        <v>16</v>
      </c>
      <c r="T44" s="406">
        <v>17</v>
      </c>
      <c r="U44" s="406">
        <v>17</v>
      </c>
      <c r="V44" s="406">
        <v>18</v>
      </c>
      <c r="W44" s="406">
        <v>18</v>
      </c>
      <c r="X44" s="198" t="s">
        <v>3</v>
      </c>
    </row>
    <row r="45" spans="1:25" ht="45">
      <c r="A45" s="3" t="s">
        <v>15</v>
      </c>
      <c r="B45" s="17" t="s">
        <v>40</v>
      </c>
      <c r="C45" s="17"/>
      <c r="D45" s="73">
        <v>0.11</v>
      </c>
      <c r="E45" s="47"/>
      <c r="F45" s="217" t="s">
        <v>354</v>
      </c>
      <c r="G45" s="199"/>
      <c r="H45" s="134"/>
      <c r="I45" s="134"/>
      <c r="J45" s="134"/>
      <c r="K45" s="198"/>
      <c r="L45" s="198"/>
      <c r="M45" s="198"/>
      <c r="N45" s="198"/>
      <c r="O45" s="198"/>
      <c r="P45" s="198"/>
      <c r="Q45" s="221"/>
      <c r="R45" s="132"/>
      <c r="S45" s="260"/>
      <c r="T45" s="132"/>
      <c r="U45" s="405"/>
      <c r="V45" s="405"/>
      <c r="W45" s="405"/>
      <c r="X45" s="198"/>
    </row>
    <row r="46" spans="1:25" ht="15" customHeight="1">
      <c r="A46" s="436"/>
      <c r="B46" s="468" t="s">
        <v>217</v>
      </c>
      <c r="C46" s="457" t="s">
        <v>6</v>
      </c>
      <c r="D46" s="73" t="s">
        <v>3</v>
      </c>
      <c r="E46" s="47" t="s">
        <v>3</v>
      </c>
      <c r="F46" s="198" t="s">
        <v>3</v>
      </c>
      <c r="G46" s="199"/>
      <c r="H46" s="134" t="s">
        <v>3</v>
      </c>
      <c r="I46" s="134" t="s">
        <v>3</v>
      </c>
      <c r="J46" s="134" t="s">
        <v>3</v>
      </c>
      <c r="K46" s="198" t="s">
        <v>3</v>
      </c>
      <c r="L46" s="198" t="s">
        <v>3</v>
      </c>
      <c r="M46" s="132">
        <f>SUM(M47:M51)</f>
        <v>50047.5</v>
      </c>
      <c r="N46" s="132">
        <f>SUM(N47:N51)</f>
        <v>46313.2</v>
      </c>
      <c r="O46" s="132">
        <f>SUM(O47:O51)</f>
        <v>42193.523999999998</v>
      </c>
      <c r="P46" s="132">
        <f>SUM(P47:P51)</f>
        <v>65075.166999999994</v>
      </c>
      <c r="Q46" s="132">
        <f>SUM(Q47:Q52)</f>
        <v>84636.599999999977</v>
      </c>
      <c r="R46" s="229">
        <f>SUM(R47:R52)</f>
        <v>85905.1</v>
      </c>
      <c r="S46" s="265">
        <f t="shared" ref="S46:T46" si="8">SUM(S47:S52)</f>
        <v>80258.399999999994</v>
      </c>
      <c r="T46" s="229">
        <f t="shared" si="8"/>
        <v>59585.3</v>
      </c>
      <c r="U46" s="132">
        <f>SUM(U47:U52)</f>
        <v>60119.199999999997</v>
      </c>
      <c r="V46" s="132">
        <f t="shared" ref="V46:W46" si="9">SUM(V47:V52)</f>
        <v>104620.20000000001</v>
      </c>
      <c r="W46" s="132">
        <f t="shared" si="9"/>
        <v>104620.20000000001</v>
      </c>
      <c r="X46" s="132">
        <f>SUM(M46:W46)</f>
        <v>783374.39099999983</v>
      </c>
      <c r="Y46" s="226"/>
    </row>
    <row r="47" spans="1:25">
      <c r="A47" s="437"/>
      <c r="B47" s="469"/>
      <c r="C47" s="458"/>
      <c r="D47" s="73" t="s">
        <v>3</v>
      </c>
      <c r="E47" s="47" t="s">
        <v>3</v>
      </c>
      <c r="F47" s="198" t="s">
        <v>3</v>
      </c>
      <c r="G47" s="199"/>
      <c r="H47" s="134" t="s">
        <v>358</v>
      </c>
      <c r="I47" s="134" t="s">
        <v>73</v>
      </c>
      <c r="J47" s="134">
        <v>612</v>
      </c>
      <c r="K47" s="198" t="s">
        <v>3</v>
      </c>
      <c r="L47" s="198" t="s">
        <v>3</v>
      </c>
      <c r="M47" s="132">
        <v>800</v>
      </c>
      <c r="N47" s="132" t="s">
        <v>3</v>
      </c>
      <c r="O47" s="132" t="s">
        <v>3</v>
      </c>
      <c r="P47" s="132" t="s">
        <v>3</v>
      </c>
      <c r="Q47" s="132" t="s">
        <v>3</v>
      </c>
      <c r="R47" s="229" t="s">
        <v>3</v>
      </c>
      <c r="S47" s="266" t="s">
        <v>3</v>
      </c>
      <c r="T47" s="392" t="s">
        <v>3</v>
      </c>
      <c r="U47" s="392"/>
      <c r="V47" s="392"/>
      <c r="W47" s="392"/>
      <c r="X47" s="132">
        <f t="shared" ref="X47:X61" si="10">SUM(M47:W47)</f>
        <v>800</v>
      </c>
    </row>
    <row r="48" spans="1:25">
      <c r="A48" s="437"/>
      <c r="B48" s="469"/>
      <c r="C48" s="458"/>
      <c r="D48" s="73" t="s">
        <v>3</v>
      </c>
      <c r="E48" s="47" t="s">
        <v>3</v>
      </c>
      <c r="F48" s="198" t="s">
        <v>3</v>
      </c>
      <c r="G48" s="199"/>
      <c r="H48" s="134" t="s">
        <v>359</v>
      </c>
      <c r="I48" s="184" t="s">
        <v>173</v>
      </c>
      <c r="J48" s="134" t="s">
        <v>77</v>
      </c>
      <c r="K48" s="198" t="s">
        <v>3</v>
      </c>
      <c r="L48" s="198" t="s">
        <v>3</v>
      </c>
      <c r="M48" s="132">
        <v>49247.5</v>
      </c>
      <c r="N48" s="132">
        <v>46313.2</v>
      </c>
      <c r="O48" s="132">
        <v>42193.523999999998</v>
      </c>
      <c r="P48" s="132">
        <v>63444.678999999996</v>
      </c>
      <c r="Q48" s="132">
        <v>83907.4</v>
      </c>
      <c r="R48" s="229">
        <v>85086</v>
      </c>
      <c r="S48" s="260">
        <v>79906.7</v>
      </c>
      <c r="T48" s="132">
        <v>59585.3</v>
      </c>
      <c r="U48" s="132">
        <v>60119.199999999997</v>
      </c>
      <c r="V48" s="132">
        <v>104301.1</v>
      </c>
      <c r="W48" s="132">
        <v>104301.1</v>
      </c>
      <c r="X48" s="132">
        <f t="shared" si="10"/>
        <v>778405.70299999986</v>
      </c>
    </row>
    <row r="49" spans="1:24">
      <c r="A49" s="437"/>
      <c r="B49" s="469"/>
      <c r="C49" s="458"/>
      <c r="D49" s="73"/>
      <c r="E49" s="47"/>
      <c r="F49" s="198"/>
      <c r="G49" s="199"/>
      <c r="H49" s="134" t="s">
        <v>359</v>
      </c>
      <c r="I49" s="184" t="s">
        <v>173</v>
      </c>
      <c r="J49" s="134" t="s">
        <v>74</v>
      </c>
      <c r="K49" s="198" t="s">
        <v>3</v>
      </c>
      <c r="L49" s="198" t="s">
        <v>3</v>
      </c>
      <c r="M49" s="198" t="s">
        <v>3</v>
      </c>
      <c r="N49" s="198" t="s">
        <v>3</v>
      </c>
      <c r="O49" s="198" t="s">
        <v>3</v>
      </c>
      <c r="P49" s="132">
        <v>137.19999999999999</v>
      </c>
      <c r="Q49" s="132">
        <v>518.4</v>
      </c>
      <c r="R49" s="229">
        <v>500</v>
      </c>
      <c r="S49" s="260" t="s">
        <v>3</v>
      </c>
      <c r="T49" s="132" t="s">
        <v>3</v>
      </c>
      <c r="U49" s="132" t="s">
        <v>3</v>
      </c>
      <c r="V49" s="132" t="s">
        <v>3</v>
      </c>
      <c r="W49" s="132" t="s">
        <v>3</v>
      </c>
      <c r="X49" s="132">
        <f t="shared" si="10"/>
        <v>1155.5999999999999</v>
      </c>
    </row>
    <row r="50" spans="1:24">
      <c r="A50" s="437"/>
      <c r="B50" s="469"/>
      <c r="C50" s="458"/>
      <c r="D50" s="73"/>
      <c r="E50" s="47"/>
      <c r="F50" s="198"/>
      <c r="G50" s="199"/>
      <c r="H50" s="134" t="s">
        <v>359</v>
      </c>
      <c r="I50" s="187" t="s">
        <v>250</v>
      </c>
      <c r="J50" s="134" t="s">
        <v>74</v>
      </c>
      <c r="K50" s="134" t="s">
        <v>3</v>
      </c>
      <c r="L50" s="134" t="s">
        <v>3</v>
      </c>
      <c r="M50" s="132" t="s">
        <v>3</v>
      </c>
      <c r="N50" s="132" t="s">
        <v>3</v>
      </c>
      <c r="O50" s="146" t="s">
        <v>3</v>
      </c>
      <c r="P50" s="132">
        <f>336.9+308</f>
        <v>644.9</v>
      </c>
      <c r="Q50" s="132">
        <v>54.4</v>
      </c>
      <c r="R50" s="229">
        <v>194.6</v>
      </c>
      <c r="S50" s="260">
        <v>152.5</v>
      </c>
      <c r="T50" s="132" t="s">
        <v>3</v>
      </c>
      <c r="U50" s="132" t="s">
        <v>3</v>
      </c>
      <c r="V50" s="132" t="s">
        <v>3</v>
      </c>
      <c r="W50" s="132" t="s">
        <v>3</v>
      </c>
      <c r="X50" s="132">
        <f t="shared" si="10"/>
        <v>1046.4000000000001</v>
      </c>
    </row>
    <row r="51" spans="1:24">
      <c r="A51" s="437"/>
      <c r="B51" s="469"/>
      <c r="C51" s="458"/>
      <c r="D51" s="73"/>
      <c r="E51" s="47"/>
      <c r="F51" s="198"/>
      <c r="G51" s="199"/>
      <c r="H51" s="134" t="s">
        <v>359</v>
      </c>
      <c r="I51" s="187" t="s">
        <v>250</v>
      </c>
      <c r="J51" s="134" t="s">
        <v>181</v>
      </c>
      <c r="K51" s="134" t="s">
        <v>3</v>
      </c>
      <c r="L51" s="134" t="s">
        <v>3</v>
      </c>
      <c r="M51" s="132" t="s">
        <v>3</v>
      </c>
      <c r="N51" s="132" t="s">
        <v>3</v>
      </c>
      <c r="O51" s="146" t="s">
        <v>3</v>
      </c>
      <c r="P51" s="132">
        <v>848.38800000000003</v>
      </c>
      <c r="Q51" s="132">
        <v>156.4</v>
      </c>
      <c r="R51" s="229">
        <v>124.5</v>
      </c>
      <c r="S51" s="260">
        <v>199.2</v>
      </c>
      <c r="T51" s="132" t="s">
        <v>376</v>
      </c>
      <c r="U51" s="132" t="s">
        <v>3</v>
      </c>
      <c r="V51" s="132" t="s">
        <v>3</v>
      </c>
      <c r="W51" s="132" t="s">
        <v>3</v>
      </c>
      <c r="X51" s="132">
        <f t="shared" si="10"/>
        <v>1328.4880000000001</v>
      </c>
    </row>
    <row r="52" spans="1:24">
      <c r="A52" s="141"/>
      <c r="B52" s="470"/>
      <c r="C52" s="459"/>
      <c r="D52" s="73"/>
      <c r="E52" s="47"/>
      <c r="F52" s="198"/>
      <c r="G52" s="199"/>
      <c r="H52" s="134" t="s">
        <v>359</v>
      </c>
      <c r="I52" s="187" t="s">
        <v>250</v>
      </c>
      <c r="J52" s="134" t="s">
        <v>92</v>
      </c>
      <c r="K52" s="134" t="s">
        <v>3</v>
      </c>
      <c r="L52" s="134" t="s">
        <v>3</v>
      </c>
      <c r="M52" s="132" t="s">
        <v>3</v>
      </c>
      <c r="N52" s="132" t="s">
        <v>3</v>
      </c>
      <c r="O52" s="146" t="s">
        <v>3</v>
      </c>
      <c r="P52" s="146" t="s">
        <v>3</v>
      </c>
      <c r="Q52" s="132"/>
      <c r="R52" s="229" t="s">
        <v>376</v>
      </c>
      <c r="S52" s="279" t="s">
        <v>3</v>
      </c>
      <c r="T52" s="146" t="s">
        <v>3</v>
      </c>
      <c r="U52" s="146" t="s">
        <v>3</v>
      </c>
      <c r="V52" s="132">
        <v>319.10000000000002</v>
      </c>
      <c r="W52" s="132">
        <v>319.10000000000002</v>
      </c>
      <c r="X52" s="132">
        <f t="shared" si="10"/>
        <v>638.20000000000005</v>
      </c>
    </row>
    <row r="53" spans="1:24" ht="30">
      <c r="A53" s="3"/>
      <c r="B53" s="79" t="s">
        <v>28</v>
      </c>
      <c r="C53" s="17"/>
      <c r="D53" s="73"/>
      <c r="E53" s="47"/>
      <c r="F53" s="198"/>
      <c r="G53" s="199"/>
      <c r="H53" s="134" t="s">
        <v>3</v>
      </c>
      <c r="I53" s="134" t="s">
        <v>3</v>
      </c>
      <c r="J53" s="134" t="s">
        <v>3</v>
      </c>
      <c r="K53" s="198" t="s">
        <v>3</v>
      </c>
      <c r="L53" s="198" t="s">
        <v>3</v>
      </c>
      <c r="M53" s="134" t="s">
        <v>3</v>
      </c>
      <c r="N53" s="134" t="s">
        <v>3</v>
      </c>
      <c r="O53" s="132">
        <f>SUM(O54:O60)</f>
        <v>3794.3780000000002</v>
      </c>
      <c r="P53" s="132">
        <f>SUM(P54:P60)</f>
        <v>3073.8450000000003</v>
      </c>
      <c r="Q53" s="132">
        <f>SUM(Q54:Q61)</f>
        <v>3303.2</v>
      </c>
      <c r="R53" s="229">
        <f>SUM(R54:R61)</f>
        <v>2950</v>
      </c>
      <c r="S53" s="260">
        <f>SUM(S54:S61)</f>
        <v>3459.3</v>
      </c>
      <c r="T53" s="132">
        <f>SUM(T54:T61)</f>
        <v>0</v>
      </c>
      <c r="U53" s="132">
        <f t="shared" ref="U53:W53" si="11">SUM(U54:U61)</f>
        <v>0</v>
      </c>
      <c r="V53" s="132">
        <f t="shared" si="11"/>
        <v>2950</v>
      </c>
      <c r="W53" s="132">
        <f t="shared" si="11"/>
        <v>2950</v>
      </c>
      <c r="X53" s="132">
        <f t="shared" si="10"/>
        <v>22480.722999999998</v>
      </c>
    </row>
    <row r="54" spans="1:24">
      <c r="A54" s="436"/>
      <c r="B54" s="468" t="s">
        <v>8</v>
      </c>
      <c r="C54" s="457" t="s">
        <v>6</v>
      </c>
      <c r="D54" s="73" t="s">
        <v>3</v>
      </c>
      <c r="E54" s="47" t="s">
        <v>3</v>
      </c>
      <c r="F54" s="198" t="s">
        <v>3</v>
      </c>
      <c r="G54" s="199"/>
      <c r="H54" s="134" t="s">
        <v>359</v>
      </c>
      <c r="I54" s="187" t="s">
        <v>207</v>
      </c>
      <c r="J54" s="134" t="s">
        <v>208</v>
      </c>
      <c r="K54" s="198" t="s">
        <v>3</v>
      </c>
      <c r="L54" s="198" t="s">
        <v>3</v>
      </c>
      <c r="M54" s="132" t="s">
        <v>3</v>
      </c>
      <c r="N54" s="132" t="s">
        <v>3</v>
      </c>
      <c r="O54" s="132">
        <v>326</v>
      </c>
      <c r="P54" s="132" t="s">
        <v>3</v>
      </c>
      <c r="Q54" s="221" t="s">
        <v>3</v>
      </c>
      <c r="R54" s="227" t="s">
        <v>3</v>
      </c>
      <c r="S54" s="280" t="s">
        <v>3</v>
      </c>
      <c r="T54" s="405" t="s">
        <v>3</v>
      </c>
      <c r="U54" s="405" t="s">
        <v>3</v>
      </c>
      <c r="V54" s="405" t="s">
        <v>3</v>
      </c>
      <c r="W54" s="405" t="s">
        <v>3</v>
      </c>
      <c r="X54" s="132">
        <f t="shared" si="10"/>
        <v>326</v>
      </c>
    </row>
    <row r="55" spans="1:24">
      <c r="A55" s="437"/>
      <c r="B55" s="469"/>
      <c r="C55" s="458"/>
      <c r="D55" s="73"/>
      <c r="E55" s="47"/>
      <c r="F55" s="198"/>
      <c r="G55" s="199"/>
      <c r="H55" s="134" t="s">
        <v>359</v>
      </c>
      <c r="I55" s="187" t="s">
        <v>209</v>
      </c>
      <c r="J55" s="134" t="s">
        <v>208</v>
      </c>
      <c r="K55" s="198" t="s">
        <v>3</v>
      </c>
      <c r="L55" s="198" t="s">
        <v>3</v>
      </c>
      <c r="M55" s="132" t="s">
        <v>3</v>
      </c>
      <c r="N55" s="132" t="s">
        <v>3</v>
      </c>
      <c r="O55" s="132">
        <v>1436.1</v>
      </c>
      <c r="P55" s="132" t="s">
        <v>3</v>
      </c>
      <c r="Q55" s="221" t="s">
        <v>3</v>
      </c>
      <c r="R55" s="227" t="s">
        <v>3</v>
      </c>
      <c r="S55" s="280" t="s">
        <v>3</v>
      </c>
      <c r="T55" s="405" t="s">
        <v>3</v>
      </c>
      <c r="U55" s="405" t="s">
        <v>3</v>
      </c>
      <c r="V55" s="405" t="s">
        <v>3</v>
      </c>
      <c r="W55" s="405" t="s">
        <v>3</v>
      </c>
      <c r="X55" s="132">
        <f t="shared" si="10"/>
        <v>1436.1</v>
      </c>
    </row>
    <row r="56" spans="1:24">
      <c r="A56" s="437"/>
      <c r="B56" s="469"/>
      <c r="C56" s="458"/>
      <c r="D56" s="73"/>
      <c r="E56" s="47"/>
      <c r="F56" s="198"/>
      <c r="G56" s="199"/>
      <c r="H56" s="134" t="s">
        <v>359</v>
      </c>
      <c r="I56" s="187" t="s">
        <v>209</v>
      </c>
      <c r="J56" s="134" t="s">
        <v>74</v>
      </c>
      <c r="K56" s="198" t="s">
        <v>3</v>
      </c>
      <c r="L56" s="198" t="s">
        <v>3</v>
      </c>
      <c r="M56" s="132" t="s">
        <v>3</v>
      </c>
      <c r="N56" s="132" t="s">
        <v>3</v>
      </c>
      <c r="O56" s="132">
        <v>272.89999999999998</v>
      </c>
      <c r="P56" s="132" t="s">
        <v>3</v>
      </c>
      <c r="Q56" s="221" t="s">
        <v>3</v>
      </c>
      <c r="R56" s="227" t="s">
        <v>3</v>
      </c>
      <c r="S56" s="280" t="s">
        <v>3</v>
      </c>
      <c r="T56" s="405" t="s">
        <v>3</v>
      </c>
      <c r="U56" s="405" t="s">
        <v>3</v>
      </c>
      <c r="V56" s="405" t="s">
        <v>3</v>
      </c>
      <c r="W56" s="405" t="s">
        <v>3</v>
      </c>
      <c r="X56" s="132">
        <f t="shared" si="10"/>
        <v>272.89999999999998</v>
      </c>
    </row>
    <row r="57" spans="1:24">
      <c r="A57" s="437"/>
      <c r="B57" s="469"/>
      <c r="C57" s="458"/>
      <c r="D57" s="73"/>
      <c r="E57" s="47"/>
      <c r="F57" s="198"/>
      <c r="G57" s="199"/>
      <c r="H57" s="134" t="s">
        <v>359</v>
      </c>
      <c r="I57" s="187" t="s">
        <v>206</v>
      </c>
      <c r="J57" s="134" t="s">
        <v>74</v>
      </c>
      <c r="K57" s="198" t="s">
        <v>3</v>
      </c>
      <c r="L57" s="198" t="s">
        <v>3</v>
      </c>
      <c r="M57" s="132" t="s">
        <v>3</v>
      </c>
      <c r="N57" s="132" t="s">
        <v>3</v>
      </c>
      <c r="O57" s="132">
        <v>1259.8</v>
      </c>
      <c r="P57" s="132" t="s">
        <v>3</v>
      </c>
      <c r="Q57" s="221" t="s">
        <v>3</v>
      </c>
      <c r="R57" s="227" t="s">
        <v>3</v>
      </c>
      <c r="S57" s="280" t="s">
        <v>3</v>
      </c>
      <c r="T57" s="405" t="s">
        <v>3</v>
      </c>
      <c r="U57" s="405" t="s">
        <v>3</v>
      </c>
      <c r="V57" s="405" t="s">
        <v>3</v>
      </c>
      <c r="W57" s="405" t="s">
        <v>3</v>
      </c>
      <c r="X57" s="132">
        <f t="shared" si="10"/>
        <v>1259.8</v>
      </c>
    </row>
    <row r="58" spans="1:24">
      <c r="A58" s="437"/>
      <c r="B58" s="469"/>
      <c r="C58" s="458"/>
      <c r="D58" s="73"/>
      <c r="E58" s="47"/>
      <c r="F58" s="198"/>
      <c r="G58" s="199"/>
      <c r="H58" s="134" t="s">
        <v>359</v>
      </c>
      <c r="I58" s="187" t="s">
        <v>250</v>
      </c>
      <c r="J58" s="134" t="s">
        <v>74</v>
      </c>
      <c r="K58" s="198" t="s">
        <v>3</v>
      </c>
      <c r="L58" s="198" t="s">
        <v>3</v>
      </c>
      <c r="M58" s="132" t="s">
        <v>3</v>
      </c>
      <c r="N58" s="132" t="s">
        <v>3</v>
      </c>
      <c r="O58" s="132" t="s">
        <v>3</v>
      </c>
      <c r="P58" s="132">
        <f>786.2+308</f>
        <v>1094.2</v>
      </c>
      <c r="Q58" s="221">
        <v>852.8</v>
      </c>
      <c r="R58" s="229">
        <v>1000</v>
      </c>
      <c r="S58" s="359">
        <v>1500</v>
      </c>
      <c r="T58" s="405" t="s">
        <v>3</v>
      </c>
      <c r="U58" s="405" t="s">
        <v>3</v>
      </c>
      <c r="V58" s="405" t="s">
        <v>3</v>
      </c>
      <c r="W58" s="405" t="s">
        <v>3</v>
      </c>
      <c r="X58" s="132">
        <f t="shared" si="10"/>
        <v>4447</v>
      </c>
    </row>
    <row r="59" spans="1:24">
      <c r="A59" s="437"/>
      <c r="B59" s="469"/>
      <c r="C59" s="458"/>
      <c r="D59" s="73"/>
      <c r="E59" s="47"/>
      <c r="F59" s="198"/>
      <c r="G59" s="199"/>
      <c r="H59" s="134" t="s">
        <v>359</v>
      </c>
      <c r="I59" s="187" t="s">
        <v>250</v>
      </c>
      <c r="J59" s="134" t="s">
        <v>181</v>
      </c>
      <c r="K59" s="134" t="s">
        <v>3</v>
      </c>
      <c r="L59" s="134" t="s">
        <v>3</v>
      </c>
      <c r="M59" s="132" t="s">
        <v>3</v>
      </c>
      <c r="N59" s="132" t="s">
        <v>3</v>
      </c>
      <c r="O59" s="146" t="s">
        <v>3</v>
      </c>
      <c r="P59" s="132">
        <v>1979.645</v>
      </c>
      <c r="Q59" s="221">
        <v>2450.4</v>
      </c>
      <c r="R59" s="229">
        <v>1950</v>
      </c>
      <c r="S59" s="280">
        <v>1959.3</v>
      </c>
      <c r="T59" s="405" t="s">
        <v>376</v>
      </c>
      <c r="U59" s="405"/>
      <c r="V59" s="405"/>
      <c r="W59" s="405"/>
      <c r="X59" s="132">
        <f t="shared" si="10"/>
        <v>8339.3449999999993</v>
      </c>
    </row>
    <row r="60" spans="1:24">
      <c r="A60" s="437"/>
      <c r="B60" s="469"/>
      <c r="C60" s="458"/>
      <c r="D60" s="73"/>
      <c r="E60" s="47"/>
      <c r="F60" s="198"/>
      <c r="G60" s="199"/>
      <c r="H60" s="134" t="s">
        <v>359</v>
      </c>
      <c r="I60" s="187" t="s">
        <v>210</v>
      </c>
      <c r="J60" s="134" t="s">
        <v>74</v>
      </c>
      <c r="K60" s="198" t="s">
        <v>3</v>
      </c>
      <c r="L60" s="198" t="s">
        <v>3</v>
      </c>
      <c r="M60" s="132" t="s">
        <v>3</v>
      </c>
      <c r="N60" s="132" t="s">
        <v>3</v>
      </c>
      <c r="O60" s="132">
        <v>499.57799999999997</v>
      </c>
      <c r="P60" s="132" t="s">
        <v>3</v>
      </c>
      <c r="Q60" s="221" t="s">
        <v>3</v>
      </c>
      <c r="R60" s="227" t="s">
        <v>3</v>
      </c>
      <c r="S60" s="280" t="s">
        <v>3</v>
      </c>
      <c r="T60" s="405" t="s">
        <v>3</v>
      </c>
      <c r="U60" s="405" t="s">
        <v>3</v>
      </c>
      <c r="V60" s="405" t="s">
        <v>3</v>
      </c>
      <c r="W60" s="405" t="s">
        <v>3</v>
      </c>
      <c r="X60" s="132">
        <f t="shared" si="10"/>
        <v>499.57799999999997</v>
      </c>
    </row>
    <row r="61" spans="1:24">
      <c r="A61" s="438"/>
      <c r="B61" s="470"/>
      <c r="C61" s="459"/>
      <c r="D61" s="73"/>
      <c r="E61" s="47"/>
      <c r="F61" s="198"/>
      <c r="G61" s="199"/>
      <c r="H61" s="134" t="s">
        <v>359</v>
      </c>
      <c r="I61" s="187" t="s">
        <v>250</v>
      </c>
      <c r="J61" s="134" t="s">
        <v>92</v>
      </c>
      <c r="K61" s="134" t="s">
        <v>3</v>
      </c>
      <c r="L61" s="134" t="s">
        <v>3</v>
      </c>
      <c r="M61" s="132" t="s">
        <v>3</v>
      </c>
      <c r="N61" s="132" t="s">
        <v>3</v>
      </c>
      <c r="O61" s="146" t="s">
        <v>3</v>
      </c>
      <c r="P61" s="132" t="s">
        <v>3</v>
      </c>
      <c r="Q61" s="221" t="s">
        <v>3</v>
      </c>
      <c r="R61" s="380" t="s">
        <v>376</v>
      </c>
      <c r="S61" s="280" t="s">
        <v>3</v>
      </c>
      <c r="T61" s="405" t="s">
        <v>3</v>
      </c>
      <c r="U61" s="405" t="s">
        <v>3</v>
      </c>
      <c r="V61" s="392">
        <v>2950</v>
      </c>
      <c r="W61" s="392">
        <v>2950</v>
      </c>
      <c r="X61" s="132">
        <f t="shared" si="10"/>
        <v>5900</v>
      </c>
    </row>
    <row r="62" spans="1:24">
      <c r="A62" s="3"/>
      <c r="B62" s="17" t="s">
        <v>9</v>
      </c>
      <c r="C62" s="17" t="s">
        <v>6</v>
      </c>
      <c r="D62" s="73" t="s">
        <v>3</v>
      </c>
      <c r="E62" s="47" t="s">
        <v>3</v>
      </c>
      <c r="F62" s="198" t="s">
        <v>3</v>
      </c>
      <c r="G62" s="199"/>
      <c r="H62" s="198" t="s">
        <v>3</v>
      </c>
      <c r="I62" s="198" t="s">
        <v>3</v>
      </c>
      <c r="J62" s="198" t="s">
        <v>3</v>
      </c>
      <c r="K62" s="198" t="s">
        <v>3</v>
      </c>
      <c r="L62" s="198" t="s">
        <v>3</v>
      </c>
      <c r="M62" s="198" t="s">
        <v>3</v>
      </c>
      <c r="N62" s="198" t="s">
        <v>3</v>
      </c>
      <c r="O62" s="198" t="s">
        <v>3</v>
      </c>
      <c r="P62" s="198" t="s">
        <v>3</v>
      </c>
      <c r="Q62" s="221" t="s">
        <v>3</v>
      </c>
      <c r="R62" s="399" t="s">
        <v>3</v>
      </c>
      <c r="S62" s="280" t="s">
        <v>3</v>
      </c>
      <c r="T62" s="405" t="s">
        <v>3</v>
      </c>
      <c r="U62" s="405"/>
      <c r="V62" s="405"/>
      <c r="W62" s="405"/>
      <c r="X62" s="198" t="s">
        <v>3</v>
      </c>
    </row>
    <row r="63" spans="1:24">
      <c r="A63" s="3"/>
      <c r="B63" s="17" t="s">
        <v>10</v>
      </c>
      <c r="C63" s="17" t="s">
        <v>6</v>
      </c>
      <c r="D63" s="73" t="s">
        <v>3</v>
      </c>
      <c r="E63" s="47" t="s">
        <v>3</v>
      </c>
      <c r="F63" s="198" t="s">
        <v>3</v>
      </c>
      <c r="G63" s="199"/>
      <c r="H63" s="198" t="s">
        <v>3</v>
      </c>
      <c r="I63" s="198" t="s">
        <v>3</v>
      </c>
      <c r="J63" s="198" t="s">
        <v>3</v>
      </c>
      <c r="K63" s="198" t="s">
        <v>3</v>
      </c>
      <c r="L63" s="198" t="s">
        <v>3</v>
      </c>
      <c r="M63" s="198" t="s">
        <v>3</v>
      </c>
      <c r="N63" s="198" t="s">
        <v>3</v>
      </c>
      <c r="O63" s="198" t="s">
        <v>3</v>
      </c>
      <c r="P63" s="198" t="s">
        <v>3</v>
      </c>
      <c r="Q63" s="221" t="s">
        <v>3</v>
      </c>
      <c r="R63" s="399" t="s">
        <v>3</v>
      </c>
      <c r="S63" s="280" t="s">
        <v>3</v>
      </c>
      <c r="T63" s="405" t="s">
        <v>3</v>
      </c>
      <c r="U63" s="405"/>
      <c r="V63" s="405"/>
      <c r="W63" s="405"/>
      <c r="X63" s="198" t="s">
        <v>3</v>
      </c>
    </row>
    <row r="64" spans="1:24" ht="133.9" customHeight="1">
      <c r="A64" s="3"/>
      <c r="B64" s="77" t="s">
        <v>223</v>
      </c>
      <c r="C64" s="17" t="s">
        <v>68</v>
      </c>
      <c r="D64" s="73" t="s">
        <v>3</v>
      </c>
      <c r="E64" s="199" t="s">
        <v>272</v>
      </c>
      <c r="F64" s="217" t="s">
        <v>354</v>
      </c>
      <c r="G64" s="199" t="s">
        <v>34</v>
      </c>
      <c r="H64" s="134" t="s">
        <v>3</v>
      </c>
      <c r="I64" s="134" t="s">
        <v>3</v>
      </c>
      <c r="J64" s="134" t="s">
        <v>3</v>
      </c>
      <c r="K64" s="134" t="s">
        <v>240</v>
      </c>
      <c r="L64" s="134" t="s">
        <v>241</v>
      </c>
      <c r="M64" s="134" t="s">
        <v>241</v>
      </c>
      <c r="N64" s="134" t="s">
        <v>242</v>
      </c>
      <c r="O64" s="134" t="s">
        <v>243</v>
      </c>
      <c r="P64" s="148">
        <v>3.8</v>
      </c>
      <c r="Q64" s="134" t="s">
        <v>244</v>
      </c>
      <c r="R64" s="134" t="s">
        <v>245</v>
      </c>
      <c r="S64" s="259" t="s">
        <v>245</v>
      </c>
      <c r="T64" s="134" t="s">
        <v>245</v>
      </c>
      <c r="U64" s="134" t="s">
        <v>349</v>
      </c>
      <c r="V64" s="134" t="s">
        <v>350</v>
      </c>
      <c r="W64" s="134" t="s">
        <v>351</v>
      </c>
      <c r="X64" s="198" t="s">
        <v>3</v>
      </c>
    </row>
    <row r="65" spans="1:24" ht="60">
      <c r="A65" s="3" t="s">
        <v>41</v>
      </c>
      <c r="B65" s="17" t="s">
        <v>184</v>
      </c>
      <c r="C65" s="17"/>
      <c r="D65" s="73">
        <v>0.12</v>
      </c>
      <c r="E65" s="48"/>
      <c r="F65" s="217" t="s">
        <v>354</v>
      </c>
      <c r="G65" s="199"/>
      <c r="H65" s="134"/>
      <c r="I65" s="134"/>
      <c r="J65" s="134"/>
      <c r="K65" s="198"/>
      <c r="L65" s="198"/>
      <c r="M65" s="147"/>
      <c r="N65" s="147"/>
      <c r="O65" s="147"/>
      <c r="P65" s="147"/>
      <c r="Q65" s="147"/>
      <c r="R65" s="381"/>
      <c r="S65" s="360"/>
      <c r="T65" s="381"/>
      <c r="U65" s="147"/>
      <c r="V65" s="147"/>
      <c r="W65" s="147"/>
      <c r="X65" s="198"/>
    </row>
    <row r="66" spans="1:24" ht="15" customHeight="1">
      <c r="A66" s="436"/>
      <c r="B66" s="468" t="s">
        <v>217</v>
      </c>
      <c r="C66" s="457" t="s">
        <v>6</v>
      </c>
      <c r="D66" s="73" t="s">
        <v>3</v>
      </c>
      <c r="E66" s="47" t="s">
        <v>3</v>
      </c>
      <c r="F66" s="198" t="s">
        <v>3</v>
      </c>
      <c r="G66" s="199"/>
      <c r="H66" s="134" t="s">
        <v>3</v>
      </c>
      <c r="I66" s="134" t="s">
        <v>3</v>
      </c>
      <c r="J66" s="134" t="s">
        <v>3</v>
      </c>
      <c r="K66" s="198" t="s">
        <v>3</v>
      </c>
      <c r="L66" s="198" t="s">
        <v>3</v>
      </c>
      <c r="M66" s="130">
        <f>M67+M68+M70</f>
        <v>177162.90000000002</v>
      </c>
      <c r="N66" s="130">
        <f>N67+N68+N70</f>
        <v>175210.9</v>
      </c>
      <c r="O66" s="130">
        <f>O67+O68+O70</f>
        <v>153889.06</v>
      </c>
      <c r="P66" s="130">
        <f>SUM(P67:P74)</f>
        <v>230705.45200000002</v>
      </c>
      <c r="Q66" s="130">
        <f>SUM(Q67:Q76)</f>
        <v>296698.96999999997</v>
      </c>
      <c r="R66" s="130">
        <f t="shared" ref="R66:W66" si="12">SUM(R67:R77)</f>
        <v>308969.12999999995</v>
      </c>
      <c r="S66" s="324">
        <f t="shared" si="12"/>
        <v>286246.3</v>
      </c>
      <c r="T66" s="130">
        <f t="shared" si="12"/>
        <v>231445.8</v>
      </c>
      <c r="U66" s="130">
        <f t="shared" si="12"/>
        <v>244009.30000000002</v>
      </c>
      <c r="V66" s="130">
        <f t="shared" si="12"/>
        <v>372898.4</v>
      </c>
      <c r="W66" s="130">
        <f t="shared" si="12"/>
        <v>372898.4</v>
      </c>
      <c r="X66" s="132">
        <f>SUM(M66:W66)</f>
        <v>2850134.6119999997</v>
      </c>
    </row>
    <row r="67" spans="1:24">
      <c r="A67" s="437"/>
      <c r="B67" s="469"/>
      <c r="C67" s="458"/>
      <c r="D67" s="73" t="s">
        <v>3</v>
      </c>
      <c r="E67" s="47" t="s">
        <v>3</v>
      </c>
      <c r="F67" s="198" t="s">
        <v>3</v>
      </c>
      <c r="G67" s="199"/>
      <c r="H67" s="134" t="s">
        <v>358</v>
      </c>
      <c r="I67" s="134" t="s">
        <v>73</v>
      </c>
      <c r="J67" s="134" t="s">
        <v>74</v>
      </c>
      <c r="K67" s="198" t="s">
        <v>3</v>
      </c>
      <c r="L67" s="198" t="s">
        <v>3</v>
      </c>
      <c r="M67" s="130">
        <v>1932.1</v>
      </c>
      <c r="N67" s="130">
        <v>0</v>
      </c>
      <c r="O67" s="130">
        <v>0</v>
      </c>
      <c r="P67" s="130">
        <v>0</v>
      </c>
      <c r="Q67" s="130">
        <v>0</v>
      </c>
      <c r="R67" s="130">
        <v>0</v>
      </c>
      <c r="S67" s="325">
        <v>0</v>
      </c>
      <c r="T67" s="407">
        <v>0</v>
      </c>
      <c r="U67" s="407" t="s">
        <v>3</v>
      </c>
      <c r="V67" s="407" t="s">
        <v>3</v>
      </c>
      <c r="W67" s="407" t="s">
        <v>3</v>
      </c>
      <c r="X67" s="132">
        <f t="shared" ref="X67:X83" si="13">SUM(M67:W67)</f>
        <v>1932.1</v>
      </c>
    </row>
    <row r="68" spans="1:24">
      <c r="A68" s="437"/>
      <c r="B68" s="469"/>
      <c r="C68" s="458"/>
      <c r="D68" s="73" t="s">
        <v>3</v>
      </c>
      <c r="E68" s="47" t="s">
        <v>3</v>
      </c>
      <c r="F68" s="198" t="s">
        <v>3</v>
      </c>
      <c r="G68" s="199"/>
      <c r="H68" s="134" t="s">
        <v>359</v>
      </c>
      <c r="I68" s="184" t="s">
        <v>174</v>
      </c>
      <c r="J68" s="134" t="s">
        <v>77</v>
      </c>
      <c r="K68" s="198" t="s">
        <v>3</v>
      </c>
      <c r="L68" s="198" t="s">
        <v>3</v>
      </c>
      <c r="M68" s="130">
        <v>124695</v>
      </c>
      <c r="N68" s="130">
        <v>126548.5</v>
      </c>
      <c r="O68" s="130">
        <v>125993.9</v>
      </c>
      <c r="P68" s="130">
        <v>182654.71900000001</v>
      </c>
      <c r="Q68" s="130">
        <v>161454.65</v>
      </c>
      <c r="R68" s="130">
        <v>107169.7</v>
      </c>
      <c r="S68" s="324">
        <v>102133.7</v>
      </c>
      <c r="T68" s="130">
        <v>89877.4</v>
      </c>
      <c r="U68" s="130">
        <v>92941.5</v>
      </c>
      <c r="V68" s="130">
        <v>130399.5</v>
      </c>
      <c r="W68" s="130">
        <v>130399.5</v>
      </c>
      <c r="X68" s="132">
        <f t="shared" si="13"/>
        <v>1374268.0690000001</v>
      </c>
    </row>
    <row r="69" spans="1:24">
      <c r="A69" s="437"/>
      <c r="B69" s="469"/>
      <c r="C69" s="458"/>
      <c r="D69" s="73"/>
      <c r="E69" s="47"/>
      <c r="F69" s="198"/>
      <c r="G69" s="199"/>
      <c r="H69" s="134" t="s">
        <v>359</v>
      </c>
      <c r="I69" s="184" t="s">
        <v>174</v>
      </c>
      <c r="J69" s="134" t="s">
        <v>74</v>
      </c>
      <c r="K69" s="198" t="s">
        <v>3</v>
      </c>
      <c r="L69" s="198" t="s">
        <v>3</v>
      </c>
      <c r="M69" s="198" t="s">
        <v>3</v>
      </c>
      <c r="N69" s="198" t="s">
        <v>3</v>
      </c>
      <c r="O69" s="198" t="s">
        <v>3</v>
      </c>
      <c r="P69" s="130">
        <f>1937.8+1206.651</f>
        <v>3144.451</v>
      </c>
      <c r="Q69" s="130">
        <v>1548.6</v>
      </c>
      <c r="R69" s="130">
        <v>871.13</v>
      </c>
      <c r="S69" s="325" t="s">
        <v>3</v>
      </c>
      <c r="T69" s="407" t="s">
        <v>3</v>
      </c>
      <c r="U69" s="407" t="s">
        <v>3</v>
      </c>
      <c r="V69" s="407" t="s">
        <v>3</v>
      </c>
      <c r="W69" s="407" t="s">
        <v>3</v>
      </c>
      <c r="X69" s="132">
        <f t="shared" si="13"/>
        <v>5564.1809999999996</v>
      </c>
    </row>
    <row r="70" spans="1:24">
      <c r="A70" s="438"/>
      <c r="B70" s="469"/>
      <c r="C70" s="459"/>
      <c r="D70" s="73" t="s">
        <v>3</v>
      </c>
      <c r="E70" s="47" t="s">
        <v>3</v>
      </c>
      <c r="F70" s="198" t="s">
        <v>3</v>
      </c>
      <c r="G70" s="199"/>
      <c r="H70" s="134" t="s">
        <v>359</v>
      </c>
      <c r="I70" s="184" t="s">
        <v>174</v>
      </c>
      <c r="J70" s="134" t="s">
        <v>84</v>
      </c>
      <c r="K70" s="198" t="s">
        <v>3</v>
      </c>
      <c r="L70" s="198" t="s">
        <v>3</v>
      </c>
      <c r="M70" s="130">
        <v>50535.8</v>
      </c>
      <c r="N70" s="130">
        <v>48662.400000000001</v>
      </c>
      <c r="O70" s="130">
        <v>27895.16</v>
      </c>
      <c r="P70" s="130">
        <v>43889.06</v>
      </c>
      <c r="Q70" s="130">
        <v>125061.11</v>
      </c>
      <c r="R70" s="130">
        <v>196784.4</v>
      </c>
      <c r="S70" s="324">
        <v>182833.3</v>
      </c>
      <c r="T70" s="130">
        <v>140289.1</v>
      </c>
      <c r="U70" s="130">
        <v>149085.5</v>
      </c>
      <c r="V70" s="130">
        <v>241668.6</v>
      </c>
      <c r="W70" s="130">
        <v>241668.6</v>
      </c>
      <c r="X70" s="132">
        <f t="shared" si="13"/>
        <v>1448373.03</v>
      </c>
    </row>
    <row r="71" spans="1:24">
      <c r="A71" s="154"/>
      <c r="B71" s="469"/>
      <c r="C71" s="168"/>
      <c r="D71" s="73"/>
      <c r="E71" s="47"/>
      <c r="F71" s="198"/>
      <c r="G71" s="199"/>
      <c r="H71" s="134" t="s">
        <v>359</v>
      </c>
      <c r="I71" s="184" t="s">
        <v>174</v>
      </c>
      <c r="J71" s="134" t="s">
        <v>169</v>
      </c>
      <c r="K71" s="198" t="s">
        <v>3</v>
      </c>
      <c r="L71" s="198" t="s">
        <v>3</v>
      </c>
      <c r="M71" s="198" t="s">
        <v>3</v>
      </c>
      <c r="N71" s="198" t="s">
        <v>3</v>
      </c>
      <c r="O71" s="198" t="s">
        <v>3</v>
      </c>
      <c r="P71" s="198" t="s">
        <v>3</v>
      </c>
      <c r="Q71" s="130">
        <v>8147.3</v>
      </c>
      <c r="R71" s="130">
        <v>3313.6</v>
      </c>
      <c r="S71" s="325" t="s">
        <v>376</v>
      </c>
      <c r="T71" s="407" t="s">
        <v>376</v>
      </c>
      <c r="U71" s="407"/>
      <c r="V71" s="407"/>
      <c r="W71" s="407"/>
      <c r="X71" s="132">
        <f t="shared" si="13"/>
        <v>11460.9</v>
      </c>
    </row>
    <row r="72" spans="1:24">
      <c r="A72" s="129"/>
      <c r="B72" s="469"/>
      <c r="C72" s="168"/>
      <c r="D72" s="73"/>
      <c r="E72" s="47"/>
      <c r="F72" s="198"/>
      <c r="G72" s="199"/>
      <c r="H72" s="134" t="s">
        <v>359</v>
      </c>
      <c r="I72" s="187" t="s">
        <v>222</v>
      </c>
      <c r="J72" s="134" t="s">
        <v>74</v>
      </c>
      <c r="K72" s="198" t="s">
        <v>3</v>
      </c>
      <c r="L72" s="198" t="s">
        <v>3</v>
      </c>
      <c r="M72" s="130" t="s">
        <v>3</v>
      </c>
      <c r="N72" s="130" t="s">
        <v>3</v>
      </c>
      <c r="O72" s="130" t="s">
        <v>3</v>
      </c>
      <c r="P72" s="130">
        <v>641.9</v>
      </c>
      <c r="Q72" s="130" t="s">
        <v>3</v>
      </c>
      <c r="R72" s="130" t="s">
        <v>3</v>
      </c>
      <c r="S72" s="325" t="s">
        <v>3</v>
      </c>
      <c r="T72" s="407" t="s">
        <v>3</v>
      </c>
      <c r="U72" s="407" t="s">
        <v>3</v>
      </c>
      <c r="V72" s="407" t="s">
        <v>3</v>
      </c>
      <c r="W72" s="407" t="s">
        <v>3</v>
      </c>
      <c r="X72" s="132">
        <f t="shared" si="13"/>
        <v>641.9</v>
      </c>
    </row>
    <row r="73" spans="1:24">
      <c r="A73" s="129"/>
      <c r="B73" s="469"/>
      <c r="C73" s="168"/>
      <c r="D73" s="73"/>
      <c r="E73" s="47"/>
      <c r="F73" s="198"/>
      <c r="G73" s="199"/>
      <c r="H73" s="134" t="s">
        <v>359</v>
      </c>
      <c r="I73" s="187" t="s">
        <v>222</v>
      </c>
      <c r="J73" s="134" t="s">
        <v>181</v>
      </c>
      <c r="K73" s="198" t="s">
        <v>3</v>
      </c>
      <c r="L73" s="198" t="s">
        <v>3</v>
      </c>
      <c r="M73" s="130" t="s">
        <v>3</v>
      </c>
      <c r="N73" s="130" t="s">
        <v>3</v>
      </c>
      <c r="O73" s="130" t="s">
        <v>3</v>
      </c>
      <c r="P73" s="130">
        <v>275.10000000000002</v>
      </c>
      <c r="Q73" s="130" t="s">
        <v>3</v>
      </c>
      <c r="R73" s="130" t="s">
        <v>3</v>
      </c>
      <c r="S73" s="325" t="s">
        <v>3</v>
      </c>
      <c r="T73" s="407" t="s">
        <v>3</v>
      </c>
      <c r="U73" s="407" t="s">
        <v>3</v>
      </c>
      <c r="V73" s="407" t="s">
        <v>3</v>
      </c>
      <c r="W73" s="407" t="s">
        <v>3</v>
      </c>
      <c r="X73" s="132">
        <f t="shared" si="13"/>
        <v>275.10000000000002</v>
      </c>
    </row>
    <row r="74" spans="1:24">
      <c r="A74" s="138"/>
      <c r="B74" s="469"/>
      <c r="C74" s="168"/>
      <c r="D74" s="73"/>
      <c r="E74" s="47"/>
      <c r="F74" s="198"/>
      <c r="G74" s="199"/>
      <c r="H74" s="134" t="s">
        <v>359</v>
      </c>
      <c r="I74" s="187" t="s">
        <v>233</v>
      </c>
      <c r="J74" s="134" t="s">
        <v>74</v>
      </c>
      <c r="K74" s="198" t="s">
        <v>3</v>
      </c>
      <c r="L74" s="198" t="s">
        <v>3</v>
      </c>
      <c r="M74" s="130" t="s">
        <v>3</v>
      </c>
      <c r="N74" s="130" t="s">
        <v>3</v>
      </c>
      <c r="O74" s="130" t="s">
        <v>3</v>
      </c>
      <c r="P74" s="130">
        <v>100.22199999999999</v>
      </c>
      <c r="Q74" s="130">
        <v>151.9</v>
      </c>
      <c r="R74" s="382">
        <v>494.9</v>
      </c>
      <c r="S74" s="325">
        <v>712.3</v>
      </c>
      <c r="T74" s="407">
        <v>712.3</v>
      </c>
      <c r="U74" s="407">
        <v>1103.7</v>
      </c>
      <c r="V74" s="407">
        <v>494.9</v>
      </c>
      <c r="W74" s="407">
        <v>494.9</v>
      </c>
      <c r="X74" s="132">
        <f t="shared" si="13"/>
        <v>4265.1220000000003</v>
      </c>
    </row>
    <row r="75" spans="1:24">
      <c r="A75" s="142"/>
      <c r="B75" s="469"/>
      <c r="C75" s="168"/>
      <c r="D75" s="73"/>
      <c r="E75" s="47"/>
      <c r="F75" s="198"/>
      <c r="G75" s="199"/>
      <c r="H75" s="134" t="s">
        <v>359</v>
      </c>
      <c r="I75" s="187" t="s">
        <v>236</v>
      </c>
      <c r="J75" s="134" t="s">
        <v>74</v>
      </c>
      <c r="K75" s="198" t="s">
        <v>3</v>
      </c>
      <c r="L75" s="198" t="s">
        <v>3</v>
      </c>
      <c r="M75" s="130" t="s">
        <v>3</v>
      </c>
      <c r="N75" s="130" t="s">
        <v>3</v>
      </c>
      <c r="O75" s="130" t="s">
        <v>3</v>
      </c>
      <c r="P75" s="130" t="s">
        <v>3</v>
      </c>
      <c r="Q75" s="130">
        <v>234.81</v>
      </c>
      <c r="R75" s="382">
        <v>234.8</v>
      </c>
      <c r="S75" s="325">
        <v>396.9</v>
      </c>
      <c r="T75" s="407">
        <v>396.9</v>
      </c>
      <c r="U75" s="407">
        <v>615</v>
      </c>
      <c r="V75" s="407">
        <v>335.4</v>
      </c>
      <c r="W75" s="407">
        <v>335.4</v>
      </c>
      <c r="X75" s="132">
        <f t="shared" si="13"/>
        <v>2549.21</v>
      </c>
    </row>
    <row r="76" spans="1:24">
      <c r="A76" s="154" t="s">
        <v>280</v>
      </c>
      <c r="B76" s="470"/>
      <c r="C76" s="168"/>
      <c r="D76" s="73"/>
      <c r="E76" s="47"/>
      <c r="F76" s="198"/>
      <c r="G76" s="199"/>
      <c r="H76" s="134" t="s">
        <v>359</v>
      </c>
      <c r="I76" s="187" t="s">
        <v>236</v>
      </c>
      <c r="J76" s="134" t="s">
        <v>181</v>
      </c>
      <c r="K76" s="198" t="s">
        <v>3</v>
      </c>
      <c r="L76" s="198" t="s">
        <v>3</v>
      </c>
      <c r="M76" s="130" t="s">
        <v>3</v>
      </c>
      <c r="N76" s="130" t="s">
        <v>3</v>
      </c>
      <c r="O76" s="130" t="s">
        <v>3</v>
      </c>
      <c r="P76" s="130" t="s">
        <v>3</v>
      </c>
      <c r="Q76" s="130">
        <v>100.6</v>
      </c>
      <c r="R76" s="382">
        <v>100.6</v>
      </c>
      <c r="S76" s="325">
        <v>170.1</v>
      </c>
      <c r="T76" s="407" t="s">
        <v>376</v>
      </c>
      <c r="U76" s="407" t="s">
        <v>376</v>
      </c>
      <c r="V76" s="130" t="s">
        <v>3</v>
      </c>
      <c r="W76" s="130" t="s">
        <v>3</v>
      </c>
      <c r="X76" s="132">
        <f t="shared" si="13"/>
        <v>371.29999999999995</v>
      </c>
    </row>
    <row r="77" spans="1:24">
      <c r="A77" s="343"/>
      <c r="B77" s="347"/>
      <c r="C77" s="345"/>
      <c r="D77" s="73"/>
      <c r="E77" s="47"/>
      <c r="F77" s="348"/>
      <c r="G77" s="349"/>
      <c r="H77" s="134" t="s">
        <v>359</v>
      </c>
      <c r="I77" s="187" t="s">
        <v>236</v>
      </c>
      <c r="J77" s="134" t="s">
        <v>92</v>
      </c>
      <c r="K77" s="348" t="s">
        <v>3</v>
      </c>
      <c r="L77" s="348" t="s">
        <v>3</v>
      </c>
      <c r="M77" s="130" t="s">
        <v>3</v>
      </c>
      <c r="N77" s="130" t="s">
        <v>3</v>
      </c>
      <c r="O77" s="130" t="s">
        <v>3</v>
      </c>
      <c r="P77" s="130" t="s">
        <v>3</v>
      </c>
      <c r="Q77" s="130" t="s">
        <v>3</v>
      </c>
      <c r="R77" s="382"/>
      <c r="S77" s="324" t="s">
        <v>3</v>
      </c>
      <c r="T77" s="407">
        <v>170.1</v>
      </c>
      <c r="U77" s="407">
        <v>263.60000000000002</v>
      </c>
      <c r="V77" s="407"/>
      <c r="W77" s="407"/>
      <c r="X77" s="132">
        <f t="shared" si="13"/>
        <v>433.70000000000005</v>
      </c>
    </row>
    <row r="78" spans="1:24" ht="30">
      <c r="A78" s="3"/>
      <c r="B78" s="79" t="s">
        <v>28</v>
      </c>
      <c r="C78" s="17"/>
      <c r="D78" s="73"/>
      <c r="E78" s="47"/>
      <c r="F78" s="166"/>
      <c r="G78" s="199"/>
      <c r="H78" s="134" t="s">
        <v>3</v>
      </c>
      <c r="I78" s="134" t="s">
        <v>3</v>
      </c>
      <c r="J78" s="134" t="s">
        <v>3</v>
      </c>
      <c r="K78" s="198" t="s">
        <v>3</v>
      </c>
      <c r="L78" s="198" t="s">
        <v>3</v>
      </c>
      <c r="M78" s="130" t="s">
        <v>3</v>
      </c>
      <c r="N78" s="130" t="s">
        <v>3</v>
      </c>
      <c r="O78" s="130" t="s">
        <v>3</v>
      </c>
      <c r="P78" s="132">
        <f>SUM(P79:P83)</f>
        <v>9155</v>
      </c>
      <c r="Q78" s="132">
        <f>SUM(Q79:Q84)</f>
        <v>7635.2000000000007</v>
      </c>
      <c r="R78" s="132">
        <f>SUM(R79:R84)</f>
        <v>13008.9</v>
      </c>
      <c r="S78" s="260">
        <f>SUM(S79:S84)</f>
        <v>20043</v>
      </c>
      <c r="T78" s="132">
        <f t="shared" ref="T78:U78" si="14">SUM(T79:T84)</f>
        <v>20043</v>
      </c>
      <c r="U78" s="132">
        <f t="shared" si="14"/>
        <v>20043</v>
      </c>
      <c r="V78" s="132">
        <f t="shared" ref="V78:W78" si="15">SUM(V79:V83)</f>
        <v>13008.9</v>
      </c>
      <c r="W78" s="132">
        <f t="shared" si="15"/>
        <v>13008.9</v>
      </c>
      <c r="X78" s="132">
        <f>SUM(M78:W78)</f>
        <v>115945.9</v>
      </c>
    </row>
    <row r="79" spans="1:24" ht="22.15" customHeight="1">
      <c r="A79" s="3"/>
      <c r="B79" s="468" t="s">
        <v>8</v>
      </c>
      <c r="C79" s="17" t="s">
        <v>6</v>
      </c>
      <c r="D79" s="73" t="s">
        <v>3</v>
      </c>
      <c r="E79" s="47" t="s">
        <v>3</v>
      </c>
      <c r="F79" s="198" t="s">
        <v>3</v>
      </c>
      <c r="G79" s="199"/>
      <c r="H79" s="134" t="s">
        <v>359</v>
      </c>
      <c r="I79" s="187" t="s">
        <v>222</v>
      </c>
      <c r="J79" s="134" t="s">
        <v>74</v>
      </c>
      <c r="K79" s="198" t="s">
        <v>3</v>
      </c>
      <c r="L79" s="198" t="s">
        <v>3</v>
      </c>
      <c r="M79" s="198" t="s">
        <v>3</v>
      </c>
      <c r="N79" s="198" t="s">
        <v>3</v>
      </c>
      <c r="O79" s="198" t="s">
        <v>3</v>
      </c>
      <c r="P79" s="132">
        <v>5777.1</v>
      </c>
      <c r="Q79" s="221" t="s">
        <v>3</v>
      </c>
      <c r="R79" s="132"/>
      <c r="S79" s="257" t="s">
        <v>3</v>
      </c>
      <c r="T79" s="401" t="s">
        <v>3</v>
      </c>
      <c r="U79" s="401" t="s">
        <v>3</v>
      </c>
      <c r="V79" s="401" t="s">
        <v>3</v>
      </c>
      <c r="W79" s="401" t="s">
        <v>3</v>
      </c>
      <c r="X79" s="132">
        <f t="shared" si="13"/>
        <v>5777.1</v>
      </c>
    </row>
    <row r="80" spans="1:24" ht="14.45" customHeight="1">
      <c r="A80" s="3"/>
      <c r="B80" s="469"/>
      <c r="C80" s="17"/>
      <c r="D80" s="73"/>
      <c r="E80" s="47"/>
      <c r="F80" s="198"/>
      <c r="G80" s="199"/>
      <c r="H80" s="134" t="s">
        <v>359</v>
      </c>
      <c r="I80" s="187" t="s">
        <v>345</v>
      </c>
      <c r="J80" s="134" t="s">
        <v>181</v>
      </c>
      <c r="K80" s="198" t="s">
        <v>3</v>
      </c>
      <c r="L80" s="198" t="s">
        <v>3</v>
      </c>
      <c r="M80" s="198" t="s">
        <v>3</v>
      </c>
      <c r="N80" s="198" t="s">
        <v>3</v>
      </c>
      <c r="O80" s="198" t="s">
        <v>3</v>
      </c>
      <c r="P80" s="132">
        <v>2475.9</v>
      </c>
      <c r="Q80" s="221" t="s">
        <v>3</v>
      </c>
      <c r="R80" s="399" t="s">
        <v>3</v>
      </c>
      <c r="S80" s="257" t="s">
        <v>3</v>
      </c>
      <c r="T80" s="401" t="s">
        <v>3</v>
      </c>
      <c r="U80" s="401" t="s">
        <v>3</v>
      </c>
      <c r="V80" s="401" t="s">
        <v>3</v>
      </c>
      <c r="W80" s="401" t="s">
        <v>3</v>
      </c>
      <c r="X80" s="132">
        <f t="shared" si="13"/>
        <v>2475.9</v>
      </c>
    </row>
    <row r="81" spans="1:25" ht="28.9" customHeight="1">
      <c r="A81" s="3"/>
      <c r="B81" s="469"/>
      <c r="C81" s="17"/>
      <c r="D81" s="73"/>
      <c r="E81" s="47"/>
      <c r="F81" s="198"/>
      <c r="G81" s="199"/>
      <c r="H81" s="134" t="s">
        <v>359</v>
      </c>
      <c r="I81" s="187" t="s">
        <v>233</v>
      </c>
      <c r="J81" s="134" t="s">
        <v>74</v>
      </c>
      <c r="K81" s="198" t="s">
        <v>3</v>
      </c>
      <c r="L81" s="198" t="s">
        <v>3</v>
      </c>
      <c r="M81" s="198" t="s">
        <v>3</v>
      </c>
      <c r="N81" s="198" t="s">
        <v>3</v>
      </c>
      <c r="O81" s="198" t="s">
        <v>3</v>
      </c>
      <c r="P81" s="132">
        <v>902</v>
      </c>
      <c r="Q81" s="132">
        <f>1880.3+500</f>
        <v>2380.3000000000002</v>
      </c>
      <c r="R81" s="132">
        <v>7754</v>
      </c>
      <c r="S81" s="361">
        <v>11160</v>
      </c>
      <c r="T81" s="408">
        <v>11160</v>
      </c>
      <c r="U81" s="392">
        <v>11160</v>
      </c>
      <c r="V81" s="392">
        <v>7754</v>
      </c>
      <c r="W81" s="392">
        <v>7754</v>
      </c>
      <c r="X81" s="132">
        <f t="shared" si="13"/>
        <v>60024.3</v>
      </c>
      <c r="Y81" s="226"/>
    </row>
    <row r="82" spans="1:25" ht="25.9" customHeight="1">
      <c r="A82" s="3"/>
      <c r="B82" s="469"/>
      <c r="C82" s="17"/>
      <c r="D82" s="73"/>
      <c r="E82" s="47"/>
      <c r="F82" s="348"/>
      <c r="G82" s="349"/>
      <c r="H82" s="134" t="s">
        <v>359</v>
      </c>
      <c r="I82" s="358" t="s">
        <v>236</v>
      </c>
      <c r="J82" s="134" t="s">
        <v>92</v>
      </c>
      <c r="K82" s="348" t="s">
        <v>3</v>
      </c>
      <c r="L82" s="348" t="s">
        <v>3</v>
      </c>
      <c r="M82" s="348" t="s">
        <v>3</v>
      </c>
      <c r="N82" s="348" t="s">
        <v>3</v>
      </c>
      <c r="O82" s="348" t="s">
        <v>3</v>
      </c>
      <c r="P82" s="348" t="s">
        <v>3</v>
      </c>
      <c r="Q82" s="348" t="s">
        <v>3</v>
      </c>
      <c r="R82" s="132"/>
      <c r="S82" s="257" t="s">
        <v>3</v>
      </c>
      <c r="T82" s="408">
        <v>2664.9</v>
      </c>
      <c r="U82" s="408">
        <v>2664.9</v>
      </c>
      <c r="V82" s="392"/>
      <c r="W82" s="392"/>
      <c r="X82" s="132">
        <f t="shared" si="13"/>
        <v>5329.8</v>
      </c>
      <c r="Y82" s="226"/>
    </row>
    <row r="83" spans="1:25" ht="25.9" customHeight="1">
      <c r="A83" s="3"/>
      <c r="B83" s="469"/>
      <c r="C83" s="17"/>
      <c r="D83" s="73"/>
      <c r="E83" s="47"/>
      <c r="F83" s="198"/>
      <c r="G83" s="199"/>
      <c r="H83" s="134" t="s">
        <v>359</v>
      </c>
      <c r="I83" s="187" t="s">
        <v>236</v>
      </c>
      <c r="J83" s="134" t="s">
        <v>74</v>
      </c>
      <c r="K83" s="198" t="s">
        <v>3</v>
      </c>
      <c r="L83" s="198" t="s">
        <v>3</v>
      </c>
      <c r="M83" s="130" t="s">
        <v>3</v>
      </c>
      <c r="N83" s="130" t="s">
        <v>3</v>
      </c>
      <c r="O83" s="130" t="s">
        <v>3</v>
      </c>
      <c r="P83" s="130" t="s">
        <v>3</v>
      </c>
      <c r="Q83" s="132">
        <v>3678.4</v>
      </c>
      <c r="R83" s="132">
        <v>3678.4</v>
      </c>
      <c r="S83" s="361">
        <v>6218.1</v>
      </c>
      <c r="T83" s="408">
        <v>6218.1</v>
      </c>
      <c r="U83" s="392">
        <v>6218.1</v>
      </c>
      <c r="V83" s="392">
        <v>5254.9</v>
      </c>
      <c r="W83" s="392">
        <v>5254.9</v>
      </c>
      <c r="X83" s="132">
        <f t="shared" si="13"/>
        <v>36520.9</v>
      </c>
      <c r="Y83" s="226"/>
    </row>
    <row r="84" spans="1:25" ht="41.25" customHeight="1">
      <c r="A84" s="3"/>
      <c r="B84" s="470"/>
      <c r="C84" s="17"/>
      <c r="D84" s="73"/>
      <c r="E84" s="47"/>
      <c r="F84" s="198"/>
      <c r="G84" s="199"/>
      <c r="H84" s="134" t="s">
        <v>359</v>
      </c>
      <c r="I84" s="187" t="s">
        <v>236</v>
      </c>
      <c r="J84" s="134" t="s">
        <v>181</v>
      </c>
      <c r="K84" s="198" t="s">
        <v>3</v>
      </c>
      <c r="L84" s="198" t="s">
        <v>3</v>
      </c>
      <c r="M84" s="130" t="s">
        <v>3</v>
      </c>
      <c r="N84" s="130" t="s">
        <v>3</v>
      </c>
      <c r="O84" s="130" t="s">
        <v>3</v>
      </c>
      <c r="P84" s="130" t="s">
        <v>3</v>
      </c>
      <c r="Q84" s="132">
        <v>1576.5</v>
      </c>
      <c r="R84" s="132">
        <v>1576.5</v>
      </c>
      <c r="S84" s="257">
        <v>2664.9</v>
      </c>
      <c r="T84" s="401" t="s">
        <v>3</v>
      </c>
      <c r="U84" s="401" t="s">
        <v>3</v>
      </c>
      <c r="V84" s="401" t="s">
        <v>3</v>
      </c>
      <c r="W84" s="401" t="s">
        <v>3</v>
      </c>
      <c r="X84" s="132">
        <f>SUM(M84:W84)</f>
        <v>5817.9</v>
      </c>
      <c r="Y84" s="226"/>
    </row>
    <row r="85" spans="1:25">
      <c r="A85" s="3"/>
      <c r="B85" s="17" t="s">
        <v>9</v>
      </c>
      <c r="C85" s="17" t="s">
        <v>6</v>
      </c>
      <c r="D85" s="73" t="s">
        <v>3</v>
      </c>
      <c r="E85" s="47" t="s">
        <v>3</v>
      </c>
      <c r="F85" s="198" t="s">
        <v>3</v>
      </c>
      <c r="G85" s="199"/>
      <c r="H85" s="198" t="s">
        <v>3</v>
      </c>
      <c r="I85" s="198" t="s">
        <v>3</v>
      </c>
      <c r="J85" s="198" t="s">
        <v>3</v>
      </c>
      <c r="K85" s="198" t="s">
        <v>3</v>
      </c>
      <c r="L85" s="198" t="s">
        <v>3</v>
      </c>
      <c r="M85" s="198" t="s">
        <v>3</v>
      </c>
      <c r="N85" s="198" t="s">
        <v>3</v>
      </c>
      <c r="O85" s="198" t="s">
        <v>3</v>
      </c>
      <c r="P85" s="132" t="s">
        <v>3</v>
      </c>
      <c r="Q85" s="132" t="s">
        <v>3</v>
      </c>
      <c r="R85" s="132" t="s">
        <v>3</v>
      </c>
      <c r="S85" s="260" t="s">
        <v>3</v>
      </c>
      <c r="T85" s="132" t="s">
        <v>3</v>
      </c>
      <c r="U85" s="132" t="s">
        <v>3</v>
      </c>
      <c r="V85" s="132" t="s">
        <v>3</v>
      </c>
      <c r="W85" s="132" t="s">
        <v>3</v>
      </c>
      <c r="X85" s="132" t="s">
        <v>3</v>
      </c>
    </row>
    <row r="86" spans="1:25">
      <c r="A86" s="3"/>
      <c r="B86" s="17" t="s">
        <v>10</v>
      </c>
      <c r="C86" s="17" t="s">
        <v>6</v>
      </c>
      <c r="D86" s="73" t="s">
        <v>3</v>
      </c>
      <c r="E86" s="47" t="s">
        <v>3</v>
      </c>
      <c r="F86" s="198" t="s">
        <v>3</v>
      </c>
      <c r="G86" s="199"/>
      <c r="H86" s="198" t="s">
        <v>3</v>
      </c>
      <c r="I86" s="198" t="s">
        <v>3</v>
      </c>
      <c r="J86" s="198" t="s">
        <v>3</v>
      </c>
      <c r="K86" s="198" t="s">
        <v>3</v>
      </c>
      <c r="L86" s="198" t="s">
        <v>3</v>
      </c>
      <c r="M86" s="198" t="s">
        <v>3</v>
      </c>
      <c r="N86" s="198" t="s">
        <v>3</v>
      </c>
      <c r="O86" s="198" t="s">
        <v>3</v>
      </c>
      <c r="P86" s="132" t="s">
        <v>3</v>
      </c>
      <c r="Q86" s="132" t="s">
        <v>3</v>
      </c>
      <c r="R86" s="132" t="s">
        <v>3</v>
      </c>
      <c r="S86" s="260" t="s">
        <v>3</v>
      </c>
      <c r="T86" s="132" t="s">
        <v>3</v>
      </c>
      <c r="U86" s="132" t="s">
        <v>3</v>
      </c>
      <c r="V86" s="132" t="s">
        <v>3</v>
      </c>
      <c r="W86" s="132" t="s">
        <v>3</v>
      </c>
      <c r="X86" s="132" t="s">
        <v>3</v>
      </c>
    </row>
    <row r="87" spans="1:25" s="76" customFormat="1" ht="75">
      <c r="A87" s="40"/>
      <c r="B87" s="77" t="s">
        <v>104</v>
      </c>
      <c r="C87" s="17" t="s">
        <v>38</v>
      </c>
      <c r="D87" s="73" t="s">
        <v>3</v>
      </c>
      <c r="E87" s="198" t="s">
        <v>39</v>
      </c>
      <c r="F87" s="214" t="s">
        <v>354</v>
      </c>
      <c r="G87" s="199"/>
      <c r="H87" s="134" t="s">
        <v>3</v>
      </c>
      <c r="I87" s="134" t="s">
        <v>3</v>
      </c>
      <c r="J87" s="134" t="s">
        <v>3</v>
      </c>
      <c r="K87" s="133">
        <v>307400</v>
      </c>
      <c r="L87" s="133">
        <v>307400</v>
      </c>
      <c r="M87" s="133">
        <v>313115</v>
      </c>
      <c r="N87" s="133">
        <v>313115</v>
      </c>
      <c r="O87" s="133">
        <v>313115</v>
      </c>
      <c r="P87" s="133">
        <v>313115</v>
      </c>
      <c r="Q87" s="133">
        <v>322000</v>
      </c>
      <c r="R87" s="133">
        <v>322000</v>
      </c>
      <c r="S87" s="326">
        <v>322000</v>
      </c>
      <c r="T87" s="133">
        <v>322000</v>
      </c>
      <c r="U87" s="133">
        <v>322000</v>
      </c>
      <c r="V87" s="133">
        <v>322000</v>
      </c>
      <c r="W87" s="133">
        <v>322000</v>
      </c>
      <c r="X87" s="198" t="s">
        <v>3</v>
      </c>
    </row>
    <row r="88" spans="1:25" ht="55.5" customHeight="1">
      <c r="A88" s="3"/>
      <c r="B88" s="77" t="s">
        <v>397</v>
      </c>
      <c r="C88" s="17" t="s">
        <v>29</v>
      </c>
      <c r="D88" s="73" t="s">
        <v>3</v>
      </c>
      <c r="E88" s="199" t="s">
        <v>273</v>
      </c>
      <c r="F88" s="214" t="s">
        <v>355</v>
      </c>
      <c r="G88" s="199"/>
      <c r="H88" s="134" t="s">
        <v>3</v>
      </c>
      <c r="I88" s="134" t="s">
        <v>3</v>
      </c>
      <c r="J88" s="134" t="s">
        <v>3</v>
      </c>
      <c r="K88" s="134" t="s">
        <v>3</v>
      </c>
      <c r="L88" s="134" t="s">
        <v>3</v>
      </c>
      <c r="M88" s="134" t="s">
        <v>3</v>
      </c>
      <c r="N88" s="134" t="s">
        <v>3</v>
      </c>
      <c r="O88" s="134" t="s">
        <v>3</v>
      </c>
      <c r="P88" s="134" t="s">
        <v>3</v>
      </c>
      <c r="Q88" s="134" t="s">
        <v>3</v>
      </c>
      <c r="R88" s="134" t="s">
        <v>3</v>
      </c>
      <c r="S88" s="279">
        <v>113</v>
      </c>
      <c r="T88" s="134" t="s">
        <v>373</v>
      </c>
      <c r="U88" s="134" t="s">
        <v>374</v>
      </c>
      <c r="V88" s="134" t="s">
        <v>375</v>
      </c>
      <c r="W88" s="426" t="s">
        <v>352</v>
      </c>
      <c r="X88" s="198" t="s">
        <v>3</v>
      </c>
    </row>
    <row r="89" spans="1:25" ht="57" customHeight="1">
      <c r="A89" s="3"/>
      <c r="B89" s="77" t="s">
        <v>239</v>
      </c>
      <c r="C89" s="17" t="s">
        <v>29</v>
      </c>
      <c r="D89" s="73" t="s">
        <v>3</v>
      </c>
      <c r="E89" s="199" t="s">
        <v>273</v>
      </c>
      <c r="F89" s="217" t="s">
        <v>366</v>
      </c>
      <c r="G89" s="199"/>
      <c r="H89" s="134" t="s">
        <v>3</v>
      </c>
      <c r="I89" s="134" t="s">
        <v>3</v>
      </c>
      <c r="J89" s="134" t="s">
        <v>3</v>
      </c>
      <c r="K89" s="134" t="s">
        <v>3</v>
      </c>
      <c r="L89" s="134" t="s">
        <v>3</v>
      </c>
      <c r="M89" s="134" t="s">
        <v>3</v>
      </c>
      <c r="N89" s="134" t="s">
        <v>3</v>
      </c>
      <c r="O89" s="134" t="s">
        <v>3</v>
      </c>
      <c r="P89" s="134" t="s">
        <v>3</v>
      </c>
      <c r="Q89" s="134" t="s">
        <v>246</v>
      </c>
      <c r="R89" s="146">
        <v>112</v>
      </c>
      <c r="S89" s="362">
        <v>113</v>
      </c>
      <c r="T89" s="134" t="s">
        <v>373</v>
      </c>
      <c r="U89" s="134" t="s">
        <v>374</v>
      </c>
      <c r="V89" s="134" t="s">
        <v>375</v>
      </c>
      <c r="W89" s="426" t="s">
        <v>352</v>
      </c>
      <c r="X89" s="134" t="s">
        <v>3</v>
      </c>
    </row>
    <row r="90" spans="1:25" ht="45">
      <c r="A90" s="3" t="s">
        <v>42</v>
      </c>
      <c r="B90" s="17" t="s">
        <v>43</v>
      </c>
      <c r="C90" s="17"/>
      <c r="D90" s="73">
        <v>0.1</v>
      </c>
      <c r="E90" s="48"/>
      <c r="F90" s="217" t="s">
        <v>354</v>
      </c>
      <c r="G90" s="199"/>
      <c r="H90" s="134"/>
      <c r="I90" s="134"/>
      <c r="J90" s="134"/>
      <c r="K90" s="198"/>
      <c r="L90" s="198"/>
      <c r="M90" s="147"/>
      <c r="N90" s="147"/>
      <c r="O90" s="147"/>
      <c r="P90" s="147"/>
      <c r="Q90" s="147"/>
      <c r="R90" s="148"/>
      <c r="S90" s="327"/>
      <c r="T90" s="148"/>
      <c r="U90" s="147"/>
      <c r="V90" s="147"/>
      <c r="W90" s="147"/>
      <c r="X90" s="198"/>
    </row>
    <row r="91" spans="1:25" ht="15" customHeight="1">
      <c r="A91" s="436"/>
      <c r="B91" s="457" t="s">
        <v>217</v>
      </c>
      <c r="C91" s="457" t="s">
        <v>6</v>
      </c>
      <c r="D91" s="73" t="s">
        <v>3</v>
      </c>
      <c r="E91" s="47" t="s">
        <v>3</v>
      </c>
      <c r="F91" s="198" t="s">
        <v>3</v>
      </c>
      <c r="G91" s="199"/>
      <c r="H91" s="134" t="s">
        <v>3</v>
      </c>
      <c r="I91" s="134" t="s">
        <v>3</v>
      </c>
      <c r="J91" s="134" t="s">
        <v>3</v>
      </c>
      <c r="K91" s="198" t="s">
        <v>3</v>
      </c>
      <c r="L91" s="198" t="s">
        <v>3</v>
      </c>
      <c r="M91" s="130">
        <f>M92</f>
        <v>25758.3</v>
      </c>
      <c r="N91" s="130">
        <f>N92</f>
        <v>25071.95</v>
      </c>
      <c r="O91" s="130">
        <f>O92</f>
        <v>18130.5</v>
      </c>
      <c r="P91" s="130">
        <f>P92</f>
        <v>32597.686000000002</v>
      </c>
      <c r="Q91" s="130">
        <f>Q92</f>
        <v>34423.300000000003</v>
      </c>
      <c r="R91" s="130">
        <f>SUM(R92:R94)</f>
        <v>57572.100000000006</v>
      </c>
      <c r="S91" s="324">
        <f t="shared" ref="S91:T91" si="16">S92+S93</f>
        <v>37707.4</v>
      </c>
      <c r="T91" s="130">
        <f t="shared" si="16"/>
        <v>33182.400000000001</v>
      </c>
      <c r="U91" s="130">
        <f t="shared" ref="U91:W91" si="17">U92+U93</f>
        <v>34313.5</v>
      </c>
      <c r="V91" s="130">
        <f t="shared" si="17"/>
        <v>54132.5</v>
      </c>
      <c r="W91" s="130">
        <f t="shared" si="17"/>
        <v>54132.5</v>
      </c>
      <c r="X91" s="132">
        <f>SUM(M91:W91)</f>
        <v>407022.136</v>
      </c>
    </row>
    <row r="92" spans="1:25">
      <c r="A92" s="438"/>
      <c r="B92" s="459"/>
      <c r="C92" s="459"/>
      <c r="D92" s="73" t="s">
        <v>3</v>
      </c>
      <c r="E92" s="47" t="s">
        <v>3</v>
      </c>
      <c r="F92" s="198" t="s">
        <v>3</v>
      </c>
      <c r="G92" s="199"/>
      <c r="H92" s="134" t="s">
        <v>361</v>
      </c>
      <c r="I92" s="184" t="s">
        <v>175</v>
      </c>
      <c r="J92" s="134" t="s">
        <v>77</v>
      </c>
      <c r="K92" s="198" t="s">
        <v>3</v>
      </c>
      <c r="L92" s="198" t="s">
        <v>3</v>
      </c>
      <c r="M92" s="130">
        <v>25758.3</v>
      </c>
      <c r="N92" s="130">
        <v>25071.95</v>
      </c>
      <c r="O92" s="130">
        <v>18130.5</v>
      </c>
      <c r="P92" s="130">
        <v>32597.686000000002</v>
      </c>
      <c r="Q92" s="130">
        <v>34423.300000000003</v>
      </c>
      <c r="R92" s="130"/>
      <c r="S92" s="324"/>
      <c r="T92" s="130"/>
      <c r="U92" s="130"/>
      <c r="V92" s="130"/>
      <c r="W92" s="130"/>
      <c r="X92" s="132">
        <f t="shared" ref="X92:X93" si="18">SUM(M92:W92)</f>
        <v>135981.736</v>
      </c>
    </row>
    <row r="93" spans="1:25">
      <c r="A93" s="164"/>
      <c r="B93" s="168"/>
      <c r="C93" s="168"/>
      <c r="D93" s="73"/>
      <c r="E93" s="47"/>
      <c r="F93" s="198"/>
      <c r="G93" s="199"/>
      <c r="H93" s="134" t="s">
        <v>361</v>
      </c>
      <c r="I93" s="184" t="s">
        <v>175</v>
      </c>
      <c r="J93" s="134" t="s">
        <v>84</v>
      </c>
      <c r="K93" s="198" t="s">
        <v>3</v>
      </c>
      <c r="L93" s="198" t="s">
        <v>3</v>
      </c>
      <c r="M93" s="198" t="s">
        <v>3</v>
      </c>
      <c r="N93" s="198" t="s">
        <v>3</v>
      </c>
      <c r="O93" s="198" t="s">
        <v>3</v>
      </c>
      <c r="P93" s="198" t="s">
        <v>3</v>
      </c>
      <c r="Q93" s="221" t="s">
        <v>3</v>
      </c>
      <c r="R93" s="130">
        <v>38099.800000000003</v>
      </c>
      <c r="S93" s="324">
        <v>37707.4</v>
      </c>
      <c r="T93" s="130">
        <v>33182.400000000001</v>
      </c>
      <c r="U93" s="130">
        <v>34313.5</v>
      </c>
      <c r="V93" s="130">
        <v>54132.5</v>
      </c>
      <c r="W93" s="130">
        <v>54132.5</v>
      </c>
      <c r="X93" s="132">
        <f t="shared" si="18"/>
        <v>251568.1</v>
      </c>
    </row>
    <row r="94" spans="1:25">
      <c r="A94" s="251"/>
      <c r="B94" s="252"/>
      <c r="C94" s="252"/>
      <c r="D94" s="73"/>
      <c r="E94" s="47"/>
      <c r="F94" s="253"/>
      <c r="G94" s="254"/>
      <c r="H94" s="134" t="s">
        <v>377</v>
      </c>
      <c r="I94" s="184" t="s">
        <v>378</v>
      </c>
      <c r="J94" s="134" t="s">
        <v>169</v>
      </c>
      <c r="K94" s="253" t="s">
        <v>3</v>
      </c>
      <c r="L94" s="253" t="s">
        <v>3</v>
      </c>
      <c r="M94" s="253" t="s">
        <v>3</v>
      </c>
      <c r="N94" s="253" t="s">
        <v>3</v>
      </c>
      <c r="O94" s="253" t="s">
        <v>3</v>
      </c>
      <c r="P94" s="253" t="s">
        <v>3</v>
      </c>
      <c r="Q94" s="253" t="s">
        <v>3</v>
      </c>
      <c r="R94" s="130">
        <v>19472.3</v>
      </c>
      <c r="S94" s="325" t="s">
        <v>376</v>
      </c>
      <c r="T94" s="407" t="s">
        <v>376</v>
      </c>
      <c r="U94" s="407" t="s">
        <v>376</v>
      </c>
      <c r="V94" s="407" t="s">
        <v>376</v>
      </c>
      <c r="W94" s="407" t="s">
        <v>376</v>
      </c>
      <c r="X94" s="132" t="s">
        <v>376</v>
      </c>
    </row>
    <row r="95" spans="1:25" ht="30">
      <c r="A95" s="3"/>
      <c r="B95" s="79" t="s">
        <v>28</v>
      </c>
      <c r="C95" s="17"/>
      <c r="D95" s="73"/>
      <c r="E95" s="47"/>
      <c r="F95" s="198"/>
      <c r="G95" s="199"/>
      <c r="H95" s="134"/>
      <c r="I95" s="134"/>
      <c r="J95" s="134"/>
      <c r="K95" s="198"/>
      <c r="L95" s="198"/>
      <c r="M95" s="198"/>
      <c r="N95" s="198"/>
      <c r="O95" s="198"/>
      <c r="P95" s="198"/>
      <c r="Q95" s="221"/>
      <c r="R95" s="399"/>
      <c r="S95" s="280"/>
      <c r="T95" s="405"/>
      <c r="U95" s="405"/>
      <c r="V95" s="405"/>
      <c r="W95" s="405"/>
      <c r="X95" s="198"/>
    </row>
    <row r="96" spans="1:25">
      <c r="A96" s="3"/>
      <c r="B96" s="17" t="s">
        <v>8</v>
      </c>
      <c r="C96" s="17" t="s">
        <v>6</v>
      </c>
      <c r="D96" s="73" t="s">
        <v>3</v>
      </c>
      <c r="E96" s="47" t="s">
        <v>3</v>
      </c>
      <c r="F96" s="198" t="s">
        <v>3</v>
      </c>
      <c r="G96" s="199"/>
      <c r="H96" s="198" t="s">
        <v>3</v>
      </c>
      <c r="I96" s="198" t="s">
        <v>3</v>
      </c>
      <c r="J96" s="198" t="s">
        <v>3</v>
      </c>
      <c r="K96" s="198" t="s">
        <v>3</v>
      </c>
      <c r="L96" s="198" t="s">
        <v>3</v>
      </c>
      <c r="M96" s="198" t="s">
        <v>3</v>
      </c>
      <c r="N96" s="198" t="s">
        <v>3</v>
      </c>
      <c r="O96" s="198" t="s">
        <v>3</v>
      </c>
      <c r="P96" s="198" t="s">
        <v>3</v>
      </c>
      <c r="Q96" s="221" t="s">
        <v>3</v>
      </c>
      <c r="R96" s="399" t="s">
        <v>3</v>
      </c>
      <c r="S96" s="280" t="s">
        <v>3</v>
      </c>
      <c r="T96" s="405" t="s">
        <v>3</v>
      </c>
      <c r="U96" s="405" t="s">
        <v>3</v>
      </c>
      <c r="V96" s="405" t="s">
        <v>3</v>
      </c>
      <c r="W96" s="405" t="s">
        <v>3</v>
      </c>
      <c r="X96" s="198" t="s">
        <v>3</v>
      </c>
    </row>
    <row r="97" spans="1:24">
      <c r="A97" s="3"/>
      <c r="B97" s="17" t="s">
        <v>9</v>
      </c>
      <c r="C97" s="17" t="s">
        <v>6</v>
      </c>
      <c r="D97" s="73" t="s">
        <v>3</v>
      </c>
      <c r="E97" s="47" t="s">
        <v>3</v>
      </c>
      <c r="F97" s="198" t="s">
        <v>3</v>
      </c>
      <c r="G97" s="199"/>
      <c r="H97" s="198" t="s">
        <v>3</v>
      </c>
      <c r="I97" s="198" t="s">
        <v>3</v>
      </c>
      <c r="J97" s="198" t="s">
        <v>3</v>
      </c>
      <c r="K97" s="198" t="s">
        <v>3</v>
      </c>
      <c r="L97" s="198" t="s">
        <v>3</v>
      </c>
      <c r="M97" s="198" t="s">
        <v>3</v>
      </c>
      <c r="N97" s="198" t="s">
        <v>3</v>
      </c>
      <c r="O97" s="198" t="s">
        <v>3</v>
      </c>
      <c r="P97" s="198" t="s">
        <v>3</v>
      </c>
      <c r="Q97" s="221" t="s">
        <v>3</v>
      </c>
      <c r="R97" s="399" t="s">
        <v>3</v>
      </c>
      <c r="S97" s="280" t="s">
        <v>3</v>
      </c>
      <c r="T97" s="405" t="s">
        <v>3</v>
      </c>
      <c r="U97" s="405" t="s">
        <v>3</v>
      </c>
      <c r="V97" s="405" t="s">
        <v>3</v>
      </c>
      <c r="W97" s="405" t="s">
        <v>3</v>
      </c>
      <c r="X97" s="198" t="s">
        <v>3</v>
      </c>
    </row>
    <row r="98" spans="1:24">
      <c r="A98" s="3"/>
      <c r="B98" s="17" t="s">
        <v>10</v>
      </c>
      <c r="C98" s="17" t="s">
        <v>6</v>
      </c>
      <c r="D98" s="73" t="s">
        <v>3</v>
      </c>
      <c r="E98" s="47" t="s">
        <v>3</v>
      </c>
      <c r="F98" s="198" t="s">
        <v>3</v>
      </c>
      <c r="G98" s="199"/>
      <c r="H98" s="198" t="s">
        <v>3</v>
      </c>
      <c r="I98" s="198" t="s">
        <v>3</v>
      </c>
      <c r="J98" s="198" t="s">
        <v>3</v>
      </c>
      <c r="K98" s="198" t="s">
        <v>3</v>
      </c>
      <c r="L98" s="198" t="s">
        <v>3</v>
      </c>
      <c r="M98" s="198" t="s">
        <v>3</v>
      </c>
      <c r="N98" s="198" t="s">
        <v>3</v>
      </c>
      <c r="O98" s="198" t="s">
        <v>3</v>
      </c>
      <c r="P98" s="198" t="s">
        <v>3</v>
      </c>
      <c r="Q98" s="221" t="s">
        <v>3</v>
      </c>
      <c r="R98" s="399" t="s">
        <v>3</v>
      </c>
      <c r="S98" s="280" t="s">
        <v>3</v>
      </c>
      <c r="T98" s="405" t="s">
        <v>3</v>
      </c>
      <c r="U98" s="405" t="s">
        <v>3</v>
      </c>
      <c r="V98" s="405" t="s">
        <v>3</v>
      </c>
      <c r="W98" s="405" t="s">
        <v>3</v>
      </c>
      <c r="X98" s="198" t="s">
        <v>3</v>
      </c>
    </row>
    <row r="99" spans="1:24" ht="45">
      <c r="A99" s="3"/>
      <c r="B99" s="77" t="s">
        <v>44</v>
      </c>
      <c r="C99" s="17" t="s">
        <v>186</v>
      </c>
      <c r="D99" s="73"/>
      <c r="E99" s="48" t="s">
        <v>39</v>
      </c>
      <c r="F99" s="217" t="s">
        <v>354</v>
      </c>
      <c r="G99" s="199"/>
      <c r="H99" s="134" t="s">
        <v>3</v>
      </c>
      <c r="I99" s="134" t="s">
        <v>3</v>
      </c>
      <c r="J99" s="134" t="s">
        <v>3</v>
      </c>
      <c r="K99" s="198" t="s">
        <v>3</v>
      </c>
      <c r="L99" s="198" t="s">
        <v>3</v>
      </c>
      <c r="M99" s="147">
        <v>150</v>
      </c>
      <c r="N99" s="147">
        <v>150</v>
      </c>
      <c r="O99" s="147">
        <v>160</v>
      </c>
      <c r="P99" s="147">
        <v>160</v>
      </c>
      <c r="Q99" s="147">
        <v>215</v>
      </c>
      <c r="R99" s="147">
        <v>215</v>
      </c>
      <c r="S99" s="322">
        <v>215</v>
      </c>
      <c r="T99" s="147">
        <v>220</v>
      </c>
      <c r="U99" s="147">
        <v>238</v>
      </c>
      <c r="V99" s="147">
        <v>248</v>
      </c>
      <c r="W99" s="147">
        <v>258</v>
      </c>
      <c r="X99" s="198" t="s">
        <v>3</v>
      </c>
    </row>
    <row r="100" spans="1:24">
      <c r="A100" s="3"/>
      <c r="B100" s="77" t="s">
        <v>170</v>
      </c>
      <c r="C100" s="17" t="s">
        <v>171</v>
      </c>
      <c r="D100" s="73"/>
      <c r="E100" s="48" t="s">
        <v>39</v>
      </c>
      <c r="F100" s="217" t="s">
        <v>354</v>
      </c>
      <c r="G100" s="199"/>
      <c r="H100" s="134" t="s">
        <v>3</v>
      </c>
      <c r="I100" s="134" t="s">
        <v>3</v>
      </c>
      <c r="J100" s="134" t="s">
        <v>3</v>
      </c>
      <c r="K100" s="198" t="s">
        <v>3</v>
      </c>
      <c r="L100" s="198" t="s">
        <v>3</v>
      </c>
      <c r="M100" s="147">
        <v>7500</v>
      </c>
      <c r="N100" s="147">
        <v>7500</v>
      </c>
      <c r="O100" s="147">
        <v>7500</v>
      </c>
      <c r="P100" s="147">
        <v>7500</v>
      </c>
      <c r="Q100" s="147">
        <v>12000</v>
      </c>
      <c r="R100" s="147">
        <v>12000</v>
      </c>
      <c r="S100" s="322">
        <v>12000</v>
      </c>
      <c r="T100" s="147">
        <v>13000</v>
      </c>
      <c r="U100" s="147">
        <v>13500</v>
      </c>
      <c r="V100" s="147">
        <v>14000</v>
      </c>
      <c r="W100" s="147">
        <v>14500</v>
      </c>
      <c r="X100" s="198" t="s">
        <v>3</v>
      </c>
    </row>
    <row r="101" spans="1:24" ht="30">
      <c r="A101" s="3" t="s">
        <v>45</v>
      </c>
      <c r="B101" s="77" t="s">
        <v>48</v>
      </c>
      <c r="C101" s="17"/>
      <c r="D101" s="73">
        <v>0.1</v>
      </c>
      <c r="E101" s="48"/>
      <c r="F101" s="217" t="s">
        <v>354</v>
      </c>
      <c r="G101" s="199"/>
      <c r="H101" s="134"/>
      <c r="I101" s="134"/>
      <c r="J101" s="134"/>
      <c r="K101" s="198"/>
      <c r="L101" s="198"/>
      <c r="M101" s="147"/>
      <c r="N101" s="147"/>
      <c r="O101" s="147"/>
      <c r="P101" s="148"/>
      <c r="Q101" s="148"/>
      <c r="R101" s="148"/>
      <c r="S101" s="327"/>
      <c r="T101" s="148"/>
      <c r="U101" s="148"/>
      <c r="V101" s="148"/>
      <c r="W101" s="148"/>
      <c r="X101" s="198"/>
    </row>
    <row r="102" spans="1:24" ht="15" customHeight="1">
      <c r="A102" s="436"/>
      <c r="B102" s="457" t="s">
        <v>217</v>
      </c>
      <c r="C102" s="457" t="s">
        <v>6</v>
      </c>
      <c r="D102" s="73" t="s">
        <v>3</v>
      </c>
      <c r="E102" s="47" t="s">
        <v>3</v>
      </c>
      <c r="F102" s="198" t="s">
        <v>3</v>
      </c>
      <c r="G102" s="199"/>
      <c r="H102" s="134" t="s">
        <v>3</v>
      </c>
      <c r="I102" s="134" t="s">
        <v>3</v>
      </c>
      <c r="J102" s="134" t="s">
        <v>3</v>
      </c>
      <c r="K102" s="198" t="s">
        <v>3</v>
      </c>
      <c r="L102" s="198" t="s">
        <v>3</v>
      </c>
      <c r="M102" s="130">
        <f>SUM(M103:M110)</f>
        <v>101661.40000000001</v>
      </c>
      <c r="N102" s="130">
        <f>SUM(N103:N110)</f>
        <v>98259</v>
      </c>
      <c r="O102" s="130">
        <f t="shared" ref="O102:W102" si="19">SUM(O103:O109)</f>
        <v>95231.5</v>
      </c>
      <c r="P102" s="130">
        <f t="shared" si="19"/>
        <v>103928.073</v>
      </c>
      <c r="Q102" s="130">
        <f t="shared" si="19"/>
        <v>124050.9</v>
      </c>
      <c r="R102" s="130">
        <f>SUM(R103:R109)</f>
        <v>131979</v>
      </c>
      <c r="S102" s="324">
        <f t="shared" ref="S102:T102" si="20">SUM(S103:S109)</f>
        <v>130222.40000000001</v>
      </c>
      <c r="T102" s="130">
        <f t="shared" si="20"/>
        <v>97468.499999999985</v>
      </c>
      <c r="U102" s="130">
        <f t="shared" si="19"/>
        <v>89957.9</v>
      </c>
      <c r="V102" s="130">
        <f t="shared" si="19"/>
        <v>149863.80000000002</v>
      </c>
      <c r="W102" s="130">
        <f t="shared" si="19"/>
        <v>149863.80000000002</v>
      </c>
      <c r="X102" s="132">
        <f>SUM(M102:W102)</f>
        <v>1272486.273</v>
      </c>
    </row>
    <row r="103" spans="1:24">
      <c r="A103" s="437"/>
      <c r="B103" s="458"/>
      <c r="C103" s="458"/>
      <c r="D103" s="73" t="s">
        <v>3</v>
      </c>
      <c r="E103" s="47" t="s">
        <v>3</v>
      </c>
      <c r="F103" s="198" t="s">
        <v>3</v>
      </c>
      <c r="G103" s="199"/>
      <c r="H103" s="134" t="s">
        <v>358</v>
      </c>
      <c r="I103" s="134" t="s">
        <v>73</v>
      </c>
      <c r="J103" s="134" t="s">
        <v>74</v>
      </c>
      <c r="K103" s="198" t="s">
        <v>3</v>
      </c>
      <c r="L103" s="198" t="s">
        <v>3</v>
      </c>
      <c r="M103" s="130">
        <v>670</v>
      </c>
      <c r="N103" s="130" t="s">
        <v>3</v>
      </c>
      <c r="O103" s="130" t="s">
        <v>3</v>
      </c>
      <c r="P103" s="130" t="s">
        <v>3</v>
      </c>
      <c r="Q103" s="130" t="s">
        <v>3</v>
      </c>
      <c r="R103" s="130" t="s">
        <v>3</v>
      </c>
      <c r="S103" s="325" t="s">
        <v>3</v>
      </c>
      <c r="T103" s="407"/>
      <c r="U103" s="407"/>
      <c r="V103" s="407"/>
      <c r="W103" s="407"/>
      <c r="X103" s="132">
        <f t="shared" ref="X103:X113" si="21">SUM(M103:W103)</f>
        <v>670</v>
      </c>
    </row>
    <row r="104" spans="1:24">
      <c r="A104" s="438"/>
      <c r="B104" s="458"/>
      <c r="C104" s="459"/>
      <c r="D104" s="73" t="s">
        <v>3</v>
      </c>
      <c r="E104" s="47" t="s">
        <v>3</v>
      </c>
      <c r="F104" s="198" t="s">
        <v>3</v>
      </c>
      <c r="G104" s="199"/>
      <c r="H104" s="134" t="s">
        <v>362</v>
      </c>
      <c r="I104" s="184" t="s">
        <v>176</v>
      </c>
      <c r="J104" s="134" t="s">
        <v>77</v>
      </c>
      <c r="K104" s="198" t="s">
        <v>3</v>
      </c>
      <c r="L104" s="198" t="s">
        <v>3</v>
      </c>
      <c r="M104" s="130">
        <v>99007.3</v>
      </c>
      <c r="N104" s="130">
        <v>90970.7</v>
      </c>
      <c r="O104" s="130">
        <v>85329</v>
      </c>
      <c r="P104" s="130">
        <v>94747.8</v>
      </c>
      <c r="Q104" s="130">
        <v>115035.3</v>
      </c>
      <c r="R104" s="382">
        <v>123556.2</v>
      </c>
      <c r="S104" s="324">
        <v>111346</v>
      </c>
      <c r="T104" s="130">
        <v>76767.7</v>
      </c>
      <c r="U104" s="130">
        <v>77134.5</v>
      </c>
      <c r="V104" s="130">
        <v>140799.6</v>
      </c>
      <c r="W104" s="130">
        <v>140799.6</v>
      </c>
      <c r="X104" s="132">
        <f t="shared" si="21"/>
        <v>1155493.7</v>
      </c>
    </row>
    <row r="105" spans="1:24">
      <c r="A105" s="126"/>
      <c r="B105" s="458"/>
      <c r="C105" s="168"/>
      <c r="D105" s="73"/>
      <c r="E105" s="47"/>
      <c r="F105" s="198"/>
      <c r="G105" s="199"/>
      <c r="H105" s="185" t="s">
        <v>362</v>
      </c>
      <c r="I105" s="186" t="s">
        <v>176</v>
      </c>
      <c r="J105" s="185" t="s">
        <v>74</v>
      </c>
      <c r="K105" s="196" t="s">
        <v>3</v>
      </c>
      <c r="L105" s="196" t="s">
        <v>3</v>
      </c>
      <c r="M105" s="135">
        <v>1984.1</v>
      </c>
      <c r="N105" s="135">
        <v>7288.3</v>
      </c>
      <c r="O105" s="135">
        <v>8902.5</v>
      </c>
      <c r="P105" s="135">
        <f>2031.8+5676.3+608.473+863.7</f>
        <v>9180.273000000001</v>
      </c>
      <c r="Q105" s="135">
        <v>9006.4</v>
      </c>
      <c r="R105" s="383">
        <v>8422.7999999999993</v>
      </c>
      <c r="S105" s="363">
        <v>10894.3</v>
      </c>
      <c r="T105" s="132">
        <v>9586.9</v>
      </c>
      <c r="U105" s="132">
        <v>9913.7000000000007</v>
      </c>
      <c r="V105" s="132">
        <v>9064.2000000000007</v>
      </c>
      <c r="W105" s="132">
        <v>9064.2000000000007</v>
      </c>
      <c r="X105" s="132">
        <f t="shared" si="21"/>
        <v>93307.67300000001</v>
      </c>
    </row>
    <row r="106" spans="1:24">
      <c r="A106" s="126"/>
      <c r="B106" s="458"/>
      <c r="C106" s="168"/>
      <c r="D106" s="73"/>
      <c r="E106" s="47"/>
      <c r="F106" s="198"/>
      <c r="G106" s="199"/>
      <c r="H106" s="185" t="s">
        <v>363</v>
      </c>
      <c r="I106" s="187" t="s">
        <v>212</v>
      </c>
      <c r="J106" s="134" t="s">
        <v>181</v>
      </c>
      <c r="K106" s="196" t="s">
        <v>3</v>
      </c>
      <c r="L106" s="196" t="s">
        <v>3</v>
      </c>
      <c r="M106" s="132" t="s">
        <v>3</v>
      </c>
      <c r="N106" s="132" t="s">
        <v>3</v>
      </c>
      <c r="O106" s="132">
        <v>1000</v>
      </c>
      <c r="P106" s="132" t="s">
        <v>3</v>
      </c>
      <c r="Q106" s="132" t="s">
        <v>3</v>
      </c>
      <c r="R106" s="229" t="s">
        <v>3</v>
      </c>
      <c r="S106" s="260" t="s">
        <v>3</v>
      </c>
      <c r="T106" s="132" t="s">
        <v>3</v>
      </c>
      <c r="U106" s="132" t="s">
        <v>3</v>
      </c>
      <c r="V106" s="132" t="s">
        <v>3</v>
      </c>
      <c r="W106" s="132" t="s">
        <v>3</v>
      </c>
      <c r="X106" s="132">
        <f t="shared" si="21"/>
        <v>1000</v>
      </c>
    </row>
    <row r="107" spans="1:24">
      <c r="A107" s="142"/>
      <c r="B107" s="458"/>
      <c r="C107" s="168"/>
      <c r="D107" s="73"/>
      <c r="E107" s="47"/>
      <c r="F107" s="198"/>
      <c r="G107" s="199"/>
      <c r="H107" s="185" t="s">
        <v>364</v>
      </c>
      <c r="I107" s="187" t="s">
        <v>235</v>
      </c>
      <c r="J107" s="134" t="s">
        <v>92</v>
      </c>
      <c r="K107" s="196" t="s">
        <v>3</v>
      </c>
      <c r="L107" s="196" t="s">
        <v>3</v>
      </c>
      <c r="M107" s="132" t="s">
        <v>3</v>
      </c>
      <c r="N107" s="132" t="s">
        <v>3</v>
      </c>
      <c r="O107" s="132" t="s">
        <v>3</v>
      </c>
      <c r="P107" s="132" t="s">
        <v>3</v>
      </c>
      <c r="Q107" s="132" t="s">
        <v>3</v>
      </c>
      <c r="R107" s="229" t="s">
        <v>3</v>
      </c>
      <c r="S107" s="260" t="s">
        <v>3</v>
      </c>
      <c r="T107" s="132" t="s">
        <v>3</v>
      </c>
      <c r="U107" s="132" t="s">
        <v>3</v>
      </c>
      <c r="V107" s="132" t="s">
        <v>3</v>
      </c>
      <c r="W107" s="132" t="s">
        <v>3</v>
      </c>
      <c r="X107" s="132">
        <f t="shared" si="21"/>
        <v>0</v>
      </c>
    </row>
    <row r="108" spans="1:24">
      <c r="A108" s="154"/>
      <c r="B108" s="458"/>
      <c r="C108" s="168"/>
      <c r="D108" s="73"/>
      <c r="E108" s="47"/>
      <c r="F108" s="198"/>
      <c r="G108" s="199"/>
      <c r="H108" s="185" t="s">
        <v>364</v>
      </c>
      <c r="I108" s="187" t="s">
        <v>235</v>
      </c>
      <c r="J108" s="134" t="s">
        <v>181</v>
      </c>
      <c r="K108" s="196" t="s">
        <v>3</v>
      </c>
      <c r="L108" s="196" t="s">
        <v>3</v>
      </c>
      <c r="M108" s="132" t="s">
        <v>3</v>
      </c>
      <c r="N108" s="132" t="s">
        <v>3</v>
      </c>
      <c r="O108" s="132" t="s">
        <v>3</v>
      </c>
      <c r="P108" s="132" t="s">
        <v>3</v>
      </c>
      <c r="Q108" s="132">
        <v>9.1999999999999993</v>
      </c>
      <c r="R108" s="229" t="s">
        <v>3</v>
      </c>
      <c r="S108" s="260" t="s">
        <v>3</v>
      </c>
      <c r="T108" s="132" t="s">
        <v>3</v>
      </c>
      <c r="U108" s="132" t="s">
        <v>3</v>
      </c>
      <c r="V108" s="132" t="s">
        <v>3</v>
      </c>
      <c r="W108" s="132" t="s">
        <v>3</v>
      </c>
      <c r="X108" s="132">
        <f t="shared" si="21"/>
        <v>9.1999999999999993</v>
      </c>
    </row>
    <row r="109" spans="1:24">
      <c r="A109" s="126"/>
      <c r="B109" s="459"/>
      <c r="C109" s="168"/>
      <c r="D109" s="73"/>
      <c r="E109" s="47"/>
      <c r="F109" s="198"/>
      <c r="G109" s="199"/>
      <c r="H109" s="185" t="s">
        <v>364</v>
      </c>
      <c r="I109" s="358" t="s">
        <v>399</v>
      </c>
      <c r="J109" s="134" t="s">
        <v>181</v>
      </c>
      <c r="K109" s="196" t="s">
        <v>3</v>
      </c>
      <c r="L109" s="196" t="s">
        <v>3</v>
      </c>
      <c r="M109" s="132" t="s">
        <v>3</v>
      </c>
      <c r="N109" s="132" t="s">
        <v>3</v>
      </c>
      <c r="O109" s="132" t="s">
        <v>3</v>
      </c>
      <c r="P109" s="132" t="s">
        <v>3</v>
      </c>
      <c r="Q109" s="132" t="s">
        <v>3</v>
      </c>
      <c r="R109" s="229" t="s">
        <v>3</v>
      </c>
      <c r="S109" s="229">
        <f>S121</f>
        <v>7982.1</v>
      </c>
      <c r="T109" s="229">
        <f t="shared" ref="T109:W109" si="22">T121</f>
        <v>11113.9</v>
      </c>
      <c r="U109" s="229">
        <f t="shared" si="22"/>
        <v>2909.7</v>
      </c>
      <c r="V109" s="229">
        <f t="shared" si="22"/>
        <v>0</v>
      </c>
      <c r="W109" s="229">
        <f t="shared" si="22"/>
        <v>0</v>
      </c>
      <c r="X109" s="132">
        <f t="shared" si="21"/>
        <v>22005.7</v>
      </c>
    </row>
    <row r="110" spans="1:24" ht="30">
      <c r="A110" s="3"/>
      <c r="B110" s="79" t="s">
        <v>28</v>
      </c>
      <c r="C110" s="17"/>
      <c r="D110" s="73"/>
      <c r="E110" s="47"/>
      <c r="F110" s="198"/>
      <c r="G110" s="199"/>
      <c r="H110" s="134" t="s">
        <v>3</v>
      </c>
      <c r="I110" s="134" t="s">
        <v>3</v>
      </c>
      <c r="J110" s="134" t="s">
        <v>3</v>
      </c>
      <c r="K110" s="198" t="s">
        <v>3</v>
      </c>
      <c r="L110" s="198" t="s">
        <v>3</v>
      </c>
      <c r="M110" s="132" t="s">
        <v>3</v>
      </c>
      <c r="N110" s="132" t="s">
        <v>3</v>
      </c>
      <c r="O110" s="132">
        <f t="shared" ref="O110:W110" si="23">SUM(O111:O113)</f>
        <v>3901.96</v>
      </c>
      <c r="P110" s="132">
        <f t="shared" si="23"/>
        <v>0</v>
      </c>
      <c r="Q110" s="132">
        <f t="shared" si="23"/>
        <v>144</v>
      </c>
      <c r="R110" s="229">
        <f t="shared" si="23"/>
        <v>0</v>
      </c>
      <c r="S110" s="260">
        <f t="shared" si="23"/>
        <v>125052.7</v>
      </c>
      <c r="T110" s="132">
        <f t="shared" si="23"/>
        <v>174118.39999999999</v>
      </c>
      <c r="U110" s="132">
        <f t="shared" si="23"/>
        <v>29420.3</v>
      </c>
      <c r="V110" s="132">
        <f t="shared" si="23"/>
        <v>0</v>
      </c>
      <c r="W110" s="132">
        <f t="shared" si="23"/>
        <v>0</v>
      </c>
      <c r="X110" s="132">
        <f t="shared" si="21"/>
        <v>332637.36</v>
      </c>
    </row>
    <row r="111" spans="1:24">
      <c r="A111" s="3"/>
      <c r="B111" s="519" t="s">
        <v>8</v>
      </c>
      <c r="C111" s="17" t="s">
        <v>6</v>
      </c>
      <c r="D111" s="73" t="s">
        <v>3</v>
      </c>
      <c r="E111" s="47" t="s">
        <v>3</v>
      </c>
      <c r="F111" s="198" t="s">
        <v>3</v>
      </c>
      <c r="G111" s="199"/>
      <c r="H111" s="185" t="s">
        <v>363</v>
      </c>
      <c r="I111" s="187" t="s">
        <v>211</v>
      </c>
      <c r="J111" s="134" t="s">
        <v>181</v>
      </c>
      <c r="K111" s="196" t="s">
        <v>3</v>
      </c>
      <c r="L111" s="196" t="s">
        <v>3</v>
      </c>
      <c r="M111" s="132" t="s">
        <v>3</v>
      </c>
      <c r="N111" s="132" t="s">
        <v>3</v>
      </c>
      <c r="O111" s="132">
        <v>3901.96</v>
      </c>
      <c r="P111" s="132" t="s">
        <v>3</v>
      </c>
      <c r="Q111" s="132" t="s">
        <v>3</v>
      </c>
      <c r="R111" s="229" t="s">
        <v>3</v>
      </c>
      <c r="S111" s="266" t="s">
        <v>3</v>
      </c>
      <c r="T111" s="392" t="s">
        <v>3</v>
      </c>
      <c r="U111" s="392" t="s">
        <v>3</v>
      </c>
      <c r="V111" s="392" t="s">
        <v>3</v>
      </c>
      <c r="W111" s="392" t="s">
        <v>3</v>
      </c>
      <c r="X111" s="132">
        <f t="shared" si="21"/>
        <v>3901.96</v>
      </c>
    </row>
    <row r="112" spans="1:24">
      <c r="A112" s="3"/>
      <c r="B112" s="523"/>
      <c r="C112" s="17"/>
      <c r="D112" s="73"/>
      <c r="E112" s="47"/>
      <c r="F112" s="198"/>
      <c r="G112" s="199"/>
      <c r="H112" s="185" t="s">
        <v>364</v>
      </c>
      <c r="I112" s="358" t="s">
        <v>399</v>
      </c>
      <c r="J112" s="134" t="s">
        <v>181</v>
      </c>
      <c r="K112" s="196" t="s">
        <v>3</v>
      </c>
      <c r="L112" s="196" t="s">
        <v>3</v>
      </c>
      <c r="M112" s="132" t="s">
        <v>3</v>
      </c>
      <c r="N112" s="132" t="s">
        <v>3</v>
      </c>
      <c r="O112" s="198" t="s">
        <v>3</v>
      </c>
      <c r="P112" s="132" t="s">
        <v>3</v>
      </c>
      <c r="Q112" s="132" t="s">
        <v>3</v>
      </c>
      <c r="R112" s="229" t="s">
        <v>3</v>
      </c>
      <c r="S112" s="229">
        <f>S123</f>
        <v>125052.7</v>
      </c>
      <c r="T112" s="229">
        <f t="shared" ref="T112:W112" si="24">T123</f>
        <v>174118.39999999999</v>
      </c>
      <c r="U112" s="229">
        <f t="shared" si="24"/>
        <v>29420.3</v>
      </c>
      <c r="V112" s="229" t="str">
        <f t="shared" si="24"/>
        <v>Х</v>
      </c>
      <c r="W112" s="229" t="str">
        <f t="shared" si="24"/>
        <v>Х</v>
      </c>
      <c r="X112" s="132">
        <f t="shared" si="21"/>
        <v>328591.39999999997</v>
      </c>
    </row>
    <row r="113" spans="1:25">
      <c r="A113" s="3"/>
      <c r="B113" s="520"/>
      <c r="C113" s="17"/>
      <c r="D113" s="73"/>
      <c r="E113" s="47"/>
      <c r="F113" s="198"/>
      <c r="G113" s="199"/>
      <c r="H113" s="185" t="s">
        <v>364</v>
      </c>
      <c r="I113" s="187" t="s">
        <v>235</v>
      </c>
      <c r="J113" s="134" t="s">
        <v>181</v>
      </c>
      <c r="K113" s="196" t="s">
        <v>3</v>
      </c>
      <c r="L113" s="196" t="s">
        <v>3</v>
      </c>
      <c r="M113" s="132" t="s">
        <v>3</v>
      </c>
      <c r="N113" s="132" t="s">
        <v>3</v>
      </c>
      <c r="O113" s="198" t="s">
        <v>3</v>
      </c>
      <c r="P113" s="132" t="s">
        <v>3</v>
      </c>
      <c r="Q113" s="132">
        <v>144</v>
      </c>
      <c r="R113" s="229" t="s">
        <v>3</v>
      </c>
      <c r="S113" s="280" t="s">
        <v>3</v>
      </c>
      <c r="T113" s="405" t="s">
        <v>3</v>
      </c>
      <c r="U113" s="405" t="s">
        <v>3</v>
      </c>
      <c r="V113" s="405" t="s">
        <v>3</v>
      </c>
      <c r="W113" s="405" t="s">
        <v>3</v>
      </c>
      <c r="X113" s="132">
        <f t="shared" si="21"/>
        <v>144</v>
      </c>
    </row>
    <row r="114" spans="1:25">
      <c r="A114" s="3"/>
      <c r="B114" s="17" t="s">
        <v>9</v>
      </c>
      <c r="C114" s="17" t="s">
        <v>6</v>
      </c>
      <c r="D114" s="73" t="s">
        <v>3</v>
      </c>
      <c r="E114" s="47" t="s">
        <v>3</v>
      </c>
      <c r="F114" s="198" t="s">
        <v>3</v>
      </c>
      <c r="G114" s="199"/>
      <c r="H114" s="198" t="s">
        <v>3</v>
      </c>
      <c r="I114" s="198" t="s">
        <v>3</v>
      </c>
      <c r="J114" s="198" t="s">
        <v>3</v>
      </c>
      <c r="K114" s="198" t="s">
        <v>3</v>
      </c>
      <c r="L114" s="198" t="s">
        <v>3</v>
      </c>
      <c r="M114" s="198" t="s">
        <v>3</v>
      </c>
      <c r="N114" s="198" t="s">
        <v>3</v>
      </c>
      <c r="O114" s="198" t="s">
        <v>3</v>
      </c>
      <c r="P114" s="198" t="s">
        <v>3</v>
      </c>
      <c r="Q114" s="221" t="s">
        <v>3</v>
      </c>
      <c r="R114" s="227" t="s">
        <v>3</v>
      </c>
      <c r="S114" s="280" t="s">
        <v>3</v>
      </c>
      <c r="T114" s="405" t="s">
        <v>3</v>
      </c>
      <c r="U114" s="405" t="s">
        <v>3</v>
      </c>
      <c r="V114" s="405" t="s">
        <v>3</v>
      </c>
      <c r="W114" s="405" t="s">
        <v>3</v>
      </c>
      <c r="X114" s="198" t="s">
        <v>3</v>
      </c>
    </row>
    <row r="115" spans="1:25">
      <c r="A115" s="3"/>
      <c r="B115" s="17" t="s">
        <v>10</v>
      </c>
      <c r="C115" s="17" t="s">
        <v>6</v>
      </c>
      <c r="D115" s="73" t="s">
        <v>3</v>
      </c>
      <c r="E115" s="47" t="s">
        <v>3</v>
      </c>
      <c r="F115" s="198" t="s">
        <v>3</v>
      </c>
      <c r="G115" s="199"/>
      <c r="H115" s="198" t="s">
        <v>3</v>
      </c>
      <c r="I115" s="198" t="s">
        <v>3</v>
      </c>
      <c r="J115" s="198" t="s">
        <v>3</v>
      </c>
      <c r="K115" s="198" t="s">
        <v>3</v>
      </c>
      <c r="L115" s="198" t="s">
        <v>3</v>
      </c>
      <c r="M115" s="198"/>
      <c r="N115" s="198"/>
      <c r="O115" s="198"/>
      <c r="P115" s="198"/>
      <c r="Q115" s="221"/>
      <c r="R115" s="227"/>
      <c r="S115" s="280"/>
      <c r="T115" s="405"/>
      <c r="U115" s="405"/>
      <c r="V115" s="405"/>
      <c r="W115" s="405"/>
      <c r="X115" s="198"/>
    </row>
    <row r="116" spans="1:25" s="76" customFormat="1" ht="75">
      <c r="A116" s="17"/>
      <c r="B116" s="77" t="s">
        <v>147</v>
      </c>
      <c r="C116" s="17" t="s">
        <v>38</v>
      </c>
      <c r="D116" s="73" t="s">
        <v>3</v>
      </c>
      <c r="E116" s="198" t="s">
        <v>39</v>
      </c>
      <c r="F116" s="217" t="s">
        <v>354</v>
      </c>
      <c r="G116" s="199"/>
      <c r="H116" s="134" t="s">
        <v>3</v>
      </c>
      <c r="I116" s="134" t="s">
        <v>3</v>
      </c>
      <c r="J116" s="134" t="s">
        <v>3</v>
      </c>
      <c r="K116" s="198">
        <v>509</v>
      </c>
      <c r="L116" s="198">
        <v>509</v>
      </c>
      <c r="M116" s="198">
        <v>509</v>
      </c>
      <c r="N116" s="198">
        <v>509</v>
      </c>
      <c r="O116" s="198">
        <v>509</v>
      </c>
      <c r="P116" s="198">
        <v>509</v>
      </c>
      <c r="Q116" s="221">
        <v>836</v>
      </c>
      <c r="R116" s="399">
        <v>836</v>
      </c>
      <c r="S116" s="257">
        <v>836</v>
      </c>
      <c r="T116" s="401">
        <v>836</v>
      </c>
      <c r="U116" s="401">
        <v>856</v>
      </c>
      <c r="V116" s="401">
        <v>856</v>
      </c>
      <c r="W116" s="401">
        <v>856</v>
      </c>
      <c r="X116" s="198" t="s">
        <v>3</v>
      </c>
    </row>
    <row r="117" spans="1:25" ht="315" customHeight="1">
      <c r="A117" s="3"/>
      <c r="B117" s="77" t="s">
        <v>279</v>
      </c>
      <c r="C117" s="17" t="s">
        <v>29</v>
      </c>
      <c r="D117" s="73" t="s">
        <v>3</v>
      </c>
      <c r="E117" s="199" t="s">
        <v>274</v>
      </c>
      <c r="F117" s="217" t="s">
        <v>354</v>
      </c>
      <c r="G117" s="199"/>
      <c r="H117" s="134" t="s">
        <v>3</v>
      </c>
      <c r="I117" s="134" t="s">
        <v>3</v>
      </c>
      <c r="J117" s="134" t="s">
        <v>3</v>
      </c>
      <c r="K117" s="198">
        <v>45</v>
      </c>
      <c r="L117" s="198">
        <v>47</v>
      </c>
      <c r="M117" s="198">
        <v>48</v>
      </c>
      <c r="N117" s="198">
        <v>49</v>
      </c>
      <c r="O117" s="198">
        <v>50</v>
      </c>
      <c r="P117" s="198">
        <v>53</v>
      </c>
      <c r="Q117" s="221">
        <v>55</v>
      </c>
      <c r="R117" s="399">
        <v>55</v>
      </c>
      <c r="S117" s="257">
        <v>55</v>
      </c>
      <c r="T117" s="401">
        <v>55</v>
      </c>
      <c r="U117" s="401">
        <v>55</v>
      </c>
      <c r="V117" s="401">
        <v>55</v>
      </c>
      <c r="W117" s="401">
        <v>55</v>
      </c>
      <c r="X117" s="198" t="s">
        <v>3</v>
      </c>
    </row>
    <row r="118" spans="1:25" ht="184.9" customHeight="1">
      <c r="A118" s="3"/>
      <c r="B118" s="77" t="s">
        <v>130</v>
      </c>
      <c r="C118" s="17" t="s">
        <v>29</v>
      </c>
      <c r="D118" s="73" t="s">
        <v>3</v>
      </c>
      <c r="E118" s="199" t="s">
        <v>275</v>
      </c>
      <c r="F118" s="217" t="s">
        <v>354</v>
      </c>
      <c r="G118" s="199"/>
      <c r="H118" s="134" t="s">
        <v>3</v>
      </c>
      <c r="I118" s="134" t="s">
        <v>3</v>
      </c>
      <c r="J118" s="134" t="s">
        <v>3</v>
      </c>
      <c r="K118" s="198">
        <v>8</v>
      </c>
      <c r="L118" s="198">
        <v>8.1999999999999993</v>
      </c>
      <c r="M118" s="198">
        <v>8.5</v>
      </c>
      <c r="N118" s="198">
        <v>8.6999999999999993</v>
      </c>
      <c r="O118" s="198">
        <v>9</v>
      </c>
      <c r="P118" s="198">
        <v>9.5</v>
      </c>
      <c r="Q118" s="221">
        <v>10</v>
      </c>
      <c r="R118" s="399">
        <v>10</v>
      </c>
      <c r="S118" s="257">
        <v>10</v>
      </c>
      <c r="T118" s="401">
        <v>11</v>
      </c>
      <c r="U118" s="401">
        <v>12</v>
      </c>
      <c r="V118" s="401">
        <v>12</v>
      </c>
      <c r="W118" s="401">
        <v>12</v>
      </c>
      <c r="X118" s="198" t="s">
        <v>3</v>
      </c>
    </row>
    <row r="119" spans="1:25" s="262" customFormat="1" ht="62.45" customHeight="1">
      <c r="A119" s="291" t="s">
        <v>398</v>
      </c>
      <c r="B119" s="292" t="s">
        <v>400</v>
      </c>
      <c r="C119" s="274"/>
      <c r="D119" s="274"/>
      <c r="E119" s="293"/>
      <c r="F119" s="293"/>
      <c r="G119" s="294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385"/>
      <c r="S119" s="367"/>
      <c r="T119" s="385"/>
      <c r="U119" s="40"/>
      <c r="V119" s="40"/>
      <c r="W119" s="40"/>
      <c r="X119" s="293"/>
    </row>
    <row r="120" spans="1:25" s="262" customFormat="1">
      <c r="A120" s="501"/>
      <c r="B120" s="482" t="s">
        <v>339</v>
      </c>
      <c r="C120" s="296" t="s">
        <v>344</v>
      </c>
      <c r="D120" s="377" t="s">
        <v>3</v>
      </c>
      <c r="E120" s="379" t="s">
        <v>3</v>
      </c>
      <c r="F120" s="379" t="s">
        <v>3</v>
      </c>
      <c r="G120" s="299"/>
      <c r="H120" s="295"/>
      <c r="I120" s="295"/>
      <c r="J120" s="295"/>
      <c r="K120" s="295"/>
      <c r="L120" s="295"/>
      <c r="M120" s="300">
        <v>0</v>
      </c>
      <c r="N120" s="301">
        <v>0</v>
      </c>
      <c r="O120" s="301">
        <v>0</v>
      </c>
      <c r="P120" s="301">
        <v>0</v>
      </c>
      <c r="Q120" s="301">
        <v>0</v>
      </c>
      <c r="R120" s="386">
        <f t="shared" ref="R120:W120" si="25">SUM(R121:R121)</f>
        <v>0</v>
      </c>
      <c r="S120" s="368">
        <f t="shared" si="25"/>
        <v>7982.1</v>
      </c>
      <c r="T120" s="386">
        <f t="shared" si="25"/>
        <v>11113.9</v>
      </c>
      <c r="U120" s="409">
        <f t="shared" si="25"/>
        <v>2909.7</v>
      </c>
      <c r="V120" s="409">
        <f t="shared" si="25"/>
        <v>0</v>
      </c>
      <c r="W120" s="409">
        <f t="shared" si="25"/>
        <v>0</v>
      </c>
      <c r="X120" s="301">
        <v>0</v>
      </c>
    </row>
    <row r="121" spans="1:25" s="262" customFormat="1" ht="40.9" customHeight="1">
      <c r="A121" s="502"/>
      <c r="B121" s="483"/>
      <c r="C121" s="304"/>
      <c r="D121" s="304"/>
      <c r="E121" s="303"/>
      <c r="F121" s="303"/>
      <c r="G121" s="305" t="s">
        <v>34</v>
      </c>
      <c r="H121" s="259" t="s">
        <v>364</v>
      </c>
      <c r="I121" s="358" t="s">
        <v>399</v>
      </c>
      <c r="J121" s="259" t="s">
        <v>80</v>
      </c>
      <c r="K121" s="307" t="s">
        <v>3</v>
      </c>
      <c r="L121" s="307" t="s">
        <v>3</v>
      </c>
      <c r="M121" s="307" t="s">
        <v>3</v>
      </c>
      <c r="N121" s="307" t="s">
        <v>3</v>
      </c>
      <c r="O121" s="307" t="s">
        <v>3</v>
      </c>
      <c r="P121" s="307" t="s">
        <v>3</v>
      </c>
      <c r="Q121" s="307" t="s">
        <v>3</v>
      </c>
      <c r="R121" s="387">
        <v>0</v>
      </c>
      <c r="S121" s="369">
        <v>7982.1</v>
      </c>
      <c r="T121" s="410">
        <v>11113.9</v>
      </c>
      <c r="U121" s="411">
        <v>2909.7</v>
      </c>
      <c r="V121" s="411">
        <v>0</v>
      </c>
      <c r="W121" s="411">
        <v>0</v>
      </c>
      <c r="X121" s="301">
        <v>0</v>
      </c>
      <c r="Y121" s="269"/>
    </row>
    <row r="122" spans="1:25" s="262" customFormat="1" ht="54" customHeight="1">
      <c r="A122" s="303"/>
      <c r="B122" s="292" t="s">
        <v>340</v>
      </c>
      <c r="C122" s="304"/>
      <c r="D122" s="304"/>
      <c r="E122" s="303"/>
      <c r="F122" s="303"/>
      <c r="G122" s="304"/>
      <c r="H122" s="308" t="s">
        <v>3</v>
      </c>
      <c r="I122" s="308" t="s">
        <v>3</v>
      </c>
      <c r="J122" s="308" t="s">
        <v>3</v>
      </c>
      <c r="K122" s="308" t="s">
        <v>3</v>
      </c>
      <c r="L122" s="308" t="s">
        <v>3</v>
      </c>
      <c r="M122" s="308" t="s">
        <v>3</v>
      </c>
      <c r="N122" s="308" t="s">
        <v>3</v>
      </c>
      <c r="O122" s="308" t="s">
        <v>3</v>
      </c>
      <c r="P122" s="308" t="s">
        <v>3</v>
      </c>
      <c r="Q122" s="309" t="s">
        <v>3</v>
      </c>
      <c r="R122" s="387">
        <f>SUM(R123:R123)</f>
        <v>0</v>
      </c>
      <c r="S122" s="370">
        <f>SUM(S123:S123)</f>
        <v>125052.7</v>
      </c>
      <c r="T122" s="412">
        <f>SUM(T123:T123)</f>
        <v>174118.39999999999</v>
      </c>
      <c r="U122" s="412">
        <f>SUM(U123:U123)</f>
        <v>29420.3</v>
      </c>
      <c r="V122" s="419">
        <v>0</v>
      </c>
      <c r="W122" s="419">
        <v>0</v>
      </c>
      <c r="X122" s="309">
        <v>0</v>
      </c>
      <c r="Y122" s="269"/>
    </row>
    <row r="123" spans="1:25" s="262" customFormat="1" ht="56.45" customHeight="1">
      <c r="A123" s="295"/>
      <c r="B123" s="376" t="s">
        <v>341</v>
      </c>
      <c r="C123" s="377" t="s">
        <v>344</v>
      </c>
      <c r="D123" s="378"/>
      <c r="E123" s="379" t="s">
        <v>3</v>
      </c>
      <c r="F123" s="379" t="s">
        <v>3</v>
      </c>
      <c r="G123" s="305" t="s">
        <v>34</v>
      </c>
      <c r="H123" s="259" t="s">
        <v>364</v>
      </c>
      <c r="I123" s="358" t="s">
        <v>399</v>
      </c>
      <c r="J123" s="259" t="s">
        <v>80</v>
      </c>
      <c r="K123" s="307" t="s">
        <v>3</v>
      </c>
      <c r="L123" s="307" t="s">
        <v>3</v>
      </c>
      <c r="M123" s="307" t="s">
        <v>3</v>
      </c>
      <c r="N123" s="307" t="s">
        <v>3</v>
      </c>
      <c r="O123" s="307" t="s">
        <v>3</v>
      </c>
      <c r="P123" s="307" t="s">
        <v>3</v>
      </c>
      <c r="Q123" s="307" t="s">
        <v>3</v>
      </c>
      <c r="R123" s="216" t="s">
        <v>3</v>
      </c>
      <c r="S123" s="307">
        <v>125052.7</v>
      </c>
      <c r="T123" s="216">
        <v>174118.39999999999</v>
      </c>
      <c r="U123" s="216">
        <v>29420.3</v>
      </c>
      <c r="V123" s="216" t="s">
        <v>3</v>
      </c>
      <c r="W123" s="216" t="s">
        <v>3</v>
      </c>
      <c r="X123" s="307" t="s">
        <v>3</v>
      </c>
    </row>
    <row r="124" spans="1:25" s="262" customFormat="1" ht="24" customHeight="1">
      <c r="A124" s="303"/>
      <c r="B124" s="292" t="s">
        <v>342</v>
      </c>
      <c r="C124" s="296" t="s">
        <v>344</v>
      </c>
      <c r="D124" s="304"/>
      <c r="E124" s="308" t="s">
        <v>3</v>
      </c>
      <c r="F124" s="308" t="s">
        <v>3</v>
      </c>
      <c r="G124" s="304"/>
      <c r="H124" s="308" t="s">
        <v>3</v>
      </c>
      <c r="I124" s="308" t="s">
        <v>3</v>
      </c>
      <c r="J124" s="308" t="s">
        <v>3</v>
      </c>
      <c r="K124" s="308" t="s">
        <v>3</v>
      </c>
      <c r="L124" s="308" t="s">
        <v>3</v>
      </c>
      <c r="M124" s="308" t="s">
        <v>3</v>
      </c>
      <c r="N124" s="308" t="s">
        <v>3</v>
      </c>
      <c r="O124" s="308" t="s">
        <v>3</v>
      </c>
      <c r="P124" s="308" t="s">
        <v>3</v>
      </c>
      <c r="Q124" s="308" t="s">
        <v>3</v>
      </c>
      <c r="R124" s="388" t="s">
        <v>3</v>
      </c>
      <c r="S124" s="311" t="s">
        <v>3</v>
      </c>
      <c r="T124" s="413" t="s">
        <v>3</v>
      </c>
      <c r="U124" s="413" t="s">
        <v>3</v>
      </c>
      <c r="V124" s="413" t="s">
        <v>3</v>
      </c>
      <c r="W124" s="413" t="s">
        <v>3</v>
      </c>
      <c r="X124" s="308" t="s">
        <v>3</v>
      </c>
    </row>
    <row r="125" spans="1:25" s="262" customFormat="1" ht="82.5" customHeight="1">
      <c r="A125" s="303"/>
      <c r="B125" s="292" t="s">
        <v>396</v>
      </c>
      <c r="C125" s="296" t="s">
        <v>53</v>
      </c>
      <c r="D125" s="304"/>
      <c r="E125" s="312" t="s">
        <v>39</v>
      </c>
      <c r="F125" s="312" t="s">
        <v>367</v>
      </c>
      <c r="G125" s="304"/>
      <c r="H125" s="308" t="s">
        <v>3</v>
      </c>
      <c r="I125" s="308" t="s">
        <v>3</v>
      </c>
      <c r="J125" s="308" t="s">
        <v>3</v>
      </c>
      <c r="K125" s="308" t="s">
        <v>3</v>
      </c>
      <c r="L125" s="308" t="s">
        <v>3</v>
      </c>
      <c r="M125" s="308" t="s">
        <v>3</v>
      </c>
      <c r="N125" s="308" t="s">
        <v>3</v>
      </c>
      <c r="O125" s="308" t="s">
        <v>3</v>
      </c>
      <c r="P125" s="308" t="s">
        <v>3</v>
      </c>
      <c r="Q125" s="308" t="s">
        <v>3</v>
      </c>
      <c r="R125" s="393">
        <v>9</v>
      </c>
      <c r="S125" s="394">
        <v>2</v>
      </c>
      <c r="T125" s="245">
        <v>3</v>
      </c>
      <c r="U125" s="413" t="s">
        <v>3</v>
      </c>
      <c r="V125" s="413" t="s">
        <v>3</v>
      </c>
      <c r="W125" s="413" t="s">
        <v>3</v>
      </c>
      <c r="X125" s="308" t="s">
        <v>3</v>
      </c>
    </row>
    <row r="126" spans="1:25" ht="45">
      <c r="A126" s="3" t="s">
        <v>47</v>
      </c>
      <c r="B126" s="17" t="s">
        <v>69</v>
      </c>
      <c r="C126" s="17"/>
      <c r="D126" s="73">
        <v>0.1</v>
      </c>
      <c r="E126" s="47"/>
      <c r="F126" s="217" t="s">
        <v>354</v>
      </c>
      <c r="G126" s="199"/>
      <c r="H126" s="134"/>
      <c r="I126" s="134"/>
      <c r="J126" s="134"/>
      <c r="K126" s="198"/>
      <c r="L126" s="198"/>
      <c r="M126" s="198"/>
      <c r="N126" s="198"/>
      <c r="O126" s="198"/>
      <c r="P126" s="198"/>
      <c r="Q126" s="221"/>
      <c r="R126" s="132"/>
      <c r="S126" s="260"/>
      <c r="T126" s="132"/>
      <c r="U126" s="405"/>
      <c r="V126" s="405"/>
      <c r="W126" s="405"/>
      <c r="X126" s="198"/>
    </row>
    <row r="127" spans="1:25" ht="15" customHeight="1">
      <c r="A127" s="436"/>
      <c r="B127" s="468" t="s">
        <v>217</v>
      </c>
      <c r="C127" s="457" t="s">
        <v>6</v>
      </c>
      <c r="D127" s="73" t="s">
        <v>3</v>
      </c>
      <c r="E127" s="47" t="s">
        <v>3</v>
      </c>
      <c r="F127" s="198" t="s">
        <v>3</v>
      </c>
      <c r="G127" s="199"/>
      <c r="H127" s="134" t="s">
        <v>3</v>
      </c>
      <c r="I127" s="134" t="s">
        <v>3</v>
      </c>
      <c r="J127" s="134" t="s">
        <v>3</v>
      </c>
      <c r="K127" s="198" t="s">
        <v>3</v>
      </c>
      <c r="L127" s="198" t="s">
        <v>3</v>
      </c>
      <c r="M127" s="132">
        <f>M128</f>
        <v>9000</v>
      </c>
      <c r="N127" s="132">
        <f>N128</f>
        <v>0</v>
      </c>
      <c r="O127" s="132">
        <f>O128</f>
        <v>0</v>
      </c>
      <c r="P127" s="132">
        <f>SUM(P128:P130)</f>
        <v>3951</v>
      </c>
      <c r="Q127" s="132">
        <f>SUM(Q128:Q135)</f>
        <v>3819.3490000000002</v>
      </c>
      <c r="R127" s="132">
        <f>SUM(R128:R135)</f>
        <v>1894.9</v>
      </c>
      <c r="S127" s="260">
        <f t="shared" ref="S127:T127" si="26">SUM(S128:S135)</f>
        <v>1894.9</v>
      </c>
      <c r="T127" s="132">
        <f t="shared" si="26"/>
        <v>1894.9</v>
      </c>
      <c r="U127" s="132">
        <f t="shared" ref="U127:W127" si="27">SUM(U128:U135)</f>
        <v>2852.7</v>
      </c>
      <c r="V127" s="132">
        <f t="shared" si="27"/>
        <v>4313.7</v>
      </c>
      <c r="W127" s="132">
        <f t="shared" si="27"/>
        <v>4313.7</v>
      </c>
      <c r="X127" s="132">
        <f>SUM(K127:T127)</f>
        <v>22455.049000000006</v>
      </c>
    </row>
    <row r="128" spans="1:25">
      <c r="A128" s="438"/>
      <c r="B128" s="469"/>
      <c r="C128" s="459"/>
      <c r="D128" s="73" t="s">
        <v>3</v>
      </c>
      <c r="E128" s="47" t="s">
        <v>3</v>
      </c>
      <c r="F128" s="198" t="s">
        <v>3</v>
      </c>
      <c r="G128" s="199"/>
      <c r="H128" s="134" t="s">
        <v>358</v>
      </c>
      <c r="I128" s="134" t="s">
        <v>79</v>
      </c>
      <c r="J128" s="134" t="s">
        <v>80</v>
      </c>
      <c r="K128" s="198" t="s">
        <v>3</v>
      </c>
      <c r="L128" s="198" t="s">
        <v>3</v>
      </c>
      <c r="M128" s="132">
        <v>9000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266">
        <v>0</v>
      </c>
      <c r="T128" s="392">
        <v>0</v>
      </c>
      <c r="U128" s="392">
        <v>0</v>
      </c>
      <c r="V128" s="392">
        <v>0</v>
      </c>
      <c r="W128" s="392">
        <v>0</v>
      </c>
      <c r="X128" s="132">
        <f t="shared" ref="X128:X141" si="28">SUM(K128:T128)</f>
        <v>9000</v>
      </c>
    </row>
    <row r="129" spans="1:24">
      <c r="A129" s="129"/>
      <c r="B129" s="469"/>
      <c r="C129" s="168"/>
      <c r="D129" s="73"/>
      <c r="E129" s="47"/>
      <c r="F129" s="198"/>
      <c r="G129" s="199"/>
      <c r="H129" s="134" t="s">
        <v>359</v>
      </c>
      <c r="I129" s="134" t="s">
        <v>237</v>
      </c>
      <c r="J129" s="134" t="s">
        <v>181</v>
      </c>
      <c r="K129" s="198" t="s">
        <v>3</v>
      </c>
      <c r="L129" s="198" t="s">
        <v>3</v>
      </c>
      <c r="M129" s="198" t="s">
        <v>3</v>
      </c>
      <c r="N129" s="198" t="s">
        <v>3</v>
      </c>
      <c r="O129" s="198" t="s">
        <v>3</v>
      </c>
      <c r="P129" s="132">
        <f>765+154</f>
        <v>919</v>
      </c>
      <c r="Q129" s="132">
        <v>0</v>
      </c>
      <c r="R129" s="132">
        <v>0</v>
      </c>
      <c r="S129" s="266">
        <v>0</v>
      </c>
      <c r="T129" s="392">
        <v>0</v>
      </c>
      <c r="U129" s="392">
        <v>0</v>
      </c>
      <c r="V129" s="392">
        <v>0</v>
      </c>
      <c r="W129" s="392">
        <v>0</v>
      </c>
      <c r="X129" s="132">
        <f t="shared" si="28"/>
        <v>919</v>
      </c>
    </row>
    <row r="130" spans="1:24">
      <c r="A130" s="129"/>
      <c r="B130" s="470"/>
      <c r="C130" s="168"/>
      <c r="D130" s="73"/>
      <c r="E130" s="47"/>
      <c r="F130" s="198"/>
      <c r="G130" s="199"/>
      <c r="H130" s="134" t="s">
        <v>359</v>
      </c>
      <c r="I130" s="134" t="s">
        <v>221</v>
      </c>
      <c r="J130" s="134" t="s">
        <v>181</v>
      </c>
      <c r="K130" s="198" t="s">
        <v>3</v>
      </c>
      <c r="L130" s="198" t="s">
        <v>3</v>
      </c>
      <c r="M130" s="198" t="s">
        <v>3</v>
      </c>
      <c r="N130" s="198" t="s">
        <v>3</v>
      </c>
      <c r="O130" s="198" t="s">
        <v>3</v>
      </c>
      <c r="P130" s="132">
        <v>3032</v>
      </c>
      <c r="Q130" s="132">
        <v>0</v>
      </c>
      <c r="R130" s="132">
        <v>0</v>
      </c>
      <c r="S130" s="266">
        <v>0</v>
      </c>
      <c r="T130" s="392">
        <v>0</v>
      </c>
      <c r="U130" s="392">
        <v>0</v>
      </c>
      <c r="V130" s="392">
        <v>0</v>
      </c>
      <c r="W130" s="392">
        <v>0</v>
      </c>
      <c r="X130" s="132">
        <f t="shared" si="28"/>
        <v>3032</v>
      </c>
    </row>
    <row r="131" spans="1:24">
      <c r="A131" s="142"/>
      <c r="B131" s="170"/>
      <c r="C131" s="168"/>
      <c r="D131" s="73"/>
      <c r="E131" s="47"/>
      <c r="F131" s="198"/>
      <c r="G131" s="199"/>
      <c r="H131" s="134" t="s">
        <v>359</v>
      </c>
      <c r="I131" s="134" t="s">
        <v>256</v>
      </c>
      <c r="J131" s="134" t="s">
        <v>92</v>
      </c>
      <c r="K131" s="198" t="s">
        <v>3</v>
      </c>
      <c r="L131" s="198" t="s">
        <v>3</v>
      </c>
      <c r="M131" s="198" t="s">
        <v>3</v>
      </c>
      <c r="N131" s="198" t="s">
        <v>3</v>
      </c>
      <c r="O131" s="198" t="s">
        <v>3</v>
      </c>
      <c r="P131" s="198" t="s">
        <v>3</v>
      </c>
      <c r="Q131" s="221" t="s">
        <v>3</v>
      </c>
      <c r="R131" s="229">
        <v>0</v>
      </c>
      <c r="S131" s="266">
        <v>0</v>
      </c>
      <c r="T131" s="392">
        <v>1894.9</v>
      </c>
      <c r="U131" s="392">
        <v>2852.7</v>
      </c>
      <c r="V131" s="392">
        <v>4313.7</v>
      </c>
      <c r="W131" s="392">
        <v>4313.7</v>
      </c>
      <c r="X131" s="132">
        <f t="shared" si="28"/>
        <v>1894.9</v>
      </c>
    </row>
    <row r="132" spans="1:24">
      <c r="A132" s="157"/>
      <c r="B132" s="170"/>
      <c r="C132" s="168"/>
      <c r="D132" s="73"/>
      <c r="E132" s="47"/>
      <c r="F132" s="198"/>
      <c r="G132" s="199"/>
      <c r="H132" s="134" t="s">
        <v>359</v>
      </c>
      <c r="I132" s="134" t="s">
        <v>256</v>
      </c>
      <c r="J132" s="134" t="s">
        <v>181</v>
      </c>
      <c r="K132" s="198" t="s">
        <v>3</v>
      </c>
      <c r="L132" s="198" t="s">
        <v>3</v>
      </c>
      <c r="M132" s="198" t="s">
        <v>3</v>
      </c>
      <c r="N132" s="198" t="s">
        <v>3</v>
      </c>
      <c r="O132" s="198" t="s">
        <v>3</v>
      </c>
      <c r="P132" s="198" t="s">
        <v>3</v>
      </c>
      <c r="Q132" s="132">
        <v>1871.2</v>
      </c>
      <c r="R132" s="384">
        <v>1894.9</v>
      </c>
      <c r="S132" s="266">
        <v>1894.9</v>
      </c>
      <c r="T132" s="392">
        <v>0</v>
      </c>
      <c r="U132" s="392">
        <v>0</v>
      </c>
      <c r="V132" s="392">
        <v>0</v>
      </c>
      <c r="W132" s="392">
        <v>0</v>
      </c>
      <c r="X132" s="132">
        <f t="shared" si="28"/>
        <v>5661</v>
      </c>
    </row>
    <row r="133" spans="1:24">
      <c r="A133" s="156"/>
      <c r="B133" s="170"/>
      <c r="C133" s="168"/>
      <c r="D133" s="73"/>
      <c r="E133" s="47"/>
      <c r="F133" s="198"/>
      <c r="G133" s="199"/>
      <c r="H133" s="134" t="s">
        <v>359</v>
      </c>
      <c r="I133" s="134" t="s">
        <v>256</v>
      </c>
      <c r="J133" s="134" t="s">
        <v>74</v>
      </c>
      <c r="K133" s="198" t="s">
        <v>3</v>
      </c>
      <c r="L133" s="198" t="s">
        <v>3</v>
      </c>
      <c r="M133" s="198" t="s">
        <v>3</v>
      </c>
      <c r="N133" s="198" t="s">
        <v>3</v>
      </c>
      <c r="O133" s="198" t="s">
        <v>3</v>
      </c>
      <c r="P133" s="198" t="s">
        <v>3</v>
      </c>
      <c r="Q133" s="132">
        <v>23.7</v>
      </c>
      <c r="R133" s="384">
        <v>0</v>
      </c>
      <c r="S133" s="266">
        <v>0</v>
      </c>
      <c r="T133" s="392">
        <v>0</v>
      </c>
      <c r="U133" s="392">
        <v>0</v>
      </c>
      <c r="V133" s="392">
        <v>0</v>
      </c>
      <c r="W133" s="392">
        <v>0</v>
      </c>
      <c r="X133" s="132">
        <f t="shared" si="28"/>
        <v>23.7</v>
      </c>
    </row>
    <row r="134" spans="1:24">
      <c r="A134" s="157"/>
      <c r="B134" s="170"/>
      <c r="C134" s="168"/>
      <c r="D134" s="73"/>
      <c r="E134" s="47"/>
      <c r="F134" s="198"/>
      <c r="G134" s="199"/>
      <c r="H134" s="134" t="s">
        <v>359</v>
      </c>
      <c r="I134" s="134" t="s">
        <v>237</v>
      </c>
      <c r="J134" s="134" t="s">
        <v>92</v>
      </c>
      <c r="K134" s="198" t="s">
        <v>3</v>
      </c>
      <c r="L134" s="198" t="s">
        <v>3</v>
      </c>
      <c r="M134" s="198" t="s">
        <v>3</v>
      </c>
      <c r="N134" s="198" t="s">
        <v>3</v>
      </c>
      <c r="O134" s="198" t="s">
        <v>3</v>
      </c>
      <c r="P134" s="198" t="s">
        <v>3</v>
      </c>
      <c r="Q134" s="132">
        <v>0</v>
      </c>
      <c r="R134" s="384">
        <v>0</v>
      </c>
      <c r="S134" s="266">
        <v>0</v>
      </c>
      <c r="T134" s="392">
        <v>0</v>
      </c>
      <c r="U134" s="392">
        <v>0</v>
      </c>
      <c r="V134" s="392">
        <v>0</v>
      </c>
      <c r="W134" s="392">
        <v>0</v>
      </c>
      <c r="X134" s="132">
        <f t="shared" si="28"/>
        <v>0</v>
      </c>
    </row>
    <row r="135" spans="1:24">
      <c r="A135" s="142"/>
      <c r="B135" s="170"/>
      <c r="C135" s="168"/>
      <c r="D135" s="73"/>
      <c r="E135" s="47"/>
      <c r="F135" s="198"/>
      <c r="G135" s="199"/>
      <c r="H135" s="134" t="s">
        <v>359</v>
      </c>
      <c r="I135" s="134" t="s">
        <v>237</v>
      </c>
      <c r="J135" s="134" t="s">
        <v>181</v>
      </c>
      <c r="K135" s="198" t="s">
        <v>3</v>
      </c>
      <c r="L135" s="198" t="s">
        <v>3</v>
      </c>
      <c r="M135" s="198" t="s">
        <v>3</v>
      </c>
      <c r="N135" s="198" t="s">
        <v>3</v>
      </c>
      <c r="O135" s="198" t="s">
        <v>3</v>
      </c>
      <c r="P135" s="198" t="s">
        <v>3</v>
      </c>
      <c r="Q135" s="132">
        <f>1787.234+102.109+35.106</f>
        <v>1924.4489999999998</v>
      </c>
      <c r="R135" s="384">
        <v>0</v>
      </c>
      <c r="S135" s="266">
        <v>0</v>
      </c>
      <c r="T135" s="392">
        <v>0</v>
      </c>
      <c r="U135" s="392">
        <v>0</v>
      </c>
      <c r="V135" s="392">
        <v>0</v>
      </c>
      <c r="W135" s="392">
        <v>0</v>
      </c>
      <c r="X135" s="132">
        <f t="shared" si="28"/>
        <v>1924.4489999999998</v>
      </c>
    </row>
    <row r="136" spans="1:24" ht="30">
      <c r="A136" s="3"/>
      <c r="B136" s="79" t="s">
        <v>28</v>
      </c>
      <c r="C136" s="17"/>
      <c r="D136" s="73"/>
      <c r="E136" s="47"/>
      <c r="F136" s="198"/>
      <c r="G136" s="199"/>
      <c r="H136" s="134" t="s">
        <v>3</v>
      </c>
      <c r="I136" s="134" t="s">
        <v>3</v>
      </c>
      <c r="J136" s="134" t="s">
        <v>3</v>
      </c>
      <c r="K136" s="198" t="s">
        <v>3</v>
      </c>
      <c r="L136" s="198" t="s">
        <v>3</v>
      </c>
      <c r="M136" s="134" t="s">
        <v>3</v>
      </c>
      <c r="N136" s="134" t="s">
        <v>3</v>
      </c>
      <c r="O136" s="134" t="s">
        <v>3</v>
      </c>
      <c r="P136" s="132">
        <f>SUM(P137:P143)</f>
        <v>29336.799999999999</v>
      </c>
      <c r="Q136" s="132">
        <f t="shared" ref="Q136:W136" si="29">SUM(Q137:Q142)</f>
        <v>59836.700000000004</v>
      </c>
      <c r="R136" s="229">
        <f t="shared" si="29"/>
        <v>31736.7</v>
      </c>
      <c r="S136" s="265">
        <f t="shared" si="29"/>
        <v>31736.7</v>
      </c>
      <c r="T136" s="229">
        <f t="shared" si="29"/>
        <v>29686.7</v>
      </c>
      <c r="U136" s="132">
        <f t="shared" si="29"/>
        <v>28843.5</v>
      </c>
      <c r="V136" s="132">
        <f t="shared" si="29"/>
        <v>69631.199999999997</v>
      </c>
      <c r="W136" s="132">
        <f t="shared" si="29"/>
        <v>69631.199999999997</v>
      </c>
      <c r="X136" s="132">
        <f t="shared" si="28"/>
        <v>182333.6</v>
      </c>
    </row>
    <row r="137" spans="1:24">
      <c r="A137" s="3"/>
      <c r="B137" s="468" t="s">
        <v>8</v>
      </c>
      <c r="C137" s="17" t="s">
        <v>6</v>
      </c>
      <c r="D137" s="73" t="s">
        <v>3</v>
      </c>
      <c r="E137" s="47" t="s">
        <v>3</v>
      </c>
      <c r="F137" s="198" t="s">
        <v>3</v>
      </c>
      <c r="G137" s="199"/>
      <c r="H137" s="134" t="s">
        <v>359</v>
      </c>
      <c r="I137" s="134" t="s">
        <v>237</v>
      </c>
      <c r="J137" s="134" t="s">
        <v>181</v>
      </c>
      <c r="K137" s="198" t="s">
        <v>3</v>
      </c>
      <c r="L137" s="198" t="s">
        <v>3</v>
      </c>
      <c r="M137" s="198" t="s">
        <v>3</v>
      </c>
      <c r="N137" s="198" t="s">
        <v>3</v>
      </c>
      <c r="O137" s="198" t="s">
        <v>3</v>
      </c>
      <c r="P137" s="132">
        <f>1500+550</f>
        <v>2050</v>
      </c>
      <c r="Q137" s="132">
        <v>30150</v>
      </c>
      <c r="R137" s="229">
        <v>2050</v>
      </c>
      <c r="S137" s="260">
        <v>2050</v>
      </c>
      <c r="T137" s="132">
        <v>0</v>
      </c>
      <c r="U137" s="132">
        <v>0</v>
      </c>
      <c r="V137" s="132">
        <v>0</v>
      </c>
      <c r="W137" s="132">
        <v>0</v>
      </c>
      <c r="X137" s="132">
        <f t="shared" si="28"/>
        <v>36300</v>
      </c>
    </row>
    <row r="138" spans="1:24">
      <c r="A138" s="3"/>
      <c r="B138" s="470"/>
      <c r="C138" s="17"/>
      <c r="D138" s="73"/>
      <c r="E138" s="47"/>
      <c r="F138" s="198"/>
      <c r="G138" s="199"/>
      <c r="H138" s="134" t="s">
        <v>359</v>
      </c>
      <c r="I138" s="134" t="s">
        <v>221</v>
      </c>
      <c r="J138" s="134" t="s">
        <v>181</v>
      </c>
      <c r="K138" s="198" t="s">
        <v>3</v>
      </c>
      <c r="L138" s="198" t="s">
        <v>3</v>
      </c>
      <c r="M138" s="198" t="s">
        <v>3</v>
      </c>
      <c r="N138" s="198" t="s">
        <v>3</v>
      </c>
      <c r="O138" s="198" t="s">
        <v>3</v>
      </c>
      <c r="P138" s="132">
        <v>27286.799999999999</v>
      </c>
      <c r="Q138" s="132">
        <v>0</v>
      </c>
      <c r="R138" s="229">
        <v>0</v>
      </c>
      <c r="S138" s="260">
        <v>0</v>
      </c>
      <c r="T138" s="132">
        <v>0</v>
      </c>
      <c r="U138" s="132">
        <v>0</v>
      </c>
      <c r="V138" s="132">
        <v>0</v>
      </c>
      <c r="W138" s="132">
        <v>0</v>
      </c>
      <c r="X138" s="132">
        <f t="shared" si="28"/>
        <v>27286.799999999999</v>
      </c>
    </row>
    <row r="139" spans="1:24">
      <c r="A139" s="3"/>
      <c r="B139" s="170"/>
      <c r="C139" s="17"/>
      <c r="D139" s="73"/>
      <c r="E139" s="47"/>
      <c r="F139" s="198"/>
      <c r="G139" s="199"/>
      <c r="H139" s="134" t="s">
        <v>359</v>
      </c>
      <c r="I139" s="134" t="s">
        <v>256</v>
      </c>
      <c r="J139" s="134" t="s">
        <v>92</v>
      </c>
      <c r="K139" s="198" t="s">
        <v>3</v>
      </c>
      <c r="L139" s="198" t="s">
        <v>3</v>
      </c>
      <c r="M139" s="198" t="s">
        <v>3</v>
      </c>
      <c r="N139" s="198" t="s">
        <v>3</v>
      </c>
      <c r="O139" s="198" t="s">
        <v>3</v>
      </c>
      <c r="P139" s="198" t="s">
        <v>3</v>
      </c>
      <c r="Q139" s="221" t="s">
        <v>3</v>
      </c>
      <c r="R139" s="227" t="s">
        <v>3</v>
      </c>
      <c r="S139" s="257">
        <v>0</v>
      </c>
      <c r="T139" s="401">
        <v>29686.7</v>
      </c>
      <c r="U139" s="132">
        <v>28843.5</v>
      </c>
      <c r="V139" s="132">
        <v>67581.2</v>
      </c>
      <c r="W139" s="132">
        <v>67581.2</v>
      </c>
      <c r="X139" s="132">
        <f t="shared" si="28"/>
        <v>29686.7</v>
      </c>
    </row>
    <row r="140" spans="1:24">
      <c r="A140" s="3"/>
      <c r="B140" s="170"/>
      <c r="C140" s="17"/>
      <c r="D140" s="73"/>
      <c r="E140" s="47"/>
      <c r="F140" s="198"/>
      <c r="G140" s="199"/>
      <c r="H140" s="134" t="s">
        <v>359</v>
      </c>
      <c r="I140" s="134" t="s">
        <v>256</v>
      </c>
      <c r="J140" s="134" t="s">
        <v>181</v>
      </c>
      <c r="K140" s="198" t="s">
        <v>3</v>
      </c>
      <c r="L140" s="198" t="s">
        <v>3</v>
      </c>
      <c r="M140" s="198" t="s">
        <v>3</v>
      </c>
      <c r="N140" s="198" t="s">
        <v>3</v>
      </c>
      <c r="O140" s="198" t="s">
        <v>3</v>
      </c>
      <c r="P140" s="198" t="s">
        <v>3</v>
      </c>
      <c r="Q140" s="132">
        <v>29314.9</v>
      </c>
      <c r="R140" s="229">
        <v>29686.7</v>
      </c>
      <c r="S140" s="260">
        <v>29686.7</v>
      </c>
      <c r="T140" s="132">
        <v>0</v>
      </c>
      <c r="U140" s="132">
        <v>0</v>
      </c>
      <c r="V140" s="132">
        <v>0</v>
      </c>
      <c r="W140" s="132">
        <v>0</v>
      </c>
      <c r="X140" s="132">
        <f t="shared" si="28"/>
        <v>88688.3</v>
      </c>
    </row>
    <row r="141" spans="1:24">
      <c r="A141" s="3"/>
      <c r="B141" s="170"/>
      <c r="C141" s="17"/>
      <c r="D141" s="73"/>
      <c r="E141" s="47"/>
      <c r="F141" s="198"/>
      <c r="G141" s="199"/>
      <c r="H141" s="134" t="s">
        <v>359</v>
      </c>
      <c r="I141" s="134" t="s">
        <v>256</v>
      </c>
      <c r="J141" s="134" t="s">
        <v>74</v>
      </c>
      <c r="K141" s="198" t="s">
        <v>3</v>
      </c>
      <c r="L141" s="198" t="s">
        <v>3</v>
      </c>
      <c r="M141" s="198" t="s">
        <v>3</v>
      </c>
      <c r="N141" s="198" t="s">
        <v>3</v>
      </c>
      <c r="O141" s="198" t="s">
        <v>3</v>
      </c>
      <c r="P141" s="198" t="s">
        <v>3</v>
      </c>
      <c r="Q141" s="132">
        <v>371.8</v>
      </c>
      <c r="R141" s="229">
        <v>0</v>
      </c>
      <c r="S141" s="260">
        <v>0</v>
      </c>
      <c r="T141" s="132">
        <v>0</v>
      </c>
      <c r="U141" s="132">
        <v>0</v>
      </c>
      <c r="V141" s="132">
        <v>0</v>
      </c>
      <c r="W141" s="132">
        <v>0</v>
      </c>
      <c r="X141" s="132">
        <f t="shared" si="28"/>
        <v>371.8</v>
      </c>
    </row>
    <row r="142" spans="1:24">
      <c r="A142" s="3"/>
      <c r="B142" s="170"/>
      <c r="C142" s="17"/>
      <c r="D142" s="73"/>
      <c r="E142" s="47"/>
      <c r="F142" s="198"/>
      <c r="G142" s="199"/>
      <c r="H142" s="134" t="s">
        <v>359</v>
      </c>
      <c r="I142" s="134" t="s">
        <v>237</v>
      </c>
      <c r="J142" s="134" t="s">
        <v>92</v>
      </c>
      <c r="K142" s="198" t="s">
        <v>3</v>
      </c>
      <c r="L142" s="198" t="s">
        <v>3</v>
      </c>
      <c r="M142" s="198" t="s">
        <v>3</v>
      </c>
      <c r="N142" s="198" t="s">
        <v>3</v>
      </c>
      <c r="O142" s="198" t="s">
        <v>3</v>
      </c>
      <c r="P142" s="198"/>
      <c r="Q142" s="132">
        <v>0</v>
      </c>
      <c r="R142" s="229"/>
      <c r="S142" s="260">
        <v>0</v>
      </c>
      <c r="T142" s="132">
        <v>0</v>
      </c>
      <c r="U142" s="132">
        <v>0</v>
      </c>
      <c r="V142" s="132">
        <v>2050</v>
      </c>
      <c r="W142" s="132">
        <v>2050</v>
      </c>
      <c r="X142" s="132">
        <f>SUM(K142:U142)</f>
        <v>0</v>
      </c>
    </row>
    <row r="143" spans="1:24">
      <c r="A143" s="3"/>
      <c r="B143" s="17" t="s">
        <v>9</v>
      </c>
      <c r="C143" s="17" t="s">
        <v>6</v>
      </c>
      <c r="D143" s="73" t="s">
        <v>3</v>
      </c>
      <c r="E143" s="47" t="s">
        <v>3</v>
      </c>
      <c r="F143" s="198" t="s">
        <v>3</v>
      </c>
      <c r="G143" s="199"/>
      <c r="H143" s="134"/>
      <c r="I143" s="134"/>
      <c r="J143" s="134"/>
      <c r="K143" s="198"/>
      <c r="L143" s="198"/>
      <c r="M143" s="198"/>
      <c r="N143" s="198"/>
      <c r="O143" s="198"/>
      <c r="P143" s="198"/>
      <c r="Q143" s="146"/>
      <c r="R143" s="380"/>
      <c r="S143" s="257"/>
      <c r="T143" s="401"/>
      <c r="U143" s="401"/>
      <c r="V143" s="401"/>
      <c r="W143" s="401"/>
      <c r="X143" s="132"/>
    </row>
    <row r="144" spans="1:24">
      <c r="A144" s="3"/>
      <c r="B144" s="17" t="s">
        <v>10</v>
      </c>
      <c r="C144" s="17" t="s">
        <v>6</v>
      </c>
      <c r="D144" s="73" t="s">
        <v>3</v>
      </c>
      <c r="E144" s="47" t="s">
        <v>3</v>
      </c>
      <c r="F144" s="198" t="s">
        <v>3</v>
      </c>
      <c r="G144" s="199"/>
      <c r="H144" s="134"/>
      <c r="I144" s="134"/>
      <c r="J144" s="134"/>
      <c r="K144" s="198" t="s">
        <v>3</v>
      </c>
      <c r="L144" s="198" t="s">
        <v>3</v>
      </c>
      <c r="M144" s="198" t="s">
        <v>3</v>
      </c>
      <c r="N144" s="198" t="s">
        <v>3</v>
      </c>
      <c r="O144" s="198" t="s">
        <v>3</v>
      </c>
      <c r="P144" s="198" t="s">
        <v>3</v>
      </c>
      <c r="Q144" s="221" t="s">
        <v>3</v>
      </c>
      <c r="R144" s="227" t="s">
        <v>3</v>
      </c>
      <c r="S144" s="257" t="s">
        <v>3</v>
      </c>
      <c r="T144" s="401" t="s">
        <v>3</v>
      </c>
      <c r="U144" s="401" t="s">
        <v>3</v>
      </c>
      <c r="V144" s="401" t="s">
        <v>3</v>
      </c>
      <c r="W144" s="401" t="s">
        <v>3</v>
      </c>
      <c r="X144" s="198" t="s">
        <v>3</v>
      </c>
    </row>
    <row r="145" spans="1:25" ht="90">
      <c r="A145" s="3"/>
      <c r="B145" s="77" t="s">
        <v>216</v>
      </c>
      <c r="C145" s="17" t="s">
        <v>53</v>
      </c>
      <c r="D145" s="73" t="s">
        <v>3</v>
      </c>
      <c r="E145" s="199" t="s">
        <v>39</v>
      </c>
      <c r="F145" s="214" t="s">
        <v>353</v>
      </c>
      <c r="G145" s="199"/>
      <c r="H145" s="198" t="s">
        <v>3</v>
      </c>
      <c r="I145" s="198" t="s">
        <v>3</v>
      </c>
      <c r="J145" s="198" t="s">
        <v>3</v>
      </c>
      <c r="K145" s="198" t="s">
        <v>3</v>
      </c>
      <c r="L145" s="198" t="s">
        <v>3</v>
      </c>
      <c r="M145" s="198">
        <v>2</v>
      </c>
      <c r="N145" s="198" t="s">
        <v>3</v>
      </c>
      <c r="O145" s="198" t="s">
        <v>3</v>
      </c>
      <c r="P145" s="198">
        <v>20</v>
      </c>
      <c r="Q145" s="221">
        <v>25</v>
      </c>
      <c r="R145" s="227">
        <v>25</v>
      </c>
      <c r="S145" s="257">
        <v>25</v>
      </c>
      <c r="T145" s="401">
        <v>25</v>
      </c>
      <c r="U145" s="401">
        <v>25</v>
      </c>
      <c r="V145" s="401">
        <v>25</v>
      </c>
      <c r="W145" s="401">
        <v>25</v>
      </c>
      <c r="X145" s="198" t="s">
        <v>3</v>
      </c>
    </row>
    <row r="146" spans="1:25" ht="160.9" customHeight="1">
      <c r="A146" s="3"/>
      <c r="B146" s="77" t="s">
        <v>224</v>
      </c>
      <c r="C146" s="17" t="s">
        <v>29</v>
      </c>
      <c r="D146" s="73" t="s">
        <v>3</v>
      </c>
      <c r="E146" s="199" t="s">
        <v>273</v>
      </c>
      <c r="F146" s="214" t="s">
        <v>353</v>
      </c>
      <c r="G146" s="199"/>
      <c r="H146" s="198" t="s">
        <v>3</v>
      </c>
      <c r="I146" s="198" t="s">
        <v>3</v>
      </c>
      <c r="J146" s="198" t="s">
        <v>3</v>
      </c>
      <c r="K146" s="198" t="s">
        <v>3</v>
      </c>
      <c r="L146" s="198" t="s">
        <v>3</v>
      </c>
      <c r="M146" s="198" t="s">
        <v>3</v>
      </c>
      <c r="N146" s="198" t="s">
        <v>3</v>
      </c>
      <c r="O146" s="198" t="s">
        <v>3</v>
      </c>
      <c r="P146" s="198">
        <v>112</v>
      </c>
      <c r="Q146" s="221">
        <v>112.5</v>
      </c>
      <c r="R146" s="399">
        <v>113.7</v>
      </c>
      <c r="S146" s="257">
        <v>114.9</v>
      </c>
      <c r="T146" s="401" t="s">
        <v>3</v>
      </c>
      <c r="U146" s="401" t="s">
        <v>3</v>
      </c>
      <c r="V146" s="401" t="s">
        <v>3</v>
      </c>
      <c r="W146" s="401" t="s">
        <v>3</v>
      </c>
      <c r="X146" s="198" t="s">
        <v>3</v>
      </c>
    </row>
    <row r="147" spans="1:25" ht="60">
      <c r="A147" s="3"/>
      <c r="B147" s="77" t="s">
        <v>225</v>
      </c>
      <c r="C147" s="17" t="s">
        <v>38</v>
      </c>
      <c r="D147" s="73" t="s">
        <v>3</v>
      </c>
      <c r="E147" s="73" t="s">
        <v>39</v>
      </c>
      <c r="F147" s="219" t="s">
        <v>353</v>
      </c>
      <c r="G147" s="199"/>
      <c r="H147" s="198" t="s">
        <v>3</v>
      </c>
      <c r="I147" s="198" t="s">
        <v>3</v>
      </c>
      <c r="J147" s="198" t="s">
        <v>3</v>
      </c>
      <c r="K147" s="198" t="s">
        <v>3</v>
      </c>
      <c r="L147" s="198" t="s">
        <v>3</v>
      </c>
      <c r="M147" s="198" t="s">
        <v>3</v>
      </c>
      <c r="N147" s="198" t="s">
        <v>3</v>
      </c>
      <c r="O147" s="198" t="s">
        <v>3</v>
      </c>
      <c r="P147" s="198">
        <v>52</v>
      </c>
      <c r="Q147" s="221" t="s">
        <v>3</v>
      </c>
      <c r="R147" s="399">
        <v>70</v>
      </c>
      <c r="S147" s="257">
        <v>71</v>
      </c>
      <c r="T147" s="401">
        <v>72</v>
      </c>
      <c r="U147" s="401">
        <v>73</v>
      </c>
      <c r="V147" s="401" t="s">
        <v>3</v>
      </c>
      <c r="W147" s="401" t="s">
        <v>3</v>
      </c>
      <c r="X147" s="214" t="s">
        <v>3</v>
      </c>
    </row>
    <row r="148" spans="1:25" ht="270.60000000000002" customHeight="1">
      <c r="A148" s="3"/>
      <c r="B148" s="77" t="s">
        <v>268</v>
      </c>
      <c r="C148" s="17" t="s">
        <v>29</v>
      </c>
      <c r="D148" s="73" t="s">
        <v>3</v>
      </c>
      <c r="E148" s="199" t="s">
        <v>276</v>
      </c>
      <c r="F148" s="219" t="s">
        <v>366</v>
      </c>
      <c r="G148" s="199"/>
      <c r="H148" s="198" t="s">
        <v>3</v>
      </c>
      <c r="I148" s="198" t="s">
        <v>3</v>
      </c>
      <c r="J148" s="198" t="s">
        <v>3</v>
      </c>
      <c r="K148" s="198" t="s">
        <v>3</v>
      </c>
      <c r="L148" s="198" t="s">
        <v>3</v>
      </c>
      <c r="M148" s="198" t="s">
        <v>3</v>
      </c>
      <c r="N148" s="198" t="s">
        <v>3</v>
      </c>
      <c r="O148" s="198" t="s">
        <v>3</v>
      </c>
      <c r="P148" s="198" t="s">
        <v>3</v>
      </c>
      <c r="Q148" s="221">
        <v>46</v>
      </c>
      <c r="R148" s="399">
        <v>46</v>
      </c>
      <c r="S148" s="257" t="s">
        <v>3</v>
      </c>
      <c r="T148" s="401" t="s">
        <v>3</v>
      </c>
      <c r="U148" s="401" t="s">
        <v>3</v>
      </c>
      <c r="V148" s="401" t="s">
        <v>3</v>
      </c>
      <c r="W148" s="401" t="s">
        <v>3</v>
      </c>
      <c r="X148" s="198" t="s">
        <v>3</v>
      </c>
    </row>
    <row r="149" spans="1:25" ht="45">
      <c r="A149" s="3" t="s">
        <v>49</v>
      </c>
      <c r="B149" s="77" t="s">
        <v>183</v>
      </c>
      <c r="C149" s="17"/>
      <c r="D149" s="73">
        <v>0.1</v>
      </c>
      <c r="E149" s="48"/>
      <c r="F149" s="217" t="s">
        <v>353</v>
      </c>
      <c r="G149" s="199"/>
      <c r="H149" s="134"/>
      <c r="I149" s="134"/>
      <c r="J149" s="134"/>
      <c r="K149" s="198"/>
      <c r="L149" s="198"/>
      <c r="M149" s="147"/>
      <c r="N149" s="147"/>
      <c r="O149" s="147"/>
      <c r="P149" s="147"/>
      <c r="Q149" s="147"/>
      <c r="R149" s="147"/>
      <c r="S149" s="322"/>
      <c r="T149" s="147"/>
      <c r="U149" s="147"/>
      <c r="V149" s="147"/>
      <c r="W149" s="147"/>
      <c r="X149" s="198"/>
    </row>
    <row r="150" spans="1:25" ht="15" customHeight="1">
      <c r="A150" s="436"/>
      <c r="B150" s="457" t="s">
        <v>217</v>
      </c>
      <c r="C150" s="468" t="s">
        <v>6</v>
      </c>
      <c r="D150" s="73" t="s">
        <v>3</v>
      </c>
      <c r="E150" s="47" t="s">
        <v>3</v>
      </c>
      <c r="F150" s="198" t="s">
        <v>3</v>
      </c>
      <c r="G150" s="199"/>
      <c r="H150" s="134" t="s">
        <v>3</v>
      </c>
      <c r="I150" s="134" t="s">
        <v>3</v>
      </c>
      <c r="J150" s="134" t="s">
        <v>3</v>
      </c>
      <c r="K150" s="198" t="s">
        <v>3</v>
      </c>
      <c r="L150" s="198" t="s">
        <v>3</v>
      </c>
      <c r="M150" s="130">
        <f>M151</f>
        <v>1671.8</v>
      </c>
      <c r="N150" s="130">
        <v>0</v>
      </c>
      <c r="O150" s="130">
        <v>0</v>
      </c>
      <c r="P150" s="130">
        <v>0</v>
      </c>
      <c r="Q150" s="130">
        <f>Q151</f>
        <v>0</v>
      </c>
      <c r="R150" s="130">
        <v>0</v>
      </c>
      <c r="S150" s="130">
        <v>0</v>
      </c>
      <c r="T150" s="130">
        <v>0</v>
      </c>
      <c r="U150" s="130">
        <v>0</v>
      </c>
      <c r="V150" s="130">
        <v>0</v>
      </c>
      <c r="W150" s="130">
        <v>0</v>
      </c>
      <c r="X150" s="132">
        <f>SUM(M150:W150)</f>
        <v>1671.8</v>
      </c>
    </row>
    <row r="151" spans="1:25">
      <c r="A151" s="438"/>
      <c r="B151" s="459"/>
      <c r="C151" s="470"/>
      <c r="D151" s="73" t="s">
        <v>3</v>
      </c>
      <c r="E151" s="47" t="s">
        <v>3</v>
      </c>
      <c r="F151" s="198" t="s">
        <v>3</v>
      </c>
      <c r="G151" s="199"/>
      <c r="H151" s="134" t="s">
        <v>358</v>
      </c>
      <c r="I151" s="134" t="s">
        <v>73</v>
      </c>
      <c r="J151" s="134" t="s">
        <v>74</v>
      </c>
      <c r="K151" s="198" t="s">
        <v>3</v>
      </c>
      <c r="L151" s="198" t="s">
        <v>3</v>
      </c>
      <c r="M151" s="130">
        <v>1671.8</v>
      </c>
      <c r="N151" s="130" t="s">
        <v>3</v>
      </c>
      <c r="O151" s="130" t="s">
        <v>3</v>
      </c>
      <c r="P151" s="130" t="s">
        <v>3</v>
      </c>
      <c r="Q151" s="130">
        <v>0</v>
      </c>
      <c r="R151" s="130">
        <v>0</v>
      </c>
      <c r="S151" s="130">
        <v>0</v>
      </c>
      <c r="T151" s="130">
        <v>0</v>
      </c>
      <c r="U151" s="130">
        <v>0</v>
      </c>
      <c r="V151" s="130">
        <v>0</v>
      </c>
      <c r="W151" s="130">
        <v>0</v>
      </c>
      <c r="X151" s="132">
        <f>SUM(M151:W151)</f>
        <v>1671.8</v>
      </c>
    </row>
    <row r="152" spans="1:25" ht="30">
      <c r="A152" s="3"/>
      <c r="B152" s="79" t="s">
        <v>28</v>
      </c>
      <c r="C152" s="17"/>
      <c r="D152" s="73"/>
      <c r="E152" s="47"/>
      <c r="F152" s="198"/>
      <c r="G152" s="199"/>
      <c r="H152" s="134"/>
      <c r="I152" s="134"/>
      <c r="J152" s="134"/>
      <c r="K152" s="198"/>
      <c r="L152" s="198"/>
      <c r="M152" s="198"/>
      <c r="N152" s="198"/>
      <c r="O152" s="198"/>
      <c r="P152" s="198"/>
      <c r="Q152" s="221"/>
      <c r="R152" s="399"/>
      <c r="S152" s="266"/>
      <c r="T152" s="392"/>
      <c r="U152" s="392"/>
      <c r="V152" s="392"/>
      <c r="W152" s="392"/>
      <c r="X152" s="132"/>
    </row>
    <row r="153" spans="1:25">
      <c r="A153" s="3"/>
      <c r="B153" s="17" t="s">
        <v>9</v>
      </c>
      <c r="C153" s="17" t="s">
        <v>6</v>
      </c>
      <c r="D153" s="73" t="s">
        <v>3</v>
      </c>
      <c r="E153" s="47" t="s">
        <v>3</v>
      </c>
      <c r="F153" s="198" t="s">
        <v>3</v>
      </c>
      <c r="G153" s="199"/>
      <c r="H153" s="198" t="s">
        <v>3</v>
      </c>
      <c r="I153" s="198" t="s">
        <v>3</v>
      </c>
      <c r="J153" s="198" t="s">
        <v>3</v>
      </c>
      <c r="K153" s="198" t="s">
        <v>3</v>
      </c>
      <c r="L153" s="198" t="s">
        <v>3</v>
      </c>
      <c r="M153" s="198" t="s">
        <v>3</v>
      </c>
      <c r="N153" s="198" t="s">
        <v>3</v>
      </c>
      <c r="O153" s="198" t="s">
        <v>3</v>
      </c>
      <c r="P153" s="198" t="s">
        <v>3</v>
      </c>
      <c r="Q153" s="221" t="s">
        <v>3</v>
      </c>
      <c r="R153" s="399" t="s">
        <v>3</v>
      </c>
      <c r="S153" s="280" t="s">
        <v>3</v>
      </c>
      <c r="T153" s="405" t="s">
        <v>3</v>
      </c>
      <c r="U153" s="405" t="s">
        <v>3</v>
      </c>
      <c r="V153" s="405" t="s">
        <v>3</v>
      </c>
      <c r="W153" s="405" t="s">
        <v>3</v>
      </c>
      <c r="X153" s="198" t="s">
        <v>3</v>
      </c>
    </row>
    <row r="154" spans="1:25" ht="18.75" customHeight="1">
      <c r="A154" s="3"/>
      <c r="B154" s="17" t="s">
        <v>10</v>
      </c>
      <c r="C154" s="17" t="s">
        <v>6</v>
      </c>
      <c r="D154" s="73" t="s">
        <v>3</v>
      </c>
      <c r="E154" s="47" t="s">
        <v>3</v>
      </c>
      <c r="F154" s="198" t="s">
        <v>3</v>
      </c>
      <c r="G154" s="199"/>
      <c r="H154" s="198" t="s">
        <v>3</v>
      </c>
      <c r="I154" s="198" t="s">
        <v>3</v>
      </c>
      <c r="J154" s="198" t="s">
        <v>3</v>
      </c>
      <c r="K154" s="198" t="s">
        <v>3</v>
      </c>
      <c r="L154" s="198" t="s">
        <v>3</v>
      </c>
      <c r="M154" s="198" t="s">
        <v>3</v>
      </c>
      <c r="N154" s="198" t="s">
        <v>3</v>
      </c>
      <c r="O154" s="198" t="s">
        <v>3</v>
      </c>
      <c r="P154" s="198" t="s">
        <v>3</v>
      </c>
      <c r="Q154" s="221" t="s">
        <v>3</v>
      </c>
      <c r="R154" s="399" t="s">
        <v>3</v>
      </c>
      <c r="S154" s="280" t="s">
        <v>3</v>
      </c>
      <c r="T154" s="405" t="s">
        <v>3</v>
      </c>
      <c r="U154" s="405" t="s">
        <v>3</v>
      </c>
      <c r="V154" s="405" t="s">
        <v>3</v>
      </c>
      <c r="W154" s="405" t="s">
        <v>3</v>
      </c>
      <c r="X154" s="198" t="s">
        <v>3</v>
      </c>
    </row>
    <row r="155" spans="1:25" ht="114" customHeight="1">
      <c r="A155" s="3"/>
      <c r="B155" s="17" t="s">
        <v>132</v>
      </c>
      <c r="C155" s="17" t="s">
        <v>29</v>
      </c>
      <c r="D155" s="73" t="s">
        <v>3</v>
      </c>
      <c r="E155" s="73" t="s">
        <v>277</v>
      </c>
      <c r="F155" s="219" t="s">
        <v>354</v>
      </c>
      <c r="G155" s="199"/>
      <c r="H155" s="198" t="s">
        <v>3</v>
      </c>
      <c r="I155" s="198" t="s">
        <v>3</v>
      </c>
      <c r="J155" s="198" t="s">
        <v>3</v>
      </c>
      <c r="K155" s="198">
        <v>1</v>
      </c>
      <c r="L155" s="198">
        <v>2</v>
      </c>
      <c r="M155" s="198">
        <v>3</v>
      </c>
      <c r="N155" s="198">
        <v>5</v>
      </c>
      <c r="O155" s="198">
        <v>6</v>
      </c>
      <c r="P155" s="198">
        <v>7</v>
      </c>
      <c r="Q155" s="221">
        <v>8</v>
      </c>
      <c r="R155" s="399">
        <v>8</v>
      </c>
      <c r="S155" s="257">
        <v>8</v>
      </c>
      <c r="T155" s="401">
        <v>9</v>
      </c>
      <c r="U155" s="401">
        <v>9</v>
      </c>
      <c r="V155" s="401">
        <v>10</v>
      </c>
      <c r="W155" s="401">
        <v>10</v>
      </c>
      <c r="X155" s="198" t="s">
        <v>3</v>
      </c>
    </row>
    <row r="156" spans="1:25" ht="30">
      <c r="A156" s="39" t="s">
        <v>70</v>
      </c>
      <c r="B156" s="17" t="s">
        <v>182</v>
      </c>
      <c r="C156" s="77"/>
      <c r="D156" s="26">
        <v>0.1</v>
      </c>
      <c r="E156" s="48"/>
      <c r="F156" s="219" t="s">
        <v>354</v>
      </c>
      <c r="G156" s="199"/>
      <c r="H156" s="134"/>
      <c r="I156" s="134"/>
      <c r="J156" s="134"/>
      <c r="K156" s="198"/>
      <c r="L156" s="198"/>
      <c r="M156" s="133"/>
      <c r="N156" s="133"/>
      <c r="O156" s="133"/>
      <c r="P156" s="133"/>
      <c r="Q156" s="133"/>
      <c r="R156" s="132"/>
      <c r="S156" s="260"/>
      <c r="T156" s="132"/>
      <c r="U156" s="414"/>
      <c r="V156" s="414"/>
      <c r="W156" s="414"/>
      <c r="X156" s="198"/>
    </row>
    <row r="157" spans="1:25" s="262" customFormat="1" ht="30" customHeight="1">
      <c r="A157" s="505"/>
      <c r="B157" s="485" t="s">
        <v>217</v>
      </c>
      <c r="C157" s="507" t="s">
        <v>6</v>
      </c>
      <c r="D157" s="255" t="s">
        <v>3</v>
      </c>
      <c r="E157" s="256" t="s">
        <v>3</v>
      </c>
      <c r="F157" s="257" t="s">
        <v>3</v>
      </c>
      <c r="G157" s="258"/>
      <c r="H157" s="259" t="s">
        <v>3</v>
      </c>
      <c r="I157" s="259" t="s">
        <v>3</v>
      </c>
      <c r="J157" s="259" t="s">
        <v>3</v>
      </c>
      <c r="K157" s="257" t="s">
        <v>3</v>
      </c>
      <c r="L157" s="257" t="s">
        <v>3</v>
      </c>
      <c r="M157" s="260">
        <f>SUM(M158:M169)</f>
        <v>1025.5999999999999</v>
      </c>
      <c r="N157" s="260">
        <f>SUM(N158:N169)</f>
        <v>17000</v>
      </c>
      <c r="O157" s="260">
        <f>SUM(O158:O169)</f>
        <v>36940.9</v>
      </c>
      <c r="P157" s="260">
        <f>SUM(P158:P168)</f>
        <v>63414.8</v>
      </c>
      <c r="Q157" s="260">
        <f>SUM(Q158:Q169)</f>
        <v>20455.899999999998</v>
      </c>
      <c r="R157" s="132">
        <f>SUM(R158:R168)</f>
        <v>34021.262999999999</v>
      </c>
      <c r="S157" s="260">
        <f t="shared" ref="S157:T157" si="30">SUM(S158:S168)</f>
        <v>30043.5</v>
      </c>
      <c r="T157" s="132">
        <f t="shared" si="30"/>
        <v>18283.099999999999</v>
      </c>
      <c r="U157" s="132">
        <f t="shared" ref="U157" si="31">SUM(U158:U168)</f>
        <v>205478.59999999998</v>
      </c>
      <c r="V157" s="132">
        <f t="shared" ref="V157" si="32">SUM(V158:V168)</f>
        <v>250000</v>
      </c>
      <c r="W157" s="132">
        <f t="shared" ref="W157" si="33">SUM(W158:W168)</f>
        <v>0</v>
      </c>
      <c r="X157" s="260">
        <f>SUM(M157:W157)</f>
        <v>676663.66299999994</v>
      </c>
      <c r="Y157" s="261"/>
    </row>
    <row r="158" spans="1:25" s="262" customFormat="1" ht="14.45" customHeight="1">
      <c r="A158" s="506"/>
      <c r="B158" s="486"/>
      <c r="C158" s="508"/>
      <c r="D158" s="255" t="s">
        <v>3</v>
      </c>
      <c r="E158" s="256" t="s">
        <v>3</v>
      </c>
      <c r="F158" s="257" t="s">
        <v>3</v>
      </c>
      <c r="G158" s="471" t="s">
        <v>356</v>
      </c>
      <c r="H158" s="263" t="s">
        <v>358</v>
      </c>
      <c r="I158" s="263" t="s">
        <v>213</v>
      </c>
      <c r="J158" s="263" t="s">
        <v>181</v>
      </c>
      <c r="K158" s="264" t="s">
        <v>3</v>
      </c>
      <c r="L158" s="264" t="s">
        <v>3</v>
      </c>
      <c r="M158" s="265" t="s">
        <v>3</v>
      </c>
      <c r="N158" s="265" t="s">
        <v>3</v>
      </c>
      <c r="O158" s="265">
        <v>27432.5</v>
      </c>
      <c r="P158" s="265">
        <v>30399.5</v>
      </c>
      <c r="Q158" s="265" t="s">
        <v>3</v>
      </c>
      <c r="R158" s="229" t="s">
        <v>3</v>
      </c>
      <c r="S158" s="266" t="s">
        <v>3</v>
      </c>
      <c r="T158" s="392" t="s">
        <v>3</v>
      </c>
      <c r="U158" s="392" t="s">
        <v>3</v>
      </c>
      <c r="V158" s="392" t="s">
        <v>3</v>
      </c>
      <c r="W158" s="392" t="s">
        <v>3</v>
      </c>
      <c r="X158" s="260">
        <f t="shared" ref="X158:X170" si="34">SUM(M158:W158)</f>
        <v>57832</v>
      </c>
    </row>
    <row r="159" spans="1:25" s="262" customFormat="1">
      <c r="A159" s="267"/>
      <c r="B159" s="486"/>
      <c r="C159" s="268"/>
      <c r="D159" s="255"/>
      <c r="E159" s="256"/>
      <c r="F159" s="257"/>
      <c r="G159" s="472"/>
      <c r="H159" s="263" t="s">
        <v>358</v>
      </c>
      <c r="I159" s="263" t="s">
        <v>218</v>
      </c>
      <c r="J159" s="263" t="s">
        <v>254</v>
      </c>
      <c r="K159" s="264" t="s">
        <v>3</v>
      </c>
      <c r="L159" s="264" t="s">
        <v>3</v>
      </c>
      <c r="M159" s="265" t="s">
        <v>3</v>
      </c>
      <c r="N159" s="265" t="s">
        <v>3</v>
      </c>
      <c r="O159" s="265">
        <v>99.8</v>
      </c>
      <c r="P159" s="265">
        <v>20747.900000000001</v>
      </c>
      <c r="Q159" s="265">
        <v>23.6</v>
      </c>
      <c r="R159" s="229">
        <v>5000</v>
      </c>
      <c r="S159" s="266" t="s">
        <v>3</v>
      </c>
      <c r="T159" s="392" t="s">
        <v>3</v>
      </c>
      <c r="U159" s="392">
        <v>168833.8</v>
      </c>
      <c r="V159" s="392">
        <v>250000</v>
      </c>
      <c r="W159" s="392">
        <v>0</v>
      </c>
      <c r="X159" s="260">
        <f t="shared" si="34"/>
        <v>444705.1</v>
      </c>
    </row>
    <row r="160" spans="1:25" s="262" customFormat="1">
      <c r="A160" s="267"/>
      <c r="B160" s="486"/>
      <c r="C160" s="268"/>
      <c r="D160" s="255"/>
      <c r="E160" s="256"/>
      <c r="F160" s="257"/>
      <c r="G160" s="472"/>
      <c r="H160" s="263" t="s">
        <v>359</v>
      </c>
      <c r="I160" s="263" t="s">
        <v>301</v>
      </c>
      <c r="J160" s="263" t="s">
        <v>254</v>
      </c>
      <c r="K160" s="264"/>
      <c r="L160" s="264"/>
      <c r="M160" s="265"/>
      <c r="N160" s="265"/>
      <c r="O160" s="265"/>
      <c r="P160" s="265"/>
      <c r="Q160" s="265"/>
      <c r="R160" s="229">
        <f>654.999+5894.964</f>
        <v>6549.9629999999997</v>
      </c>
      <c r="S160" s="266">
        <v>17700</v>
      </c>
      <c r="T160" s="392">
        <v>17700</v>
      </c>
      <c r="U160" s="392">
        <v>36644.800000000003</v>
      </c>
      <c r="V160" s="392">
        <v>0</v>
      </c>
      <c r="W160" s="392">
        <v>0</v>
      </c>
      <c r="X160" s="260">
        <f t="shared" si="34"/>
        <v>78594.763000000006</v>
      </c>
    </row>
    <row r="161" spans="1:27" s="262" customFormat="1" ht="53.25" customHeight="1">
      <c r="A161" s="267"/>
      <c r="B161" s="486"/>
      <c r="C161" s="268"/>
      <c r="D161" s="255"/>
      <c r="E161" s="256"/>
      <c r="F161" s="257"/>
      <c r="G161" s="472"/>
      <c r="H161" s="263" t="s">
        <v>358</v>
      </c>
      <c r="I161" s="263" t="s">
        <v>226</v>
      </c>
      <c r="J161" s="263" t="s">
        <v>181</v>
      </c>
      <c r="K161" s="264" t="s">
        <v>3</v>
      </c>
      <c r="L161" s="264" t="s">
        <v>3</v>
      </c>
      <c r="M161" s="265" t="s">
        <v>3</v>
      </c>
      <c r="N161" s="265" t="s">
        <v>3</v>
      </c>
      <c r="O161" s="265" t="s">
        <v>3</v>
      </c>
      <c r="P161" s="265">
        <v>12267.4</v>
      </c>
      <c r="Q161" s="265">
        <v>20432.3</v>
      </c>
      <c r="R161" s="229" t="s">
        <v>3</v>
      </c>
      <c r="S161" s="266" t="s">
        <v>3</v>
      </c>
      <c r="T161" s="392" t="s">
        <v>3</v>
      </c>
      <c r="U161" s="392" t="s">
        <v>3</v>
      </c>
      <c r="V161" s="392" t="s">
        <v>3</v>
      </c>
      <c r="W161" s="392" t="s">
        <v>3</v>
      </c>
      <c r="X161" s="260">
        <f t="shared" si="34"/>
        <v>32699.699999999997</v>
      </c>
      <c r="Y161" s="269"/>
      <c r="Z161" s="269"/>
      <c r="AA161" s="269"/>
    </row>
    <row r="162" spans="1:27" s="262" customFormat="1" ht="45" customHeight="1">
      <c r="A162" s="267"/>
      <c r="B162" s="486"/>
      <c r="C162" s="268"/>
      <c r="D162" s="255"/>
      <c r="E162" s="256"/>
      <c r="F162" s="257"/>
      <c r="G162" s="472"/>
      <c r="H162" s="149" t="s">
        <v>359</v>
      </c>
      <c r="I162" s="263" t="s">
        <v>348</v>
      </c>
      <c r="J162" s="263" t="s">
        <v>254</v>
      </c>
      <c r="K162" s="264" t="s">
        <v>3</v>
      </c>
      <c r="L162" s="264" t="s">
        <v>3</v>
      </c>
      <c r="M162" s="265" t="s">
        <v>3</v>
      </c>
      <c r="N162" s="265" t="s">
        <v>3</v>
      </c>
      <c r="O162" s="265" t="s">
        <v>3</v>
      </c>
      <c r="P162" s="265" t="s">
        <v>3</v>
      </c>
      <c r="Q162" s="265" t="s">
        <v>3</v>
      </c>
      <c r="R162" s="229">
        <v>366.5</v>
      </c>
      <c r="S162" s="266">
        <v>9655.4</v>
      </c>
      <c r="T162" s="392" t="s">
        <v>3</v>
      </c>
      <c r="U162" s="392" t="s">
        <v>3</v>
      </c>
      <c r="V162" s="392" t="s">
        <v>3</v>
      </c>
      <c r="W162" s="392" t="s">
        <v>3</v>
      </c>
      <c r="X162" s="260"/>
      <c r="Y162" s="269"/>
    </row>
    <row r="163" spans="1:27" s="262" customFormat="1" ht="40.9" customHeight="1">
      <c r="A163" s="267"/>
      <c r="B163" s="486"/>
      <c r="C163" s="268"/>
      <c r="D163" s="255"/>
      <c r="E163" s="256"/>
      <c r="F163" s="257"/>
      <c r="G163" s="473"/>
      <c r="H163" s="263" t="s">
        <v>358</v>
      </c>
      <c r="I163" s="263" t="s">
        <v>346</v>
      </c>
      <c r="J163" s="263" t="s">
        <v>254</v>
      </c>
      <c r="K163" s="264" t="s">
        <v>3</v>
      </c>
      <c r="L163" s="264" t="s">
        <v>3</v>
      </c>
      <c r="M163" s="264" t="s">
        <v>3</v>
      </c>
      <c r="N163" s="264" t="s">
        <v>3</v>
      </c>
      <c r="O163" s="264" t="s">
        <v>3</v>
      </c>
      <c r="P163" s="264" t="s">
        <v>3</v>
      </c>
      <c r="Q163" s="264" t="s">
        <v>3</v>
      </c>
      <c r="R163" s="229">
        <f>R181</f>
        <v>21472.699999999997</v>
      </c>
      <c r="S163" s="229">
        <f t="shared" ref="S163:T163" si="35">S181</f>
        <v>2688.1</v>
      </c>
      <c r="T163" s="229">
        <f t="shared" si="35"/>
        <v>583.1</v>
      </c>
      <c r="U163" s="392" t="s">
        <v>3</v>
      </c>
      <c r="V163" s="392" t="s">
        <v>3</v>
      </c>
      <c r="W163" s="392" t="s">
        <v>3</v>
      </c>
      <c r="X163" s="260"/>
      <c r="Y163" s="269"/>
      <c r="Z163" s="269"/>
    </row>
    <row r="164" spans="1:27" s="262" customFormat="1">
      <c r="A164" s="267"/>
      <c r="B164" s="486"/>
      <c r="C164" s="268"/>
      <c r="D164" s="255"/>
      <c r="E164" s="256"/>
      <c r="F164" s="257"/>
      <c r="G164" s="471" t="s">
        <v>34</v>
      </c>
      <c r="H164" s="263" t="s">
        <v>358</v>
      </c>
      <c r="I164" s="263" t="s">
        <v>73</v>
      </c>
      <c r="J164" s="263" t="s">
        <v>74</v>
      </c>
      <c r="K164" s="264" t="s">
        <v>3</v>
      </c>
      <c r="L164" s="264" t="s">
        <v>3</v>
      </c>
      <c r="M164" s="265">
        <v>525.6</v>
      </c>
      <c r="N164" s="265" t="s">
        <v>3</v>
      </c>
      <c r="O164" s="265" t="s">
        <v>3</v>
      </c>
      <c r="P164" s="265" t="s">
        <v>3</v>
      </c>
      <c r="Q164" s="265" t="s">
        <v>3</v>
      </c>
      <c r="R164" s="229"/>
      <c r="S164" s="266" t="s">
        <v>3</v>
      </c>
      <c r="T164" s="392" t="s">
        <v>3</v>
      </c>
      <c r="U164" s="392" t="s">
        <v>3</v>
      </c>
      <c r="V164" s="392" t="s">
        <v>3</v>
      </c>
      <c r="W164" s="392" t="s">
        <v>3</v>
      </c>
      <c r="X164" s="260">
        <f t="shared" si="34"/>
        <v>525.6</v>
      </c>
    </row>
    <row r="165" spans="1:27" s="262" customFormat="1">
      <c r="A165" s="267"/>
      <c r="B165" s="486"/>
      <c r="C165" s="268"/>
      <c r="D165" s="255"/>
      <c r="E165" s="256"/>
      <c r="F165" s="257"/>
      <c r="G165" s="472"/>
      <c r="H165" s="263" t="s">
        <v>358</v>
      </c>
      <c r="I165" s="263" t="s">
        <v>73</v>
      </c>
      <c r="J165" s="263" t="s">
        <v>169</v>
      </c>
      <c r="K165" s="264" t="s">
        <v>3</v>
      </c>
      <c r="L165" s="264" t="s">
        <v>3</v>
      </c>
      <c r="M165" s="265">
        <v>500</v>
      </c>
      <c r="N165" s="265" t="s">
        <v>3</v>
      </c>
      <c r="O165" s="265" t="s">
        <v>3</v>
      </c>
      <c r="P165" s="265" t="s">
        <v>3</v>
      </c>
      <c r="Q165" s="265" t="s">
        <v>3</v>
      </c>
      <c r="R165" s="229" t="s">
        <v>3</v>
      </c>
      <c r="S165" s="266" t="s">
        <v>3</v>
      </c>
      <c r="T165" s="392" t="s">
        <v>3</v>
      </c>
      <c r="U165" s="392" t="s">
        <v>3</v>
      </c>
      <c r="V165" s="392" t="s">
        <v>3</v>
      </c>
      <c r="W165" s="392" t="s">
        <v>3</v>
      </c>
      <c r="X165" s="260">
        <f t="shared" si="34"/>
        <v>500</v>
      </c>
    </row>
    <row r="166" spans="1:27" s="262" customFormat="1">
      <c r="A166" s="267"/>
      <c r="B166" s="486"/>
      <c r="C166" s="268"/>
      <c r="D166" s="255"/>
      <c r="E166" s="256"/>
      <c r="F166" s="257"/>
      <c r="G166" s="472"/>
      <c r="H166" s="263" t="s">
        <v>359</v>
      </c>
      <c r="I166" s="271" t="s">
        <v>214</v>
      </c>
      <c r="J166" s="263" t="s">
        <v>74</v>
      </c>
      <c r="K166" s="264" t="s">
        <v>3</v>
      </c>
      <c r="L166" s="264" t="s">
        <v>3</v>
      </c>
      <c r="M166" s="265" t="s">
        <v>3</v>
      </c>
      <c r="N166" s="265">
        <v>17000</v>
      </c>
      <c r="O166" s="265">
        <v>8208.6</v>
      </c>
      <c r="P166" s="265" t="s">
        <v>3</v>
      </c>
      <c r="Q166" s="265" t="s">
        <v>3</v>
      </c>
      <c r="R166" s="229" t="s">
        <v>3</v>
      </c>
      <c r="S166" s="266" t="s">
        <v>3</v>
      </c>
      <c r="T166" s="392" t="s">
        <v>3</v>
      </c>
      <c r="U166" s="392" t="s">
        <v>3</v>
      </c>
      <c r="V166" s="392" t="s">
        <v>3</v>
      </c>
      <c r="W166" s="392" t="s">
        <v>3</v>
      </c>
      <c r="X166" s="260">
        <f t="shared" si="34"/>
        <v>25208.6</v>
      </c>
    </row>
    <row r="167" spans="1:27" s="262" customFormat="1">
      <c r="A167" s="267"/>
      <c r="B167" s="486"/>
      <c r="C167" s="268"/>
      <c r="D167" s="255"/>
      <c r="E167" s="256"/>
      <c r="F167" s="257"/>
      <c r="G167" s="472"/>
      <c r="H167" s="263" t="s">
        <v>358</v>
      </c>
      <c r="I167" s="263" t="s">
        <v>382</v>
      </c>
      <c r="J167" s="263" t="s">
        <v>208</v>
      </c>
      <c r="K167" s="264" t="s">
        <v>3</v>
      </c>
      <c r="L167" s="264" t="s">
        <v>3</v>
      </c>
      <c r="M167" s="264" t="s">
        <v>3</v>
      </c>
      <c r="N167" s="264" t="s">
        <v>3</v>
      </c>
      <c r="O167" s="264" t="s">
        <v>3</v>
      </c>
      <c r="P167" s="264" t="s">
        <v>3</v>
      </c>
      <c r="Q167" s="264" t="s">
        <v>3</v>
      </c>
      <c r="R167" s="387">
        <v>632.1</v>
      </c>
      <c r="S167" s="270">
        <f t="shared" ref="S167:W167" si="36">S180</f>
        <v>0</v>
      </c>
      <c r="T167" s="415">
        <f t="shared" si="36"/>
        <v>0</v>
      </c>
      <c r="U167" s="415">
        <f t="shared" si="36"/>
        <v>0</v>
      </c>
      <c r="V167" s="415">
        <f t="shared" si="36"/>
        <v>0</v>
      </c>
      <c r="W167" s="415">
        <f t="shared" si="36"/>
        <v>0</v>
      </c>
      <c r="X167" s="260">
        <f t="shared" si="34"/>
        <v>632.1</v>
      </c>
    </row>
    <row r="168" spans="1:27" s="262" customFormat="1">
      <c r="A168" s="267"/>
      <c r="B168" s="487"/>
      <c r="C168" s="268"/>
      <c r="D168" s="255"/>
      <c r="E168" s="256"/>
      <c r="F168" s="257"/>
      <c r="G168" s="473"/>
      <c r="H168" s="263" t="s">
        <v>359</v>
      </c>
      <c r="I168" s="271" t="s">
        <v>214</v>
      </c>
      <c r="J168" s="263" t="s">
        <v>169</v>
      </c>
      <c r="K168" s="264" t="s">
        <v>3</v>
      </c>
      <c r="L168" s="264" t="s">
        <v>3</v>
      </c>
      <c r="M168" s="265" t="s">
        <v>3</v>
      </c>
      <c r="N168" s="265" t="s">
        <v>3</v>
      </c>
      <c r="O168" s="265">
        <v>1200</v>
      </c>
      <c r="P168" s="265" t="s">
        <v>3</v>
      </c>
      <c r="Q168" s="265" t="s">
        <v>3</v>
      </c>
      <c r="R168" s="229" t="s">
        <v>3</v>
      </c>
      <c r="S168" s="266" t="s">
        <v>3</v>
      </c>
      <c r="T168" s="392" t="s">
        <v>3</v>
      </c>
      <c r="U168" s="392" t="s">
        <v>3</v>
      </c>
      <c r="V168" s="392" t="s">
        <v>3</v>
      </c>
      <c r="W168" s="392" t="s">
        <v>3</v>
      </c>
      <c r="X168" s="260">
        <f t="shared" si="34"/>
        <v>1200</v>
      </c>
    </row>
    <row r="169" spans="1:27" s="262" customFormat="1" ht="30">
      <c r="A169" s="272"/>
      <c r="B169" s="273" t="s">
        <v>28</v>
      </c>
      <c r="C169" s="274"/>
      <c r="D169" s="255" t="s">
        <v>3</v>
      </c>
      <c r="E169" s="275"/>
      <c r="F169" s="257"/>
      <c r="G169" s="276"/>
      <c r="H169" s="263"/>
      <c r="I169" s="277"/>
      <c r="J169" s="263"/>
      <c r="K169" s="264" t="s">
        <v>3</v>
      </c>
      <c r="L169" s="264" t="s">
        <v>3</v>
      </c>
      <c r="M169" s="265" t="s">
        <v>3</v>
      </c>
      <c r="N169" s="265" t="s">
        <v>3</v>
      </c>
      <c r="O169" s="265" t="s">
        <v>3</v>
      </c>
      <c r="P169" s="265">
        <f>P170</f>
        <v>17646.5</v>
      </c>
      <c r="Q169" s="278">
        <f>SUM(Q170)</f>
        <v>0</v>
      </c>
      <c r="R169" s="229">
        <f>SUM(R170:R173)</f>
        <v>182608.728</v>
      </c>
      <c r="S169" s="265">
        <f t="shared" ref="S169:T169" si="37">SUM(S170:S173)</f>
        <v>543422.5</v>
      </c>
      <c r="T169" s="229">
        <f t="shared" si="37"/>
        <v>335026.90000000002</v>
      </c>
      <c r="U169" s="132">
        <f t="shared" ref="U169" si="38">SUM(U170:U173)</f>
        <v>370520</v>
      </c>
      <c r="V169" s="132">
        <f t="shared" ref="V169" si="39">SUM(V170:V173)</f>
        <v>0</v>
      </c>
      <c r="W169" s="146">
        <f t="shared" ref="W169" si="40">SUM(W170:W173)</f>
        <v>0</v>
      </c>
      <c r="X169" s="260">
        <f t="shared" si="34"/>
        <v>1449224.628</v>
      </c>
    </row>
    <row r="170" spans="1:27" s="262" customFormat="1" ht="14.45" customHeight="1">
      <c r="A170" s="272"/>
      <c r="B170" s="491" t="s">
        <v>8</v>
      </c>
      <c r="C170" s="274" t="s">
        <v>6</v>
      </c>
      <c r="D170" s="255" t="s">
        <v>3</v>
      </c>
      <c r="E170" s="275" t="s">
        <v>3</v>
      </c>
      <c r="F170" s="257" t="s">
        <v>3</v>
      </c>
      <c r="G170" s="471" t="s">
        <v>356</v>
      </c>
      <c r="H170" s="263" t="s">
        <v>359</v>
      </c>
      <c r="I170" s="263" t="s">
        <v>248</v>
      </c>
      <c r="J170" s="263" t="s">
        <v>181</v>
      </c>
      <c r="K170" s="264" t="s">
        <v>3</v>
      </c>
      <c r="L170" s="264" t="s">
        <v>3</v>
      </c>
      <c r="M170" s="265" t="s">
        <v>3</v>
      </c>
      <c r="N170" s="265" t="s">
        <v>3</v>
      </c>
      <c r="O170" s="265" t="s">
        <v>3</v>
      </c>
      <c r="P170" s="265">
        <v>17646.5</v>
      </c>
      <c r="Q170" s="264" t="s">
        <v>3</v>
      </c>
      <c r="R170" s="227" t="s">
        <v>3</v>
      </c>
      <c r="S170" s="280" t="s">
        <v>3</v>
      </c>
      <c r="T170" s="405" t="s">
        <v>3</v>
      </c>
      <c r="U170" s="405" t="s">
        <v>3</v>
      </c>
      <c r="V170" s="405" t="s">
        <v>3</v>
      </c>
      <c r="W170" s="405" t="s">
        <v>3</v>
      </c>
      <c r="X170" s="260">
        <f t="shared" si="34"/>
        <v>17646.5</v>
      </c>
    </row>
    <row r="171" spans="1:27" s="262" customFormat="1">
      <c r="A171" s="272"/>
      <c r="B171" s="492"/>
      <c r="C171" s="274"/>
      <c r="D171" s="255"/>
      <c r="E171" s="275"/>
      <c r="F171" s="257"/>
      <c r="G171" s="472"/>
      <c r="H171" s="263" t="s">
        <v>358</v>
      </c>
      <c r="I171" s="263" t="s">
        <v>347</v>
      </c>
      <c r="J171" s="263" t="s">
        <v>254</v>
      </c>
      <c r="K171" s="264" t="s">
        <v>3</v>
      </c>
      <c r="L171" s="264" t="s">
        <v>3</v>
      </c>
      <c r="M171" s="264" t="s">
        <v>3</v>
      </c>
      <c r="N171" s="264" t="s">
        <v>3</v>
      </c>
      <c r="O171" s="264" t="s">
        <v>3</v>
      </c>
      <c r="P171" s="264" t="s">
        <v>3</v>
      </c>
      <c r="Q171" s="264" t="s">
        <v>3</v>
      </c>
      <c r="R171" s="390">
        <v>17410.717000000001</v>
      </c>
      <c r="S171" s="364">
        <v>266122.5</v>
      </c>
      <c r="T171" s="416">
        <f t="shared" ref="T171" si="41">T185</f>
        <v>57726.9</v>
      </c>
      <c r="U171" s="405">
        <v>0</v>
      </c>
      <c r="V171" s="405">
        <v>0</v>
      </c>
      <c r="W171" s="405">
        <v>0</v>
      </c>
      <c r="X171" s="260"/>
      <c r="Y171" s="269"/>
      <c r="Z171" s="269"/>
    </row>
    <row r="172" spans="1:27" s="262" customFormat="1" ht="72.599999999999994" customHeight="1">
      <c r="A172" s="272"/>
      <c r="B172" s="492"/>
      <c r="C172" s="274" t="s">
        <v>6</v>
      </c>
      <c r="D172" s="255" t="s">
        <v>3</v>
      </c>
      <c r="E172" s="275" t="s">
        <v>3</v>
      </c>
      <c r="F172" s="257" t="s">
        <v>3</v>
      </c>
      <c r="G172" s="472"/>
      <c r="H172" s="263" t="s">
        <v>359</v>
      </c>
      <c r="I172" s="263" t="s">
        <v>301</v>
      </c>
      <c r="J172" s="263" t="s">
        <v>254</v>
      </c>
      <c r="K172" s="264" t="s">
        <v>3</v>
      </c>
      <c r="L172" s="264" t="s">
        <v>3</v>
      </c>
      <c r="M172" s="264" t="s">
        <v>3</v>
      </c>
      <c r="N172" s="264" t="s">
        <v>3</v>
      </c>
      <c r="O172" s="264" t="s">
        <v>3</v>
      </c>
      <c r="P172" s="264" t="s">
        <v>3</v>
      </c>
      <c r="Q172" s="264" t="s">
        <v>3</v>
      </c>
      <c r="R172" s="229">
        <f>92354.405+10261.594</f>
        <v>102615.999</v>
      </c>
      <c r="S172" s="266">
        <v>277300</v>
      </c>
      <c r="T172" s="392">
        <v>277300</v>
      </c>
      <c r="U172" s="392">
        <v>370520</v>
      </c>
      <c r="V172" s="392">
        <v>0</v>
      </c>
      <c r="W172" s="392">
        <v>0</v>
      </c>
      <c r="X172" s="257" t="s">
        <v>3</v>
      </c>
      <c r="Y172" s="269"/>
    </row>
    <row r="173" spans="1:27" s="262" customFormat="1" ht="67.150000000000006" customHeight="1">
      <c r="A173" s="272"/>
      <c r="B173" s="493"/>
      <c r="C173" s="274"/>
      <c r="D173" s="255"/>
      <c r="E173" s="275"/>
      <c r="F173" s="257"/>
      <c r="G173" s="281" t="s">
        <v>34</v>
      </c>
      <c r="H173" s="263" t="s">
        <v>358</v>
      </c>
      <c r="I173" s="263" t="s">
        <v>383</v>
      </c>
      <c r="J173" s="263" t="s">
        <v>208</v>
      </c>
      <c r="K173" s="264" t="s">
        <v>3</v>
      </c>
      <c r="L173" s="264" t="s">
        <v>3</v>
      </c>
      <c r="M173" s="264" t="s">
        <v>3</v>
      </c>
      <c r="N173" s="264" t="s">
        <v>3</v>
      </c>
      <c r="O173" s="264" t="s">
        <v>3</v>
      </c>
      <c r="P173" s="264" t="s">
        <v>3</v>
      </c>
      <c r="Q173" s="264" t="s">
        <v>3</v>
      </c>
      <c r="R173" s="391">
        <v>62582.012000000002</v>
      </c>
      <c r="S173" s="365" t="str">
        <f t="shared" ref="S173:T173" si="42">S184</f>
        <v>Х</v>
      </c>
      <c r="T173" s="417" t="str">
        <f t="shared" si="42"/>
        <v>Х</v>
      </c>
      <c r="U173" s="392">
        <v>0</v>
      </c>
      <c r="V173" s="392">
        <v>0</v>
      </c>
      <c r="W173" s="392">
        <v>0</v>
      </c>
      <c r="X173" s="257"/>
    </row>
    <row r="174" spans="1:27" s="262" customFormat="1" ht="38.25" customHeight="1">
      <c r="A174" s="272"/>
      <c r="B174" s="274" t="s">
        <v>9</v>
      </c>
      <c r="C174" s="274" t="s">
        <v>6</v>
      </c>
      <c r="D174" s="255" t="s">
        <v>3</v>
      </c>
      <c r="E174" s="275" t="s">
        <v>3</v>
      </c>
      <c r="F174" s="257" t="s">
        <v>3</v>
      </c>
      <c r="G174" s="282"/>
      <c r="H174" s="257" t="s">
        <v>3</v>
      </c>
      <c r="I174" s="257" t="s">
        <v>3</v>
      </c>
      <c r="J174" s="257" t="s">
        <v>3</v>
      </c>
      <c r="K174" s="257" t="s">
        <v>3</v>
      </c>
      <c r="L174" s="257" t="s">
        <v>3</v>
      </c>
      <c r="M174" s="257" t="s">
        <v>3</v>
      </c>
      <c r="N174" s="257" t="s">
        <v>3</v>
      </c>
      <c r="O174" s="257" t="s">
        <v>3</v>
      </c>
      <c r="P174" s="257" t="s">
        <v>3</v>
      </c>
      <c r="Q174" s="257" t="s">
        <v>3</v>
      </c>
      <c r="R174" s="399" t="s">
        <v>3</v>
      </c>
      <c r="S174" s="280" t="s">
        <v>3</v>
      </c>
      <c r="T174" s="405" t="s">
        <v>3</v>
      </c>
      <c r="U174" s="405" t="s">
        <v>3</v>
      </c>
      <c r="V174" s="405" t="s">
        <v>3</v>
      </c>
      <c r="W174" s="405" t="s">
        <v>3</v>
      </c>
      <c r="X174" s="257" t="s">
        <v>3</v>
      </c>
    </row>
    <row r="175" spans="1:27" s="262" customFormat="1" ht="38.25" customHeight="1">
      <c r="A175" s="272"/>
      <c r="B175" s="274" t="s">
        <v>10</v>
      </c>
      <c r="C175" s="274"/>
      <c r="D175" s="255"/>
      <c r="E175" s="275"/>
      <c r="F175" s="257"/>
      <c r="G175" s="283"/>
      <c r="H175" s="257"/>
      <c r="I175" s="257"/>
      <c r="J175" s="257"/>
      <c r="K175" s="257"/>
      <c r="L175" s="257"/>
      <c r="M175" s="257"/>
      <c r="N175" s="257"/>
      <c r="O175" s="257"/>
      <c r="P175" s="257"/>
      <c r="Q175" s="257"/>
      <c r="R175" s="399"/>
      <c r="S175" s="280"/>
      <c r="T175" s="405"/>
      <c r="U175" s="405"/>
      <c r="V175" s="405"/>
      <c r="W175" s="405"/>
      <c r="X175" s="257"/>
    </row>
    <row r="176" spans="1:27" s="262" customFormat="1" ht="45">
      <c r="A176" s="272"/>
      <c r="B176" s="274" t="s">
        <v>253</v>
      </c>
      <c r="C176" s="274" t="s">
        <v>53</v>
      </c>
      <c r="D176" s="255" t="s">
        <v>3</v>
      </c>
      <c r="E176" s="284" t="s">
        <v>39</v>
      </c>
      <c r="F176" s="257" t="s">
        <v>284</v>
      </c>
      <c r="G176" s="276"/>
      <c r="H176" s="257" t="s">
        <v>3</v>
      </c>
      <c r="I176" s="257" t="s">
        <v>3</v>
      </c>
      <c r="J176" s="257" t="s">
        <v>3</v>
      </c>
      <c r="K176" s="257" t="s">
        <v>3</v>
      </c>
      <c r="L176" s="257" t="s">
        <v>3</v>
      </c>
      <c r="M176" s="257" t="s">
        <v>3</v>
      </c>
      <c r="N176" s="257" t="s">
        <v>3</v>
      </c>
      <c r="O176" s="257">
        <v>1</v>
      </c>
      <c r="P176" s="257">
        <v>1</v>
      </c>
      <c r="Q176" s="257">
        <v>0</v>
      </c>
      <c r="R176" s="399">
        <v>0</v>
      </c>
      <c r="S176" s="280">
        <v>1</v>
      </c>
      <c r="T176" s="405">
        <v>0</v>
      </c>
      <c r="U176" s="405" t="s">
        <v>3</v>
      </c>
      <c r="V176" s="405" t="s">
        <v>3</v>
      </c>
      <c r="W176" s="405" t="s">
        <v>3</v>
      </c>
      <c r="X176" s="257" t="s">
        <v>3</v>
      </c>
    </row>
    <row r="177" spans="1:26" s="262" customFormat="1" ht="45">
      <c r="A177" s="285"/>
      <c r="B177" s="286" t="s">
        <v>152</v>
      </c>
      <c r="C177" s="286" t="s">
        <v>53</v>
      </c>
      <c r="D177" s="287" t="s">
        <v>3</v>
      </c>
      <c r="E177" s="288" t="s">
        <v>39</v>
      </c>
      <c r="F177" s="257" t="s">
        <v>354</v>
      </c>
      <c r="G177" s="289"/>
      <c r="H177" s="290" t="s">
        <v>3</v>
      </c>
      <c r="I177" s="290" t="s">
        <v>3</v>
      </c>
      <c r="J177" s="290" t="s">
        <v>3</v>
      </c>
      <c r="K177" s="290" t="s">
        <v>3</v>
      </c>
      <c r="L177" s="290" t="s">
        <v>3</v>
      </c>
      <c r="M177" s="290">
        <v>1</v>
      </c>
      <c r="N177" s="290">
        <v>1</v>
      </c>
      <c r="O177" s="290">
        <v>0</v>
      </c>
      <c r="P177" s="290">
        <v>0</v>
      </c>
      <c r="Q177" s="290">
        <v>0</v>
      </c>
      <c r="R177" s="397">
        <v>0</v>
      </c>
      <c r="S177" s="366">
        <v>5</v>
      </c>
      <c r="T177" s="418">
        <f>1</f>
        <v>1</v>
      </c>
      <c r="U177" s="418">
        <v>1</v>
      </c>
      <c r="V177" s="405" t="s">
        <v>3</v>
      </c>
      <c r="W177" s="405" t="s">
        <v>3</v>
      </c>
      <c r="X177" s="290" t="s">
        <v>3</v>
      </c>
    </row>
    <row r="178" spans="1:26" s="262" customFormat="1" ht="118.9" customHeight="1">
      <c r="A178" s="291" t="s">
        <v>337</v>
      </c>
      <c r="B178" s="292" t="s">
        <v>338</v>
      </c>
      <c r="C178" s="274"/>
      <c r="D178" s="274"/>
      <c r="E178" s="293"/>
      <c r="F178" s="293"/>
      <c r="G178" s="294"/>
      <c r="H178" s="293"/>
      <c r="I178" s="293"/>
      <c r="J178" s="293"/>
      <c r="K178" s="293"/>
      <c r="L178" s="293"/>
      <c r="M178" s="293"/>
      <c r="N178" s="293"/>
      <c r="O178" s="293"/>
      <c r="P178" s="293"/>
      <c r="Q178" s="293"/>
      <c r="R178" s="385"/>
      <c r="S178" s="367"/>
      <c r="T178" s="385"/>
      <c r="U178" s="40"/>
      <c r="V178" s="40"/>
      <c r="W178" s="40"/>
      <c r="X178" s="293"/>
    </row>
    <row r="179" spans="1:26" s="262" customFormat="1">
      <c r="A179" s="501"/>
      <c r="B179" s="482" t="s">
        <v>339</v>
      </c>
      <c r="C179" s="296" t="s">
        <v>344</v>
      </c>
      <c r="D179" s="297" t="s">
        <v>3</v>
      </c>
      <c r="E179" s="298" t="s">
        <v>3</v>
      </c>
      <c r="F179" s="298" t="s">
        <v>3</v>
      </c>
      <c r="G179" s="299"/>
      <c r="H179" s="295"/>
      <c r="I179" s="295"/>
      <c r="J179" s="295"/>
      <c r="K179" s="295"/>
      <c r="L179" s="295"/>
      <c r="M179" s="300">
        <v>0</v>
      </c>
      <c r="N179" s="301">
        <v>0</v>
      </c>
      <c r="O179" s="301">
        <v>0</v>
      </c>
      <c r="P179" s="301">
        <v>0</v>
      </c>
      <c r="Q179" s="301">
        <v>0</v>
      </c>
      <c r="R179" s="386">
        <f>SUM(R180:R182)</f>
        <v>22104.799999999996</v>
      </c>
      <c r="S179" s="368">
        <f t="shared" ref="S179:T179" si="43">SUM(S180:S182)</f>
        <v>2688.1</v>
      </c>
      <c r="T179" s="386">
        <f t="shared" si="43"/>
        <v>583.1</v>
      </c>
      <c r="U179" s="409">
        <f t="shared" ref="U179:W179" si="44">SUM(U180:U182)</f>
        <v>0</v>
      </c>
      <c r="V179" s="409">
        <f t="shared" si="44"/>
        <v>0</v>
      </c>
      <c r="W179" s="409">
        <f t="shared" si="44"/>
        <v>0</v>
      </c>
      <c r="X179" s="301">
        <v>0</v>
      </c>
    </row>
    <row r="180" spans="1:26" s="262" customFormat="1" ht="79.900000000000006" customHeight="1">
      <c r="A180" s="502"/>
      <c r="B180" s="483"/>
      <c r="C180" s="304"/>
      <c r="D180" s="304"/>
      <c r="E180" s="303"/>
      <c r="F180" s="303"/>
      <c r="G180" s="305" t="s">
        <v>34</v>
      </c>
      <c r="H180" s="306" t="s">
        <v>358</v>
      </c>
      <c r="I180" s="259" t="s">
        <v>382</v>
      </c>
      <c r="J180" s="306" t="s">
        <v>208</v>
      </c>
      <c r="K180" s="307" t="s">
        <v>3</v>
      </c>
      <c r="L180" s="307" t="s">
        <v>3</v>
      </c>
      <c r="M180" s="307" t="s">
        <v>3</v>
      </c>
      <c r="N180" s="307" t="s">
        <v>3</v>
      </c>
      <c r="O180" s="307" t="s">
        <v>3</v>
      </c>
      <c r="P180" s="307" t="s">
        <v>3</v>
      </c>
      <c r="Q180" s="307" t="s">
        <v>3</v>
      </c>
      <c r="R180" s="387">
        <v>632.1</v>
      </c>
      <c r="S180" s="369">
        <v>0</v>
      </c>
      <c r="T180" s="410">
        <v>0</v>
      </c>
      <c r="U180" s="411">
        <v>0</v>
      </c>
      <c r="V180" s="411">
        <v>0</v>
      </c>
      <c r="W180" s="411">
        <v>0</v>
      </c>
      <c r="X180" s="301">
        <v>0</v>
      </c>
      <c r="Y180" s="269"/>
    </row>
    <row r="181" spans="1:26" s="262" customFormat="1" ht="83.45" customHeight="1">
      <c r="A181" s="502"/>
      <c r="B181" s="483"/>
      <c r="C181" s="304"/>
      <c r="D181" s="304"/>
      <c r="E181" s="303"/>
      <c r="F181" s="303"/>
      <c r="G181" s="305" t="s">
        <v>357</v>
      </c>
      <c r="H181" s="306" t="s">
        <v>358</v>
      </c>
      <c r="I181" s="306" t="s">
        <v>346</v>
      </c>
      <c r="J181" s="306" t="s">
        <v>254</v>
      </c>
      <c r="K181" s="307" t="s">
        <v>3</v>
      </c>
      <c r="L181" s="307" t="s">
        <v>3</v>
      </c>
      <c r="M181" s="307" t="s">
        <v>3</v>
      </c>
      <c r="N181" s="307" t="s">
        <v>3</v>
      </c>
      <c r="O181" s="307" t="s">
        <v>3</v>
      </c>
      <c r="P181" s="307" t="s">
        <v>3</v>
      </c>
      <c r="Q181" s="307" t="s">
        <v>3</v>
      </c>
      <c r="R181" s="387">
        <f>10076.3+11396.4</f>
        <v>21472.699999999997</v>
      </c>
      <c r="S181" s="369">
        <v>2688.1</v>
      </c>
      <c r="T181" s="410">
        <v>583.1</v>
      </c>
      <c r="U181" s="411">
        <v>0</v>
      </c>
      <c r="V181" s="411">
        <v>0</v>
      </c>
      <c r="W181" s="411">
        <v>0</v>
      </c>
      <c r="X181" s="301">
        <v>0</v>
      </c>
      <c r="Z181" s="269"/>
    </row>
    <row r="182" spans="1:26" s="262" customFormat="1" ht="14.45" customHeight="1">
      <c r="A182" s="503"/>
      <c r="B182" s="484"/>
      <c r="C182" s="304"/>
      <c r="D182" s="304"/>
      <c r="E182" s="303"/>
      <c r="F182" s="303"/>
      <c r="G182" s="304"/>
      <c r="H182" s="306"/>
      <c r="I182" s="306"/>
      <c r="J182" s="306"/>
      <c r="K182" s="307"/>
      <c r="L182" s="307"/>
      <c r="M182" s="307"/>
      <c r="N182" s="307"/>
      <c r="O182" s="307"/>
      <c r="P182" s="307"/>
      <c r="Q182" s="307"/>
      <c r="R182" s="387"/>
      <c r="S182" s="369"/>
      <c r="T182" s="410"/>
      <c r="U182" s="411"/>
      <c r="V182" s="411"/>
      <c r="W182" s="411"/>
      <c r="X182" s="301">
        <v>0</v>
      </c>
    </row>
    <row r="183" spans="1:26" s="262" customFormat="1" ht="54" customHeight="1">
      <c r="A183" s="303"/>
      <c r="B183" s="292" t="s">
        <v>340</v>
      </c>
      <c r="C183" s="304"/>
      <c r="D183" s="304"/>
      <c r="E183" s="303"/>
      <c r="F183" s="303"/>
      <c r="G183" s="304"/>
      <c r="H183" s="308" t="s">
        <v>3</v>
      </c>
      <c r="I183" s="308" t="s">
        <v>3</v>
      </c>
      <c r="J183" s="308" t="s">
        <v>3</v>
      </c>
      <c r="K183" s="308" t="s">
        <v>3</v>
      </c>
      <c r="L183" s="308" t="s">
        <v>3</v>
      </c>
      <c r="M183" s="308" t="s">
        <v>3</v>
      </c>
      <c r="N183" s="308" t="s">
        <v>3</v>
      </c>
      <c r="O183" s="308" t="s">
        <v>3</v>
      </c>
      <c r="P183" s="308" t="s">
        <v>3</v>
      </c>
      <c r="Q183" s="309" t="s">
        <v>3</v>
      </c>
      <c r="R183" s="387">
        <f>SUM(R184:R185)</f>
        <v>79992.7</v>
      </c>
      <c r="S183" s="370">
        <f t="shared" ref="S183:T183" si="45">SUM(S184:S185)</f>
        <v>266122.44900000002</v>
      </c>
      <c r="T183" s="412">
        <f t="shared" si="45"/>
        <v>57726.9</v>
      </c>
      <c r="U183" s="419">
        <v>0</v>
      </c>
      <c r="V183" s="419">
        <v>0</v>
      </c>
      <c r="W183" s="419">
        <v>0</v>
      </c>
      <c r="X183" s="309">
        <v>0</v>
      </c>
      <c r="Y183" s="269"/>
    </row>
    <row r="184" spans="1:26" s="262" customFormat="1" ht="56.45" customHeight="1">
      <c r="A184" s="295"/>
      <c r="B184" s="482" t="s">
        <v>341</v>
      </c>
      <c r="C184" s="476" t="s">
        <v>344</v>
      </c>
      <c r="D184" s="478"/>
      <c r="E184" s="480" t="s">
        <v>3</v>
      </c>
      <c r="F184" s="480" t="s">
        <v>3</v>
      </c>
      <c r="G184" s="305" t="s">
        <v>34</v>
      </c>
      <c r="H184" s="306" t="s">
        <v>358</v>
      </c>
      <c r="I184" s="259" t="s">
        <v>383</v>
      </c>
      <c r="J184" s="306" t="s">
        <v>208</v>
      </c>
      <c r="K184" s="307" t="s">
        <v>3</v>
      </c>
      <c r="L184" s="307" t="s">
        <v>3</v>
      </c>
      <c r="M184" s="307" t="s">
        <v>3</v>
      </c>
      <c r="N184" s="307" t="s">
        <v>3</v>
      </c>
      <c r="O184" s="307" t="s">
        <v>3</v>
      </c>
      <c r="P184" s="307" t="s">
        <v>3</v>
      </c>
      <c r="Q184" s="307" t="s">
        <v>3</v>
      </c>
      <c r="R184" s="229">
        <v>62582</v>
      </c>
      <c r="S184" s="307" t="s">
        <v>3</v>
      </c>
      <c r="T184" s="216" t="s">
        <v>3</v>
      </c>
      <c r="U184" s="216" t="s">
        <v>3</v>
      </c>
      <c r="V184" s="216" t="s">
        <v>3</v>
      </c>
      <c r="W184" s="216" t="s">
        <v>3</v>
      </c>
      <c r="X184" s="307" t="s">
        <v>3</v>
      </c>
    </row>
    <row r="185" spans="1:26" s="262" customFormat="1" ht="91.15" customHeight="1">
      <c r="A185" s="295"/>
      <c r="B185" s="504"/>
      <c r="C185" s="477"/>
      <c r="D185" s="479"/>
      <c r="E185" s="481"/>
      <c r="F185" s="481"/>
      <c r="G185" s="310" t="s">
        <v>357</v>
      </c>
      <c r="H185" s="306" t="s">
        <v>358</v>
      </c>
      <c r="I185" s="306" t="s">
        <v>347</v>
      </c>
      <c r="J185" s="306" t="s">
        <v>254</v>
      </c>
      <c r="K185" s="307" t="s">
        <v>3</v>
      </c>
      <c r="L185" s="307" t="s">
        <v>3</v>
      </c>
      <c r="M185" s="307" t="s">
        <v>3</v>
      </c>
      <c r="N185" s="307" t="s">
        <v>3</v>
      </c>
      <c r="O185" s="307" t="s">
        <v>3</v>
      </c>
      <c r="P185" s="307" t="s">
        <v>3</v>
      </c>
      <c r="Q185" s="307" t="s">
        <v>3</v>
      </c>
      <c r="R185" s="386">
        <v>17410.7</v>
      </c>
      <c r="S185" s="302">
        <v>266122.44900000002</v>
      </c>
      <c r="T185" s="409">
        <v>57726.9</v>
      </c>
      <c r="U185" s="420">
        <v>0</v>
      </c>
      <c r="V185" s="420">
        <v>0</v>
      </c>
      <c r="W185" s="420">
        <v>0</v>
      </c>
      <c r="X185" s="309">
        <v>0</v>
      </c>
    </row>
    <row r="186" spans="1:26" s="262" customFormat="1" ht="24" customHeight="1">
      <c r="A186" s="303"/>
      <c r="B186" s="292" t="s">
        <v>342</v>
      </c>
      <c r="C186" s="296" t="s">
        <v>344</v>
      </c>
      <c r="D186" s="304"/>
      <c r="E186" s="308" t="s">
        <v>3</v>
      </c>
      <c r="F186" s="308" t="s">
        <v>3</v>
      </c>
      <c r="G186" s="304"/>
      <c r="H186" s="308" t="s">
        <v>3</v>
      </c>
      <c r="I186" s="308" t="s">
        <v>3</v>
      </c>
      <c r="J186" s="308" t="s">
        <v>3</v>
      </c>
      <c r="K186" s="308" t="s">
        <v>3</v>
      </c>
      <c r="L186" s="308" t="s">
        <v>3</v>
      </c>
      <c r="M186" s="308" t="s">
        <v>3</v>
      </c>
      <c r="N186" s="308" t="s">
        <v>3</v>
      </c>
      <c r="O186" s="308" t="s">
        <v>3</v>
      </c>
      <c r="P186" s="308" t="s">
        <v>3</v>
      </c>
      <c r="Q186" s="308" t="s">
        <v>3</v>
      </c>
      <c r="R186" s="388" t="s">
        <v>3</v>
      </c>
      <c r="S186" s="311" t="s">
        <v>3</v>
      </c>
      <c r="T186" s="413" t="s">
        <v>3</v>
      </c>
      <c r="U186" s="413" t="s">
        <v>3</v>
      </c>
      <c r="V186" s="413" t="s">
        <v>3</v>
      </c>
      <c r="W186" s="413" t="s">
        <v>3</v>
      </c>
      <c r="X186" s="308" t="s">
        <v>3</v>
      </c>
    </row>
    <row r="187" spans="1:26" s="262" customFormat="1" ht="82.5" customHeight="1">
      <c r="A187" s="303"/>
      <c r="B187" s="292" t="s">
        <v>343</v>
      </c>
      <c r="C187" s="373" t="s">
        <v>53</v>
      </c>
      <c r="D187" s="374"/>
      <c r="E187" s="375" t="s">
        <v>39</v>
      </c>
      <c r="F187" s="375" t="s">
        <v>367</v>
      </c>
      <c r="G187" s="304"/>
      <c r="H187" s="308" t="s">
        <v>3</v>
      </c>
      <c r="I187" s="308" t="s">
        <v>3</v>
      </c>
      <c r="J187" s="308" t="s">
        <v>3</v>
      </c>
      <c r="K187" s="308" t="s">
        <v>3</v>
      </c>
      <c r="L187" s="308" t="s">
        <v>3</v>
      </c>
      <c r="M187" s="308" t="s">
        <v>3</v>
      </c>
      <c r="N187" s="308" t="s">
        <v>3</v>
      </c>
      <c r="O187" s="308" t="s">
        <v>3</v>
      </c>
      <c r="P187" s="308" t="s">
        <v>3</v>
      </c>
      <c r="Q187" s="308" t="s">
        <v>3</v>
      </c>
      <c r="R187" s="389">
        <v>3</v>
      </c>
      <c r="S187" s="308" t="s">
        <v>3</v>
      </c>
      <c r="T187" s="413" t="s">
        <v>3</v>
      </c>
      <c r="U187" s="413" t="s">
        <v>3</v>
      </c>
      <c r="V187" s="413" t="s">
        <v>3</v>
      </c>
      <c r="W187" s="413" t="s">
        <v>3</v>
      </c>
      <c r="X187" s="308" t="s">
        <v>3</v>
      </c>
    </row>
    <row r="188" spans="1:26" s="262" customFormat="1" ht="82.5" customHeight="1">
      <c r="A188" s="303"/>
      <c r="B188" s="292" t="s">
        <v>395</v>
      </c>
      <c r="C188" s="373" t="s">
        <v>53</v>
      </c>
      <c r="D188" s="374"/>
      <c r="E188" s="375" t="s">
        <v>39</v>
      </c>
      <c r="F188" s="375" t="s">
        <v>367</v>
      </c>
      <c r="G188" s="304"/>
      <c r="H188" s="308" t="s">
        <v>3</v>
      </c>
      <c r="I188" s="308" t="s">
        <v>3</v>
      </c>
      <c r="J188" s="308" t="s">
        <v>3</v>
      </c>
      <c r="K188" s="308" t="s">
        <v>3</v>
      </c>
      <c r="L188" s="308" t="s">
        <v>3</v>
      </c>
      <c r="M188" s="308" t="s">
        <v>3</v>
      </c>
      <c r="N188" s="308" t="s">
        <v>3</v>
      </c>
      <c r="O188" s="308" t="s">
        <v>3</v>
      </c>
      <c r="P188" s="308" t="s">
        <v>3</v>
      </c>
      <c r="Q188" s="308" t="s">
        <v>3</v>
      </c>
      <c r="R188" s="389" t="s">
        <v>3</v>
      </c>
      <c r="S188" s="311">
        <v>5</v>
      </c>
      <c r="T188" s="413">
        <v>1</v>
      </c>
      <c r="U188" s="413" t="s">
        <v>3</v>
      </c>
      <c r="V188" s="413" t="s">
        <v>3</v>
      </c>
      <c r="W188" s="413" t="s">
        <v>3</v>
      </c>
      <c r="X188" s="308"/>
    </row>
    <row r="189" spans="1:26" ht="90">
      <c r="A189" s="230" t="s">
        <v>203</v>
      </c>
      <c r="B189" s="231" t="s">
        <v>232</v>
      </c>
      <c r="C189" s="232"/>
      <c r="D189" s="233">
        <v>0.1</v>
      </c>
      <c r="E189" s="234"/>
      <c r="F189" s="227" t="s">
        <v>354</v>
      </c>
      <c r="G189" s="235"/>
      <c r="H189" s="149"/>
      <c r="I189" s="149"/>
      <c r="J189" s="149"/>
      <c r="K189" s="227"/>
      <c r="L189" s="227"/>
      <c r="M189" s="236"/>
      <c r="N189" s="236"/>
      <c r="O189" s="236"/>
      <c r="P189" s="236"/>
      <c r="Q189" s="236"/>
      <c r="R189" s="236"/>
      <c r="S189" s="371"/>
      <c r="T189" s="236"/>
      <c r="U189" s="421"/>
      <c r="V189" s="421"/>
      <c r="W189" s="421"/>
      <c r="X189" s="216"/>
    </row>
    <row r="190" spans="1:26" ht="30" customHeight="1">
      <c r="A190" s="455"/>
      <c r="B190" s="463" t="s">
        <v>217</v>
      </c>
      <c r="C190" s="474" t="s">
        <v>6</v>
      </c>
      <c r="D190" s="233" t="s">
        <v>3</v>
      </c>
      <c r="E190" s="234" t="s">
        <v>3</v>
      </c>
      <c r="F190" s="227" t="s">
        <v>3</v>
      </c>
      <c r="G190" s="465" t="s">
        <v>34</v>
      </c>
      <c r="H190" s="227" t="s">
        <v>3</v>
      </c>
      <c r="I190" s="227" t="s">
        <v>3</v>
      </c>
      <c r="J190" s="227" t="s">
        <v>3</v>
      </c>
      <c r="K190" s="227" t="s">
        <v>3</v>
      </c>
      <c r="L190" s="227" t="s">
        <v>3</v>
      </c>
      <c r="M190" s="229">
        <f>SUM(M191:M193)</f>
        <v>0</v>
      </c>
      <c r="N190" s="229">
        <f>SUM(N191:N193)</f>
        <v>0</v>
      </c>
      <c r="O190" s="229">
        <f>SUM(O191:O193)</f>
        <v>0</v>
      </c>
      <c r="P190" s="229">
        <f>P191+P192</f>
        <v>500</v>
      </c>
      <c r="Q190" s="229">
        <f>Q191+Q192</f>
        <v>1000</v>
      </c>
      <c r="R190" s="229">
        <f>R191+R192</f>
        <v>1000</v>
      </c>
      <c r="S190" s="265">
        <f t="shared" ref="S190:T190" si="46">S191+S192</f>
        <v>1000</v>
      </c>
      <c r="T190" s="229">
        <f t="shared" si="46"/>
        <v>1000</v>
      </c>
      <c r="U190" s="200">
        <f t="shared" ref="U190:W190" si="47">U191+U192</f>
        <v>1000</v>
      </c>
      <c r="V190" s="200">
        <f t="shared" si="47"/>
        <v>3000</v>
      </c>
      <c r="W190" s="200">
        <f t="shared" si="47"/>
        <v>3000</v>
      </c>
      <c r="X190" s="200">
        <f>SUM(M190:W190)</f>
        <v>11500</v>
      </c>
    </row>
    <row r="191" spans="1:26">
      <c r="A191" s="456"/>
      <c r="B191" s="464"/>
      <c r="C191" s="475"/>
      <c r="D191" s="233" t="s">
        <v>3</v>
      </c>
      <c r="E191" s="234" t="s">
        <v>3</v>
      </c>
      <c r="F191" s="227" t="s">
        <v>3</v>
      </c>
      <c r="G191" s="465"/>
      <c r="H191" s="149" t="s">
        <v>359</v>
      </c>
      <c r="I191" s="149" t="s">
        <v>309</v>
      </c>
      <c r="J191" s="149" t="s">
        <v>249</v>
      </c>
      <c r="K191" s="227" t="s">
        <v>3</v>
      </c>
      <c r="L191" s="227" t="s">
        <v>3</v>
      </c>
      <c r="M191" s="227" t="s">
        <v>3</v>
      </c>
      <c r="N191" s="227" t="s">
        <v>3</v>
      </c>
      <c r="O191" s="227" t="s">
        <v>3</v>
      </c>
      <c r="P191" s="229">
        <v>500</v>
      </c>
      <c r="Q191" s="229">
        <v>1000</v>
      </c>
      <c r="R191" s="229">
        <v>0</v>
      </c>
      <c r="S191" s="329">
        <v>0</v>
      </c>
      <c r="T191" s="200">
        <v>0</v>
      </c>
      <c r="U191" s="200">
        <v>0</v>
      </c>
      <c r="V191" s="200">
        <v>0</v>
      </c>
      <c r="W191" s="200">
        <v>0</v>
      </c>
      <c r="X191" s="200">
        <f t="shared" ref="X191:X193" si="48">SUM(M191:W191)</f>
        <v>1500</v>
      </c>
    </row>
    <row r="192" spans="1:26" ht="26.25" customHeight="1">
      <c r="A192" s="238"/>
      <c r="B192" s="239"/>
      <c r="C192" s="240"/>
      <c r="D192" s="233"/>
      <c r="E192" s="234"/>
      <c r="F192" s="227"/>
      <c r="G192" s="241"/>
      <c r="H192" s="149" t="s">
        <v>359</v>
      </c>
      <c r="I192" s="149" t="s">
        <v>304</v>
      </c>
      <c r="J192" s="149" t="s">
        <v>401</v>
      </c>
      <c r="K192" s="227" t="s">
        <v>3</v>
      </c>
      <c r="L192" s="227" t="s">
        <v>3</v>
      </c>
      <c r="M192" s="227" t="s">
        <v>3</v>
      </c>
      <c r="N192" s="227" t="s">
        <v>3</v>
      </c>
      <c r="O192" s="227" t="s">
        <v>3</v>
      </c>
      <c r="P192" s="227">
        <v>0</v>
      </c>
      <c r="Q192" s="227">
        <v>0</v>
      </c>
      <c r="R192" s="229">
        <v>1000</v>
      </c>
      <c r="S192" s="329">
        <v>1000</v>
      </c>
      <c r="T192" s="200">
        <v>1000</v>
      </c>
      <c r="U192" s="200">
        <v>1000</v>
      </c>
      <c r="V192" s="200">
        <v>3000</v>
      </c>
      <c r="W192" s="200">
        <v>3000</v>
      </c>
      <c r="X192" s="200">
        <f t="shared" si="48"/>
        <v>10000</v>
      </c>
    </row>
    <row r="193" spans="1:25" ht="30">
      <c r="A193" s="39"/>
      <c r="B193" s="79" t="s">
        <v>28</v>
      </c>
      <c r="C193" s="17"/>
      <c r="D193" s="26" t="s">
        <v>3</v>
      </c>
      <c r="E193" s="47"/>
      <c r="F193" s="198"/>
      <c r="G193" s="199"/>
      <c r="H193" s="198" t="s">
        <v>3</v>
      </c>
      <c r="I193" s="198" t="s">
        <v>3</v>
      </c>
      <c r="J193" s="198" t="s">
        <v>3</v>
      </c>
      <c r="K193" s="198" t="s">
        <v>3</v>
      </c>
      <c r="L193" s="198" t="s">
        <v>3</v>
      </c>
      <c r="M193" s="132">
        <f t="shared" ref="M193:W193" si="49">SUM(M194:M196)</f>
        <v>0</v>
      </c>
      <c r="N193" s="132">
        <f t="shared" si="49"/>
        <v>0</v>
      </c>
      <c r="O193" s="132">
        <f t="shared" si="49"/>
        <v>0</v>
      </c>
      <c r="P193" s="132">
        <f t="shared" si="49"/>
        <v>0</v>
      </c>
      <c r="Q193" s="132">
        <f t="shared" si="49"/>
        <v>0</v>
      </c>
      <c r="R193" s="132">
        <f t="shared" si="49"/>
        <v>0</v>
      </c>
      <c r="S193" s="260">
        <f t="shared" si="49"/>
        <v>0</v>
      </c>
      <c r="T193" s="132">
        <f t="shared" si="49"/>
        <v>0</v>
      </c>
      <c r="U193" s="132">
        <f t="shared" si="49"/>
        <v>0</v>
      </c>
      <c r="V193" s="132">
        <f t="shared" si="49"/>
        <v>0</v>
      </c>
      <c r="W193" s="132">
        <f t="shared" si="49"/>
        <v>0</v>
      </c>
      <c r="X193" s="132">
        <f t="shared" si="48"/>
        <v>0</v>
      </c>
    </row>
    <row r="194" spans="1:25">
      <c r="A194" s="39"/>
      <c r="B194" s="17" t="s">
        <v>8</v>
      </c>
      <c r="C194" s="17" t="s">
        <v>6</v>
      </c>
      <c r="D194" s="26" t="s">
        <v>3</v>
      </c>
      <c r="E194" s="47" t="s">
        <v>3</v>
      </c>
      <c r="F194" s="198" t="s">
        <v>3</v>
      </c>
      <c r="G194" s="199"/>
      <c r="H194" s="198" t="s">
        <v>3</v>
      </c>
      <c r="I194" s="198" t="s">
        <v>3</v>
      </c>
      <c r="J194" s="198" t="s">
        <v>3</v>
      </c>
      <c r="K194" s="198" t="s">
        <v>3</v>
      </c>
      <c r="L194" s="198" t="s">
        <v>3</v>
      </c>
      <c r="M194" s="198" t="s">
        <v>3</v>
      </c>
      <c r="N194" s="198" t="s">
        <v>3</v>
      </c>
      <c r="O194" s="198" t="s">
        <v>3</v>
      </c>
      <c r="P194" s="198" t="s">
        <v>3</v>
      </c>
      <c r="Q194" s="221" t="s">
        <v>3</v>
      </c>
      <c r="R194" s="399" t="s">
        <v>3</v>
      </c>
      <c r="S194" s="280" t="s">
        <v>3</v>
      </c>
      <c r="T194" s="405" t="s">
        <v>3</v>
      </c>
      <c r="U194" s="405" t="s">
        <v>3</v>
      </c>
      <c r="V194" s="405" t="s">
        <v>3</v>
      </c>
      <c r="W194" s="405" t="s">
        <v>3</v>
      </c>
      <c r="X194" s="198" t="s">
        <v>3</v>
      </c>
    </row>
    <row r="195" spans="1:25">
      <c r="A195" s="39"/>
      <c r="B195" s="17" t="s">
        <v>9</v>
      </c>
      <c r="C195" s="17" t="s">
        <v>6</v>
      </c>
      <c r="D195" s="26" t="s">
        <v>3</v>
      </c>
      <c r="E195" s="47" t="s">
        <v>3</v>
      </c>
      <c r="F195" s="198" t="s">
        <v>3</v>
      </c>
      <c r="G195" s="199"/>
      <c r="H195" s="198" t="s">
        <v>3</v>
      </c>
      <c r="I195" s="198" t="s">
        <v>3</v>
      </c>
      <c r="J195" s="198" t="s">
        <v>3</v>
      </c>
      <c r="K195" s="198" t="s">
        <v>3</v>
      </c>
      <c r="L195" s="198" t="s">
        <v>3</v>
      </c>
      <c r="M195" s="198" t="s">
        <v>3</v>
      </c>
      <c r="N195" s="198" t="s">
        <v>3</v>
      </c>
      <c r="O195" s="198" t="s">
        <v>3</v>
      </c>
      <c r="P195" s="198" t="s">
        <v>3</v>
      </c>
      <c r="Q195" s="221" t="s">
        <v>3</v>
      </c>
      <c r="R195" s="399" t="s">
        <v>3</v>
      </c>
      <c r="S195" s="280" t="s">
        <v>3</v>
      </c>
      <c r="T195" s="405" t="s">
        <v>3</v>
      </c>
      <c r="U195" s="405" t="s">
        <v>3</v>
      </c>
      <c r="V195" s="405" t="s">
        <v>3</v>
      </c>
      <c r="W195" s="405" t="s">
        <v>3</v>
      </c>
      <c r="X195" s="198" t="s">
        <v>3</v>
      </c>
    </row>
    <row r="196" spans="1:25">
      <c r="A196" s="39"/>
      <c r="B196" s="17" t="s">
        <v>10</v>
      </c>
      <c r="C196" s="17" t="s">
        <v>6</v>
      </c>
      <c r="D196" s="26" t="s">
        <v>3</v>
      </c>
      <c r="E196" s="47" t="s">
        <v>3</v>
      </c>
      <c r="F196" s="198" t="s">
        <v>3</v>
      </c>
      <c r="G196" s="199"/>
      <c r="H196" s="198" t="s">
        <v>3</v>
      </c>
      <c r="I196" s="198" t="s">
        <v>3</v>
      </c>
      <c r="J196" s="198" t="s">
        <v>3</v>
      </c>
      <c r="K196" s="198" t="s">
        <v>3</v>
      </c>
      <c r="L196" s="198" t="s">
        <v>3</v>
      </c>
      <c r="M196" s="198" t="s">
        <v>3</v>
      </c>
      <c r="N196" s="198" t="s">
        <v>3</v>
      </c>
      <c r="O196" s="198" t="s">
        <v>3</v>
      </c>
      <c r="P196" s="198" t="s">
        <v>3</v>
      </c>
      <c r="Q196" s="221" t="s">
        <v>3</v>
      </c>
      <c r="R196" s="399" t="s">
        <v>3</v>
      </c>
      <c r="S196" s="280" t="s">
        <v>3</v>
      </c>
      <c r="T196" s="405" t="s">
        <v>3</v>
      </c>
      <c r="U196" s="405" t="s">
        <v>3</v>
      </c>
      <c r="V196" s="405" t="s">
        <v>3</v>
      </c>
      <c r="W196" s="405" t="s">
        <v>3</v>
      </c>
      <c r="X196" s="198" t="s">
        <v>3</v>
      </c>
    </row>
    <row r="197" spans="1:25" ht="75">
      <c r="A197" s="39"/>
      <c r="B197" s="17" t="s">
        <v>230</v>
      </c>
      <c r="C197" s="17" t="s">
        <v>53</v>
      </c>
      <c r="D197" s="26"/>
      <c r="E197" s="73" t="s">
        <v>39</v>
      </c>
      <c r="F197" s="214" t="s">
        <v>353</v>
      </c>
      <c r="G197" s="199"/>
      <c r="H197" s="134" t="s">
        <v>3</v>
      </c>
      <c r="I197" s="134" t="s">
        <v>3</v>
      </c>
      <c r="J197" s="134" t="s">
        <v>3</v>
      </c>
      <c r="K197" s="198" t="s">
        <v>3</v>
      </c>
      <c r="L197" s="198" t="s">
        <v>3</v>
      </c>
      <c r="M197" s="198" t="s">
        <v>3</v>
      </c>
      <c r="N197" s="198" t="s">
        <v>3</v>
      </c>
      <c r="O197" s="198" t="s">
        <v>3</v>
      </c>
      <c r="P197" s="198">
        <v>3</v>
      </c>
      <c r="Q197" s="221">
        <v>3</v>
      </c>
      <c r="R197" s="399">
        <v>3</v>
      </c>
      <c r="S197" s="257">
        <v>3</v>
      </c>
      <c r="T197" s="401">
        <v>3</v>
      </c>
      <c r="U197" s="401">
        <v>3</v>
      </c>
      <c r="V197" s="401">
        <v>3</v>
      </c>
      <c r="W197" s="401">
        <v>3</v>
      </c>
      <c r="X197" s="198" t="s">
        <v>3</v>
      </c>
    </row>
    <row r="198" spans="1:25" ht="60">
      <c r="A198" s="39"/>
      <c r="B198" s="17" t="s">
        <v>231</v>
      </c>
      <c r="C198" s="17" t="s">
        <v>53</v>
      </c>
      <c r="D198" s="26"/>
      <c r="E198" s="73" t="s">
        <v>39</v>
      </c>
      <c r="F198" s="214" t="s">
        <v>353</v>
      </c>
      <c r="G198" s="199"/>
      <c r="H198" s="134" t="s">
        <v>3</v>
      </c>
      <c r="I198" s="134" t="s">
        <v>3</v>
      </c>
      <c r="J198" s="134" t="s">
        <v>3</v>
      </c>
      <c r="K198" s="198" t="s">
        <v>3</v>
      </c>
      <c r="L198" s="198" t="s">
        <v>3</v>
      </c>
      <c r="M198" s="198" t="s">
        <v>3</v>
      </c>
      <c r="N198" s="198" t="s">
        <v>3</v>
      </c>
      <c r="O198" s="198" t="s">
        <v>3</v>
      </c>
      <c r="P198" s="198">
        <v>3</v>
      </c>
      <c r="Q198" s="221">
        <v>3</v>
      </c>
      <c r="R198" s="399">
        <v>3</v>
      </c>
      <c r="S198" s="280">
        <v>3</v>
      </c>
      <c r="T198" s="405">
        <v>3</v>
      </c>
      <c r="U198" s="405">
        <v>3</v>
      </c>
      <c r="V198" s="405">
        <v>3</v>
      </c>
      <c r="W198" s="405">
        <v>3</v>
      </c>
      <c r="X198" s="198" t="s">
        <v>3</v>
      </c>
    </row>
    <row r="199" spans="1:25" ht="90">
      <c r="A199" s="39"/>
      <c r="B199" s="17" t="s">
        <v>220</v>
      </c>
      <c r="C199" s="79" t="s">
        <v>29</v>
      </c>
      <c r="D199" s="73"/>
      <c r="E199" s="73"/>
      <c r="F199" s="214" t="s">
        <v>353</v>
      </c>
      <c r="G199" s="199"/>
      <c r="H199" s="134" t="s">
        <v>3</v>
      </c>
      <c r="I199" s="134" t="s">
        <v>3</v>
      </c>
      <c r="J199" s="134" t="s">
        <v>3</v>
      </c>
      <c r="K199" s="198" t="s">
        <v>3</v>
      </c>
      <c r="L199" s="198" t="s">
        <v>3</v>
      </c>
      <c r="M199" s="198" t="s">
        <v>3</v>
      </c>
      <c r="N199" s="198" t="s">
        <v>3</v>
      </c>
      <c r="O199" s="198" t="s">
        <v>3</v>
      </c>
      <c r="P199" s="198">
        <v>1</v>
      </c>
      <c r="Q199" s="221">
        <v>1.5</v>
      </c>
      <c r="R199" s="399">
        <v>1.6</v>
      </c>
      <c r="S199" s="280">
        <v>1.7</v>
      </c>
      <c r="T199" s="405">
        <v>1.8</v>
      </c>
      <c r="U199" s="405">
        <v>1.9</v>
      </c>
      <c r="V199" s="405">
        <v>2</v>
      </c>
      <c r="W199" s="405">
        <v>2.1</v>
      </c>
      <c r="X199" s="198" t="s">
        <v>3</v>
      </c>
    </row>
    <row r="200" spans="1:25" s="76" customFormat="1" ht="45">
      <c r="A200" s="128" t="s">
        <v>290</v>
      </c>
      <c r="B200" s="17" t="s">
        <v>291</v>
      </c>
      <c r="C200" s="77"/>
      <c r="D200" s="26">
        <v>0.1</v>
      </c>
      <c r="E200" s="48"/>
      <c r="F200" s="217" t="s">
        <v>367</v>
      </c>
      <c r="G200" s="199"/>
      <c r="H200" s="134"/>
      <c r="I200" s="134"/>
      <c r="J200" s="134"/>
      <c r="K200" s="198"/>
      <c r="L200" s="198"/>
      <c r="M200" s="133"/>
      <c r="N200" s="133"/>
      <c r="O200" s="133"/>
      <c r="P200" s="133"/>
      <c r="Q200" s="133"/>
      <c r="R200" s="132"/>
      <c r="S200" s="260"/>
      <c r="T200" s="132"/>
      <c r="U200" s="414"/>
      <c r="V200" s="414"/>
      <c r="W200" s="414"/>
      <c r="X200" s="198"/>
    </row>
    <row r="201" spans="1:25">
      <c r="A201" s="439"/>
      <c r="B201" s="468" t="s">
        <v>217</v>
      </c>
      <c r="C201" s="457" t="s">
        <v>6</v>
      </c>
      <c r="D201" s="26" t="s">
        <v>3</v>
      </c>
      <c r="E201" s="48" t="s">
        <v>3</v>
      </c>
      <c r="F201" s="198" t="s">
        <v>3</v>
      </c>
      <c r="G201" s="466" t="s">
        <v>292</v>
      </c>
      <c r="H201" s="198" t="s">
        <v>3</v>
      </c>
      <c r="I201" s="198" t="s">
        <v>3</v>
      </c>
      <c r="J201" s="198" t="s">
        <v>3</v>
      </c>
      <c r="K201" s="198" t="s">
        <v>3</v>
      </c>
      <c r="L201" s="198" t="s">
        <v>3</v>
      </c>
      <c r="M201" s="132">
        <f t="shared" ref="M201:W201" si="50">SUM(M202:M203)</f>
        <v>0</v>
      </c>
      <c r="N201" s="132">
        <f t="shared" si="50"/>
        <v>0</v>
      </c>
      <c r="O201" s="132">
        <f t="shared" si="50"/>
        <v>0</v>
      </c>
      <c r="P201" s="132">
        <f t="shared" si="50"/>
        <v>0</v>
      </c>
      <c r="Q201" s="132">
        <f t="shared" si="50"/>
        <v>0</v>
      </c>
      <c r="R201" s="132">
        <f>SUM(R202:R203)</f>
        <v>67378.399999999994</v>
      </c>
      <c r="S201" s="260">
        <f t="shared" ref="S201:T201" si="51">SUM(S202:S203)</f>
        <v>56977.8</v>
      </c>
      <c r="T201" s="132">
        <f t="shared" si="51"/>
        <v>45268.2</v>
      </c>
      <c r="U201" s="132">
        <f t="shared" si="50"/>
        <v>46826.1</v>
      </c>
      <c r="V201" s="132">
        <f t="shared" si="50"/>
        <v>64212.1</v>
      </c>
      <c r="W201" s="132">
        <f t="shared" si="50"/>
        <v>64212.1</v>
      </c>
      <c r="X201" s="132">
        <f>SUM(M201:W201)</f>
        <v>344874.69999999995</v>
      </c>
    </row>
    <row r="202" spans="1:25" ht="100.15" customHeight="1">
      <c r="A202" s="440"/>
      <c r="B202" s="470"/>
      <c r="C202" s="459"/>
      <c r="D202" s="26" t="s">
        <v>3</v>
      </c>
      <c r="E202" s="48" t="s">
        <v>3</v>
      </c>
      <c r="F202" s="198" t="s">
        <v>3</v>
      </c>
      <c r="G202" s="467"/>
      <c r="H202" s="134" t="s">
        <v>359</v>
      </c>
      <c r="I202" s="134" t="s">
        <v>293</v>
      </c>
      <c r="J202" s="134" t="s">
        <v>84</v>
      </c>
      <c r="K202" s="198" t="s">
        <v>3</v>
      </c>
      <c r="L202" s="198" t="s">
        <v>3</v>
      </c>
      <c r="M202" s="198" t="s">
        <v>3</v>
      </c>
      <c r="N202" s="198" t="s">
        <v>3</v>
      </c>
      <c r="O202" s="198" t="s">
        <v>3</v>
      </c>
      <c r="P202" s="198" t="s">
        <v>3</v>
      </c>
      <c r="Q202" s="221" t="s">
        <v>3</v>
      </c>
      <c r="R202" s="132">
        <v>67378.399999999994</v>
      </c>
      <c r="S202" s="260">
        <v>56977.8</v>
      </c>
      <c r="T202" s="132">
        <v>45268.2</v>
      </c>
      <c r="U202" s="132">
        <v>46826.1</v>
      </c>
      <c r="V202" s="132">
        <v>64212.1</v>
      </c>
      <c r="W202" s="132">
        <v>64212.1</v>
      </c>
      <c r="X202" s="132">
        <f t="shared" ref="X202:X225" si="52">SUM(M202:W202)</f>
        <v>344874.69999999995</v>
      </c>
    </row>
    <row r="203" spans="1:25" ht="30">
      <c r="A203" s="39"/>
      <c r="B203" s="79" t="s">
        <v>28</v>
      </c>
      <c r="C203" s="17"/>
      <c r="D203" s="26" t="s">
        <v>3</v>
      </c>
      <c r="E203" s="47"/>
      <c r="F203" s="198"/>
      <c r="G203" s="199"/>
      <c r="H203" s="198" t="s">
        <v>3</v>
      </c>
      <c r="I203" s="198" t="s">
        <v>3</v>
      </c>
      <c r="J203" s="198" t="s">
        <v>3</v>
      </c>
      <c r="K203" s="198" t="s">
        <v>3</v>
      </c>
      <c r="L203" s="198" t="s">
        <v>3</v>
      </c>
      <c r="M203" s="132">
        <f>SUM(M204:M206)</f>
        <v>0</v>
      </c>
      <c r="N203" s="132">
        <f>SUM(N204:N206)</f>
        <v>0</v>
      </c>
      <c r="O203" s="132">
        <f>SUM(O204:O206)</f>
        <v>0</v>
      </c>
      <c r="P203" s="132">
        <f>SUM(P204:P206)</f>
        <v>0</v>
      </c>
      <c r="Q203" s="132">
        <f>SUM(Q204:Q206)</f>
        <v>0</v>
      </c>
      <c r="R203" s="132">
        <f>R204</f>
        <v>0</v>
      </c>
      <c r="S203" s="260">
        <f>S204</f>
        <v>0</v>
      </c>
      <c r="T203" s="132">
        <f>T204</f>
        <v>0</v>
      </c>
      <c r="U203" s="132">
        <f t="shared" ref="U203:W203" si="53">U204</f>
        <v>0</v>
      </c>
      <c r="V203" s="132">
        <f t="shared" si="53"/>
        <v>0</v>
      </c>
      <c r="W203" s="132">
        <f t="shared" si="53"/>
        <v>0</v>
      </c>
      <c r="X203" s="132">
        <f t="shared" si="52"/>
        <v>0</v>
      </c>
    </row>
    <row r="204" spans="1:25">
      <c r="A204" s="39"/>
      <c r="B204" s="17" t="s">
        <v>8</v>
      </c>
      <c r="C204" s="17" t="s">
        <v>6</v>
      </c>
      <c r="D204" s="26" t="s">
        <v>3</v>
      </c>
      <c r="E204" s="47" t="s">
        <v>3</v>
      </c>
      <c r="F204" s="198" t="s">
        <v>3</v>
      </c>
      <c r="G204" s="199"/>
      <c r="H204" s="198" t="s">
        <v>3</v>
      </c>
      <c r="I204" s="198" t="s">
        <v>3</v>
      </c>
      <c r="J204" s="198" t="s">
        <v>3</v>
      </c>
      <c r="K204" s="198" t="s">
        <v>3</v>
      </c>
      <c r="L204" s="198" t="s">
        <v>3</v>
      </c>
      <c r="M204" s="198" t="s">
        <v>3</v>
      </c>
      <c r="N204" s="198" t="s">
        <v>3</v>
      </c>
      <c r="O204" s="198" t="s">
        <v>3</v>
      </c>
      <c r="P204" s="198" t="s">
        <v>3</v>
      </c>
      <c r="Q204" s="221" t="s">
        <v>3</v>
      </c>
      <c r="R204" s="399"/>
      <c r="S204" s="266"/>
      <c r="T204" s="392"/>
      <c r="U204" s="405"/>
      <c r="V204" s="405"/>
      <c r="W204" s="405"/>
      <c r="X204" s="132">
        <f t="shared" si="52"/>
        <v>0</v>
      </c>
    </row>
    <row r="205" spans="1:25">
      <c r="A205" s="39"/>
      <c r="B205" s="17" t="s">
        <v>9</v>
      </c>
      <c r="C205" s="17" t="s">
        <v>6</v>
      </c>
      <c r="D205" s="26" t="s">
        <v>3</v>
      </c>
      <c r="E205" s="47" t="s">
        <v>3</v>
      </c>
      <c r="F205" s="198" t="s">
        <v>3</v>
      </c>
      <c r="G205" s="199"/>
      <c r="H205" s="198" t="s">
        <v>3</v>
      </c>
      <c r="I205" s="198" t="s">
        <v>3</v>
      </c>
      <c r="J205" s="198" t="s">
        <v>3</v>
      </c>
      <c r="K205" s="198" t="s">
        <v>3</v>
      </c>
      <c r="L205" s="198" t="s">
        <v>3</v>
      </c>
      <c r="M205" s="198" t="s">
        <v>3</v>
      </c>
      <c r="N205" s="198" t="s">
        <v>3</v>
      </c>
      <c r="O205" s="198" t="s">
        <v>3</v>
      </c>
      <c r="P205" s="198" t="s">
        <v>3</v>
      </c>
      <c r="Q205" s="221" t="s">
        <v>3</v>
      </c>
      <c r="R205" s="399" t="s">
        <v>3</v>
      </c>
      <c r="S205" s="280" t="s">
        <v>3</v>
      </c>
      <c r="T205" s="405" t="s">
        <v>3</v>
      </c>
      <c r="U205" s="405" t="s">
        <v>3</v>
      </c>
      <c r="V205" s="405" t="s">
        <v>3</v>
      </c>
      <c r="W205" s="405" t="s">
        <v>3</v>
      </c>
      <c r="X205" s="132">
        <f t="shared" si="52"/>
        <v>0</v>
      </c>
    </row>
    <row r="206" spans="1:25">
      <c r="A206" s="39"/>
      <c r="B206" s="17" t="s">
        <v>10</v>
      </c>
      <c r="C206" s="17" t="s">
        <v>6</v>
      </c>
      <c r="D206" s="26" t="s">
        <v>3</v>
      </c>
      <c r="E206" s="47" t="s">
        <v>3</v>
      </c>
      <c r="F206" s="198" t="s">
        <v>3</v>
      </c>
      <c r="G206" s="199"/>
      <c r="H206" s="198" t="s">
        <v>3</v>
      </c>
      <c r="I206" s="198" t="s">
        <v>3</v>
      </c>
      <c r="J206" s="198" t="s">
        <v>3</v>
      </c>
      <c r="K206" s="198" t="s">
        <v>3</v>
      </c>
      <c r="L206" s="198" t="s">
        <v>3</v>
      </c>
      <c r="M206" s="198" t="s">
        <v>3</v>
      </c>
      <c r="N206" s="198" t="s">
        <v>3</v>
      </c>
      <c r="O206" s="198" t="s">
        <v>3</v>
      </c>
      <c r="P206" s="198" t="s">
        <v>3</v>
      </c>
      <c r="Q206" s="221" t="s">
        <v>3</v>
      </c>
      <c r="R206" s="399" t="s">
        <v>3</v>
      </c>
      <c r="S206" s="280" t="s">
        <v>3</v>
      </c>
      <c r="T206" s="405" t="s">
        <v>3</v>
      </c>
      <c r="U206" s="405" t="s">
        <v>3</v>
      </c>
      <c r="V206" s="405" t="s">
        <v>3</v>
      </c>
      <c r="W206" s="405" t="s">
        <v>3</v>
      </c>
      <c r="X206" s="132">
        <f t="shared" si="52"/>
        <v>0</v>
      </c>
    </row>
    <row r="207" spans="1:25" s="76" customFormat="1" ht="30">
      <c r="A207" s="128"/>
      <c r="B207" s="17" t="s">
        <v>294</v>
      </c>
      <c r="C207" s="17" t="s">
        <v>38</v>
      </c>
      <c r="D207" s="26"/>
      <c r="E207" s="73" t="s">
        <v>39</v>
      </c>
      <c r="F207" s="217" t="s">
        <v>367</v>
      </c>
      <c r="G207" s="199"/>
      <c r="H207" s="134" t="s">
        <v>3</v>
      </c>
      <c r="I207" s="134" t="s">
        <v>3</v>
      </c>
      <c r="J207" s="134" t="s">
        <v>3</v>
      </c>
      <c r="K207" s="198" t="s">
        <v>3</v>
      </c>
      <c r="L207" s="198" t="s">
        <v>3</v>
      </c>
      <c r="M207" s="198" t="s">
        <v>3</v>
      </c>
      <c r="N207" s="198" t="s">
        <v>3</v>
      </c>
      <c r="O207" s="198" t="s">
        <v>3</v>
      </c>
      <c r="P207" s="198" t="s">
        <v>3</v>
      </c>
      <c r="Q207" s="221" t="s">
        <v>3</v>
      </c>
      <c r="R207" s="133">
        <v>13154</v>
      </c>
      <c r="S207" s="326">
        <v>13154</v>
      </c>
      <c r="T207" s="133">
        <v>13154</v>
      </c>
      <c r="U207" s="133">
        <v>13154</v>
      </c>
      <c r="V207" s="133">
        <v>13154</v>
      </c>
      <c r="W207" s="133">
        <v>13154</v>
      </c>
      <c r="X207" s="132">
        <f t="shared" si="52"/>
        <v>78924</v>
      </c>
    </row>
    <row r="208" spans="1:25" s="76" customFormat="1" ht="60">
      <c r="A208" s="128" t="s">
        <v>295</v>
      </c>
      <c r="B208" s="17" t="s">
        <v>380</v>
      </c>
      <c r="C208" s="17"/>
      <c r="D208" s="73">
        <v>1</v>
      </c>
      <c r="E208" s="47"/>
      <c r="F208" s="217" t="s">
        <v>367</v>
      </c>
      <c r="G208" s="199"/>
      <c r="H208" s="134" t="s">
        <v>3</v>
      </c>
      <c r="I208" s="134" t="s">
        <v>3</v>
      </c>
      <c r="J208" s="134" t="s">
        <v>3</v>
      </c>
      <c r="K208" s="198" t="s">
        <v>3</v>
      </c>
      <c r="L208" s="198" t="s">
        <v>3</v>
      </c>
      <c r="M208" s="134" t="s">
        <v>3</v>
      </c>
      <c r="N208" s="134" t="s">
        <v>3</v>
      </c>
      <c r="O208" s="134" t="s">
        <v>3</v>
      </c>
      <c r="P208" s="198" t="s">
        <v>3</v>
      </c>
      <c r="Q208" s="395" t="s">
        <v>3</v>
      </c>
      <c r="R208" s="399" t="s">
        <v>3</v>
      </c>
      <c r="S208" s="395" t="s">
        <v>3</v>
      </c>
      <c r="T208" s="401" t="s">
        <v>3</v>
      </c>
      <c r="U208" s="401" t="s">
        <v>3</v>
      </c>
      <c r="V208" s="401" t="s">
        <v>3</v>
      </c>
      <c r="W208" s="401" t="s">
        <v>3</v>
      </c>
      <c r="X208" s="132">
        <f t="shared" si="52"/>
        <v>0</v>
      </c>
      <c r="Y208" s="226"/>
    </row>
    <row r="209" spans="1:27" s="76" customFormat="1">
      <c r="A209" s="128"/>
      <c r="B209" s="169" t="s">
        <v>217</v>
      </c>
      <c r="C209" s="167" t="s">
        <v>6</v>
      </c>
      <c r="D209" s="26" t="s">
        <v>3</v>
      </c>
      <c r="E209" s="48" t="s">
        <v>3</v>
      </c>
      <c r="F209" s="198" t="s">
        <v>3</v>
      </c>
      <c r="G209" s="199"/>
      <c r="H209" s="134"/>
      <c r="I209" s="134"/>
      <c r="J209" s="134"/>
      <c r="K209" s="198" t="s">
        <v>3</v>
      </c>
      <c r="L209" s="198" t="s">
        <v>3</v>
      </c>
      <c r="M209" s="134" t="s">
        <v>3</v>
      </c>
      <c r="N209" s="134" t="s">
        <v>3</v>
      </c>
      <c r="O209" s="134" t="s">
        <v>3</v>
      </c>
      <c r="P209" s="198" t="s">
        <v>3</v>
      </c>
      <c r="Q209" s="221" t="s">
        <v>3</v>
      </c>
      <c r="R209" s="132">
        <f>SUM(R210:R218)</f>
        <v>7546.5639999999994</v>
      </c>
      <c r="S209" s="260">
        <f>SUM(S210:S218)</f>
        <v>43583.5</v>
      </c>
      <c r="T209" s="132">
        <f>SUM(T210:T218)</f>
        <v>2787.2999999999997</v>
      </c>
      <c r="U209" s="132">
        <f t="shared" ref="U209:W209" si="54">SUM(U210:U218)</f>
        <v>10131.5</v>
      </c>
      <c r="V209" s="132">
        <f t="shared" si="54"/>
        <v>279221.09999999998</v>
      </c>
      <c r="W209" s="132">
        <f t="shared" si="54"/>
        <v>4221.1000000000004</v>
      </c>
      <c r="X209" s="132">
        <f t="shared" si="52"/>
        <v>347491.06399999995</v>
      </c>
      <c r="Y209" s="226"/>
    </row>
    <row r="210" spans="1:27" s="76" customFormat="1">
      <c r="A210" s="128"/>
      <c r="B210" s="169"/>
      <c r="C210" s="167"/>
      <c r="D210" s="26"/>
      <c r="E210" s="48"/>
      <c r="F210" s="198"/>
      <c r="G210" s="199"/>
      <c r="H210" s="134" t="s">
        <v>359</v>
      </c>
      <c r="I210" s="134" t="s">
        <v>298</v>
      </c>
      <c r="J210" s="134" t="s">
        <v>92</v>
      </c>
      <c r="K210" s="198" t="s">
        <v>3</v>
      </c>
      <c r="L210" s="198" t="s">
        <v>3</v>
      </c>
      <c r="M210" s="134" t="s">
        <v>3</v>
      </c>
      <c r="N210" s="134" t="s">
        <v>3</v>
      </c>
      <c r="O210" s="134" t="s">
        <v>3</v>
      </c>
      <c r="P210" s="198" t="s">
        <v>3</v>
      </c>
      <c r="Q210" s="221" t="s">
        <v>3</v>
      </c>
      <c r="R210" s="132">
        <v>0</v>
      </c>
      <c r="S210" s="260">
        <v>0</v>
      </c>
      <c r="T210" s="132">
        <v>2583.1999999999998</v>
      </c>
      <c r="U210" s="132">
        <v>6576.2</v>
      </c>
      <c r="V210" s="132">
        <f>V249</f>
        <v>0</v>
      </c>
      <c r="W210" s="132">
        <f>W249</f>
        <v>0</v>
      </c>
      <c r="X210" s="132">
        <f t="shared" si="52"/>
        <v>9159.4</v>
      </c>
      <c r="Y210" s="228"/>
      <c r="Z210" s="228"/>
    </row>
    <row r="211" spans="1:27" s="76" customFormat="1">
      <c r="A211" s="128"/>
      <c r="B211" s="193"/>
      <c r="C211" s="192"/>
      <c r="D211" s="26"/>
      <c r="E211" s="48"/>
      <c r="F211" s="198"/>
      <c r="G211" s="194"/>
      <c r="H211" s="134" t="s">
        <v>359</v>
      </c>
      <c r="I211" s="134" t="s">
        <v>298</v>
      </c>
      <c r="J211" s="134" t="s">
        <v>181</v>
      </c>
      <c r="K211" s="198" t="s">
        <v>3</v>
      </c>
      <c r="L211" s="198" t="s">
        <v>3</v>
      </c>
      <c r="M211" s="134" t="s">
        <v>3</v>
      </c>
      <c r="N211" s="134" t="s">
        <v>3</v>
      </c>
      <c r="O211" s="134" t="s">
        <v>3</v>
      </c>
      <c r="P211" s="198" t="s">
        <v>3</v>
      </c>
      <c r="Q211" s="221" t="s">
        <v>3</v>
      </c>
      <c r="R211" s="132">
        <v>5659.5</v>
      </c>
      <c r="S211" s="260">
        <v>6267.6</v>
      </c>
      <c r="T211" s="132">
        <f>T250+T259</f>
        <v>0</v>
      </c>
      <c r="U211" s="132">
        <v>0</v>
      </c>
      <c r="V211" s="132">
        <f>V250+V259</f>
        <v>4171.1000000000004</v>
      </c>
      <c r="W211" s="132">
        <f>W250+W259</f>
        <v>4171.1000000000004</v>
      </c>
      <c r="X211" s="132">
        <f t="shared" si="52"/>
        <v>20269.300000000003</v>
      </c>
    </row>
    <row r="212" spans="1:27" s="76" customFormat="1">
      <c r="A212" s="128"/>
      <c r="B212" s="314"/>
      <c r="C212" s="313"/>
      <c r="D212" s="26"/>
      <c r="E212" s="48"/>
      <c r="F212" s="315"/>
      <c r="G212" s="313"/>
      <c r="H212" s="134" t="s">
        <v>364</v>
      </c>
      <c r="I212" s="134" t="s">
        <v>298</v>
      </c>
      <c r="J212" s="134" t="s">
        <v>92</v>
      </c>
      <c r="K212" s="315" t="s">
        <v>3</v>
      </c>
      <c r="L212" s="315" t="s">
        <v>3</v>
      </c>
      <c r="M212" s="134" t="s">
        <v>3</v>
      </c>
      <c r="N212" s="134" t="s">
        <v>3</v>
      </c>
      <c r="O212" s="134" t="s">
        <v>3</v>
      </c>
      <c r="P212" s="315" t="s">
        <v>3</v>
      </c>
      <c r="Q212" s="315" t="s">
        <v>3</v>
      </c>
      <c r="R212" s="132" t="s">
        <v>376</v>
      </c>
      <c r="S212" s="372">
        <v>0</v>
      </c>
      <c r="T212" s="132">
        <v>0</v>
      </c>
      <c r="U212" s="132">
        <v>2161.3000000000002</v>
      </c>
      <c r="V212" s="132"/>
      <c r="W212" s="132"/>
      <c r="X212" s="132">
        <f t="shared" si="52"/>
        <v>2161.3000000000002</v>
      </c>
    </row>
    <row r="213" spans="1:27" s="76" customFormat="1">
      <c r="A213" s="128"/>
      <c r="B213" s="346"/>
      <c r="C213" s="344"/>
      <c r="D213" s="26"/>
      <c r="E213" s="48"/>
      <c r="F213" s="348"/>
      <c r="G213" s="344"/>
      <c r="H213" s="134" t="s">
        <v>364</v>
      </c>
      <c r="I213" s="134" t="s">
        <v>298</v>
      </c>
      <c r="J213" s="134" t="s">
        <v>181</v>
      </c>
      <c r="K213" s="348" t="s">
        <v>3</v>
      </c>
      <c r="L213" s="348" t="s">
        <v>3</v>
      </c>
      <c r="M213" s="134" t="s">
        <v>3</v>
      </c>
      <c r="N213" s="134" t="s">
        <v>3</v>
      </c>
      <c r="O213" s="134" t="s">
        <v>3</v>
      </c>
      <c r="P213" s="348" t="s">
        <v>3</v>
      </c>
      <c r="Q213" s="348" t="s">
        <v>3</v>
      </c>
      <c r="R213" s="132" t="s">
        <v>376</v>
      </c>
      <c r="S213" s="372">
        <v>1900.3</v>
      </c>
      <c r="T213" s="132">
        <v>0</v>
      </c>
      <c r="U213" s="132">
        <v>0</v>
      </c>
      <c r="V213" s="132"/>
      <c r="W213" s="132"/>
      <c r="X213" s="132">
        <f t="shared" si="52"/>
        <v>1900.3</v>
      </c>
    </row>
    <row r="214" spans="1:27" s="76" customFormat="1">
      <c r="A214" s="128"/>
      <c r="B214" s="346"/>
      <c r="C214" s="344"/>
      <c r="D214" s="26"/>
      <c r="E214" s="48"/>
      <c r="F214" s="348"/>
      <c r="G214" s="344"/>
      <c r="H214" s="134" t="s">
        <v>364</v>
      </c>
      <c r="I214" s="134" t="s">
        <v>298</v>
      </c>
      <c r="J214" s="134" t="s">
        <v>160</v>
      </c>
      <c r="K214" s="348" t="s">
        <v>3</v>
      </c>
      <c r="L214" s="348" t="s">
        <v>3</v>
      </c>
      <c r="M214" s="134" t="s">
        <v>3</v>
      </c>
      <c r="N214" s="134" t="s">
        <v>3</v>
      </c>
      <c r="O214" s="134" t="s">
        <v>3</v>
      </c>
      <c r="P214" s="348" t="s">
        <v>3</v>
      </c>
      <c r="Q214" s="348" t="s">
        <v>3</v>
      </c>
      <c r="R214" s="132" t="s">
        <v>376</v>
      </c>
      <c r="S214" s="372">
        <v>956.5</v>
      </c>
      <c r="T214" s="132">
        <v>0</v>
      </c>
      <c r="U214" s="132">
        <v>1087.9000000000001</v>
      </c>
      <c r="V214" s="132"/>
      <c r="W214" s="132"/>
      <c r="X214" s="132">
        <f t="shared" si="52"/>
        <v>2044.4</v>
      </c>
    </row>
    <row r="215" spans="1:27" s="76" customFormat="1">
      <c r="A215" s="128"/>
      <c r="B215" s="355"/>
      <c r="C215" s="354"/>
      <c r="D215" s="26"/>
      <c r="E215" s="48"/>
      <c r="F215" s="356"/>
      <c r="G215" s="354"/>
      <c r="H215" s="134" t="s">
        <v>359</v>
      </c>
      <c r="I215" s="134" t="s">
        <v>394</v>
      </c>
      <c r="J215" s="134" t="s">
        <v>92</v>
      </c>
      <c r="K215" s="356" t="s">
        <v>3</v>
      </c>
      <c r="L215" s="356" t="s">
        <v>3</v>
      </c>
      <c r="M215" s="134" t="s">
        <v>3</v>
      </c>
      <c r="N215" s="134" t="s">
        <v>3</v>
      </c>
      <c r="O215" s="134" t="s">
        <v>3</v>
      </c>
      <c r="P215" s="356" t="s">
        <v>3</v>
      </c>
      <c r="Q215" s="356" t="s">
        <v>3</v>
      </c>
      <c r="R215" s="132" t="s">
        <v>376</v>
      </c>
      <c r="S215" s="372">
        <v>0</v>
      </c>
      <c r="T215" s="132">
        <f>T268</f>
        <v>204.1</v>
      </c>
      <c r="U215" s="132">
        <f>U268</f>
        <v>306.10000000000002</v>
      </c>
      <c r="V215" s="132"/>
      <c r="W215" s="132"/>
      <c r="X215" s="132">
        <f t="shared" si="52"/>
        <v>510.20000000000005</v>
      </c>
    </row>
    <row r="216" spans="1:27" s="76" customFormat="1" ht="72" customHeight="1">
      <c r="A216" s="128"/>
      <c r="B216" s="169"/>
      <c r="C216" s="167"/>
      <c r="D216" s="26"/>
      <c r="E216" s="48"/>
      <c r="F216" s="198"/>
      <c r="G216" s="457" t="s">
        <v>357</v>
      </c>
      <c r="H216" s="134" t="s">
        <v>359</v>
      </c>
      <c r="I216" s="134" t="s">
        <v>302</v>
      </c>
      <c r="J216" s="134" t="s">
        <v>254</v>
      </c>
      <c r="K216" s="198" t="s">
        <v>3</v>
      </c>
      <c r="L216" s="198" t="s">
        <v>3</v>
      </c>
      <c r="M216" s="134" t="s">
        <v>3</v>
      </c>
      <c r="N216" s="134" t="s">
        <v>3</v>
      </c>
      <c r="O216" s="134" t="s">
        <v>3</v>
      </c>
      <c r="P216" s="198" t="s">
        <v>3</v>
      </c>
      <c r="Q216" s="221" t="s">
        <v>3</v>
      </c>
      <c r="R216" s="229">
        <f>R231</f>
        <v>1346.1579999999999</v>
      </c>
      <c r="S216" s="260">
        <v>14950</v>
      </c>
      <c r="T216" s="132">
        <f t="shared" ref="T216:W216" si="55">T231</f>
        <v>0</v>
      </c>
      <c r="U216" s="132">
        <v>0</v>
      </c>
      <c r="V216" s="132">
        <f t="shared" si="55"/>
        <v>0</v>
      </c>
      <c r="W216" s="132">
        <f t="shared" si="55"/>
        <v>0</v>
      </c>
      <c r="X216" s="132">
        <f>SUM(M216:W216)</f>
        <v>16296.157999999999</v>
      </c>
      <c r="Z216" s="228"/>
      <c r="AA216" s="228"/>
    </row>
    <row r="217" spans="1:27" s="76" customFormat="1" ht="36" customHeight="1">
      <c r="A217" s="128"/>
      <c r="B217" s="169"/>
      <c r="C217" s="167"/>
      <c r="D217" s="26"/>
      <c r="E217" s="48"/>
      <c r="F217" s="198"/>
      <c r="G217" s="459"/>
      <c r="H217" s="134" t="s">
        <v>361</v>
      </c>
      <c r="I217" s="134" t="s">
        <v>302</v>
      </c>
      <c r="J217" s="134" t="s">
        <v>254</v>
      </c>
      <c r="K217" s="198" t="s">
        <v>3</v>
      </c>
      <c r="L217" s="198" t="s">
        <v>3</v>
      </c>
      <c r="M217" s="134" t="s">
        <v>3</v>
      </c>
      <c r="N217" s="134" t="s">
        <v>3</v>
      </c>
      <c r="O217" s="134" t="s">
        <v>3</v>
      </c>
      <c r="P217" s="198" t="s">
        <v>3</v>
      </c>
      <c r="Q217" s="221" t="s">
        <v>3</v>
      </c>
      <c r="R217" s="132">
        <f>R240</f>
        <v>490.90600000000001</v>
      </c>
      <c r="S217" s="260">
        <v>19509.099999999999</v>
      </c>
      <c r="T217" s="132">
        <f>T240</f>
        <v>0</v>
      </c>
      <c r="U217" s="132">
        <v>0</v>
      </c>
      <c r="V217" s="132">
        <f>V240</f>
        <v>275000</v>
      </c>
      <c r="W217" s="132">
        <f>W240</f>
        <v>0</v>
      </c>
      <c r="X217" s="132">
        <f t="shared" si="52"/>
        <v>295000.00599999999</v>
      </c>
      <c r="Z217" s="228"/>
      <c r="AA217" s="228"/>
    </row>
    <row r="218" spans="1:27" s="76" customFormat="1">
      <c r="A218" s="128"/>
      <c r="B218" s="169"/>
      <c r="C218" s="167"/>
      <c r="D218" s="26"/>
      <c r="E218" s="48"/>
      <c r="F218" s="198"/>
      <c r="G218" s="199"/>
      <c r="H218" s="134" t="s">
        <v>359</v>
      </c>
      <c r="I218" s="134" t="s">
        <v>305</v>
      </c>
      <c r="J218" s="134" t="s">
        <v>77</v>
      </c>
      <c r="K218" s="198" t="s">
        <v>3</v>
      </c>
      <c r="L218" s="198" t="s">
        <v>3</v>
      </c>
      <c r="M218" s="134" t="s">
        <v>3</v>
      </c>
      <c r="N218" s="134" t="s">
        <v>3</v>
      </c>
      <c r="O218" s="134" t="s">
        <v>3</v>
      </c>
      <c r="P218" s="198" t="s">
        <v>3</v>
      </c>
      <c r="Q218" s="221" t="s">
        <v>3</v>
      </c>
      <c r="R218" s="132">
        <f>R269</f>
        <v>50</v>
      </c>
      <c r="S218" s="132">
        <f t="shared" ref="S218:W218" si="56">S269</f>
        <v>0</v>
      </c>
      <c r="T218" s="132">
        <f t="shared" si="56"/>
        <v>0</v>
      </c>
      <c r="U218" s="132">
        <f t="shared" si="56"/>
        <v>0</v>
      </c>
      <c r="V218" s="132">
        <f t="shared" si="56"/>
        <v>50</v>
      </c>
      <c r="W218" s="132">
        <f t="shared" si="56"/>
        <v>50</v>
      </c>
      <c r="X218" s="132">
        <f t="shared" si="52"/>
        <v>150</v>
      </c>
    </row>
    <row r="219" spans="1:27" s="76" customFormat="1" ht="30">
      <c r="A219" s="128"/>
      <c r="B219" s="79" t="s">
        <v>28</v>
      </c>
      <c r="C219" s="17"/>
      <c r="D219" s="73"/>
      <c r="E219" s="47"/>
      <c r="F219" s="198"/>
      <c r="G219" s="199"/>
      <c r="H219" s="134" t="s">
        <v>3</v>
      </c>
      <c r="I219" s="134" t="s">
        <v>3</v>
      </c>
      <c r="J219" s="134" t="s">
        <v>3</v>
      </c>
      <c r="K219" s="198" t="s">
        <v>3</v>
      </c>
      <c r="L219" s="198" t="s">
        <v>3</v>
      </c>
      <c r="M219" s="134" t="s">
        <v>3</v>
      </c>
      <c r="N219" s="134" t="s">
        <v>3</v>
      </c>
      <c r="O219" s="134" t="s">
        <v>3</v>
      </c>
      <c r="P219" s="198" t="s">
        <v>3</v>
      </c>
      <c r="Q219" s="221" t="s">
        <v>3</v>
      </c>
      <c r="R219" s="132">
        <f>SUM(R220:R223)</f>
        <v>88665.600000000006</v>
      </c>
      <c r="S219" s="260">
        <f>SUM(S220:S225)</f>
        <v>146743.20000000001</v>
      </c>
      <c r="T219" s="132">
        <f>SUM(T220:T225)</f>
        <v>50470.7</v>
      </c>
      <c r="U219" s="132">
        <f>SUM(U220:U225)</f>
        <v>114346.20000000001</v>
      </c>
      <c r="V219" s="132">
        <f>SUM(V220:V225)</f>
        <v>65346.85</v>
      </c>
      <c r="W219" s="132">
        <f>SUM(W220:W225)</f>
        <v>65346.85</v>
      </c>
      <c r="X219" s="132">
        <f t="shared" si="52"/>
        <v>530919.4</v>
      </c>
    </row>
    <row r="220" spans="1:27" s="76" customFormat="1">
      <c r="A220" s="128"/>
      <c r="B220" s="17" t="s">
        <v>8</v>
      </c>
      <c r="C220" s="17" t="s">
        <v>6</v>
      </c>
      <c r="D220" s="73"/>
      <c r="E220" s="47" t="s">
        <v>3</v>
      </c>
      <c r="F220" s="198" t="s">
        <v>3</v>
      </c>
      <c r="G220" s="199"/>
      <c r="H220" s="134" t="s">
        <v>359</v>
      </c>
      <c r="I220" s="134" t="s">
        <v>298</v>
      </c>
      <c r="J220" s="134" t="s">
        <v>181</v>
      </c>
      <c r="K220" s="198" t="s">
        <v>3</v>
      </c>
      <c r="L220" s="198" t="s">
        <v>3</v>
      </c>
      <c r="M220" s="136">
        <v>0</v>
      </c>
      <c r="N220" s="137">
        <v>0</v>
      </c>
      <c r="O220" s="137">
        <v>0</v>
      </c>
      <c r="P220" s="137">
        <v>0</v>
      </c>
      <c r="Q220" s="137">
        <v>0</v>
      </c>
      <c r="R220" s="200">
        <f>R252+R262+R281</f>
        <v>88665.600000000006</v>
      </c>
      <c r="S220" s="329">
        <f>S252+S262</f>
        <v>113890.1</v>
      </c>
      <c r="T220" s="200">
        <f t="shared" ref="T220:W220" si="57">T252+T262+T283</f>
        <v>0</v>
      </c>
      <c r="U220" s="200">
        <f t="shared" si="57"/>
        <v>0</v>
      </c>
      <c r="V220" s="200">
        <f t="shared" si="57"/>
        <v>65346.85</v>
      </c>
      <c r="W220" s="200">
        <f t="shared" si="57"/>
        <v>65346.85</v>
      </c>
      <c r="X220" s="200">
        <f t="shared" si="52"/>
        <v>333249.39999999997</v>
      </c>
      <c r="Y220" s="228"/>
      <c r="Z220" s="228"/>
    </row>
    <row r="221" spans="1:27" s="76" customFormat="1">
      <c r="A221" s="128"/>
      <c r="B221" s="17"/>
      <c r="C221" s="17"/>
      <c r="D221" s="73"/>
      <c r="E221" s="47"/>
      <c r="F221" s="249"/>
      <c r="G221" s="250"/>
      <c r="H221" s="134" t="s">
        <v>359</v>
      </c>
      <c r="I221" s="134" t="s">
        <v>298</v>
      </c>
      <c r="J221" s="134" t="s">
        <v>92</v>
      </c>
      <c r="K221" s="249"/>
      <c r="L221" s="249"/>
      <c r="M221" s="136"/>
      <c r="N221" s="137"/>
      <c r="O221" s="137"/>
      <c r="P221" s="137"/>
      <c r="Q221" s="137"/>
      <c r="R221" s="206">
        <f>R253+R263+R282+R272</f>
        <v>0</v>
      </c>
      <c r="S221" s="331">
        <f>S253+S263+S282+S272</f>
        <v>0</v>
      </c>
      <c r="T221" s="206">
        <f>T253+T263+T282</f>
        <v>40470.699999999997</v>
      </c>
      <c r="U221" s="206">
        <f>U253+U263</f>
        <v>66493.100000000006</v>
      </c>
      <c r="V221" s="200"/>
      <c r="W221" s="200"/>
      <c r="X221" s="200">
        <f t="shared" si="52"/>
        <v>106963.8</v>
      </c>
      <c r="Y221" s="228"/>
      <c r="Z221" s="228"/>
    </row>
    <row r="222" spans="1:27" s="76" customFormat="1">
      <c r="A222" s="128"/>
      <c r="B222" s="17"/>
      <c r="C222" s="17"/>
      <c r="D222" s="73"/>
      <c r="E222" s="47"/>
      <c r="F222" s="356"/>
      <c r="G222" s="357"/>
      <c r="H222" s="134" t="s">
        <v>359</v>
      </c>
      <c r="I222" s="134" t="s">
        <v>394</v>
      </c>
      <c r="J222" s="134" t="s">
        <v>92</v>
      </c>
      <c r="K222" s="356" t="s">
        <v>3</v>
      </c>
      <c r="L222" s="356" t="s">
        <v>3</v>
      </c>
      <c r="M222" s="134" t="s">
        <v>3</v>
      </c>
      <c r="N222" s="134" t="s">
        <v>3</v>
      </c>
      <c r="O222" s="134" t="s">
        <v>3</v>
      </c>
      <c r="P222" s="356" t="s">
        <v>3</v>
      </c>
      <c r="Q222" s="356" t="s">
        <v>3</v>
      </c>
      <c r="R222" s="132" t="s">
        <v>376</v>
      </c>
      <c r="S222" s="331">
        <v>0</v>
      </c>
      <c r="T222" s="206">
        <f>T271</f>
        <v>10000</v>
      </c>
      <c r="U222" s="206">
        <f>U271</f>
        <v>15000</v>
      </c>
      <c r="V222" s="200"/>
      <c r="W222" s="200"/>
      <c r="X222" s="200">
        <f t="shared" si="52"/>
        <v>25000</v>
      </c>
      <c r="Y222" s="228"/>
      <c r="Z222" s="228"/>
    </row>
    <row r="223" spans="1:27" s="76" customFormat="1">
      <c r="A223" s="128"/>
      <c r="B223" s="17"/>
      <c r="C223" s="17"/>
      <c r="D223" s="73"/>
      <c r="E223" s="47"/>
      <c r="F223" s="315"/>
      <c r="G223" s="316"/>
      <c r="H223" s="134" t="s">
        <v>364</v>
      </c>
      <c r="I223" s="134" t="s">
        <v>298</v>
      </c>
      <c r="J223" s="134" t="s">
        <v>92</v>
      </c>
      <c r="K223" s="315" t="s">
        <v>3</v>
      </c>
      <c r="L223" s="315" t="s">
        <v>3</v>
      </c>
      <c r="M223" s="315" t="s">
        <v>3</v>
      </c>
      <c r="N223" s="315" t="s">
        <v>3</v>
      </c>
      <c r="O223" s="315" t="s">
        <v>3</v>
      </c>
      <c r="P223" s="315" t="s">
        <v>3</v>
      </c>
      <c r="Q223" s="315" t="s">
        <v>3</v>
      </c>
      <c r="R223" s="146" t="s">
        <v>376</v>
      </c>
      <c r="S223" s="260">
        <v>0</v>
      </c>
      <c r="T223" s="146">
        <v>0</v>
      </c>
      <c r="U223" s="200">
        <f>U282</f>
        <v>21853.1</v>
      </c>
      <c r="V223" s="200"/>
      <c r="W223" s="200"/>
      <c r="X223" s="200">
        <f t="shared" si="52"/>
        <v>21853.1</v>
      </c>
      <c r="Y223" s="228"/>
      <c r="Z223" s="228"/>
    </row>
    <row r="224" spans="1:27" s="76" customFormat="1">
      <c r="A224" s="128"/>
      <c r="B224" s="17"/>
      <c r="C224" s="17"/>
      <c r="D224" s="73"/>
      <c r="E224" s="47"/>
      <c r="F224" s="348"/>
      <c r="G224" s="349"/>
      <c r="H224" s="134" t="s">
        <v>364</v>
      </c>
      <c r="I224" s="134" t="s">
        <v>298</v>
      </c>
      <c r="J224" s="134" t="s">
        <v>181</v>
      </c>
      <c r="K224" s="348" t="s">
        <v>3</v>
      </c>
      <c r="L224" s="348" t="s">
        <v>3</v>
      </c>
      <c r="M224" s="348" t="s">
        <v>3</v>
      </c>
      <c r="N224" s="348" t="s">
        <v>3</v>
      </c>
      <c r="O224" s="348" t="s">
        <v>3</v>
      </c>
      <c r="P224" s="348" t="s">
        <v>3</v>
      </c>
      <c r="Q224" s="348" t="s">
        <v>3</v>
      </c>
      <c r="R224" s="146" t="s">
        <v>376</v>
      </c>
      <c r="S224" s="260">
        <f>S283</f>
        <v>21853.1</v>
      </c>
      <c r="T224" s="146">
        <v>0</v>
      </c>
      <c r="U224" s="200">
        <v>0</v>
      </c>
      <c r="V224" s="200"/>
      <c r="W224" s="200"/>
      <c r="X224" s="200">
        <f t="shared" si="52"/>
        <v>21853.1</v>
      </c>
      <c r="Y224" s="228"/>
      <c r="Z224" s="228"/>
    </row>
    <row r="225" spans="1:26" s="76" customFormat="1">
      <c r="A225" s="128"/>
      <c r="B225" s="17"/>
      <c r="C225" s="17"/>
      <c r="D225" s="73"/>
      <c r="E225" s="47"/>
      <c r="F225" s="348"/>
      <c r="G225" s="349"/>
      <c r="H225" s="134" t="s">
        <v>364</v>
      </c>
      <c r="I225" s="134" t="s">
        <v>298</v>
      </c>
      <c r="J225" s="134" t="s">
        <v>160</v>
      </c>
      <c r="K225" s="348" t="s">
        <v>3</v>
      </c>
      <c r="L225" s="348" t="s">
        <v>3</v>
      </c>
      <c r="M225" s="348" t="s">
        <v>3</v>
      </c>
      <c r="N225" s="348" t="s">
        <v>3</v>
      </c>
      <c r="O225" s="348" t="s">
        <v>3</v>
      </c>
      <c r="P225" s="348" t="s">
        <v>3</v>
      </c>
      <c r="Q225" s="348" t="s">
        <v>3</v>
      </c>
      <c r="R225" s="146" t="s">
        <v>376</v>
      </c>
      <c r="S225" s="260">
        <f>S284</f>
        <v>11000</v>
      </c>
      <c r="T225" s="132">
        <f t="shared" ref="T225:W225" si="58">T284</f>
        <v>0</v>
      </c>
      <c r="U225" s="132">
        <f t="shared" si="58"/>
        <v>11000</v>
      </c>
      <c r="V225" s="132">
        <f t="shared" si="58"/>
        <v>0</v>
      </c>
      <c r="W225" s="132">
        <f t="shared" si="58"/>
        <v>0</v>
      </c>
      <c r="X225" s="200">
        <f t="shared" si="52"/>
        <v>22000</v>
      </c>
      <c r="Y225" s="228"/>
      <c r="Z225" s="228"/>
    </row>
    <row r="226" spans="1:26" s="76" customFormat="1">
      <c r="A226" s="128"/>
      <c r="B226" s="17" t="s">
        <v>9</v>
      </c>
      <c r="C226" s="17" t="s">
        <v>6</v>
      </c>
      <c r="D226" s="73"/>
      <c r="E226" s="47" t="s">
        <v>3</v>
      </c>
      <c r="F226" s="198" t="s">
        <v>3</v>
      </c>
      <c r="G226" s="199"/>
      <c r="H226" s="134" t="s">
        <v>3</v>
      </c>
      <c r="I226" s="134" t="s">
        <v>3</v>
      </c>
      <c r="J226" s="134" t="s">
        <v>3</v>
      </c>
      <c r="K226" s="198" t="s">
        <v>3</v>
      </c>
      <c r="L226" s="198" t="s">
        <v>3</v>
      </c>
      <c r="M226" s="198" t="s">
        <v>3</v>
      </c>
      <c r="N226" s="198" t="s">
        <v>3</v>
      </c>
      <c r="O226" s="198" t="s">
        <v>3</v>
      </c>
      <c r="P226" s="198" t="s">
        <v>3</v>
      </c>
      <c r="Q226" s="221" t="s">
        <v>3</v>
      </c>
      <c r="R226" s="399" t="s">
        <v>3</v>
      </c>
      <c r="S226" s="257" t="s">
        <v>3</v>
      </c>
      <c r="T226" s="401" t="s">
        <v>3</v>
      </c>
      <c r="U226" s="401" t="s">
        <v>3</v>
      </c>
      <c r="V226" s="401" t="s">
        <v>3</v>
      </c>
      <c r="W226" s="401" t="s">
        <v>3</v>
      </c>
      <c r="X226" s="198" t="s">
        <v>3</v>
      </c>
    </row>
    <row r="227" spans="1:26" s="76" customFormat="1">
      <c r="A227" s="128"/>
      <c r="B227" s="17" t="s">
        <v>10</v>
      </c>
      <c r="C227" s="17" t="s">
        <v>6</v>
      </c>
      <c r="D227" s="73"/>
      <c r="E227" s="47" t="s">
        <v>3</v>
      </c>
      <c r="F227" s="198" t="s">
        <v>3</v>
      </c>
      <c r="G227" s="199"/>
      <c r="H227" s="134" t="s">
        <v>3</v>
      </c>
      <c r="I227" s="134" t="s">
        <v>3</v>
      </c>
      <c r="J227" s="134" t="s">
        <v>3</v>
      </c>
      <c r="K227" s="198" t="s">
        <v>3</v>
      </c>
      <c r="L227" s="198" t="s">
        <v>3</v>
      </c>
      <c r="M227" s="198" t="s">
        <v>3</v>
      </c>
      <c r="N227" s="198" t="s">
        <v>3</v>
      </c>
      <c r="O227" s="198" t="s">
        <v>3</v>
      </c>
      <c r="P227" s="198" t="s">
        <v>3</v>
      </c>
      <c r="Q227" s="221" t="s">
        <v>3</v>
      </c>
      <c r="R227" s="399" t="s">
        <v>3</v>
      </c>
      <c r="S227" s="257" t="s">
        <v>3</v>
      </c>
      <c r="T227" s="401" t="s">
        <v>3</v>
      </c>
      <c r="U227" s="401" t="s">
        <v>3</v>
      </c>
      <c r="V227" s="401" t="s">
        <v>3</v>
      </c>
      <c r="W227" s="401" t="s">
        <v>3</v>
      </c>
      <c r="X227" s="198" t="s">
        <v>3</v>
      </c>
    </row>
    <row r="228" spans="1:26" s="76" customFormat="1" ht="45">
      <c r="A228" s="128"/>
      <c r="B228" s="77" t="s">
        <v>326</v>
      </c>
      <c r="C228" s="77" t="s">
        <v>53</v>
      </c>
      <c r="D228" s="73" t="s">
        <v>3</v>
      </c>
      <c r="E228" s="26" t="s">
        <v>39</v>
      </c>
      <c r="F228" s="217" t="s">
        <v>367</v>
      </c>
      <c r="G228" s="199"/>
      <c r="H228" s="134" t="s">
        <v>3</v>
      </c>
      <c r="I228" s="134" t="s">
        <v>3</v>
      </c>
      <c r="J228" s="134" t="s">
        <v>3</v>
      </c>
      <c r="K228" s="198" t="s">
        <v>3</v>
      </c>
      <c r="L228" s="198" t="s">
        <v>3</v>
      </c>
      <c r="M228" s="198" t="s">
        <v>3</v>
      </c>
      <c r="N228" s="198" t="s">
        <v>3</v>
      </c>
      <c r="O228" s="198" t="s">
        <v>3</v>
      </c>
      <c r="P228" s="198" t="s">
        <v>3</v>
      </c>
      <c r="Q228" s="221" t="s">
        <v>3</v>
      </c>
      <c r="R228" s="399">
        <v>12</v>
      </c>
      <c r="S228" s="257">
        <v>13</v>
      </c>
      <c r="T228" s="401">
        <v>1</v>
      </c>
      <c r="U228" s="401">
        <v>8</v>
      </c>
      <c r="V228" s="401">
        <v>0</v>
      </c>
      <c r="W228" s="401">
        <v>0</v>
      </c>
      <c r="X228" s="198" t="s">
        <v>3</v>
      </c>
    </row>
    <row r="229" spans="1:26" s="76" customFormat="1" ht="45">
      <c r="A229" s="128" t="s">
        <v>311</v>
      </c>
      <c r="B229" s="17" t="s">
        <v>310</v>
      </c>
      <c r="C229" s="17"/>
      <c r="D229" s="73"/>
      <c r="E229" s="47"/>
      <c r="F229" s="198"/>
      <c r="G229" s="199"/>
      <c r="H229" s="134"/>
      <c r="I229" s="134"/>
      <c r="J229" s="134"/>
      <c r="K229" s="198"/>
      <c r="L229" s="198"/>
      <c r="M229" s="198"/>
      <c r="N229" s="198"/>
      <c r="O229" s="198"/>
      <c r="P229" s="198"/>
      <c r="Q229" s="221"/>
      <c r="R229" s="399"/>
      <c r="S229" s="257"/>
      <c r="T229" s="401"/>
      <c r="U229" s="401"/>
      <c r="V229" s="401"/>
      <c r="W229" s="401"/>
      <c r="X229" s="198"/>
    </row>
    <row r="230" spans="1:26" s="76" customFormat="1">
      <c r="A230" s="128"/>
      <c r="B230" s="169" t="s">
        <v>217</v>
      </c>
      <c r="C230" s="167" t="s">
        <v>6</v>
      </c>
      <c r="D230" s="26" t="s">
        <v>3</v>
      </c>
      <c r="E230" s="48" t="s">
        <v>3</v>
      </c>
      <c r="F230" s="198" t="s">
        <v>3</v>
      </c>
      <c r="G230" s="199"/>
      <c r="H230" s="134"/>
      <c r="I230" s="134"/>
      <c r="J230" s="134"/>
      <c r="K230" s="198" t="s">
        <v>3</v>
      </c>
      <c r="L230" s="198" t="s">
        <v>3</v>
      </c>
      <c r="M230" s="134" t="s">
        <v>3</v>
      </c>
      <c r="N230" s="134" t="s">
        <v>3</v>
      </c>
      <c r="O230" s="134" t="s">
        <v>3</v>
      </c>
      <c r="P230" s="198" t="s">
        <v>3</v>
      </c>
      <c r="Q230" s="221" t="s">
        <v>3</v>
      </c>
      <c r="R230" s="132">
        <f>SUM(R231:R231)</f>
        <v>1346.1579999999999</v>
      </c>
      <c r="S230" s="260">
        <f>SUM(S231:S231)</f>
        <v>14950</v>
      </c>
      <c r="T230" s="132">
        <f>SUM(T231:T231)</f>
        <v>0</v>
      </c>
      <c r="U230" s="132">
        <f t="shared" ref="U230:W230" si="59">SUM(U231:U231)</f>
        <v>0</v>
      </c>
      <c r="V230" s="132">
        <f t="shared" si="59"/>
        <v>0</v>
      </c>
      <c r="W230" s="132">
        <f t="shared" si="59"/>
        <v>0</v>
      </c>
      <c r="X230" s="132">
        <f>SUM(R230:W230)</f>
        <v>16296.157999999999</v>
      </c>
      <c r="Y230" s="226"/>
      <c r="Z230" s="226"/>
    </row>
    <row r="231" spans="1:26" s="76" customFormat="1" ht="111.6" customHeight="1">
      <c r="A231" s="128"/>
      <c r="B231" s="169"/>
      <c r="C231" s="167"/>
      <c r="D231" s="26"/>
      <c r="E231" s="48"/>
      <c r="F231" s="198"/>
      <c r="G231" s="215" t="s">
        <v>357</v>
      </c>
      <c r="H231" s="134" t="s">
        <v>359</v>
      </c>
      <c r="I231" s="134" t="s">
        <v>302</v>
      </c>
      <c r="J231" s="134" t="s">
        <v>254</v>
      </c>
      <c r="K231" s="198"/>
      <c r="L231" s="198"/>
      <c r="M231" s="134"/>
      <c r="N231" s="134"/>
      <c r="O231" s="134"/>
      <c r="P231" s="132"/>
      <c r="Q231" s="221"/>
      <c r="R231" s="132">
        <v>1346.1579999999999</v>
      </c>
      <c r="S231" s="260">
        <v>14950</v>
      </c>
      <c r="T231" s="132">
        <v>0</v>
      </c>
      <c r="U231" s="132">
        <v>0</v>
      </c>
      <c r="V231" s="132">
        <v>0</v>
      </c>
      <c r="W231" s="132">
        <v>0</v>
      </c>
      <c r="X231" s="132">
        <f t="shared" ref="X231:X234" si="60">SUM(R231:W231)</f>
        <v>16296.157999999999</v>
      </c>
    </row>
    <row r="232" spans="1:26" s="76" customFormat="1">
      <c r="A232" s="128"/>
      <c r="B232" s="169"/>
      <c r="C232" s="167"/>
      <c r="D232" s="26"/>
      <c r="E232" s="48"/>
      <c r="F232" s="198"/>
      <c r="G232" s="199"/>
      <c r="H232" s="134"/>
      <c r="I232" s="134"/>
      <c r="J232" s="134"/>
      <c r="K232" s="198"/>
      <c r="L232" s="198"/>
      <c r="M232" s="134"/>
      <c r="N232" s="134"/>
      <c r="O232" s="134"/>
      <c r="P232" s="198"/>
      <c r="Q232" s="221"/>
      <c r="R232" s="132"/>
      <c r="S232" s="260"/>
      <c r="T232" s="132"/>
      <c r="U232" s="132"/>
      <c r="V232" s="132"/>
      <c r="W232" s="132"/>
      <c r="X232" s="132">
        <f t="shared" si="60"/>
        <v>0</v>
      </c>
    </row>
    <row r="233" spans="1:26" s="76" customFormat="1" ht="30">
      <c r="A233" s="128"/>
      <c r="B233" s="79" t="s">
        <v>28</v>
      </c>
      <c r="C233" s="17"/>
      <c r="D233" s="73"/>
      <c r="E233" s="47"/>
      <c r="F233" s="198"/>
      <c r="G233" s="199"/>
      <c r="H233" s="134" t="s">
        <v>3</v>
      </c>
      <c r="I233" s="134" t="s">
        <v>3</v>
      </c>
      <c r="J233" s="134" t="s">
        <v>3</v>
      </c>
      <c r="K233" s="198" t="s">
        <v>3</v>
      </c>
      <c r="L233" s="198" t="s">
        <v>3</v>
      </c>
      <c r="M233" s="134" t="s">
        <v>3</v>
      </c>
      <c r="N233" s="134" t="s">
        <v>3</v>
      </c>
      <c r="O233" s="134" t="s">
        <v>3</v>
      </c>
      <c r="P233" s="198" t="s">
        <v>3</v>
      </c>
      <c r="Q233" s="221" t="s">
        <v>3</v>
      </c>
      <c r="R233" s="132">
        <f>R234</f>
        <v>0</v>
      </c>
      <c r="S233" s="260">
        <f>S234</f>
        <v>0</v>
      </c>
      <c r="T233" s="132">
        <f>T234</f>
        <v>0</v>
      </c>
      <c r="U233" s="132">
        <f t="shared" ref="U233:W233" si="61">U234</f>
        <v>1</v>
      </c>
      <c r="V233" s="132">
        <f t="shared" si="61"/>
        <v>2</v>
      </c>
      <c r="W233" s="132">
        <f t="shared" si="61"/>
        <v>3</v>
      </c>
      <c r="X233" s="132">
        <f t="shared" si="60"/>
        <v>6</v>
      </c>
    </row>
    <row r="234" spans="1:26" s="76" customFormat="1">
      <c r="A234" s="128"/>
      <c r="B234" s="17" t="s">
        <v>8</v>
      </c>
      <c r="C234" s="17" t="s">
        <v>6</v>
      </c>
      <c r="D234" s="73"/>
      <c r="E234" s="47" t="s">
        <v>3</v>
      </c>
      <c r="F234" s="198" t="s">
        <v>3</v>
      </c>
      <c r="G234" s="199"/>
      <c r="H234" s="134" t="s">
        <v>3</v>
      </c>
      <c r="I234" s="134" t="s">
        <v>3</v>
      </c>
      <c r="J234" s="134" t="s">
        <v>3</v>
      </c>
      <c r="K234" s="198" t="s">
        <v>3</v>
      </c>
      <c r="L234" s="198" t="s">
        <v>3</v>
      </c>
      <c r="M234" s="136">
        <v>0</v>
      </c>
      <c r="N234" s="137">
        <v>0</v>
      </c>
      <c r="O234" s="137">
        <v>0</v>
      </c>
      <c r="P234" s="137">
        <v>0</v>
      </c>
      <c r="Q234" s="137">
        <v>0</v>
      </c>
      <c r="R234" s="137">
        <v>0</v>
      </c>
      <c r="S234" s="330">
        <v>0</v>
      </c>
      <c r="T234" s="422">
        <v>0</v>
      </c>
      <c r="U234" s="422">
        <v>1</v>
      </c>
      <c r="V234" s="422">
        <v>2</v>
      </c>
      <c r="W234" s="422">
        <v>3</v>
      </c>
      <c r="X234" s="132">
        <f t="shared" si="60"/>
        <v>6</v>
      </c>
    </row>
    <row r="235" spans="1:26" s="76" customFormat="1">
      <c r="A235" s="128"/>
      <c r="B235" s="17" t="s">
        <v>9</v>
      </c>
      <c r="C235" s="17" t="s">
        <v>6</v>
      </c>
      <c r="D235" s="73"/>
      <c r="E235" s="47" t="s">
        <v>3</v>
      </c>
      <c r="F235" s="198" t="s">
        <v>3</v>
      </c>
      <c r="G235" s="199"/>
      <c r="H235" s="134" t="s">
        <v>3</v>
      </c>
      <c r="I235" s="134" t="s">
        <v>3</v>
      </c>
      <c r="J235" s="134" t="s">
        <v>3</v>
      </c>
      <c r="K235" s="198" t="s">
        <v>3</v>
      </c>
      <c r="L235" s="198" t="s">
        <v>3</v>
      </c>
      <c r="M235" s="198" t="s">
        <v>3</v>
      </c>
      <c r="N235" s="198" t="s">
        <v>3</v>
      </c>
      <c r="O235" s="198" t="s">
        <v>3</v>
      </c>
      <c r="P235" s="198" t="s">
        <v>3</v>
      </c>
      <c r="Q235" s="221" t="s">
        <v>3</v>
      </c>
      <c r="R235" s="399" t="s">
        <v>3</v>
      </c>
      <c r="S235" s="257" t="s">
        <v>3</v>
      </c>
      <c r="T235" s="401" t="s">
        <v>3</v>
      </c>
      <c r="U235" s="401" t="s">
        <v>3</v>
      </c>
      <c r="V235" s="401" t="s">
        <v>3</v>
      </c>
      <c r="W235" s="401" t="s">
        <v>3</v>
      </c>
      <c r="X235" s="198" t="s">
        <v>3</v>
      </c>
    </row>
    <row r="236" spans="1:26" s="76" customFormat="1">
      <c r="A236" s="128"/>
      <c r="B236" s="17" t="s">
        <v>10</v>
      </c>
      <c r="C236" s="17" t="s">
        <v>6</v>
      </c>
      <c r="D236" s="73"/>
      <c r="E236" s="47" t="s">
        <v>3</v>
      </c>
      <c r="F236" s="198" t="s">
        <v>3</v>
      </c>
      <c r="G236" s="199"/>
      <c r="H236" s="134" t="s">
        <v>3</v>
      </c>
      <c r="I236" s="134" t="s">
        <v>3</v>
      </c>
      <c r="J236" s="134" t="s">
        <v>3</v>
      </c>
      <c r="K236" s="198" t="s">
        <v>3</v>
      </c>
      <c r="L236" s="198" t="s">
        <v>3</v>
      </c>
      <c r="M236" s="198" t="s">
        <v>3</v>
      </c>
      <c r="N236" s="198" t="s">
        <v>3</v>
      </c>
      <c r="O236" s="198" t="s">
        <v>3</v>
      </c>
      <c r="P236" s="198" t="s">
        <v>3</v>
      </c>
      <c r="Q236" s="221" t="s">
        <v>3</v>
      </c>
      <c r="R236" s="399" t="s">
        <v>3</v>
      </c>
      <c r="S236" s="257" t="s">
        <v>3</v>
      </c>
      <c r="T236" s="401" t="s">
        <v>3</v>
      </c>
      <c r="U236" s="401" t="s">
        <v>3</v>
      </c>
      <c r="V236" s="401" t="s">
        <v>3</v>
      </c>
      <c r="W236" s="401" t="s">
        <v>3</v>
      </c>
      <c r="X236" s="198" t="s">
        <v>3</v>
      </c>
    </row>
    <row r="237" spans="1:26" s="76" customFormat="1" ht="45">
      <c r="A237" s="128"/>
      <c r="B237" s="17" t="s">
        <v>328</v>
      </c>
      <c r="C237" s="17" t="s">
        <v>53</v>
      </c>
      <c r="D237" s="73"/>
      <c r="E237" s="73" t="s">
        <v>39</v>
      </c>
      <c r="F237" s="217" t="s">
        <v>367</v>
      </c>
      <c r="G237" s="199"/>
      <c r="H237" s="134" t="s">
        <v>3</v>
      </c>
      <c r="I237" s="134" t="s">
        <v>3</v>
      </c>
      <c r="J237" s="134" t="s">
        <v>3</v>
      </c>
      <c r="K237" s="198" t="s">
        <v>3</v>
      </c>
      <c r="L237" s="198" t="s">
        <v>3</v>
      </c>
      <c r="M237" s="198" t="s">
        <v>3</v>
      </c>
      <c r="N237" s="198" t="s">
        <v>3</v>
      </c>
      <c r="O237" s="198" t="s">
        <v>3</v>
      </c>
      <c r="P237" s="198" t="s">
        <v>3</v>
      </c>
      <c r="Q237" s="221" t="s">
        <v>3</v>
      </c>
      <c r="R237" s="399" t="s">
        <v>3</v>
      </c>
      <c r="S237" s="257" t="s">
        <v>3</v>
      </c>
      <c r="T237" s="401" t="s">
        <v>3</v>
      </c>
      <c r="U237" s="401" t="s">
        <v>3</v>
      </c>
      <c r="V237" s="401" t="s">
        <v>3</v>
      </c>
      <c r="W237" s="401" t="s">
        <v>3</v>
      </c>
      <c r="X237" s="198" t="s">
        <v>3</v>
      </c>
    </row>
    <row r="238" spans="1:26" s="76" customFormat="1" ht="30">
      <c r="A238" s="128" t="s">
        <v>313</v>
      </c>
      <c r="B238" s="17" t="s">
        <v>312</v>
      </c>
      <c r="C238" s="17"/>
      <c r="D238" s="73"/>
      <c r="E238" s="47"/>
      <c r="F238" s="198"/>
      <c r="G238" s="199"/>
      <c r="H238" s="134"/>
      <c r="I238" s="134"/>
      <c r="J238" s="134"/>
      <c r="K238" s="198"/>
      <c r="L238" s="198"/>
      <c r="M238" s="198"/>
      <c r="N238" s="198"/>
      <c r="O238" s="198"/>
      <c r="P238" s="198"/>
      <c r="Q238" s="221"/>
      <c r="R238" s="132"/>
      <c r="S238" s="260"/>
      <c r="T238" s="132"/>
      <c r="U238" s="401"/>
      <c r="V238" s="401"/>
      <c r="W238" s="401"/>
      <c r="X238" s="198"/>
      <c r="Y238" s="226"/>
    </row>
    <row r="239" spans="1:26" s="76" customFormat="1">
      <c r="A239" s="128"/>
      <c r="B239" s="169" t="s">
        <v>217</v>
      </c>
      <c r="C239" s="167" t="s">
        <v>6</v>
      </c>
      <c r="D239" s="26" t="s">
        <v>3</v>
      </c>
      <c r="E239" s="48" t="s">
        <v>3</v>
      </c>
      <c r="F239" s="198" t="s">
        <v>3</v>
      </c>
      <c r="G239" s="199"/>
      <c r="H239" s="134"/>
      <c r="I239" s="134"/>
      <c r="J239" s="134"/>
      <c r="K239" s="198" t="s">
        <v>3</v>
      </c>
      <c r="L239" s="198" t="s">
        <v>3</v>
      </c>
      <c r="M239" s="134" t="s">
        <v>3</v>
      </c>
      <c r="N239" s="134" t="s">
        <v>3</v>
      </c>
      <c r="O239" s="134" t="s">
        <v>3</v>
      </c>
      <c r="P239" s="198" t="s">
        <v>3</v>
      </c>
      <c r="Q239" s="221" t="s">
        <v>3</v>
      </c>
      <c r="R239" s="132">
        <f>SUM(R240:R240)</f>
        <v>490.90600000000001</v>
      </c>
      <c r="S239" s="260">
        <f>SUM(S240:S240)</f>
        <v>19509.099999999999</v>
      </c>
      <c r="T239" s="132">
        <f>SUM(T240:T240)</f>
        <v>0</v>
      </c>
      <c r="U239" s="132">
        <f t="shared" ref="U239:W239" si="62">SUM(U240:U240)</f>
        <v>0</v>
      </c>
      <c r="V239" s="132">
        <f t="shared" si="62"/>
        <v>275000</v>
      </c>
      <c r="W239" s="132">
        <f t="shared" si="62"/>
        <v>0</v>
      </c>
      <c r="X239" s="132">
        <f>SUM(R239:W239)</f>
        <v>295000.00599999999</v>
      </c>
    </row>
    <row r="240" spans="1:26" s="76" customFormat="1" ht="105">
      <c r="A240" s="128"/>
      <c r="B240" s="169"/>
      <c r="C240" s="167"/>
      <c r="D240" s="26"/>
      <c r="E240" s="48"/>
      <c r="F240" s="198"/>
      <c r="G240" s="215" t="s">
        <v>357</v>
      </c>
      <c r="H240" s="134" t="s">
        <v>361</v>
      </c>
      <c r="I240" s="134" t="s">
        <v>302</v>
      </c>
      <c r="J240" s="134" t="s">
        <v>254</v>
      </c>
      <c r="K240" s="198" t="s">
        <v>3</v>
      </c>
      <c r="L240" s="198" t="s">
        <v>3</v>
      </c>
      <c r="M240" s="134" t="s">
        <v>3</v>
      </c>
      <c r="N240" s="134" t="s">
        <v>3</v>
      </c>
      <c r="O240" s="134" t="s">
        <v>3</v>
      </c>
      <c r="P240" s="198" t="s">
        <v>3</v>
      </c>
      <c r="Q240" s="221" t="s">
        <v>3</v>
      </c>
      <c r="R240" s="132">
        <v>490.90600000000001</v>
      </c>
      <c r="S240" s="260">
        <v>19509.099999999999</v>
      </c>
      <c r="T240" s="132">
        <v>0</v>
      </c>
      <c r="U240" s="132">
        <v>0</v>
      </c>
      <c r="V240" s="132">
        <v>275000</v>
      </c>
      <c r="W240" s="132">
        <v>0</v>
      </c>
      <c r="X240" s="132">
        <f t="shared" ref="X240:X243" si="63">SUM(R240:W240)</f>
        <v>295000.00599999999</v>
      </c>
    </row>
    <row r="241" spans="1:27" s="76" customFormat="1">
      <c r="A241" s="128"/>
      <c r="B241" s="169"/>
      <c r="C241" s="167"/>
      <c r="D241" s="26"/>
      <c r="E241" s="48"/>
      <c r="F241" s="198"/>
      <c r="G241" s="199"/>
      <c r="H241" s="134"/>
      <c r="I241" s="134"/>
      <c r="J241" s="134"/>
      <c r="K241" s="198"/>
      <c r="L241" s="198"/>
      <c r="M241" s="134"/>
      <c r="N241" s="134"/>
      <c r="O241" s="134"/>
      <c r="P241" s="198"/>
      <c r="Q241" s="221"/>
      <c r="R241" s="132"/>
      <c r="S241" s="260"/>
      <c r="T241" s="132"/>
      <c r="U241" s="132"/>
      <c r="V241" s="132"/>
      <c r="W241" s="132"/>
      <c r="X241" s="132">
        <f t="shared" si="63"/>
        <v>0</v>
      </c>
    </row>
    <row r="242" spans="1:27" s="76" customFormat="1" ht="30">
      <c r="A242" s="128"/>
      <c r="B242" s="79" t="s">
        <v>28</v>
      </c>
      <c r="C242" s="17"/>
      <c r="D242" s="73"/>
      <c r="E242" s="47"/>
      <c r="F242" s="198"/>
      <c r="G242" s="199"/>
      <c r="H242" s="134" t="s">
        <v>3</v>
      </c>
      <c r="I242" s="134" t="s">
        <v>3</v>
      </c>
      <c r="J242" s="134" t="s">
        <v>3</v>
      </c>
      <c r="K242" s="198" t="s">
        <v>3</v>
      </c>
      <c r="L242" s="198" t="s">
        <v>3</v>
      </c>
      <c r="M242" s="134" t="s">
        <v>3</v>
      </c>
      <c r="N242" s="134" t="s">
        <v>3</v>
      </c>
      <c r="O242" s="134" t="s">
        <v>3</v>
      </c>
      <c r="P242" s="198" t="s">
        <v>3</v>
      </c>
      <c r="Q242" s="221" t="s">
        <v>3</v>
      </c>
      <c r="R242" s="132">
        <f>R243</f>
        <v>0</v>
      </c>
      <c r="S242" s="260">
        <f>S243</f>
        <v>0</v>
      </c>
      <c r="T242" s="132">
        <f>T243</f>
        <v>0</v>
      </c>
      <c r="U242" s="132">
        <f t="shared" ref="U242:W242" si="64">U243</f>
        <v>0</v>
      </c>
      <c r="V242" s="132">
        <f t="shared" si="64"/>
        <v>0</v>
      </c>
      <c r="W242" s="132">
        <f t="shared" si="64"/>
        <v>0</v>
      </c>
      <c r="X242" s="132">
        <f t="shared" si="63"/>
        <v>0</v>
      </c>
    </row>
    <row r="243" spans="1:27" s="76" customFormat="1">
      <c r="A243" s="128"/>
      <c r="B243" s="17" t="s">
        <v>8</v>
      </c>
      <c r="C243" s="17" t="s">
        <v>6</v>
      </c>
      <c r="D243" s="73"/>
      <c r="E243" s="47" t="s">
        <v>3</v>
      </c>
      <c r="F243" s="198" t="s">
        <v>3</v>
      </c>
      <c r="G243" s="199"/>
      <c r="H243" s="134" t="s">
        <v>3</v>
      </c>
      <c r="I243" s="134" t="s">
        <v>3</v>
      </c>
      <c r="J243" s="134" t="s">
        <v>3</v>
      </c>
      <c r="K243" s="198" t="s">
        <v>3</v>
      </c>
      <c r="L243" s="198" t="s">
        <v>3</v>
      </c>
      <c r="M243" s="136">
        <v>0</v>
      </c>
      <c r="N243" s="137">
        <v>0</v>
      </c>
      <c r="O243" s="137">
        <v>0</v>
      </c>
      <c r="P243" s="137">
        <v>0</v>
      </c>
      <c r="Q243" s="137">
        <v>0</v>
      </c>
      <c r="R243" s="137">
        <v>0</v>
      </c>
      <c r="S243" s="330">
        <v>0</v>
      </c>
      <c r="T243" s="422">
        <v>0</v>
      </c>
      <c r="U243" s="422">
        <v>0</v>
      </c>
      <c r="V243" s="422">
        <v>0</v>
      </c>
      <c r="W243" s="422">
        <v>0</v>
      </c>
      <c r="X243" s="132">
        <f t="shared" si="63"/>
        <v>0</v>
      </c>
    </row>
    <row r="244" spans="1:27" s="76" customFormat="1">
      <c r="A244" s="128"/>
      <c r="B244" s="17" t="s">
        <v>9</v>
      </c>
      <c r="C244" s="17" t="s">
        <v>6</v>
      </c>
      <c r="D244" s="73"/>
      <c r="E244" s="47" t="s">
        <v>3</v>
      </c>
      <c r="F244" s="198" t="s">
        <v>3</v>
      </c>
      <c r="G244" s="199"/>
      <c r="H244" s="134" t="s">
        <v>3</v>
      </c>
      <c r="I244" s="134" t="s">
        <v>3</v>
      </c>
      <c r="J244" s="134" t="s">
        <v>3</v>
      </c>
      <c r="K244" s="198" t="s">
        <v>3</v>
      </c>
      <c r="L244" s="198" t="s">
        <v>3</v>
      </c>
      <c r="M244" s="198" t="s">
        <v>3</v>
      </c>
      <c r="N244" s="198" t="s">
        <v>3</v>
      </c>
      <c r="O244" s="198" t="s">
        <v>3</v>
      </c>
      <c r="P244" s="198" t="s">
        <v>3</v>
      </c>
      <c r="Q244" s="221" t="s">
        <v>3</v>
      </c>
      <c r="R244" s="399" t="s">
        <v>3</v>
      </c>
      <c r="S244" s="257" t="s">
        <v>3</v>
      </c>
      <c r="T244" s="401" t="s">
        <v>3</v>
      </c>
      <c r="U244" s="401" t="s">
        <v>3</v>
      </c>
      <c r="V244" s="401" t="s">
        <v>3</v>
      </c>
      <c r="W244" s="401" t="s">
        <v>3</v>
      </c>
      <c r="X244" s="198" t="s">
        <v>3</v>
      </c>
    </row>
    <row r="245" spans="1:27" s="76" customFormat="1">
      <c r="A245" s="128"/>
      <c r="B245" s="17" t="s">
        <v>10</v>
      </c>
      <c r="C245" s="17" t="s">
        <v>6</v>
      </c>
      <c r="D245" s="73"/>
      <c r="E245" s="47" t="s">
        <v>3</v>
      </c>
      <c r="F245" s="198" t="s">
        <v>3</v>
      </c>
      <c r="G245" s="199"/>
      <c r="H245" s="134" t="s">
        <v>3</v>
      </c>
      <c r="I245" s="134" t="s">
        <v>3</v>
      </c>
      <c r="J245" s="134" t="s">
        <v>3</v>
      </c>
      <c r="K245" s="198" t="s">
        <v>3</v>
      </c>
      <c r="L245" s="198" t="s">
        <v>3</v>
      </c>
      <c r="M245" s="198" t="s">
        <v>3</v>
      </c>
      <c r="N245" s="198" t="s">
        <v>3</v>
      </c>
      <c r="O245" s="198" t="s">
        <v>3</v>
      </c>
      <c r="P245" s="198" t="s">
        <v>3</v>
      </c>
      <c r="Q245" s="221" t="s">
        <v>3</v>
      </c>
      <c r="R245" s="399" t="s">
        <v>3</v>
      </c>
      <c r="S245" s="257" t="s">
        <v>3</v>
      </c>
      <c r="T245" s="401" t="s">
        <v>3</v>
      </c>
      <c r="U245" s="401" t="s">
        <v>3</v>
      </c>
      <c r="V245" s="401" t="s">
        <v>3</v>
      </c>
      <c r="W245" s="401" t="s">
        <v>3</v>
      </c>
      <c r="X245" s="198" t="s">
        <v>3</v>
      </c>
    </row>
    <row r="246" spans="1:27" s="76" customFormat="1" ht="45">
      <c r="A246" s="128"/>
      <c r="B246" s="17" t="s">
        <v>330</v>
      </c>
      <c r="C246" s="17" t="s">
        <v>53</v>
      </c>
      <c r="D246" s="73"/>
      <c r="E246" s="73" t="s">
        <v>39</v>
      </c>
      <c r="F246" s="217" t="s">
        <v>367</v>
      </c>
      <c r="G246" s="199"/>
      <c r="H246" s="134" t="s">
        <v>3</v>
      </c>
      <c r="I246" s="134" t="s">
        <v>3</v>
      </c>
      <c r="J246" s="134" t="s">
        <v>3</v>
      </c>
      <c r="K246" s="198" t="s">
        <v>3</v>
      </c>
      <c r="L246" s="198" t="s">
        <v>3</v>
      </c>
      <c r="M246" s="198" t="s">
        <v>3</v>
      </c>
      <c r="N246" s="198" t="s">
        <v>3</v>
      </c>
      <c r="O246" s="198" t="s">
        <v>3</v>
      </c>
      <c r="P246" s="198" t="s">
        <v>3</v>
      </c>
      <c r="Q246" s="221" t="s">
        <v>3</v>
      </c>
      <c r="R246" s="399" t="s">
        <v>3</v>
      </c>
      <c r="S246" s="257" t="s">
        <v>3</v>
      </c>
      <c r="T246" s="401" t="s">
        <v>3</v>
      </c>
      <c r="U246" s="401" t="s">
        <v>3</v>
      </c>
      <c r="V246" s="401" t="s">
        <v>3</v>
      </c>
      <c r="W246" s="401" t="s">
        <v>3</v>
      </c>
      <c r="X246" s="198" t="s">
        <v>3</v>
      </c>
      <c r="Z246" s="228"/>
    </row>
    <row r="247" spans="1:27" s="76" customFormat="1" ht="45">
      <c r="A247" s="128" t="s">
        <v>314</v>
      </c>
      <c r="B247" s="17" t="s">
        <v>327</v>
      </c>
      <c r="C247" s="17"/>
      <c r="D247" s="73"/>
      <c r="E247" s="47"/>
      <c r="F247" s="198"/>
      <c r="G247" s="199"/>
      <c r="H247" s="134"/>
      <c r="I247" s="134"/>
      <c r="J247" s="134"/>
      <c r="K247" s="198"/>
      <c r="L247" s="198"/>
      <c r="M247" s="198"/>
      <c r="N247" s="198"/>
      <c r="O247" s="198"/>
      <c r="P247" s="198"/>
      <c r="Q247" s="221"/>
      <c r="R247" s="146"/>
      <c r="S247" s="279"/>
      <c r="T247" s="146"/>
      <c r="U247" s="401"/>
      <c r="V247" s="401"/>
      <c r="W247" s="401"/>
      <c r="X247" s="198"/>
      <c r="Y247" s="228"/>
    </row>
    <row r="248" spans="1:27" s="76" customFormat="1">
      <c r="A248" s="514"/>
      <c r="B248" s="457" t="s">
        <v>217</v>
      </c>
      <c r="C248" s="457" t="s">
        <v>6</v>
      </c>
      <c r="D248" s="511"/>
      <c r="E248" s="511"/>
      <c r="F248" s="511"/>
      <c r="G248" s="457" t="s">
        <v>34</v>
      </c>
      <c r="H248" s="134"/>
      <c r="I248" s="134"/>
      <c r="J248" s="134"/>
      <c r="K248" s="198" t="s">
        <v>3</v>
      </c>
      <c r="L248" s="198" t="s">
        <v>3</v>
      </c>
      <c r="M248" s="134" t="s">
        <v>3</v>
      </c>
      <c r="N248" s="134" t="s">
        <v>3</v>
      </c>
      <c r="O248" s="134" t="s">
        <v>3</v>
      </c>
      <c r="P248" s="198" t="s">
        <v>3</v>
      </c>
      <c r="Q248" s="221" t="s">
        <v>3</v>
      </c>
      <c r="R248" s="132">
        <f>SUM(R249:R250)</f>
        <v>4171.1000000000004</v>
      </c>
      <c r="S248" s="260">
        <f t="shared" ref="S248:T248" si="65">SUM(S249:S250)</f>
        <v>5796.7</v>
      </c>
      <c r="T248" s="132">
        <f t="shared" si="65"/>
        <v>2583.1999999999998</v>
      </c>
      <c r="U248" s="132">
        <f t="shared" ref="U248:W248" si="66">SUM(U249:U250)</f>
        <v>6576.2</v>
      </c>
      <c r="V248" s="132">
        <f t="shared" si="66"/>
        <v>4171.1000000000004</v>
      </c>
      <c r="W248" s="132">
        <f t="shared" si="66"/>
        <v>4171.1000000000004</v>
      </c>
      <c r="X248" s="132">
        <f>SUM(R248:W248)</f>
        <v>27469.4</v>
      </c>
    </row>
    <row r="249" spans="1:27" s="76" customFormat="1">
      <c r="A249" s="515"/>
      <c r="B249" s="458"/>
      <c r="C249" s="458"/>
      <c r="D249" s="512"/>
      <c r="E249" s="512"/>
      <c r="F249" s="512"/>
      <c r="G249" s="458"/>
      <c r="H249" s="134" t="s">
        <v>359</v>
      </c>
      <c r="I249" s="134" t="s">
        <v>298</v>
      </c>
      <c r="J249" s="134" t="s">
        <v>92</v>
      </c>
      <c r="K249" s="198" t="s">
        <v>3</v>
      </c>
      <c r="L249" s="198" t="s">
        <v>3</v>
      </c>
      <c r="M249" s="134" t="s">
        <v>3</v>
      </c>
      <c r="N249" s="134" t="s">
        <v>3</v>
      </c>
      <c r="O249" s="134" t="s">
        <v>3</v>
      </c>
      <c r="P249" s="198" t="s">
        <v>3</v>
      </c>
      <c r="Q249" s="221" t="s">
        <v>3</v>
      </c>
      <c r="R249" s="132">
        <v>0</v>
      </c>
      <c r="S249" s="361">
        <v>0</v>
      </c>
      <c r="T249" s="401">
        <v>2583.1999999999998</v>
      </c>
      <c r="U249" s="401">
        <v>6576.2</v>
      </c>
      <c r="V249" s="401"/>
      <c r="W249" s="401"/>
      <c r="X249" s="132">
        <f t="shared" ref="X249:X253" si="67">SUM(R249:W249)</f>
        <v>9159.4</v>
      </c>
    </row>
    <row r="250" spans="1:27" s="76" customFormat="1" ht="39.75" customHeight="1">
      <c r="A250" s="516"/>
      <c r="B250" s="459"/>
      <c r="C250" s="459"/>
      <c r="D250" s="513"/>
      <c r="E250" s="513"/>
      <c r="F250" s="513"/>
      <c r="G250" s="459"/>
      <c r="H250" s="134" t="s">
        <v>359</v>
      </c>
      <c r="I250" s="134" t="s">
        <v>298</v>
      </c>
      <c r="J250" s="134" t="s">
        <v>181</v>
      </c>
      <c r="K250" s="198"/>
      <c r="L250" s="198"/>
      <c r="M250" s="134"/>
      <c r="N250" s="134"/>
      <c r="O250" s="134"/>
      <c r="P250" s="198"/>
      <c r="Q250" s="221"/>
      <c r="R250" s="132">
        <v>4171.1000000000004</v>
      </c>
      <c r="S250" s="361">
        <v>5796.7</v>
      </c>
      <c r="T250" s="401">
        <v>0</v>
      </c>
      <c r="U250" s="401">
        <v>0</v>
      </c>
      <c r="V250" s="401">
        <v>4171.1000000000004</v>
      </c>
      <c r="W250" s="401">
        <v>4171.1000000000004</v>
      </c>
      <c r="X250" s="132">
        <f t="shared" si="67"/>
        <v>18310</v>
      </c>
      <c r="AA250" s="228"/>
    </row>
    <row r="251" spans="1:27" s="76" customFormat="1" ht="30">
      <c r="A251" s="128"/>
      <c r="B251" s="79" t="s">
        <v>28</v>
      </c>
      <c r="C251" s="17"/>
      <c r="D251" s="73"/>
      <c r="E251" s="47"/>
      <c r="F251" s="198"/>
      <c r="G251" s="199"/>
      <c r="H251" s="134"/>
      <c r="I251" s="134"/>
      <c r="J251" s="134"/>
      <c r="K251" s="198"/>
      <c r="L251" s="198"/>
      <c r="M251" s="198"/>
      <c r="N251" s="198"/>
      <c r="O251" s="198"/>
      <c r="P251" s="198"/>
      <c r="Q251" s="221"/>
      <c r="R251" s="146">
        <f>SUM(R252:R253)</f>
        <v>65346.8</v>
      </c>
      <c r="S251" s="279">
        <f>SUM(S252:S253)</f>
        <v>90814.7</v>
      </c>
      <c r="T251" s="146">
        <f>SUM(T252:T253)</f>
        <v>40470.699999999997</v>
      </c>
      <c r="U251" s="146">
        <f t="shared" ref="U251:W251" si="68">SUM(U252:U253)</f>
        <v>66493.100000000006</v>
      </c>
      <c r="V251" s="146">
        <f t="shared" si="68"/>
        <v>65346.85</v>
      </c>
      <c r="W251" s="146">
        <f t="shared" si="68"/>
        <v>65346.85</v>
      </c>
      <c r="X251" s="132">
        <f t="shared" si="67"/>
        <v>393819</v>
      </c>
      <c r="Z251" s="228"/>
    </row>
    <row r="252" spans="1:27" s="76" customFormat="1">
      <c r="A252" s="128"/>
      <c r="B252" s="517" t="s">
        <v>8</v>
      </c>
      <c r="C252" s="17" t="s">
        <v>6</v>
      </c>
      <c r="D252" s="73"/>
      <c r="E252" s="47"/>
      <c r="F252" s="198"/>
      <c r="G252" s="199"/>
      <c r="H252" s="134" t="s">
        <v>359</v>
      </c>
      <c r="I252" s="134" t="s">
        <v>298</v>
      </c>
      <c r="J252" s="134" t="s">
        <v>181</v>
      </c>
      <c r="K252" s="198" t="s">
        <v>3</v>
      </c>
      <c r="L252" s="198" t="s">
        <v>3</v>
      </c>
      <c r="M252" s="136">
        <v>0</v>
      </c>
      <c r="N252" s="137">
        <v>0</v>
      </c>
      <c r="O252" s="137">
        <v>0</v>
      </c>
      <c r="P252" s="137">
        <v>0</v>
      </c>
      <c r="Q252" s="137">
        <v>0</v>
      </c>
      <c r="R252" s="137">
        <v>65346.8</v>
      </c>
      <c r="S252" s="329">
        <v>90814.7</v>
      </c>
      <c r="T252" s="200">
        <v>0</v>
      </c>
      <c r="U252" s="200">
        <v>0</v>
      </c>
      <c r="V252" s="200">
        <v>65346.85</v>
      </c>
      <c r="W252" s="200">
        <v>65346.85</v>
      </c>
      <c r="X252" s="132">
        <f t="shared" si="67"/>
        <v>286855.2</v>
      </c>
    </row>
    <row r="253" spans="1:27" s="76" customFormat="1">
      <c r="A253" s="128"/>
      <c r="B253" s="518"/>
      <c r="C253" s="17"/>
      <c r="D253" s="73"/>
      <c r="E253" s="47"/>
      <c r="F253" s="249"/>
      <c r="G253" s="250"/>
      <c r="H253" s="134" t="s">
        <v>359</v>
      </c>
      <c r="I253" s="134" t="s">
        <v>298</v>
      </c>
      <c r="J253" s="134" t="s">
        <v>92</v>
      </c>
      <c r="K253" s="249"/>
      <c r="L253" s="249"/>
      <c r="M253" s="136"/>
      <c r="N253" s="137"/>
      <c r="O253" s="137"/>
      <c r="P253" s="137"/>
      <c r="Q253" s="137"/>
      <c r="R253" s="137">
        <v>0</v>
      </c>
      <c r="S253" s="329">
        <v>0</v>
      </c>
      <c r="T253" s="200">
        <v>40470.699999999997</v>
      </c>
      <c r="U253" s="200">
        <v>66493.100000000006</v>
      </c>
      <c r="V253" s="200"/>
      <c r="W253" s="200"/>
      <c r="X253" s="132">
        <f t="shared" si="67"/>
        <v>106963.8</v>
      </c>
    </row>
    <row r="254" spans="1:27" s="76" customFormat="1">
      <c r="A254" s="128"/>
      <c r="B254" s="17" t="s">
        <v>9</v>
      </c>
      <c r="C254" s="17" t="s">
        <v>6</v>
      </c>
      <c r="D254" s="73"/>
      <c r="E254" s="47"/>
      <c r="F254" s="198"/>
      <c r="G254" s="199"/>
      <c r="H254" s="134"/>
      <c r="I254" s="134"/>
      <c r="J254" s="134"/>
      <c r="K254" s="198"/>
      <c r="L254" s="198"/>
      <c r="M254" s="198"/>
      <c r="N254" s="198"/>
      <c r="O254" s="198"/>
      <c r="P254" s="198"/>
      <c r="Q254" s="221"/>
      <c r="R254" s="399"/>
      <c r="S254" s="307"/>
      <c r="T254" s="206"/>
      <c r="U254" s="401"/>
      <c r="V254" s="401"/>
      <c r="W254" s="401"/>
      <c r="X254" s="132">
        <f t="shared" ref="X254:X255" si="69">SUM(R254:T254)</f>
        <v>0</v>
      </c>
    </row>
    <row r="255" spans="1:27" s="76" customFormat="1">
      <c r="A255" s="128"/>
      <c r="B255" s="17" t="s">
        <v>10</v>
      </c>
      <c r="C255" s="17" t="s">
        <v>6</v>
      </c>
      <c r="D255" s="73"/>
      <c r="E255" s="47"/>
      <c r="F255" s="198"/>
      <c r="G255" s="199"/>
      <c r="H255" s="134"/>
      <c r="I255" s="134"/>
      <c r="J255" s="134"/>
      <c r="K255" s="198"/>
      <c r="L255" s="198"/>
      <c r="M255" s="198"/>
      <c r="N255" s="198"/>
      <c r="O255" s="198"/>
      <c r="P255" s="198"/>
      <c r="Q255" s="221"/>
      <c r="R255" s="399"/>
      <c r="S255" s="257"/>
      <c r="T255" s="401"/>
      <c r="U255" s="401"/>
      <c r="V255" s="401"/>
      <c r="W255" s="401"/>
      <c r="X255" s="132">
        <f t="shared" si="69"/>
        <v>0</v>
      </c>
    </row>
    <row r="256" spans="1:27" s="76" customFormat="1" ht="45">
      <c r="A256" s="128"/>
      <c r="B256" s="77" t="s">
        <v>326</v>
      </c>
      <c r="C256" s="77" t="s">
        <v>53</v>
      </c>
      <c r="D256" s="73" t="s">
        <v>3</v>
      </c>
      <c r="E256" s="26" t="s">
        <v>39</v>
      </c>
      <c r="F256" s="217" t="s">
        <v>367</v>
      </c>
      <c r="G256" s="199"/>
      <c r="H256" s="134" t="s">
        <v>3</v>
      </c>
      <c r="I256" s="134" t="s">
        <v>3</v>
      </c>
      <c r="J256" s="134" t="s">
        <v>3</v>
      </c>
      <c r="K256" s="198" t="s">
        <v>3</v>
      </c>
      <c r="L256" s="198" t="s">
        <v>3</v>
      </c>
      <c r="M256" s="198" t="s">
        <v>3</v>
      </c>
      <c r="N256" s="198" t="s">
        <v>3</v>
      </c>
      <c r="O256" s="198" t="s">
        <v>3</v>
      </c>
      <c r="P256" s="198" t="s">
        <v>3</v>
      </c>
      <c r="Q256" s="221" t="s">
        <v>3</v>
      </c>
      <c r="R256" s="399">
        <v>12</v>
      </c>
      <c r="S256" s="257">
        <v>13</v>
      </c>
      <c r="T256" s="401">
        <v>1</v>
      </c>
      <c r="U256" s="401">
        <v>8</v>
      </c>
      <c r="V256" s="401">
        <v>0</v>
      </c>
      <c r="W256" s="401">
        <v>0</v>
      </c>
      <c r="X256" s="198" t="s">
        <v>3</v>
      </c>
    </row>
    <row r="257" spans="1:25" s="262" customFormat="1" ht="60">
      <c r="A257" s="272" t="s">
        <v>315</v>
      </c>
      <c r="B257" s="274" t="s">
        <v>316</v>
      </c>
      <c r="C257" s="274"/>
      <c r="D257" s="284"/>
      <c r="E257" s="275"/>
      <c r="F257" s="257"/>
      <c r="G257" s="276"/>
      <c r="H257" s="259"/>
      <c r="I257" s="259"/>
      <c r="J257" s="259"/>
      <c r="K257" s="257"/>
      <c r="L257" s="257"/>
      <c r="M257" s="257"/>
      <c r="N257" s="257"/>
      <c r="O257" s="257"/>
      <c r="P257" s="257"/>
      <c r="Q257" s="257"/>
      <c r="R257" s="146"/>
      <c r="S257" s="279"/>
      <c r="T257" s="146"/>
      <c r="U257" s="401"/>
      <c r="V257" s="401"/>
      <c r="W257" s="401"/>
      <c r="X257" s="257"/>
      <c r="Y257" s="261"/>
    </row>
    <row r="258" spans="1:25" s="76" customFormat="1">
      <c r="A258" s="128"/>
      <c r="B258" s="169" t="s">
        <v>217</v>
      </c>
      <c r="C258" s="167" t="s">
        <v>6</v>
      </c>
      <c r="D258" s="73"/>
      <c r="E258" s="47"/>
      <c r="F258" s="198"/>
      <c r="G258" s="199"/>
      <c r="H258" s="134"/>
      <c r="I258" s="134"/>
      <c r="J258" s="134"/>
      <c r="K258" s="198" t="s">
        <v>3</v>
      </c>
      <c r="L258" s="198" t="s">
        <v>3</v>
      </c>
      <c r="M258" s="134" t="s">
        <v>3</v>
      </c>
      <c r="N258" s="134" t="s">
        <v>3</v>
      </c>
      <c r="O258" s="134" t="s">
        <v>3</v>
      </c>
      <c r="P258" s="198" t="s">
        <v>3</v>
      </c>
      <c r="Q258" s="221" t="s">
        <v>3</v>
      </c>
      <c r="R258" s="132">
        <f>SUM(R259:R260)</f>
        <v>1488.4</v>
      </c>
      <c r="S258" s="260">
        <f t="shared" ref="S258:T258" si="70">SUM(S259:S260)</f>
        <v>470.9</v>
      </c>
      <c r="T258" s="132">
        <f t="shared" si="70"/>
        <v>0</v>
      </c>
      <c r="U258" s="132">
        <f t="shared" ref="U258:W258" si="71">U259</f>
        <v>0</v>
      </c>
      <c r="V258" s="132">
        <f t="shared" si="71"/>
        <v>0</v>
      </c>
      <c r="W258" s="132">
        <f t="shared" si="71"/>
        <v>0</v>
      </c>
      <c r="X258" s="132">
        <f>SUM(R258:W258)</f>
        <v>1959.3000000000002</v>
      </c>
    </row>
    <row r="259" spans="1:25" s="76" customFormat="1" ht="60">
      <c r="A259" s="128"/>
      <c r="B259" s="169"/>
      <c r="C259" s="167"/>
      <c r="D259" s="73"/>
      <c r="E259" s="47"/>
      <c r="F259" s="198"/>
      <c r="G259" s="199" t="s">
        <v>34</v>
      </c>
      <c r="H259" s="134" t="s">
        <v>359</v>
      </c>
      <c r="I259" s="134" t="s">
        <v>298</v>
      </c>
      <c r="J259" s="134" t="s">
        <v>181</v>
      </c>
      <c r="K259" s="198" t="s">
        <v>3</v>
      </c>
      <c r="L259" s="198" t="s">
        <v>3</v>
      </c>
      <c r="M259" s="134" t="s">
        <v>3</v>
      </c>
      <c r="N259" s="134" t="s">
        <v>3</v>
      </c>
      <c r="O259" s="134" t="s">
        <v>3</v>
      </c>
      <c r="P259" s="198" t="s">
        <v>3</v>
      </c>
      <c r="Q259" s="221" t="s">
        <v>3</v>
      </c>
      <c r="R259" s="132">
        <v>1488.4</v>
      </c>
      <c r="S259" s="257">
        <v>470.9</v>
      </c>
      <c r="T259" s="401">
        <v>0</v>
      </c>
      <c r="U259" s="401">
        <v>0</v>
      </c>
      <c r="V259" s="401">
        <v>0</v>
      </c>
      <c r="W259" s="401">
        <v>0</v>
      </c>
      <c r="X259" s="132">
        <f t="shared" ref="X259:X263" si="72">SUM(R259:W259)</f>
        <v>1959.3000000000002</v>
      </c>
    </row>
    <row r="260" spans="1:25" s="76" customFormat="1">
      <c r="A260" s="128"/>
      <c r="B260" s="169"/>
      <c r="C260" s="167"/>
      <c r="D260" s="73"/>
      <c r="E260" s="47"/>
      <c r="F260" s="198"/>
      <c r="G260" s="199"/>
      <c r="H260" s="134" t="s">
        <v>359</v>
      </c>
      <c r="I260" s="134" t="s">
        <v>298</v>
      </c>
      <c r="J260" s="134" t="s">
        <v>92</v>
      </c>
      <c r="K260" s="198"/>
      <c r="L260" s="198"/>
      <c r="M260" s="198"/>
      <c r="N260" s="198"/>
      <c r="O260" s="198"/>
      <c r="P260" s="198"/>
      <c r="Q260" s="221"/>
      <c r="R260" s="399">
        <v>0</v>
      </c>
      <c r="S260" s="257">
        <v>0</v>
      </c>
      <c r="T260" s="401">
        <v>0</v>
      </c>
      <c r="U260" s="401">
        <v>0</v>
      </c>
      <c r="V260" s="401"/>
      <c r="W260" s="401"/>
      <c r="X260" s="132">
        <f t="shared" si="72"/>
        <v>0</v>
      </c>
    </row>
    <row r="261" spans="1:25" s="76" customFormat="1" ht="30">
      <c r="A261" s="128"/>
      <c r="B261" s="79" t="s">
        <v>28</v>
      </c>
      <c r="C261" s="17"/>
      <c r="D261" s="73"/>
      <c r="E261" s="47"/>
      <c r="F261" s="198"/>
      <c r="G261" s="199"/>
      <c r="H261" s="134"/>
      <c r="I261" s="134"/>
      <c r="J261" s="134"/>
      <c r="K261" s="198"/>
      <c r="L261" s="198"/>
      <c r="M261" s="198"/>
      <c r="N261" s="198"/>
      <c r="O261" s="198"/>
      <c r="P261" s="198"/>
      <c r="Q261" s="221"/>
      <c r="R261" s="132">
        <f>SUM(R262:R265)</f>
        <v>23318.799999999999</v>
      </c>
      <c r="S261" s="260">
        <f t="shared" ref="S261:T261" si="73">SUM(S262:S265)</f>
        <v>23075.4</v>
      </c>
      <c r="T261" s="146">
        <f t="shared" si="73"/>
        <v>0</v>
      </c>
      <c r="U261" s="132">
        <f t="shared" ref="U261:W261" si="74">U262</f>
        <v>0</v>
      </c>
      <c r="V261" s="146">
        <f t="shared" si="74"/>
        <v>0</v>
      </c>
      <c r="W261" s="146">
        <f t="shared" si="74"/>
        <v>0</v>
      </c>
      <c r="X261" s="132">
        <f t="shared" si="72"/>
        <v>46394.2</v>
      </c>
    </row>
    <row r="262" spans="1:25" s="76" customFormat="1">
      <c r="A262" s="128"/>
      <c r="B262" s="519" t="s">
        <v>8</v>
      </c>
      <c r="C262" s="17" t="s">
        <v>6</v>
      </c>
      <c r="D262" s="73"/>
      <c r="E262" s="47"/>
      <c r="F262" s="198"/>
      <c r="G262" s="199"/>
      <c r="H262" s="134" t="s">
        <v>359</v>
      </c>
      <c r="I262" s="134" t="s">
        <v>298</v>
      </c>
      <c r="J262" s="134" t="s">
        <v>181</v>
      </c>
      <c r="K262" s="198" t="s">
        <v>3</v>
      </c>
      <c r="L262" s="198" t="s">
        <v>3</v>
      </c>
      <c r="M262" s="136">
        <v>0</v>
      </c>
      <c r="N262" s="137">
        <v>0</v>
      </c>
      <c r="O262" s="137">
        <v>0</v>
      </c>
      <c r="P262" s="137">
        <v>0</v>
      </c>
      <c r="Q262" s="137">
        <v>0</v>
      </c>
      <c r="R262" s="206">
        <v>23318.799999999999</v>
      </c>
      <c r="S262" s="329">
        <v>23075.4</v>
      </c>
      <c r="T262" s="200">
        <v>0</v>
      </c>
      <c r="U262" s="200">
        <v>0</v>
      </c>
      <c r="V262" s="422">
        <v>0</v>
      </c>
      <c r="W262" s="422">
        <v>0</v>
      </c>
      <c r="X262" s="132">
        <f t="shared" si="72"/>
        <v>46394.2</v>
      </c>
    </row>
    <row r="263" spans="1:25" s="76" customFormat="1">
      <c r="A263" s="128"/>
      <c r="B263" s="520"/>
      <c r="C263" s="17" t="s">
        <v>6</v>
      </c>
      <c r="D263" s="73"/>
      <c r="E263" s="47"/>
      <c r="F263" s="249"/>
      <c r="G263" s="250"/>
      <c r="H263" s="134" t="s">
        <v>359</v>
      </c>
      <c r="I263" s="134" t="s">
        <v>298</v>
      </c>
      <c r="J263" s="134" t="s">
        <v>92</v>
      </c>
      <c r="K263" s="249"/>
      <c r="L263" s="249"/>
      <c r="M263" s="136"/>
      <c r="N263" s="137"/>
      <c r="O263" s="137"/>
      <c r="P263" s="137"/>
      <c r="Q263" s="137"/>
      <c r="R263" s="206">
        <v>0</v>
      </c>
      <c r="S263" s="329">
        <v>0</v>
      </c>
      <c r="T263" s="200">
        <v>0</v>
      </c>
      <c r="U263" s="200">
        <v>0</v>
      </c>
      <c r="V263" s="422"/>
      <c r="W263" s="422"/>
      <c r="X263" s="132">
        <f t="shared" si="72"/>
        <v>0</v>
      </c>
    </row>
    <row r="264" spans="1:25" s="76" customFormat="1">
      <c r="A264" s="128"/>
      <c r="B264" s="17" t="s">
        <v>9</v>
      </c>
      <c r="C264" s="17" t="s">
        <v>6</v>
      </c>
      <c r="D264" s="73"/>
      <c r="E264" s="47"/>
      <c r="F264" s="198"/>
      <c r="G264" s="199"/>
      <c r="H264" s="134"/>
      <c r="I264" s="134"/>
      <c r="J264" s="134"/>
      <c r="K264" s="198"/>
      <c r="L264" s="198"/>
      <c r="M264" s="198"/>
      <c r="N264" s="198"/>
      <c r="O264" s="198"/>
      <c r="P264" s="198"/>
      <c r="Q264" s="221"/>
      <c r="R264" s="399"/>
      <c r="S264" s="257"/>
      <c r="T264" s="401"/>
      <c r="U264" s="401"/>
      <c r="V264" s="401"/>
      <c r="W264" s="401"/>
      <c r="X264" s="132">
        <f t="shared" ref="X264:X265" si="75">SUM(R264:T264)</f>
        <v>0</v>
      </c>
    </row>
    <row r="265" spans="1:25" s="76" customFormat="1">
      <c r="A265" s="128"/>
      <c r="B265" s="17" t="s">
        <v>10</v>
      </c>
      <c r="C265" s="17" t="s">
        <v>6</v>
      </c>
      <c r="D265" s="73"/>
      <c r="E265" s="47"/>
      <c r="F265" s="198"/>
      <c r="G265" s="199"/>
      <c r="H265" s="134"/>
      <c r="I265" s="134"/>
      <c r="J265" s="134"/>
      <c r="K265" s="198"/>
      <c r="L265" s="198"/>
      <c r="M265" s="198"/>
      <c r="N265" s="198"/>
      <c r="O265" s="198"/>
      <c r="P265" s="198"/>
      <c r="Q265" s="221"/>
      <c r="R265" s="399"/>
      <c r="S265" s="257"/>
      <c r="T265" s="401"/>
      <c r="U265" s="401"/>
      <c r="V265" s="401"/>
      <c r="W265" s="401"/>
      <c r="X265" s="132">
        <f t="shared" si="75"/>
        <v>0</v>
      </c>
    </row>
    <row r="266" spans="1:25" s="76" customFormat="1" ht="30">
      <c r="A266" s="128"/>
      <c r="B266" s="17" t="s">
        <v>324</v>
      </c>
      <c r="C266" s="17" t="s">
        <v>53</v>
      </c>
      <c r="D266" s="73"/>
      <c r="E266" s="26" t="s">
        <v>39</v>
      </c>
      <c r="F266" s="217" t="s">
        <v>367</v>
      </c>
      <c r="G266" s="199"/>
      <c r="H266" s="198" t="s">
        <v>3</v>
      </c>
      <c r="I266" s="198" t="s">
        <v>3</v>
      </c>
      <c r="J266" s="198" t="s">
        <v>3</v>
      </c>
      <c r="K266" s="198" t="s">
        <v>3</v>
      </c>
      <c r="L266" s="198" t="s">
        <v>3</v>
      </c>
      <c r="M266" s="134" t="s">
        <v>3</v>
      </c>
      <c r="N266" s="134" t="s">
        <v>3</v>
      </c>
      <c r="O266" s="134" t="s">
        <v>3</v>
      </c>
      <c r="P266" s="198" t="s">
        <v>3</v>
      </c>
      <c r="Q266" s="221" t="s">
        <v>3</v>
      </c>
      <c r="R266" s="399">
        <v>5</v>
      </c>
      <c r="S266" s="257">
        <v>5</v>
      </c>
      <c r="T266" s="401" t="s">
        <v>3</v>
      </c>
      <c r="U266" s="401" t="s">
        <v>3</v>
      </c>
      <c r="V266" s="401" t="s">
        <v>3</v>
      </c>
      <c r="W266" s="401" t="s">
        <v>3</v>
      </c>
      <c r="X266" s="198" t="s">
        <v>3</v>
      </c>
    </row>
    <row r="267" spans="1:25" s="76" customFormat="1" ht="30">
      <c r="A267" s="128" t="s">
        <v>317</v>
      </c>
      <c r="B267" s="17" t="s">
        <v>318</v>
      </c>
      <c r="C267" s="17"/>
      <c r="D267" s="73"/>
      <c r="E267" s="47"/>
      <c r="F267" s="198"/>
      <c r="G267" s="199"/>
      <c r="H267" s="134"/>
      <c r="I267" s="134"/>
      <c r="J267" s="134"/>
      <c r="K267" s="198"/>
      <c r="L267" s="198"/>
      <c r="M267" s="198"/>
      <c r="N267" s="198"/>
      <c r="O267" s="198"/>
      <c r="P267" s="198"/>
      <c r="Q267" s="221"/>
      <c r="R267" s="146"/>
      <c r="S267" s="279"/>
      <c r="T267" s="146"/>
      <c r="U267" s="401"/>
      <c r="V267" s="401"/>
      <c r="W267" s="401"/>
      <c r="X267" s="198"/>
      <c r="Y267" s="228"/>
    </row>
    <row r="268" spans="1:25" s="76" customFormat="1">
      <c r="A268" s="128"/>
      <c r="B268" s="169" t="s">
        <v>217</v>
      </c>
      <c r="C268" s="167" t="s">
        <v>6</v>
      </c>
      <c r="D268" s="73"/>
      <c r="E268" s="47"/>
      <c r="F268" s="198"/>
      <c r="G268" s="199"/>
      <c r="H268" s="198" t="s">
        <v>3</v>
      </c>
      <c r="I268" s="198" t="s">
        <v>3</v>
      </c>
      <c r="J268" s="198" t="s">
        <v>3</v>
      </c>
      <c r="K268" s="198" t="s">
        <v>3</v>
      </c>
      <c r="L268" s="198" t="s">
        <v>3</v>
      </c>
      <c r="M268" s="134" t="s">
        <v>3</v>
      </c>
      <c r="N268" s="134" t="s">
        <v>3</v>
      </c>
      <c r="O268" s="134" t="s">
        <v>3</v>
      </c>
      <c r="P268" s="198" t="s">
        <v>3</v>
      </c>
      <c r="Q268" s="221" t="s">
        <v>3</v>
      </c>
      <c r="R268" s="132">
        <f>R269</f>
        <v>50</v>
      </c>
      <c r="S268" s="260">
        <f>S269</f>
        <v>0</v>
      </c>
      <c r="T268" s="132">
        <f>T269+T270</f>
        <v>204.1</v>
      </c>
      <c r="U268" s="132">
        <f t="shared" ref="U268:W268" si="76">U269+U270</f>
        <v>306.10000000000002</v>
      </c>
      <c r="V268" s="132">
        <f t="shared" si="76"/>
        <v>50</v>
      </c>
      <c r="W268" s="132">
        <f t="shared" si="76"/>
        <v>50</v>
      </c>
      <c r="X268" s="132">
        <f>SUM(R268:W268)</f>
        <v>660.2</v>
      </c>
    </row>
    <row r="269" spans="1:25" s="76" customFormat="1" ht="60">
      <c r="A269" s="128"/>
      <c r="B269" s="169"/>
      <c r="C269" s="167"/>
      <c r="D269" s="73"/>
      <c r="E269" s="47"/>
      <c r="F269" s="198"/>
      <c r="G269" s="199" t="s">
        <v>34</v>
      </c>
      <c r="H269" s="134" t="s">
        <v>359</v>
      </c>
      <c r="I269" s="134" t="s">
        <v>305</v>
      </c>
      <c r="J269" s="134" t="s">
        <v>77</v>
      </c>
      <c r="K269" s="401" t="s">
        <v>3</v>
      </c>
      <c r="L269" s="401" t="s">
        <v>3</v>
      </c>
      <c r="M269" s="134" t="s">
        <v>3</v>
      </c>
      <c r="N269" s="134" t="s">
        <v>3</v>
      </c>
      <c r="O269" s="134" t="s">
        <v>3</v>
      </c>
      <c r="P269" s="401" t="s">
        <v>3</v>
      </c>
      <c r="Q269" s="401" t="s">
        <v>3</v>
      </c>
      <c r="R269" s="132">
        <v>50</v>
      </c>
      <c r="S269" s="260">
        <v>0</v>
      </c>
      <c r="T269" s="260">
        <v>0</v>
      </c>
      <c r="U269" s="260">
        <v>0</v>
      </c>
      <c r="V269" s="132">
        <v>50</v>
      </c>
      <c r="W269" s="132">
        <v>50</v>
      </c>
      <c r="X269" s="132">
        <f t="shared" ref="X269:X274" si="77">SUM(R269:W269)</f>
        <v>150</v>
      </c>
    </row>
    <row r="270" spans="1:25" s="76" customFormat="1">
      <c r="A270" s="128"/>
      <c r="B270" s="169"/>
      <c r="C270" s="167"/>
      <c r="D270" s="73"/>
      <c r="E270" s="47"/>
      <c r="F270" s="198"/>
      <c r="G270" s="199"/>
      <c r="H270" s="134" t="s">
        <v>359</v>
      </c>
      <c r="I270" s="134" t="s">
        <v>394</v>
      </c>
      <c r="J270" s="134" t="s">
        <v>92</v>
      </c>
      <c r="K270" s="401" t="s">
        <v>3</v>
      </c>
      <c r="L270" s="401" t="s">
        <v>3</v>
      </c>
      <c r="M270" s="134" t="s">
        <v>3</v>
      </c>
      <c r="N270" s="134" t="s">
        <v>3</v>
      </c>
      <c r="O270" s="134" t="s">
        <v>3</v>
      </c>
      <c r="P270" s="401" t="s">
        <v>3</v>
      </c>
      <c r="Q270" s="401" t="s">
        <v>3</v>
      </c>
      <c r="R270" s="399"/>
      <c r="S270" s="257"/>
      <c r="T270" s="132">
        <v>204.1</v>
      </c>
      <c r="U270" s="132">
        <v>306.10000000000002</v>
      </c>
      <c r="V270" s="132"/>
      <c r="W270" s="132"/>
      <c r="X270" s="132">
        <f t="shared" si="77"/>
        <v>510.20000000000005</v>
      </c>
    </row>
    <row r="271" spans="1:25" s="76" customFormat="1" ht="30">
      <c r="A271" s="128"/>
      <c r="B271" s="79" t="s">
        <v>28</v>
      </c>
      <c r="C271" s="17"/>
      <c r="D271" s="73"/>
      <c r="E271" s="47"/>
      <c r="F271" s="198"/>
      <c r="G271" s="199"/>
      <c r="H271" s="134"/>
      <c r="I271" s="134"/>
      <c r="J271" s="134"/>
      <c r="K271" s="198"/>
      <c r="L271" s="198"/>
      <c r="M271" s="198"/>
      <c r="N271" s="198"/>
      <c r="O271" s="198"/>
      <c r="P271" s="198"/>
      <c r="Q271" s="221"/>
      <c r="R271" s="146">
        <f>R272</f>
        <v>0</v>
      </c>
      <c r="S271" s="279">
        <f>S272</f>
        <v>0</v>
      </c>
      <c r="T271" s="132">
        <f>T272</f>
        <v>10000</v>
      </c>
      <c r="U271" s="132">
        <f t="shared" ref="U271:W271" si="78">U272</f>
        <v>15000</v>
      </c>
      <c r="V271" s="132">
        <f t="shared" si="78"/>
        <v>0</v>
      </c>
      <c r="W271" s="132">
        <f t="shared" si="78"/>
        <v>0</v>
      </c>
      <c r="X271" s="132">
        <f t="shared" si="77"/>
        <v>25000</v>
      </c>
    </row>
    <row r="272" spans="1:25" s="76" customFormat="1">
      <c r="A272" s="128"/>
      <c r="B272" s="17" t="s">
        <v>8</v>
      </c>
      <c r="C272" s="17" t="s">
        <v>6</v>
      </c>
      <c r="D272" s="73"/>
      <c r="E272" s="47"/>
      <c r="F272" s="198"/>
      <c r="G272" s="199"/>
      <c r="H272" s="134" t="s">
        <v>359</v>
      </c>
      <c r="I272" s="134" t="s">
        <v>394</v>
      </c>
      <c r="J272" s="134" t="s">
        <v>92</v>
      </c>
      <c r="K272" s="198" t="s">
        <v>3</v>
      </c>
      <c r="L272" s="198" t="s">
        <v>3</v>
      </c>
      <c r="M272" s="216">
        <v>0</v>
      </c>
      <c r="N272" s="206">
        <v>0</v>
      </c>
      <c r="O272" s="206">
        <v>0</v>
      </c>
      <c r="P272" s="206">
        <v>0</v>
      </c>
      <c r="Q272" s="206">
        <v>0</v>
      </c>
      <c r="R272" s="206">
        <v>0</v>
      </c>
      <c r="S272" s="329">
        <v>0</v>
      </c>
      <c r="T272" s="200">
        <v>10000</v>
      </c>
      <c r="U272" s="200">
        <v>15000</v>
      </c>
      <c r="V272" s="200">
        <v>0</v>
      </c>
      <c r="W272" s="200">
        <v>0</v>
      </c>
      <c r="X272" s="132">
        <f t="shared" si="77"/>
        <v>25000</v>
      </c>
    </row>
    <row r="273" spans="1:24" s="76" customFormat="1">
      <c r="A273" s="128"/>
      <c r="B273" s="17" t="s">
        <v>9</v>
      </c>
      <c r="C273" s="17" t="s">
        <v>6</v>
      </c>
      <c r="D273" s="73"/>
      <c r="E273" s="47"/>
      <c r="F273" s="198"/>
      <c r="G273" s="199"/>
      <c r="H273" s="134"/>
      <c r="I273" s="134"/>
      <c r="J273" s="134"/>
      <c r="K273" s="198"/>
      <c r="L273" s="198"/>
      <c r="M273" s="216"/>
      <c r="N273" s="216"/>
      <c r="O273" s="216"/>
      <c r="P273" s="216"/>
      <c r="Q273" s="216"/>
      <c r="R273" s="216"/>
      <c r="S273" s="307"/>
      <c r="T273" s="216"/>
      <c r="U273" s="216"/>
      <c r="V273" s="216"/>
      <c r="W273" s="216"/>
      <c r="X273" s="132">
        <f t="shared" si="77"/>
        <v>0</v>
      </c>
    </row>
    <row r="274" spans="1:24" s="76" customFormat="1">
      <c r="A274" s="128"/>
      <c r="B274" s="17" t="s">
        <v>10</v>
      </c>
      <c r="C274" s="17" t="s">
        <v>6</v>
      </c>
      <c r="D274" s="73"/>
      <c r="E274" s="47"/>
      <c r="F274" s="198"/>
      <c r="G274" s="199"/>
      <c r="H274" s="134"/>
      <c r="I274" s="134"/>
      <c r="J274" s="134"/>
      <c r="K274" s="198"/>
      <c r="L274" s="198"/>
      <c r="M274" s="216"/>
      <c r="N274" s="216"/>
      <c r="O274" s="216"/>
      <c r="P274" s="216"/>
      <c r="Q274" s="216"/>
      <c r="R274" s="216"/>
      <c r="S274" s="307"/>
      <c r="T274" s="216"/>
      <c r="U274" s="216"/>
      <c r="V274" s="216"/>
      <c r="W274" s="216"/>
      <c r="X274" s="132">
        <f t="shared" si="77"/>
        <v>0</v>
      </c>
    </row>
    <row r="275" spans="1:24" s="76" customFormat="1" ht="45">
      <c r="A275" s="128"/>
      <c r="B275" s="77" t="s">
        <v>331</v>
      </c>
      <c r="C275" s="77" t="s">
        <v>53</v>
      </c>
      <c r="D275" s="73" t="s">
        <v>3</v>
      </c>
      <c r="E275" s="26" t="s">
        <v>39</v>
      </c>
      <c r="F275" s="217" t="s">
        <v>367</v>
      </c>
      <c r="G275" s="199"/>
      <c r="H275" s="134" t="s">
        <v>3</v>
      </c>
      <c r="I275" s="134" t="s">
        <v>3</v>
      </c>
      <c r="J275" s="134" t="s">
        <v>3</v>
      </c>
      <c r="K275" s="198" t="s">
        <v>3</v>
      </c>
      <c r="L275" s="198" t="s">
        <v>3</v>
      </c>
      <c r="M275" s="198" t="s">
        <v>3</v>
      </c>
      <c r="N275" s="198" t="s">
        <v>3</v>
      </c>
      <c r="O275" s="198" t="s">
        <v>3</v>
      </c>
      <c r="P275" s="198" t="s">
        <v>3</v>
      </c>
      <c r="Q275" s="221" t="s">
        <v>3</v>
      </c>
      <c r="R275" s="399">
        <v>5</v>
      </c>
      <c r="S275" s="280">
        <v>12</v>
      </c>
      <c r="T275" s="405">
        <v>2</v>
      </c>
      <c r="U275" s="405">
        <v>9</v>
      </c>
      <c r="V275" s="405">
        <v>0</v>
      </c>
      <c r="W275" s="405">
        <v>7</v>
      </c>
      <c r="X275" s="198" t="s">
        <v>3</v>
      </c>
    </row>
    <row r="276" spans="1:24" s="76" customFormat="1" ht="75">
      <c r="A276" s="128" t="s">
        <v>370</v>
      </c>
      <c r="B276" s="17" t="s">
        <v>371</v>
      </c>
      <c r="C276" s="17"/>
      <c r="D276" s="73"/>
      <c r="E276" s="47"/>
      <c r="F276" s="249"/>
      <c r="G276" s="250"/>
      <c r="H276" s="134"/>
      <c r="I276" s="134"/>
      <c r="J276" s="134"/>
      <c r="K276" s="249"/>
      <c r="L276" s="249"/>
      <c r="M276" s="249"/>
      <c r="N276" s="249"/>
      <c r="O276" s="249"/>
      <c r="P276" s="249"/>
      <c r="Q276" s="249"/>
      <c r="R276" s="146"/>
      <c r="S276" s="279"/>
      <c r="T276" s="146"/>
      <c r="U276" s="405"/>
      <c r="V276" s="405"/>
      <c r="W276" s="405"/>
      <c r="X276" s="249"/>
    </row>
    <row r="277" spans="1:24" s="76" customFormat="1">
      <c r="A277" s="128"/>
      <c r="B277" s="248" t="s">
        <v>217</v>
      </c>
      <c r="C277" s="247" t="s">
        <v>6</v>
      </c>
      <c r="D277" s="73"/>
      <c r="E277" s="47"/>
      <c r="F277" s="249"/>
      <c r="G277" s="250"/>
      <c r="H277" s="249" t="s">
        <v>3</v>
      </c>
      <c r="I277" s="249" t="s">
        <v>3</v>
      </c>
      <c r="J277" s="249" t="s">
        <v>3</v>
      </c>
      <c r="K277" s="249" t="s">
        <v>3</v>
      </c>
      <c r="L277" s="249" t="s">
        <v>3</v>
      </c>
      <c r="M277" s="134" t="s">
        <v>3</v>
      </c>
      <c r="N277" s="134" t="s">
        <v>3</v>
      </c>
      <c r="O277" s="134" t="s">
        <v>3</v>
      </c>
      <c r="P277" s="249" t="s">
        <v>3</v>
      </c>
      <c r="Q277" s="249" t="s">
        <v>3</v>
      </c>
      <c r="R277" s="132">
        <f>R278</f>
        <v>0</v>
      </c>
      <c r="S277" s="260">
        <f>SUM(S278:S280)</f>
        <v>2856.8</v>
      </c>
      <c r="T277" s="132">
        <f t="shared" ref="T277:W277" si="79">SUM(T278:T280)</f>
        <v>0</v>
      </c>
      <c r="U277" s="132">
        <f t="shared" si="79"/>
        <v>3249.2000000000003</v>
      </c>
      <c r="V277" s="132">
        <f t="shared" si="79"/>
        <v>0</v>
      </c>
      <c r="W277" s="132">
        <f t="shared" si="79"/>
        <v>0</v>
      </c>
      <c r="X277" s="132">
        <f>SUM(R277:W277)</f>
        <v>6106</v>
      </c>
    </row>
    <row r="278" spans="1:24" s="76" customFormat="1" ht="60" customHeight="1">
      <c r="A278" s="128"/>
      <c r="B278" s="248"/>
      <c r="C278" s="247"/>
      <c r="D278" s="73"/>
      <c r="E278" s="47"/>
      <c r="F278" s="249"/>
      <c r="G278" s="457" t="s">
        <v>34</v>
      </c>
      <c r="H278" s="134" t="s">
        <v>364</v>
      </c>
      <c r="I278" s="134" t="s">
        <v>298</v>
      </c>
      <c r="J278" s="134" t="s">
        <v>92</v>
      </c>
      <c r="K278" s="249"/>
      <c r="L278" s="249"/>
      <c r="M278" s="134"/>
      <c r="N278" s="134"/>
      <c r="O278" s="134"/>
      <c r="P278" s="249"/>
      <c r="Q278" s="249"/>
      <c r="R278" s="132">
        <v>0</v>
      </c>
      <c r="S278" s="260">
        <v>0</v>
      </c>
      <c r="T278" s="132">
        <v>0</v>
      </c>
      <c r="U278" s="405">
        <v>2161.3000000000002</v>
      </c>
      <c r="V278" s="405"/>
      <c r="W278" s="405"/>
      <c r="X278" s="132">
        <f t="shared" ref="X278:X284" si="80">SUM(R278:W278)</f>
        <v>2161.3000000000002</v>
      </c>
    </row>
    <row r="279" spans="1:24" s="76" customFormat="1">
      <c r="A279" s="128"/>
      <c r="B279" s="351"/>
      <c r="C279" s="350"/>
      <c r="D279" s="73"/>
      <c r="E279" s="47"/>
      <c r="F279" s="353"/>
      <c r="G279" s="458"/>
      <c r="H279" s="134" t="s">
        <v>364</v>
      </c>
      <c r="I279" s="134" t="s">
        <v>298</v>
      </c>
      <c r="J279" s="134" t="s">
        <v>181</v>
      </c>
      <c r="K279" s="353"/>
      <c r="L279" s="353"/>
      <c r="M279" s="134"/>
      <c r="N279" s="134"/>
      <c r="O279" s="134"/>
      <c r="P279" s="353"/>
      <c r="Q279" s="353"/>
      <c r="R279" s="132">
        <v>0</v>
      </c>
      <c r="S279" s="260">
        <v>1900.3</v>
      </c>
      <c r="T279" s="132"/>
      <c r="U279" s="405"/>
      <c r="V279" s="405"/>
      <c r="W279" s="405"/>
      <c r="X279" s="132">
        <f t="shared" si="80"/>
        <v>1900.3</v>
      </c>
    </row>
    <row r="280" spans="1:24" s="76" customFormat="1">
      <c r="A280" s="128"/>
      <c r="B280" s="351"/>
      <c r="C280" s="350"/>
      <c r="D280" s="73"/>
      <c r="E280" s="47"/>
      <c r="F280" s="353"/>
      <c r="G280" s="459"/>
      <c r="H280" s="134" t="s">
        <v>364</v>
      </c>
      <c r="I280" s="134" t="s">
        <v>298</v>
      </c>
      <c r="J280" s="134" t="s">
        <v>160</v>
      </c>
      <c r="K280" s="353"/>
      <c r="L280" s="353"/>
      <c r="M280" s="134"/>
      <c r="N280" s="134"/>
      <c r="O280" s="134"/>
      <c r="P280" s="353"/>
      <c r="Q280" s="353"/>
      <c r="R280" s="132">
        <v>0</v>
      </c>
      <c r="S280" s="260">
        <v>956.5</v>
      </c>
      <c r="T280" s="132"/>
      <c r="U280" s="405">
        <v>1087.9000000000001</v>
      </c>
      <c r="V280" s="405"/>
      <c r="W280" s="405"/>
      <c r="X280" s="132">
        <f t="shared" si="80"/>
        <v>2044.4</v>
      </c>
    </row>
    <row r="281" spans="1:24" s="76" customFormat="1" ht="30">
      <c r="A281" s="128"/>
      <c r="B281" s="79" t="s">
        <v>28</v>
      </c>
      <c r="C281" s="17"/>
      <c r="D281" s="73"/>
      <c r="E281" s="47"/>
      <c r="F281" s="249"/>
      <c r="G281" s="250"/>
      <c r="H281" s="134"/>
      <c r="I281" s="134"/>
      <c r="J281" s="134"/>
      <c r="K281" s="249"/>
      <c r="L281" s="249"/>
      <c r="M281" s="249"/>
      <c r="N281" s="249"/>
      <c r="O281" s="249"/>
      <c r="P281" s="249"/>
      <c r="Q281" s="249"/>
      <c r="R281" s="146">
        <f>R282</f>
        <v>0</v>
      </c>
      <c r="S281" s="279">
        <f>SUM(S282:S284)</f>
        <v>32853.1</v>
      </c>
      <c r="T281" s="146">
        <f t="shared" ref="T281:W281" si="81">SUM(T282:T284)</f>
        <v>0</v>
      </c>
      <c r="U281" s="146">
        <f t="shared" si="81"/>
        <v>32853.1</v>
      </c>
      <c r="V281" s="146">
        <f t="shared" si="81"/>
        <v>0</v>
      </c>
      <c r="W281" s="146">
        <f t="shared" si="81"/>
        <v>0</v>
      </c>
      <c r="X281" s="132">
        <f t="shared" si="80"/>
        <v>65706.2</v>
      </c>
    </row>
    <row r="282" spans="1:24" s="76" customFormat="1">
      <c r="A282" s="128"/>
      <c r="B282" s="468" t="s">
        <v>8</v>
      </c>
      <c r="C282" s="96" t="s">
        <v>6</v>
      </c>
      <c r="D282" s="73"/>
      <c r="E282" s="47"/>
      <c r="F282" s="249"/>
      <c r="G282" s="250"/>
      <c r="H282" s="134" t="s">
        <v>364</v>
      </c>
      <c r="I282" s="134" t="s">
        <v>298</v>
      </c>
      <c r="J282" s="134" t="s">
        <v>92</v>
      </c>
      <c r="K282" s="249" t="s">
        <v>3</v>
      </c>
      <c r="L282" s="249" t="s">
        <v>3</v>
      </c>
      <c r="M282" s="216">
        <v>0</v>
      </c>
      <c r="N282" s="206">
        <v>0</v>
      </c>
      <c r="O282" s="206">
        <v>0</v>
      </c>
      <c r="P282" s="206">
        <v>0</v>
      </c>
      <c r="Q282" s="206">
        <v>0</v>
      </c>
      <c r="R282" s="206">
        <v>0</v>
      </c>
      <c r="S282" s="329">
        <v>0</v>
      </c>
      <c r="T282" s="200">
        <v>0</v>
      </c>
      <c r="U282" s="405">
        <v>21853.1</v>
      </c>
      <c r="V282" s="405"/>
      <c r="W282" s="405"/>
      <c r="X282" s="132">
        <f t="shared" si="80"/>
        <v>21853.1</v>
      </c>
    </row>
    <row r="283" spans="1:24" s="76" customFormat="1">
      <c r="A283" s="128"/>
      <c r="B283" s="469"/>
      <c r="C283" s="96" t="s">
        <v>6</v>
      </c>
      <c r="D283" s="73"/>
      <c r="E283" s="47"/>
      <c r="F283" s="353"/>
      <c r="G283" s="352"/>
      <c r="H283" s="134" t="s">
        <v>364</v>
      </c>
      <c r="I283" s="134" t="s">
        <v>298</v>
      </c>
      <c r="J283" s="134" t="s">
        <v>181</v>
      </c>
      <c r="K283" s="353" t="s">
        <v>3</v>
      </c>
      <c r="L283" s="353" t="s">
        <v>3</v>
      </c>
      <c r="M283" s="216">
        <v>0</v>
      </c>
      <c r="N283" s="206">
        <v>0</v>
      </c>
      <c r="O283" s="206">
        <v>0</v>
      </c>
      <c r="P283" s="206">
        <v>0</v>
      </c>
      <c r="Q283" s="206">
        <v>0</v>
      </c>
      <c r="R283" s="206">
        <v>0</v>
      </c>
      <c r="S283" s="329">
        <v>21853.1</v>
      </c>
      <c r="T283" s="200">
        <v>0</v>
      </c>
      <c r="U283" s="405">
        <v>0</v>
      </c>
      <c r="V283" s="405"/>
      <c r="W283" s="405"/>
      <c r="X283" s="132">
        <f t="shared" si="80"/>
        <v>21853.1</v>
      </c>
    </row>
    <row r="284" spans="1:24" s="76" customFormat="1">
      <c r="A284" s="128"/>
      <c r="B284" s="470"/>
      <c r="C284" s="96" t="s">
        <v>6</v>
      </c>
      <c r="D284" s="73"/>
      <c r="E284" s="47"/>
      <c r="F284" s="353"/>
      <c r="G284" s="352"/>
      <c r="H284" s="134" t="s">
        <v>364</v>
      </c>
      <c r="I284" s="134" t="s">
        <v>298</v>
      </c>
      <c r="J284" s="134" t="s">
        <v>160</v>
      </c>
      <c r="K284" s="353" t="s">
        <v>3</v>
      </c>
      <c r="L284" s="353" t="s">
        <v>3</v>
      </c>
      <c r="M284" s="216">
        <v>0</v>
      </c>
      <c r="N284" s="206">
        <v>0</v>
      </c>
      <c r="O284" s="206">
        <v>0</v>
      </c>
      <c r="P284" s="206">
        <v>0</v>
      </c>
      <c r="Q284" s="206">
        <v>0</v>
      </c>
      <c r="R284" s="206">
        <v>0</v>
      </c>
      <c r="S284" s="329">
        <v>11000</v>
      </c>
      <c r="T284" s="200">
        <v>0</v>
      </c>
      <c r="U284" s="405">
        <v>11000</v>
      </c>
      <c r="V284" s="405"/>
      <c r="W284" s="405"/>
      <c r="X284" s="132">
        <f t="shared" si="80"/>
        <v>22000</v>
      </c>
    </row>
    <row r="285" spans="1:24" s="76" customFormat="1">
      <c r="A285" s="128"/>
      <c r="B285" s="17" t="s">
        <v>9</v>
      </c>
      <c r="C285" s="17" t="s">
        <v>6</v>
      </c>
      <c r="D285" s="73"/>
      <c r="E285" s="47"/>
      <c r="F285" s="249"/>
      <c r="G285" s="250"/>
      <c r="H285" s="134"/>
      <c r="I285" s="134"/>
      <c r="J285" s="134"/>
      <c r="K285" s="249"/>
      <c r="L285" s="249"/>
      <c r="M285" s="216"/>
      <c r="N285" s="216"/>
      <c r="O285" s="216"/>
      <c r="P285" s="216"/>
      <c r="Q285" s="216"/>
      <c r="R285" s="216"/>
      <c r="S285" s="307"/>
      <c r="T285" s="216"/>
      <c r="U285" s="405"/>
      <c r="V285" s="405"/>
      <c r="W285" s="405"/>
      <c r="X285" s="249"/>
    </row>
    <row r="286" spans="1:24" s="76" customFormat="1">
      <c r="A286" s="128"/>
      <c r="B286" s="17" t="s">
        <v>10</v>
      </c>
      <c r="C286" s="17" t="s">
        <v>6</v>
      </c>
      <c r="D286" s="73"/>
      <c r="E286" s="47"/>
      <c r="F286" s="249"/>
      <c r="G286" s="250"/>
      <c r="H286" s="134"/>
      <c r="I286" s="134"/>
      <c r="J286" s="134"/>
      <c r="K286" s="249"/>
      <c r="L286" s="249"/>
      <c r="M286" s="216"/>
      <c r="N286" s="216"/>
      <c r="O286" s="216"/>
      <c r="P286" s="216"/>
      <c r="Q286" s="216"/>
      <c r="R286" s="216"/>
      <c r="S286" s="307"/>
      <c r="T286" s="216"/>
      <c r="U286" s="405"/>
      <c r="V286" s="405"/>
      <c r="W286" s="405"/>
      <c r="X286" s="249"/>
    </row>
    <row r="287" spans="1:24" s="76" customFormat="1" ht="45">
      <c r="A287" s="128"/>
      <c r="B287" s="77" t="s">
        <v>372</v>
      </c>
      <c r="C287" s="77" t="s">
        <v>53</v>
      </c>
      <c r="D287" s="73" t="s">
        <v>3</v>
      </c>
      <c r="E287" s="26" t="s">
        <v>39</v>
      </c>
      <c r="F287" s="249" t="s">
        <v>367</v>
      </c>
      <c r="G287" s="250"/>
      <c r="H287" s="134" t="s">
        <v>3</v>
      </c>
      <c r="I287" s="134" t="s">
        <v>3</v>
      </c>
      <c r="J287" s="134" t="s">
        <v>3</v>
      </c>
      <c r="K287" s="249" t="s">
        <v>3</v>
      </c>
      <c r="L287" s="249" t="s">
        <v>3</v>
      </c>
      <c r="M287" s="249" t="s">
        <v>3</v>
      </c>
      <c r="N287" s="249" t="s">
        <v>3</v>
      </c>
      <c r="O287" s="249" t="s">
        <v>3</v>
      </c>
      <c r="P287" s="249" t="s">
        <v>3</v>
      </c>
      <c r="Q287" s="249" t="s">
        <v>3</v>
      </c>
      <c r="R287" s="399"/>
      <c r="S287" s="280">
        <v>7</v>
      </c>
      <c r="T287" s="405"/>
      <c r="U287" s="405">
        <v>7</v>
      </c>
      <c r="V287" s="405"/>
      <c r="W287" s="405">
        <v>7</v>
      </c>
      <c r="X287" s="249"/>
    </row>
    <row r="288" spans="1:24" s="76" customFormat="1" ht="60">
      <c r="A288" s="128" t="s">
        <v>296</v>
      </c>
      <c r="B288" s="17" t="s">
        <v>379</v>
      </c>
      <c r="C288" s="17"/>
      <c r="D288" s="73">
        <v>1</v>
      </c>
      <c r="E288" s="47"/>
      <c r="F288" s="217" t="s">
        <v>367</v>
      </c>
      <c r="G288" s="199"/>
      <c r="H288" s="134" t="s">
        <v>3</v>
      </c>
      <c r="I288" s="134" t="s">
        <v>3</v>
      </c>
      <c r="J288" s="134" t="s">
        <v>3</v>
      </c>
      <c r="K288" s="198" t="s">
        <v>3</v>
      </c>
      <c r="L288" s="198" t="s">
        <v>3</v>
      </c>
      <c r="M288" s="134" t="s">
        <v>3</v>
      </c>
      <c r="N288" s="134" t="s">
        <v>3</v>
      </c>
      <c r="O288" s="134" t="s">
        <v>3</v>
      </c>
      <c r="P288" s="198" t="s">
        <v>3</v>
      </c>
      <c r="Q288" s="221" t="s">
        <v>3</v>
      </c>
      <c r="R288" s="399" t="s">
        <v>3</v>
      </c>
      <c r="S288" s="257" t="s">
        <v>3</v>
      </c>
      <c r="T288" s="401" t="s">
        <v>3</v>
      </c>
      <c r="U288" s="401" t="s">
        <v>3</v>
      </c>
      <c r="V288" s="401" t="s">
        <v>3</v>
      </c>
      <c r="W288" s="401" t="s">
        <v>3</v>
      </c>
      <c r="X288" s="214" t="s">
        <v>3</v>
      </c>
    </row>
    <row r="289" spans="1:24" s="76" customFormat="1">
      <c r="A289" s="128"/>
      <c r="B289" s="169" t="s">
        <v>217</v>
      </c>
      <c r="C289" s="167" t="s">
        <v>6</v>
      </c>
      <c r="D289" s="26" t="s">
        <v>3</v>
      </c>
      <c r="E289" s="48" t="s">
        <v>3</v>
      </c>
      <c r="F289" s="198" t="s">
        <v>3</v>
      </c>
      <c r="G289" s="199"/>
      <c r="H289" s="134" t="s">
        <v>3</v>
      </c>
      <c r="I289" s="134" t="s">
        <v>3</v>
      </c>
      <c r="J289" s="134" t="s">
        <v>3</v>
      </c>
      <c r="K289" s="198" t="s">
        <v>3</v>
      </c>
      <c r="L289" s="198" t="s">
        <v>3</v>
      </c>
      <c r="M289" s="134" t="s">
        <v>3</v>
      </c>
      <c r="N289" s="134" t="s">
        <v>3</v>
      </c>
      <c r="O289" s="134" t="s">
        <v>3</v>
      </c>
      <c r="P289" s="198" t="s">
        <v>3</v>
      </c>
      <c r="Q289" s="221" t="s">
        <v>3</v>
      </c>
      <c r="R289" s="132">
        <f>R291</f>
        <v>2100</v>
      </c>
      <c r="S289" s="260">
        <f>SUM(S290:S292)</f>
        <v>0</v>
      </c>
      <c r="T289" s="132">
        <f t="shared" ref="T289:U289" si="82">SUM(T290:T292)</f>
        <v>0</v>
      </c>
      <c r="U289" s="132">
        <f t="shared" si="82"/>
        <v>0</v>
      </c>
      <c r="V289" s="132">
        <f t="shared" ref="V289:X289" si="83">V291+V292</f>
        <v>2100</v>
      </c>
      <c r="W289" s="132">
        <f t="shared" si="83"/>
        <v>2100</v>
      </c>
      <c r="X289" s="132">
        <f t="shared" si="83"/>
        <v>6300</v>
      </c>
    </row>
    <row r="290" spans="1:24" s="76" customFormat="1">
      <c r="A290" s="128"/>
      <c r="B290" s="355"/>
      <c r="C290" s="354"/>
      <c r="D290" s="26"/>
      <c r="E290" s="48"/>
      <c r="F290" s="356"/>
      <c r="G290" s="357"/>
      <c r="H290" s="134" t="s">
        <v>359</v>
      </c>
      <c r="I290" s="134" t="s">
        <v>306</v>
      </c>
      <c r="J290" s="134" t="s">
        <v>393</v>
      </c>
      <c r="K290" s="356" t="s">
        <v>3</v>
      </c>
      <c r="L290" s="356" t="s">
        <v>3</v>
      </c>
      <c r="M290" s="134" t="s">
        <v>3</v>
      </c>
      <c r="N290" s="134" t="s">
        <v>3</v>
      </c>
      <c r="O290" s="134" t="s">
        <v>3</v>
      </c>
      <c r="P290" s="356" t="s">
        <v>3</v>
      </c>
      <c r="Q290" s="356" t="s">
        <v>3</v>
      </c>
      <c r="R290" s="132">
        <v>0</v>
      </c>
      <c r="S290" s="260">
        <v>0</v>
      </c>
      <c r="T290" s="132">
        <v>0</v>
      </c>
      <c r="U290" s="132">
        <v>0</v>
      </c>
      <c r="V290" s="132"/>
      <c r="W290" s="132"/>
      <c r="X290" s="132"/>
    </row>
    <row r="291" spans="1:24" s="76" customFormat="1">
      <c r="A291" s="128"/>
      <c r="B291" s="169"/>
      <c r="C291" s="167"/>
      <c r="D291" s="26"/>
      <c r="E291" s="48"/>
      <c r="F291" s="198"/>
      <c r="G291" s="199"/>
      <c r="H291" s="134" t="s">
        <v>359</v>
      </c>
      <c r="I291" s="134" t="s">
        <v>306</v>
      </c>
      <c r="J291" s="134" t="s">
        <v>84</v>
      </c>
      <c r="K291" s="198" t="s">
        <v>3</v>
      </c>
      <c r="L291" s="198" t="s">
        <v>3</v>
      </c>
      <c r="M291" s="134" t="s">
        <v>3</v>
      </c>
      <c r="N291" s="134" t="s">
        <v>3</v>
      </c>
      <c r="O291" s="134" t="s">
        <v>3</v>
      </c>
      <c r="P291" s="198" t="s">
        <v>3</v>
      </c>
      <c r="Q291" s="221" t="s">
        <v>3</v>
      </c>
      <c r="R291" s="132">
        <f>R302</f>
        <v>2100</v>
      </c>
      <c r="S291" s="260">
        <v>0</v>
      </c>
      <c r="T291" s="132">
        <v>0</v>
      </c>
      <c r="U291" s="132">
        <v>0</v>
      </c>
      <c r="V291" s="132">
        <f t="shared" ref="V291:W291" si="84">V302</f>
        <v>2100</v>
      </c>
      <c r="W291" s="132">
        <f t="shared" si="84"/>
        <v>2100</v>
      </c>
      <c r="X291" s="132">
        <f>SUM(R291:W291)</f>
        <v>6300</v>
      </c>
    </row>
    <row r="292" spans="1:24" s="76" customFormat="1">
      <c r="A292" s="128"/>
      <c r="B292" s="169"/>
      <c r="C292" s="167"/>
      <c r="D292" s="26"/>
      <c r="E292" s="48"/>
      <c r="F292" s="198"/>
      <c r="G292" s="199"/>
      <c r="H292" s="134" t="s">
        <v>359</v>
      </c>
      <c r="I292" s="134" t="s">
        <v>307</v>
      </c>
      <c r="J292" s="134" t="s">
        <v>77</v>
      </c>
      <c r="K292" s="198" t="s">
        <v>3</v>
      </c>
      <c r="L292" s="198" t="s">
        <v>3</v>
      </c>
      <c r="M292" s="134" t="s">
        <v>3</v>
      </c>
      <c r="N292" s="134" t="s">
        <v>3</v>
      </c>
      <c r="O292" s="134" t="s">
        <v>3</v>
      </c>
      <c r="P292" s="198" t="s">
        <v>3</v>
      </c>
      <c r="Q292" s="221" t="s">
        <v>3</v>
      </c>
      <c r="R292" s="399" t="s">
        <v>3</v>
      </c>
      <c r="S292" s="266">
        <v>0</v>
      </c>
      <c r="T292" s="392">
        <v>0</v>
      </c>
      <c r="U292" s="392">
        <v>0</v>
      </c>
      <c r="V292" s="392">
        <v>0</v>
      </c>
      <c r="W292" s="392">
        <v>0</v>
      </c>
      <c r="X292" s="132">
        <f t="shared" ref="X292:X296" si="85">SUM(R292:W292)</f>
        <v>0</v>
      </c>
    </row>
    <row r="293" spans="1:24" s="76" customFormat="1" ht="30">
      <c r="A293" s="128"/>
      <c r="B293" s="79" t="s">
        <v>28</v>
      </c>
      <c r="C293" s="17"/>
      <c r="D293" s="73"/>
      <c r="E293" s="47"/>
      <c r="F293" s="198"/>
      <c r="G293" s="199"/>
      <c r="H293" s="134" t="s">
        <v>3</v>
      </c>
      <c r="I293" s="134" t="s">
        <v>3</v>
      </c>
      <c r="J293" s="134" t="s">
        <v>3</v>
      </c>
      <c r="K293" s="198" t="s">
        <v>3</v>
      </c>
      <c r="L293" s="198" t="s">
        <v>3</v>
      </c>
      <c r="M293" s="134" t="s">
        <v>3</v>
      </c>
      <c r="N293" s="134" t="s">
        <v>3</v>
      </c>
      <c r="O293" s="134" t="s">
        <v>3</v>
      </c>
      <c r="P293" s="198" t="s">
        <v>3</v>
      </c>
      <c r="Q293" s="221" t="s">
        <v>3</v>
      </c>
      <c r="R293" s="132">
        <f>R294</f>
        <v>0</v>
      </c>
      <c r="S293" s="260">
        <f t="shared" ref="S293:W293" si="86">S294</f>
        <v>0</v>
      </c>
      <c r="T293" s="132">
        <f t="shared" si="86"/>
        <v>0</v>
      </c>
      <c r="U293" s="132">
        <f t="shared" si="86"/>
        <v>0</v>
      </c>
      <c r="V293" s="132">
        <f t="shared" si="86"/>
        <v>0</v>
      </c>
      <c r="W293" s="132">
        <f t="shared" si="86"/>
        <v>0</v>
      </c>
      <c r="X293" s="132">
        <f t="shared" si="85"/>
        <v>0</v>
      </c>
    </row>
    <row r="294" spans="1:24" s="76" customFormat="1">
      <c r="A294" s="128"/>
      <c r="B294" s="17" t="s">
        <v>8</v>
      </c>
      <c r="C294" s="17" t="s">
        <v>6</v>
      </c>
      <c r="D294" s="73"/>
      <c r="E294" s="47" t="s">
        <v>3</v>
      </c>
      <c r="F294" s="198" t="s">
        <v>3</v>
      </c>
      <c r="G294" s="199"/>
      <c r="H294" s="134" t="s">
        <v>3</v>
      </c>
      <c r="I294" s="134" t="s">
        <v>3</v>
      </c>
      <c r="J294" s="134" t="s">
        <v>3</v>
      </c>
      <c r="K294" s="198" t="s">
        <v>3</v>
      </c>
      <c r="L294" s="198" t="s">
        <v>3</v>
      </c>
      <c r="M294" s="198" t="s">
        <v>3</v>
      </c>
      <c r="N294" s="198" t="s">
        <v>3</v>
      </c>
      <c r="O294" s="198" t="s">
        <v>3</v>
      </c>
      <c r="P294" s="198" t="s">
        <v>3</v>
      </c>
      <c r="Q294" s="221" t="s">
        <v>3</v>
      </c>
      <c r="R294" s="132">
        <v>0</v>
      </c>
      <c r="S294" s="260">
        <v>0</v>
      </c>
      <c r="T294" s="132">
        <v>0</v>
      </c>
      <c r="U294" s="132">
        <v>0</v>
      </c>
      <c r="V294" s="132">
        <v>0</v>
      </c>
      <c r="W294" s="132">
        <v>0</v>
      </c>
      <c r="X294" s="132">
        <f t="shared" si="85"/>
        <v>0</v>
      </c>
    </row>
    <row r="295" spans="1:24" s="76" customFormat="1">
      <c r="A295" s="128"/>
      <c r="B295" s="17" t="s">
        <v>9</v>
      </c>
      <c r="C295" s="17" t="s">
        <v>6</v>
      </c>
      <c r="D295" s="73"/>
      <c r="E295" s="47" t="s">
        <v>3</v>
      </c>
      <c r="F295" s="198" t="s">
        <v>3</v>
      </c>
      <c r="G295" s="199"/>
      <c r="H295" s="134" t="s">
        <v>3</v>
      </c>
      <c r="I295" s="134" t="s">
        <v>3</v>
      </c>
      <c r="J295" s="134" t="s">
        <v>3</v>
      </c>
      <c r="K295" s="198" t="s">
        <v>3</v>
      </c>
      <c r="L295" s="198" t="s">
        <v>3</v>
      </c>
      <c r="M295" s="198" t="s">
        <v>3</v>
      </c>
      <c r="N295" s="198" t="s">
        <v>3</v>
      </c>
      <c r="O295" s="198" t="s">
        <v>3</v>
      </c>
      <c r="P295" s="198" t="s">
        <v>3</v>
      </c>
      <c r="Q295" s="221" t="s">
        <v>3</v>
      </c>
      <c r="R295" s="399" t="s">
        <v>3</v>
      </c>
      <c r="S295" s="257" t="s">
        <v>3</v>
      </c>
      <c r="T295" s="401" t="s">
        <v>3</v>
      </c>
      <c r="U295" s="401" t="s">
        <v>3</v>
      </c>
      <c r="V295" s="401" t="s">
        <v>3</v>
      </c>
      <c r="W295" s="401" t="s">
        <v>3</v>
      </c>
      <c r="X295" s="132">
        <f t="shared" si="85"/>
        <v>0</v>
      </c>
    </row>
    <row r="296" spans="1:24" s="76" customFormat="1">
      <c r="A296" s="128"/>
      <c r="B296" s="17" t="s">
        <v>10</v>
      </c>
      <c r="C296" s="17" t="s">
        <v>6</v>
      </c>
      <c r="D296" s="73"/>
      <c r="E296" s="47" t="s">
        <v>3</v>
      </c>
      <c r="F296" s="198" t="s">
        <v>3</v>
      </c>
      <c r="G296" s="199"/>
      <c r="H296" s="134" t="s">
        <v>3</v>
      </c>
      <c r="I296" s="134" t="s">
        <v>3</v>
      </c>
      <c r="J296" s="134" t="s">
        <v>3</v>
      </c>
      <c r="K296" s="198" t="s">
        <v>3</v>
      </c>
      <c r="L296" s="198" t="s">
        <v>3</v>
      </c>
      <c r="M296" s="198" t="s">
        <v>3</v>
      </c>
      <c r="N296" s="198" t="s">
        <v>3</v>
      </c>
      <c r="O296" s="198" t="s">
        <v>3</v>
      </c>
      <c r="P296" s="198" t="s">
        <v>3</v>
      </c>
      <c r="Q296" s="221" t="s">
        <v>3</v>
      </c>
      <c r="R296" s="399" t="s">
        <v>3</v>
      </c>
      <c r="S296" s="257" t="s">
        <v>3</v>
      </c>
      <c r="T296" s="401" t="s">
        <v>3</v>
      </c>
      <c r="U296" s="401" t="s">
        <v>3</v>
      </c>
      <c r="V296" s="401" t="s">
        <v>3</v>
      </c>
      <c r="W296" s="401" t="s">
        <v>3</v>
      </c>
      <c r="X296" s="132">
        <f t="shared" si="85"/>
        <v>0</v>
      </c>
    </row>
    <row r="297" spans="1:24" s="76" customFormat="1" ht="75">
      <c r="A297" s="128"/>
      <c r="B297" s="77" t="s">
        <v>332</v>
      </c>
      <c r="C297" s="77" t="s">
        <v>386</v>
      </c>
      <c r="D297" s="73"/>
      <c r="E297" s="26" t="s">
        <v>39</v>
      </c>
      <c r="F297" s="337" t="s">
        <v>367</v>
      </c>
      <c r="G297" s="338"/>
      <c r="H297" s="134" t="s">
        <v>3</v>
      </c>
      <c r="I297" s="134" t="s">
        <v>3</v>
      </c>
      <c r="J297" s="134" t="s">
        <v>3</v>
      </c>
      <c r="K297" s="337" t="s">
        <v>3</v>
      </c>
      <c r="L297" s="337" t="s">
        <v>3</v>
      </c>
      <c r="M297" s="337" t="s">
        <v>3</v>
      </c>
      <c r="N297" s="337" t="s">
        <v>3</v>
      </c>
      <c r="O297" s="337" t="s">
        <v>3</v>
      </c>
      <c r="P297" s="337" t="s">
        <v>3</v>
      </c>
      <c r="Q297" s="337" t="s">
        <v>3</v>
      </c>
      <c r="R297" s="399">
        <v>111</v>
      </c>
      <c r="S297" s="280">
        <v>204</v>
      </c>
      <c r="T297" s="405">
        <v>314</v>
      </c>
      <c r="U297" s="405">
        <v>314</v>
      </c>
      <c r="V297" s="405">
        <v>314</v>
      </c>
      <c r="W297" s="405">
        <v>314</v>
      </c>
      <c r="X297" s="337" t="s">
        <v>3</v>
      </c>
    </row>
    <row r="298" spans="1:24" s="76" customFormat="1" ht="45">
      <c r="A298" s="128"/>
      <c r="B298" s="77" t="s">
        <v>389</v>
      </c>
      <c r="C298" s="77" t="s">
        <v>388</v>
      </c>
      <c r="D298" s="73"/>
      <c r="E298" s="26" t="s">
        <v>39</v>
      </c>
      <c r="F298" s="339" t="s">
        <v>367</v>
      </c>
      <c r="G298" s="340"/>
      <c r="H298" s="134" t="s">
        <v>3</v>
      </c>
      <c r="I298" s="134" t="s">
        <v>3</v>
      </c>
      <c r="J298" s="134" t="s">
        <v>3</v>
      </c>
      <c r="K298" s="339" t="s">
        <v>3</v>
      </c>
      <c r="L298" s="339" t="s">
        <v>3</v>
      </c>
      <c r="M298" s="339" t="s">
        <v>3</v>
      </c>
      <c r="N298" s="339" t="s">
        <v>3</v>
      </c>
      <c r="O298" s="339" t="s">
        <v>3</v>
      </c>
      <c r="P298" s="339" t="s">
        <v>3</v>
      </c>
      <c r="Q298" s="339" t="s">
        <v>3</v>
      </c>
      <c r="R298" s="399">
        <v>0</v>
      </c>
      <c r="S298" s="280">
        <v>0</v>
      </c>
      <c r="T298" s="405">
        <v>0</v>
      </c>
      <c r="U298" s="405">
        <v>0</v>
      </c>
      <c r="V298" s="405">
        <v>0</v>
      </c>
      <c r="W298" s="405">
        <v>0</v>
      </c>
      <c r="X298" s="339" t="s">
        <v>3</v>
      </c>
    </row>
    <row r="299" spans="1:24" s="76" customFormat="1" ht="45">
      <c r="A299" s="128"/>
      <c r="B299" s="77" t="s">
        <v>385</v>
      </c>
      <c r="C299" s="77" t="s">
        <v>384</v>
      </c>
      <c r="D299" s="73" t="s">
        <v>3</v>
      </c>
      <c r="E299" s="26" t="s">
        <v>39</v>
      </c>
      <c r="F299" s="217" t="s">
        <v>367</v>
      </c>
      <c r="G299" s="199"/>
      <c r="H299" s="134" t="s">
        <v>3</v>
      </c>
      <c r="I299" s="134" t="s">
        <v>3</v>
      </c>
      <c r="J299" s="134" t="s">
        <v>3</v>
      </c>
      <c r="K299" s="198" t="s">
        <v>3</v>
      </c>
      <c r="L299" s="198" t="s">
        <v>3</v>
      </c>
      <c r="M299" s="198" t="s">
        <v>3</v>
      </c>
      <c r="N299" s="198" t="s">
        <v>3</v>
      </c>
      <c r="O299" s="198" t="s">
        <v>3</v>
      </c>
      <c r="P299" s="198" t="s">
        <v>3</v>
      </c>
      <c r="Q299" s="221" t="s">
        <v>3</v>
      </c>
      <c r="R299" s="133">
        <v>73</v>
      </c>
      <c r="S299" s="328">
        <v>109</v>
      </c>
      <c r="T299" s="414">
        <v>109</v>
      </c>
      <c r="U299" s="414">
        <v>146</v>
      </c>
      <c r="V299" s="414">
        <v>146</v>
      </c>
      <c r="W299" s="414">
        <v>146</v>
      </c>
      <c r="X299" s="198" t="s">
        <v>3</v>
      </c>
    </row>
    <row r="300" spans="1:24" s="76" customFormat="1" ht="30">
      <c r="A300" s="128" t="s">
        <v>319</v>
      </c>
      <c r="B300" s="17" t="s">
        <v>320</v>
      </c>
      <c r="C300" s="17"/>
      <c r="D300" s="73"/>
      <c r="E300" s="47"/>
      <c r="F300" s="198"/>
      <c r="G300" s="199"/>
      <c r="H300" s="134"/>
      <c r="I300" s="134"/>
      <c r="J300" s="134"/>
      <c r="K300" s="198"/>
      <c r="L300" s="198"/>
      <c r="M300" s="198"/>
      <c r="N300" s="198"/>
      <c r="O300" s="198"/>
      <c r="P300" s="198"/>
      <c r="Q300" s="221"/>
      <c r="R300" s="399"/>
      <c r="S300" s="280"/>
      <c r="T300" s="405"/>
      <c r="U300" s="405"/>
      <c r="V300" s="405"/>
      <c r="W300" s="405"/>
      <c r="X300" s="198"/>
    </row>
    <row r="301" spans="1:24" s="76" customFormat="1">
      <c r="A301" s="128"/>
      <c r="B301" s="169" t="s">
        <v>217</v>
      </c>
      <c r="C301" s="167" t="s">
        <v>6</v>
      </c>
      <c r="D301" s="26" t="s">
        <v>3</v>
      </c>
      <c r="E301" s="48" t="s">
        <v>3</v>
      </c>
      <c r="F301" s="198" t="s">
        <v>3</v>
      </c>
      <c r="G301" s="199"/>
      <c r="H301" s="134" t="s">
        <v>3</v>
      </c>
      <c r="I301" s="134" t="s">
        <v>3</v>
      </c>
      <c r="J301" s="134" t="s">
        <v>3</v>
      </c>
      <c r="K301" s="198" t="s">
        <v>3</v>
      </c>
      <c r="L301" s="198" t="s">
        <v>3</v>
      </c>
      <c r="M301" s="134" t="s">
        <v>3</v>
      </c>
      <c r="N301" s="134" t="s">
        <v>3</v>
      </c>
      <c r="O301" s="134" t="s">
        <v>3</v>
      </c>
      <c r="P301" s="198" t="s">
        <v>3</v>
      </c>
      <c r="Q301" s="221" t="s">
        <v>3</v>
      </c>
      <c r="R301" s="132">
        <f>R302</f>
        <v>2100</v>
      </c>
      <c r="S301" s="260">
        <f>S302</f>
        <v>0</v>
      </c>
      <c r="T301" s="132">
        <f>T302</f>
        <v>0</v>
      </c>
      <c r="U301" s="132">
        <f t="shared" ref="U301:W301" si="87">U302</f>
        <v>0</v>
      </c>
      <c r="V301" s="132">
        <f t="shared" si="87"/>
        <v>2100</v>
      </c>
      <c r="W301" s="132">
        <f t="shared" si="87"/>
        <v>2100</v>
      </c>
      <c r="X301" s="132">
        <f>SUM(R301:W301)</f>
        <v>6300</v>
      </c>
    </row>
    <row r="302" spans="1:24" s="76" customFormat="1">
      <c r="A302" s="128"/>
      <c r="B302" s="169"/>
      <c r="C302" s="167"/>
      <c r="D302" s="26"/>
      <c r="E302" s="48"/>
      <c r="F302" s="198"/>
      <c r="G302" s="199"/>
      <c r="H302" s="134" t="s">
        <v>359</v>
      </c>
      <c r="I302" s="134" t="s">
        <v>306</v>
      </c>
      <c r="J302" s="134" t="s">
        <v>84</v>
      </c>
      <c r="K302" s="198" t="s">
        <v>3</v>
      </c>
      <c r="L302" s="198" t="s">
        <v>3</v>
      </c>
      <c r="M302" s="134" t="s">
        <v>3</v>
      </c>
      <c r="N302" s="134" t="s">
        <v>3</v>
      </c>
      <c r="O302" s="134" t="s">
        <v>3</v>
      </c>
      <c r="P302" s="198" t="s">
        <v>3</v>
      </c>
      <c r="Q302" s="221" t="s">
        <v>3</v>
      </c>
      <c r="R302" s="132">
        <v>2100</v>
      </c>
      <c r="S302" s="266">
        <v>0</v>
      </c>
      <c r="T302" s="392">
        <v>0</v>
      </c>
      <c r="U302" s="392">
        <v>0</v>
      </c>
      <c r="V302" s="392">
        <v>2100</v>
      </c>
      <c r="W302" s="392">
        <v>2100</v>
      </c>
      <c r="X302" s="132">
        <f t="shared" ref="X302:X306" si="88">SUM(R302:W302)</f>
        <v>6300</v>
      </c>
    </row>
    <row r="303" spans="1:24" s="76" customFormat="1" ht="30">
      <c r="A303" s="128"/>
      <c r="B303" s="79" t="s">
        <v>28</v>
      </c>
      <c r="C303" s="17"/>
      <c r="D303" s="73"/>
      <c r="E303" s="47"/>
      <c r="F303" s="198"/>
      <c r="G303" s="199"/>
      <c r="H303" s="134" t="s">
        <v>3</v>
      </c>
      <c r="I303" s="134" t="s">
        <v>3</v>
      </c>
      <c r="J303" s="134" t="s">
        <v>3</v>
      </c>
      <c r="K303" s="198" t="s">
        <v>3</v>
      </c>
      <c r="L303" s="198" t="s">
        <v>3</v>
      </c>
      <c r="M303" s="134" t="s">
        <v>3</v>
      </c>
      <c r="N303" s="134" t="s">
        <v>3</v>
      </c>
      <c r="O303" s="134" t="s">
        <v>3</v>
      </c>
      <c r="P303" s="198" t="s">
        <v>3</v>
      </c>
      <c r="Q303" s="221" t="s">
        <v>3</v>
      </c>
      <c r="R303" s="399" t="s">
        <v>3</v>
      </c>
      <c r="S303" s="257" t="s">
        <v>3</v>
      </c>
      <c r="T303" s="401" t="s">
        <v>3</v>
      </c>
      <c r="U303" s="401" t="s">
        <v>3</v>
      </c>
      <c r="V303" s="401" t="s">
        <v>3</v>
      </c>
      <c r="W303" s="401" t="s">
        <v>3</v>
      </c>
      <c r="X303" s="132">
        <f t="shared" si="88"/>
        <v>0</v>
      </c>
    </row>
    <row r="304" spans="1:24" s="76" customFormat="1">
      <c r="A304" s="128"/>
      <c r="B304" s="17" t="s">
        <v>8</v>
      </c>
      <c r="C304" s="17" t="s">
        <v>6</v>
      </c>
      <c r="D304" s="73"/>
      <c r="E304" s="47" t="s">
        <v>3</v>
      </c>
      <c r="F304" s="198" t="s">
        <v>3</v>
      </c>
      <c r="G304" s="199"/>
      <c r="H304" s="134" t="s">
        <v>3</v>
      </c>
      <c r="I304" s="134" t="s">
        <v>3</v>
      </c>
      <c r="J304" s="134" t="s">
        <v>3</v>
      </c>
      <c r="K304" s="198" t="s">
        <v>3</v>
      </c>
      <c r="L304" s="198" t="s">
        <v>3</v>
      </c>
      <c r="M304" s="198" t="s">
        <v>3</v>
      </c>
      <c r="N304" s="198" t="s">
        <v>3</v>
      </c>
      <c r="O304" s="198" t="s">
        <v>3</v>
      </c>
      <c r="P304" s="198" t="s">
        <v>3</v>
      </c>
      <c r="Q304" s="221" t="s">
        <v>3</v>
      </c>
      <c r="R304" s="399" t="s">
        <v>3</v>
      </c>
      <c r="S304" s="257" t="s">
        <v>3</v>
      </c>
      <c r="T304" s="401" t="s">
        <v>3</v>
      </c>
      <c r="U304" s="401" t="s">
        <v>3</v>
      </c>
      <c r="V304" s="401" t="s">
        <v>3</v>
      </c>
      <c r="W304" s="401" t="s">
        <v>3</v>
      </c>
      <c r="X304" s="132">
        <f t="shared" si="88"/>
        <v>0</v>
      </c>
    </row>
    <row r="305" spans="1:24" s="76" customFormat="1">
      <c r="A305" s="128"/>
      <c r="B305" s="17" t="s">
        <v>9</v>
      </c>
      <c r="C305" s="17" t="s">
        <v>6</v>
      </c>
      <c r="D305" s="73"/>
      <c r="E305" s="47" t="s">
        <v>3</v>
      </c>
      <c r="F305" s="198" t="s">
        <v>3</v>
      </c>
      <c r="G305" s="199"/>
      <c r="H305" s="134" t="s">
        <v>3</v>
      </c>
      <c r="I305" s="134" t="s">
        <v>3</v>
      </c>
      <c r="J305" s="134" t="s">
        <v>3</v>
      </c>
      <c r="K305" s="198" t="s">
        <v>3</v>
      </c>
      <c r="L305" s="198" t="s">
        <v>3</v>
      </c>
      <c r="M305" s="198" t="s">
        <v>3</v>
      </c>
      <c r="N305" s="198" t="s">
        <v>3</v>
      </c>
      <c r="O305" s="198" t="s">
        <v>3</v>
      </c>
      <c r="P305" s="198" t="s">
        <v>3</v>
      </c>
      <c r="Q305" s="221" t="s">
        <v>3</v>
      </c>
      <c r="R305" s="399" t="s">
        <v>3</v>
      </c>
      <c r="S305" s="257" t="s">
        <v>3</v>
      </c>
      <c r="T305" s="401" t="s">
        <v>3</v>
      </c>
      <c r="U305" s="401" t="s">
        <v>3</v>
      </c>
      <c r="V305" s="401" t="s">
        <v>3</v>
      </c>
      <c r="W305" s="401" t="s">
        <v>3</v>
      </c>
      <c r="X305" s="132">
        <f t="shared" si="88"/>
        <v>0</v>
      </c>
    </row>
    <row r="306" spans="1:24" s="76" customFormat="1">
      <c r="A306" s="128"/>
      <c r="B306" s="17" t="s">
        <v>10</v>
      </c>
      <c r="C306" s="17" t="s">
        <v>6</v>
      </c>
      <c r="D306" s="73"/>
      <c r="E306" s="47" t="s">
        <v>3</v>
      </c>
      <c r="F306" s="198" t="s">
        <v>3</v>
      </c>
      <c r="G306" s="199"/>
      <c r="H306" s="134" t="s">
        <v>3</v>
      </c>
      <c r="I306" s="134" t="s">
        <v>3</v>
      </c>
      <c r="J306" s="134" t="s">
        <v>3</v>
      </c>
      <c r="K306" s="198" t="s">
        <v>3</v>
      </c>
      <c r="L306" s="198" t="s">
        <v>3</v>
      </c>
      <c r="M306" s="198" t="s">
        <v>3</v>
      </c>
      <c r="N306" s="198" t="s">
        <v>3</v>
      </c>
      <c r="O306" s="198" t="s">
        <v>3</v>
      </c>
      <c r="P306" s="198" t="s">
        <v>3</v>
      </c>
      <c r="Q306" s="221" t="s">
        <v>3</v>
      </c>
      <c r="R306" s="399" t="s">
        <v>3</v>
      </c>
      <c r="S306" s="257" t="s">
        <v>3</v>
      </c>
      <c r="T306" s="401" t="s">
        <v>3</v>
      </c>
      <c r="U306" s="401" t="s">
        <v>3</v>
      </c>
      <c r="V306" s="401" t="s">
        <v>3</v>
      </c>
      <c r="W306" s="401" t="s">
        <v>3</v>
      </c>
      <c r="X306" s="132">
        <f t="shared" si="88"/>
        <v>0</v>
      </c>
    </row>
    <row r="307" spans="1:24" s="76" customFormat="1" ht="30">
      <c r="A307" s="128"/>
      <c r="B307" s="77" t="s">
        <v>325</v>
      </c>
      <c r="C307" s="77" t="s">
        <v>53</v>
      </c>
      <c r="D307" s="73" t="s">
        <v>3</v>
      </c>
      <c r="E307" s="26" t="s">
        <v>39</v>
      </c>
      <c r="F307" s="217" t="s">
        <v>367</v>
      </c>
      <c r="G307" s="199"/>
      <c r="H307" s="134" t="s">
        <v>3</v>
      </c>
      <c r="I307" s="134" t="s">
        <v>3</v>
      </c>
      <c r="J307" s="134" t="s">
        <v>3</v>
      </c>
      <c r="K307" s="198" t="s">
        <v>3</v>
      </c>
      <c r="L307" s="198" t="s">
        <v>3</v>
      </c>
      <c r="M307" s="198" t="s">
        <v>3</v>
      </c>
      <c r="N307" s="198" t="s">
        <v>3</v>
      </c>
      <c r="O307" s="198" t="s">
        <v>3</v>
      </c>
      <c r="P307" s="198" t="s">
        <v>3</v>
      </c>
      <c r="Q307" s="221" t="s">
        <v>3</v>
      </c>
      <c r="R307" s="399">
        <v>1</v>
      </c>
      <c r="S307" s="280">
        <v>2</v>
      </c>
      <c r="T307" s="405">
        <v>3</v>
      </c>
      <c r="U307" s="405">
        <v>3</v>
      </c>
      <c r="V307" s="405">
        <v>3</v>
      </c>
      <c r="W307" s="405">
        <v>3</v>
      </c>
      <c r="X307" s="198" t="s">
        <v>3</v>
      </c>
    </row>
    <row r="308" spans="1:24" s="76" customFormat="1" ht="45">
      <c r="A308" s="128" t="s">
        <v>321</v>
      </c>
      <c r="B308" s="17" t="s">
        <v>322</v>
      </c>
      <c r="C308" s="17"/>
      <c r="D308" s="73"/>
      <c r="E308" s="47"/>
      <c r="F308" s="198"/>
      <c r="G308" s="199"/>
      <c r="H308" s="134"/>
      <c r="I308" s="134"/>
      <c r="J308" s="134"/>
      <c r="K308" s="198"/>
      <c r="L308" s="198"/>
      <c r="M308" s="198"/>
      <c r="N308" s="198"/>
      <c r="O308" s="198"/>
      <c r="P308" s="198"/>
      <c r="Q308" s="221"/>
      <c r="R308" s="399"/>
      <c r="S308" s="280"/>
      <c r="T308" s="405"/>
      <c r="U308" s="405"/>
      <c r="V308" s="405"/>
      <c r="W308" s="405"/>
      <c r="X308" s="198"/>
    </row>
    <row r="309" spans="1:24" s="76" customFormat="1">
      <c r="A309" s="128"/>
      <c r="B309" s="169" t="s">
        <v>217</v>
      </c>
      <c r="C309" s="167" t="s">
        <v>6</v>
      </c>
      <c r="D309" s="26" t="s">
        <v>3</v>
      </c>
      <c r="E309" s="48" t="s">
        <v>3</v>
      </c>
      <c r="F309" s="198" t="s">
        <v>3</v>
      </c>
      <c r="G309" s="199"/>
      <c r="H309" s="134" t="s">
        <v>3</v>
      </c>
      <c r="I309" s="134" t="s">
        <v>3</v>
      </c>
      <c r="J309" s="134" t="s">
        <v>3</v>
      </c>
      <c r="K309" s="198" t="s">
        <v>3</v>
      </c>
      <c r="L309" s="198" t="s">
        <v>3</v>
      </c>
      <c r="M309" s="134" t="s">
        <v>3</v>
      </c>
      <c r="N309" s="134" t="s">
        <v>3</v>
      </c>
      <c r="O309" s="134" t="s">
        <v>3</v>
      </c>
      <c r="P309" s="198" t="s">
        <v>3</v>
      </c>
      <c r="Q309" s="221" t="s">
        <v>3</v>
      </c>
      <c r="R309" s="132" t="str">
        <f>R310</f>
        <v>Х</v>
      </c>
      <c r="S309" s="260">
        <f>S310</f>
        <v>0</v>
      </c>
      <c r="T309" s="132">
        <f>T310</f>
        <v>0</v>
      </c>
      <c r="U309" s="132" t="str">
        <f t="shared" ref="U309:W309" si="89">U310</f>
        <v>Х</v>
      </c>
      <c r="V309" s="132" t="str">
        <f t="shared" si="89"/>
        <v>Х</v>
      </c>
      <c r="W309" s="132" t="str">
        <f t="shared" si="89"/>
        <v>Х</v>
      </c>
      <c r="X309" s="132">
        <f>SUM(S309:W309)</f>
        <v>0</v>
      </c>
    </row>
    <row r="310" spans="1:24" s="76" customFormat="1">
      <c r="A310" s="128"/>
      <c r="B310" s="169"/>
      <c r="C310" s="167"/>
      <c r="D310" s="26"/>
      <c r="E310" s="48"/>
      <c r="F310" s="198"/>
      <c r="G310" s="199"/>
      <c r="H310" s="134" t="s">
        <v>359</v>
      </c>
      <c r="I310" s="134" t="s">
        <v>307</v>
      </c>
      <c r="J310" s="134" t="s">
        <v>77</v>
      </c>
      <c r="K310" s="198" t="s">
        <v>3</v>
      </c>
      <c r="L310" s="198" t="s">
        <v>3</v>
      </c>
      <c r="M310" s="134" t="s">
        <v>3</v>
      </c>
      <c r="N310" s="134" t="s">
        <v>3</v>
      </c>
      <c r="O310" s="134" t="s">
        <v>3</v>
      </c>
      <c r="P310" s="198" t="s">
        <v>3</v>
      </c>
      <c r="Q310" s="221" t="s">
        <v>3</v>
      </c>
      <c r="R310" s="399" t="s">
        <v>3</v>
      </c>
      <c r="S310" s="266">
        <v>0</v>
      </c>
      <c r="T310" s="392">
        <v>0</v>
      </c>
      <c r="U310" s="401" t="s">
        <v>3</v>
      </c>
      <c r="V310" s="401" t="s">
        <v>3</v>
      </c>
      <c r="W310" s="401" t="s">
        <v>3</v>
      </c>
      <c r="X310" s="132">
        <f t="shared" ref="X310:X312" si="90">SUM(S310:W310)</f>
        <v>0</v>
      </c>
    </row>
    <row r="311" spans="1:24" s="76" customFormat="1" ht="30">
      <c r="A311" s="128"/>
      <c r="B311" s="79" t="s">
        <v>28</v>
      </c>
      <c r="C311" s="17"/>
      <c r="D311" s="73"/>
      <c r="E311" s="47"/>
      <c r="F311" s="198"/>
      <c r="G311" s="199"/>
      <c r="H311" s="134" t="s">
        <v>3</v>
      </c>
      <c r="I311" s="134" t="s">
        <v>3</v>
      </c>
      <c r="J311" s="134" t="s">
        <v>3</v>
      </c>
      <c r="K311" s="198" t="s">
        <v>3</v>
      </c>
      <c r="L311" s="198" t="s">
        <v>3</v>
      </c>
      <c r="M311" s="134" t="s">
        <v>3</v>
      </c>
      <c r="N311" s="134" t="s">
        <v>3</v>
      </c>
      <c r="O311" s="134" t="s">
        <v>3</v>
      </c>
      <c r="P311" s="198" t="s">
        <v>3</v>
      </c>
      <c r="Q311" s="221" t="s">
        <v>3</v>
      </c>
      <c r="R311" s="399" t="s">
        <v>3</v>
      </c>
      <c r="S311" s="257" t="s">
        <v>3</v>
      </c>
      <c r="T311" s="401" t="s">
        <v>3</v>
      </c>
      <c r="U311" s="401" t="s">
        <v>3</v>
      </c>
      <c r="V311" s="401" t="s">
        <v>3</v>
      </c>
      <c r="W311" s="401" t="s">
        <v>3</v>
      </c>
      <c r="X311" s="132">
        <f t="shared" si="90"/>
        <v>0</v>
      </c>
    </row>
    <row r="312" spans="1:24" s="76" customFormat="1">
      <c r="A312" s="128"/>
      <c r="B312" s="17" t="s">
        <v>8</v>
      </c>
      <c r="C312" s="17" t="s">
        <v>6</v>
      </c>
      <c r="D312" s="73"/>
      <c r="E312" s="47" t="s">
        <v>3</v>
      </c>
      <c r="F312" s="198" t="s">
        <v>3</v>
      </c>
      <c r="G312" s="199"/>
      <c r="H312" s="134" t="s">
        <v>3</v>
      </c>
      <c r="I312" s="134" t="s">
        <v>3</v>
      </c>
      <c r="J312" s="134" t="s">
        <v>3</v>
      </c>
      <c r="K312" s="198" t="s">
        <v>3</v>
      </c>
      <c r="L312" s="198" t="s">
        <v>3</v>
      </c>
      <c r="M312" s="198" t="s">
        <v>3</v>
      </c>
      <c r="N312" s="198" t="s">
        <v>3</v>
      </c>
      <c r="O312" s="198" t="s">
        <v>3</v>
      </c>
      <c r="P312" s="198" t="s">
        <v>3</v>
      </c>
      <c r="Q312" s="221" t="s">
        <v>3</v>
      </c>
      <c r="R312" s="399" t="s">
        <v>3</v>
      </c>
      <c r="S312" s="257" t="s">
        <v>3</v>
      </c>
      <c r="T312" s="401" t="s">
        <v>3</v>
      </c>
      <c r="U312" s="401" t="s">
        <v>3</v>
      </c>
      <c r="V312" s="401" t="s">
        <v>3</v>
      </c>
      <c r="W312" s="401" t="s">
        <v>3</v>
      </c>
      <c r="X312" s="132">
        <f t="shared" si="90"/>
        <v>0</v>
      </c>
    </row>
    <row r="313" spans="1:24" s="76" customFormat="1">
      <c r="A313" s="128"/>
      <c r="B313" s="17" t="s">
        <v>9</v>
      </c>
      <c r="C313" s="17" t="s">
        <v>6</v>
      </c>
      <c r="D313" s="73"/>
      <c r="E313" s="47" t="s">
        <v>3</v>
      </c>
      <c r="F313" s="198" t="s">
        <v>3</v>
      </c>
      <c r="G313" s="199"/>
      <c r="H313" s="134" t="s">
        <v>3</v>
      </c>
      <c r="I313" s="134" t="s">
        <v>3</v>
      </c>
      <c r="J313" s="134" t="s">
        <v>3</v>
      </c>
      <c r="K313" s="198" t="s">
        <v>3</v>
      </c>
      <c r="L313" s="198" t="s">
        <v>3</v>
      </c>
      <c r="M313" s="198" t="s">
        <v>3</v>
      </c>
      <c r="N313" s="198" t="s">
        <v>3</v>
      </c>
      <c r="O313" s="198" t="s">
        <v>3</v>
      </c>
      <c r="P313" s="198" t="s">
        <v>3</v>
      </c>
      <c r="Q313" s="221" t="s">
        <v>3</v>
      </c>
      <c r="R313" s="399" t="s">
        <v>3</v>
      </c>
      <c r="S313" s="257" t="s">
        <v>3</v>
      </c>
      <c r="T313" s="401" t="s">
        <v>3</v>
      </c>
      <c r="U313" s="401" t="s">
        <v>3</v>
      </c>
      <c r="V313" s="401" t="s">
        <v>3</v>
      </c>
      <c r="W313" s="401" t="s">
        <v>3</v>
      </c>
      <c r="X313" s="198"/>
    </row>
    <row r="314" spans="1:24" s="76" customFormat="1">
      <c r="A314" s="128"/>
      <c r="B314" s="17" t="s">
        <v>10</v>
      </c>
      <c r="C314" s="17" t="s">
        <v>6</v>
      </c>
      <c r="D314" s="73"/>
      <c r="E314" s="47" t="s">
        <v>3</v>
      </c>
      <c r="F314" s="198" t="s">
        <v>3</v>
      </c>
      <c r="G314" s="199"/>
      <c r="H314" s="134" t="s">
        <v>3</v>
      </c>
      <c r="I314" s="134" t="s">
        <v>3</v>
      </c>
      <c r="J314" s="134" t="s">
        <v>3</v>
      </c>
      <c r="K314" s="198" t="s">
        <v>3</v>
      </c>
      <c r="L314" s="198" t="s">
        <v>3</v>
      </c>
      <c r="M314" s="198" t="s">
        <v>3</v>
      </c>
      <c r="N314" s="198" t="s">
        <v>3</v>
      </c>
      <c r="O314" s="198" t="s">
        <v>3</v>
      </c>
      <c r="P314" s="198" t="s">
        <v>3</v>
      </c>
      <c r="Q314" s="221" t="s">
        <v>3</v>
      </c>
      <c r="R314" s="399" t="s">
        <v>3</v>
      </c>
      <c r="S314" s="257" t="s">
        <v>3</v>
      </c>
      <c r="T314" s="401" t="s">
        <v>3</v>
      </c>
      <c r="U314" s="401" t="s">
        <v>3</v>
      </c>
      <c r="V314" s="401" t="s">
        <v>3</v>
      </c>
      <c r="W314" s="401" t="s">
        <v>3</v>
      </c>
      <c r="X314" s="198"/>
    </row>
    <row r="315" spans="1:24" s="76" customFormat="1" ht="75">
      <c r="A315" s="128"/>
      <c r="B315" s="77" t="s">
        <v>332</v>
      </c>
      <c r="C315" s="77" t="s">
        <v>387</v>
      </c>
      <c r="D315" s="73" t="s">
        <v>3</v>
      </c>
      <c r="E315" s="26" t="s">
        <v>39</v>
      </c>
      <c r="F315" s="217" t="s">
        <v>367</v>
      </c>
      <c r="G315" s="199"/>
      <c r="H315" s="134" t="s">
        <v>3</v>
      </c>
      <c r="I315" s="134" t="s">
        <v>3</v>
      </c>
      <c r="J315" s="134" t="s">
        <v>3</v>
      </c>
      <c r="K315" s="198" t="s">
        <v>3</v>
      </c>
      <c r="L315" s="198" t="s">
        <v>3</v>
      </c>
      <c r="M315" s="198" t="s">
        <v>3</v>
      </c>
      <c r="N315" s="198" t="s">
        <v>3</v>
      </c>
      <c r="O315" s="198" t="s">
        <v>3</v>
      </c>
      <c r="P315" s="198" t="s">
        <v>3</v>
      </c>
      <c r="Q315" s="221" t="s">
        <v>3</v>
      </c>
      <c r="R315" s="399">
        <v>111</v>
      </c>
      <c r="S315" s="280">
        <v>204</v>
      </c>
      <c r="T315" s="405">
        <v>314</v>
      </c>
      <c r="U315" s="405">
        <v>314</v>
      </c>
      <c r="V315" s="405">
        <v>314</v>
      </c>
      <c r="W315" s="405">
        <v>314</v>
      </c>
      <c r="X315" s="198" t="s">
        <v>3</v>
      </c>
    </row>
    <row r="316" spans="1:24" s="76" customFormat="1" ht="75">
      <c r="A316" s="128" t="s">
        <v>297</v>
      </c>
      <c r="B316" s="17" t="s">
        <v>381</v>
      </c>
      <c r="C316" s="17"/>
      <c r="D316" s="73">
        <v>1</v>
      </c>
      <c r="E316" s="47"/>
      <c r="F316" s="217" t="s">
        <v>367</v>
      </c>
      <c r="G316" s="199"/>
      <c r="H316" s="134" t="s">
        <v>3</v>
      </c>
      <c r="I316" s="134" t="s">
        <v>3</v>
      </c>
      <c r="J316" s="134" t="s">
        <v>3</v>
      </c>
      <c r="K316" s="198" t="s">
        <v>3</v>
      </c>
      <c r="L316" s="198" t="s">
        <v>3</v>
      </c>
      <c r="M316" s="134" t="s">
        <v>3</v>
      </c>
      <c r="N316" s="134" t="s">
        <v>3</v>
      </c>
      <c r="O316" s="134" t="s">
        <v>3</v>
      </c>
      <c r="P316" s="198" t="s">
        <v>3</v>
      </c>
      <c r="Q316" s="221" t="s">
        <v>3</v>
      </c>
      <c r="R316" s="399" t="s">
        <v>3</v>
      </c>
      <c r="S316" s="257" t="s">
        <v>3</v>
      </c>
      <c r="T316" s="401" t="s">
        <v>3</v>
      </c>
      <c r="U316" s="401" t="s">
        <v>3</v>
      </c>
      <c r="V316" s="401" t="s">
        <v>3</v>
      </c>
      <c r="W316" s="401" t="s">
        <v>3</v>
      </c>
      <c r="X316" s="198" t="s">
        <v>3</v>
      </c>
    </row>
    <row r="317" spans="1:24" s="76" customFormat="1">
      <c r="A317" s="128"/>
      <c r="B317" s="468" t="s">
        <v>217</v>
      </c>
      <c r="C317" s="167" t="s">
        <v>6</v>
      </c>
      <c r="D317" s="26" t="s">
        <v>3</v>
      </c>
      <c r="E317" s="48" t="s">
        <v>3</v>
      </c>
      <c r="F317" s="198" t="s">
        <v>3</v>
      </c>
      <c r="G317" s="199"/>
      <c r="H317" s="134" t="s">
        <v>3</v>
      </c>
      <c r="I317" s="134" t="s">
        <v>3</v>
      </c>
      <c r="J317" s="134" t="s">
        <v>3</v>
      </c>
      <c r="K317" s="198" t="s">
        <v>3</v>
      </c>
      <c r="L317" s="198" t="s">
        <v>3</v>
      </c>
      <c r="M317" s="134" t="s">
        <v>3</v>
      </c>
      <c r="N317" s="134" t="s">
        <v>3</v>
      </c>
      <c r="O317" s="134" t="s">
        <v>3</v>
      </c>
      <c r="P317" s="198" t="s">
        <v>3</v>
      </c>
      <c r="Q317" s="221" t="s">
        <v>3</v>
      </c>
      <c r="R317" s="132">
        <f>R318</f>
        <v>0</v>
      </c>
      <c r="S317" s="260">
        <f>SUM(S318:S319)</f>
        <v>40.799999999999997</v>
      </c>
      <c r="T317" s="132">
        <f t="shared" ref="T317:U317" si="91">SUM(T318:T319)</f>
        <v>12.2</v>
      </c>
      <c r="U317" s="132">
        <f t="shared" si="91"/>
        <v>12.2</v>
      </c>
      <c r="V317" s="132">
        <f t="shared" ref="V317:W317" si="92">V318</f>
        <v>0</v>
      </c>
      <c r="W317" s="132">
        <f t="shared" si="92"/>
        <v>0</v>
      </c>
      <c r="X317" s="132">
        <f>SUM(R317:W317)</f>
        <v>65.2</v>
      </c>
    </row>
    <row r="318" spans="1:24" s="76" customFormat="1">
      <c r="A318" s="128"/>
      <c r="B318" s="469"/>
      <c r="C318" s="350" t="s">
        <v>6</v>
      </c>
      <c r="D318" s="26"/>
      <c r="E318" s="48"/>
      <c r="F318" s="198"/>
      <c r="G318" s="199"/>
      <c r="H318" s="134" t="s">
        <v>359</v>
      </c>
      <c r="I318" s="134" t="s">
        <v>392</v>
      </c>
      <c r="J318" s="134" t="s">
        <v>92</v>
      </c>
      <c r="K318" s="198" t="s">
        <v>3</v>
      </c>
      <c r="L318" s="198" t="s">
        <v>3</v>
      </c>
      <c r="M318" s="134" t="s">
        <v>3</v>
      </c>
      <c r="N318" s="134" t="s">
        <v>3</v>
      </c>
      <c r="O318" s="134" t="s">
        <v>3</v>
      </c>
      <c r="P318" s="198" t="s">
        <v>3</v>
      </c>
      <c r="Q318" s="221" t="s">
        <v>3</v>
      </c>
      <c r="R318" s="392">
        <f>R329</f>
        <v>0</v>
      </c>
      <c r="S318" s="266">
        <v>0</v>
      </c>
      <c r="T318" s="392">
        <v>12.2</v>
      </c>
      <c r="U318" s="392">
        <v>12.2</v>
      </c>
      <c r="V318" s="392">
        <f>V329</f>
        <v>0</v>
      </c>
      <c r="W318" s="392">
        <f>W329</f>
        <v>0</v>
      </c>
      <c r="X318" s="132">
        <f>SUM(R318:W318)</f>
        <v>24.4</v>
      </c>
    </row>
    <row r="319" spans="1:24" s="76" customFormat="1">
      <c r="A319" s="128"/>
      <c r="B319" s="470"/>
      <c r="C319" s="350" t="s">
        <v>6</v>
      </c>
      <c r="D319" s="26"/>
      <c r="E319" s="48"/>
      <c r="F319" s="353"/>
      <c r="G319" s="352"/>
      <c r="H319" s="134" t="s">
        <v>359</v>
      </c>
      <c r="I319" s="134" t="s">
        <v>392</v>
      </c>
      <c r="J319" s="134" t="s">
        <v>208</v>
      </c>
      <c r="K319" s="353" t="s">
        <v>3</v>
      </c>
      <c r="L319" s="353" t="s">
        <v>3</v>
      </c>
      <c r="M319" s="134" t="s">
        <v>3</v>
      </c>
      <c r="N319" s="134" t="s">
        <v>3</v>
      </c>
      <c r="O319" s="134" t="s">
        <v>3</v>
      </c>
      <c r="P319" s="353" t="s">
        <v>3</v>
      </c>
      <c r="Q319" s="353" t="s">
        <v>3</v>
      </c>
      <c r="R319" s="392">
        <f>R331</f>
        <v>0</v>
      </c>
      <c r="S319" s="266">
        <v>40.799999999999997</v>
      </c>
      <c r="T319" s="392">
        <v>0</v>
      </c>
      <c r="U319" s="392">
        <v>0</v>
      </c>
      <c r="V319" s="392"/>
      <c r="W319" s="392"/>
      <c r="X319" s="132">
        <f>SUM(R319:W319)</f>
        <v>40.799999999999997</v>
      </c>
    </row>
    <row r="320" spans="1:24" s="76" customFormat="1" ht="30">
      <c r="A320" s="128"/>
      <c r="B320" s="79" t="s">
        <v>28</v>
      </c>
      <c r="C320" s="17"/>
      <c r="D320" s="73"/>
      <c r="E320" s="47"/>
      <c r="F320" s="198"/>
      <c r="G320" s="199"/>
      <c r="H320" s="134" t="s">
        <v>3</v>
      </c>
      <c r="I320" s="134" t="s">
        <v>3</v>
      </c>
      <c r="J320" s="134" t="s">
        <v>3</v>
      </c>
      <c r="K320" s="198" t="s">
        <v>3</v>
      </c>
      <c r="L320" s="198" t="s">
        <v>3</v>
      </c>
      <c r="M320" s="134" t="s">
        <v>3</v>
      </c>
      <c r="N320" s="134" t="s">
        <v>3</v>
      </c>
      <c r="O320" s="134" t="s">
        <v>3</v>
      </c>
      <c r="P320" s="198" t="s">
        <v>3</v>
      </c>
      <c r="Q320" s="221" t="s">
        <v>3</v>
      </c>
      <c r="R320" s="132">
        <f>R321</f>
        <v>0</v>
      </c>
      <c r="S320" s="260">
        <f>S321</f>
        <v>2000</v>
      </c>
      <c r="T320" s="132">
        <f>T321</f>
        <v>600</v>
      </c>
      <c r="U320" s="132">
        <f t="shared" ref="U320:W320" si="93">U321</f>
        <v>600</v>
      </c>
      <c r="V320" s="132">
        <f t="shared" si="93"/>
        <v>0</v>
      </c>
      <c r="W320" s="132">
        <f t="shared" si="93"/>
        <v>0</v>
      </c>
      <c r="X320" s="132">
        <f>SUM(R320:T320)</f>
        <v>2600</v>
      </c>
    </row>
    <row r="321" spans="1:24" s="76" customFormat="1">
      <c r="A321" s="128"/>
      <c r="B321" s="468" t="s">
        <v>8</v>
      </c>
      <c r="C321" s="17" t="s">
        <v>6</v>
      </c>
      <c r="D321" s="73"/>
      <c r="E321" s="47" t="s">
        <v>3</v>
      </c>
      <c r="F321" s="198" t="s">
        <v>3</v>
      </c>
      <c r="G321" s="199"/>
      <c r="H321" s="134" t="s">
        <v>3</v>
      </c>
      <c r="I321" s="134" t="s">
        <v>3</v>
      </c>
      <c r="J321" s="134" t="s">
        <v>3</v>
      </c>
      <c r="K321" s="198" t="s">
        <v>3</v>
      </c>
      <c r="L321" s="198" t="s">
        <v>3</v>
      </c>
      <c r="M321" s="136">
        <v>0</v>
      </c>
      <c r="N321" s="137">
        <v>0</v>
      </c>
      <c r="O321" s="137">
        <v>0</v>
      </c>
      <c r="P321" s="137">
        <v>0</v>
      </c>
      <c r="Q321" s="206">
        <v>0</v>
      </c>
      <c r="R321" s="206">
        <v>0</v>
      </c>
      <c r="S321" s="331">
        <f>SUM(S322:S323)</f>
        <v>2000</v>
      </c>
      <c r="T321" s="206">
        <f t="shared" ref="T321:U321" si="94">SUM(T322:T323)</f>
        <v>600</v>
      </c>
      <c r="U321" s="206">
        <f t="shared" si="94"/>
        <v>600</v>
      </c>
      <c r="V321" s="206">
        <f>SUM(V322:V323)</f>
        <v>0</v>
      </c>
      <c r="W321" s="206">
        <f t="shared" ref="W321" si="95">SUM(W322:W323)</f>
        <v>0</v>
      </c>
      <c r="X321" s="132">
        <f>SUM(R321:T321)</f>
        <v>2600</v>
      </c>
    </row>
    <row r="322" spans="1:24" s="76" customFormat="1">
      <c r="A322" s="128"/>
      <c r="B322" s="469"/>
      <c r="C322" s="17" t="s">
        <v>6</v>
      </c>
      <c r="D322" s="73"/>
      <c r="E322" s="47"/>
      <c r="F322" s="353"/>
      <c r="G322" s="352"/>
      <c r="H322" s="134" t="s">
        <v>359</v>
      </c>
      <c r="I322" s="134" t="s">
        <v>392</v>
      </c>
      <c r="J322" s="134" t="s">
        <v>92</v>
      </c>
      <c r="K322" s="353" t="s">
        <v>3</v>
      </c>
      <c r="L322" s="353" t="s">
        <v>3</v>
      </c>
      <c r="M322" s="136">
        <v>0</v>
      </c>
      <c r="N322" s="137">
        <v>0</v>
      </c>
      <c r="O322" s="137">
        <v>0</v>
      </c>
      <c r="P322" s="137">
        <v>0</v>
      </c>
      <c r="Q322" s="206">
        <v>0</v>
      </c>
      <c r="R322" s="206">
        <v>0</v>
      </c>
      <c r="S322" s="331"/>
      <c r="T322" s="206">
        <v>600</v>
      </c>
      <c r="U322" s="206">
        <v>600</v>
      </c>
      <c r="V322" s="206"/>
      <c r="W322" s="206"/>
      <c r="X322" s="132">
        <f t="shared" ref="X322:X323" si="96">SUM(R322:T322)</f>
        <v>600</v>
      </c>
    </row>
    <row r="323" spans="1:24" s="76" customFormat="1">
      <c r="A323" s="128"/>
      <c r="B323" s="470"/>
      <c r="C323" s="17" t="s">
        <v>6</v>
      </c>
      <c r="D323" s="73"/>
      <c r="E323" s="47"/>
      <c r="F323" s="353"/>
      <c r="G323" s="352"/>
      <c r="H323" s="134" t="s">
        <v>359</v>
      </c>
      <c r="I323" s="134" t="s">
        <v>392</v>
      </c>
      <c r="J323" s="134" t="s">
        <v>208</v>
      </c>
      <c r="K323" s="353" t="s">
        <v>3</v>
      </c>
      <c r="L323" s="353" t="s">
        <v>3</v>
      </c>
      <c r="M323" s="136">
        <v>0</v>
      </c>
      <c r="N323" s="137">
        <v>0</v>
      </c>
      <c r="O323" s="137">
        <v>0</v>
      </c>
      <c r="P323" s="137">
        <v>0</v>
      </c>
      <c r="Q323" s="206">
        <v>0</v>
      </c>
      <c r="R323" s="206">
        <v>0</v>
      </c>
      <c r="S323" s="331">
        <v>2000</v>
      </c>
      <c r="T323" s="206"/>
      <c r="U323" s="206"/>
      <c r="V323" s="206"/>
      <c r="W323" s="206"/>
      <c r="X323" s="132">
        <f t="shared" si="96"/>
        <v>2000</v>
      </c>
    </row>
    <row r="324" spans="1:24" s="76" customFormat="1">
      <c r="A324" s="128"/>
      <c r="B324" s="17" t="s">
        <v>9</v>
      </c>
      <c r="C324" s="17" t="s">
        <v>6</v>
      </c>
      <c r="D324" s="73"/>
      <c r="E324" s="47" t="s">
        <v>3</v>
      </c>
      <c r="F324" s="198" t="s">
        <v>3</v>
      </c>
      <c r="G324" s="199"/>
      <c r="H324" s="134" t="s">
        <v>3</v>
      </c>
      <c r="I324" s="134" t="s">
        <v>3</v>
      </c>
      <c r="J324" s="134" t="s">
        <v>3</v>
      </c>
      <c r="K324" s="198" t="s">
        <v>3</v>
      </c>
      <c r="L324" s="198" t="s">
        <v>3</v>
      </c>
      <c r="M324" s="198" t="s">
        <v>3</v>
      </c>
      <c r="N324" s="198" t="s">
        <v>3</v>
      </c>
      <c r="O324" s="198" t="s">
        <v>3</v>
      </c>
      <c r="P324" s="198" t="s">
        <v>3</v>
      </c>
      <c r="Q324" s="221" t="s">
        <v>3</v>
      </c>
      <c r="R324" s="399" t="s">
        <v>3</v>
      </c>
      <c r="S324" s="257" t="s">
        <v>3</v>
      </c>
      <c r="T324" s="401" t="s">
        <v>3</v>
      </c>
      <c r="U324" s="401"/>
      <c r="V324" s="401"/>
      <c r="W324" s="401"/>
      <c r="X324" s="198"/>
    </row>
    <row r="325" spans="1:24" s="76" customFormat="1">
      <c r="A325" s="128"/>
      <c r="B325" s="17" t="s">
        <v>10</v>
      </c>
      <c r="C325" s="17" t="s">
        <v>6</v>
      </c>
      <c r="D325" s="73"/>
      <c r="E325" s="47" t="s">
        <v>3</v>
      </c>
      <c r="F325" s="198" t="s">
        <v>3</v>
      </c>
      <c r="G325" s="199"/>
      <c r="H325" s="134" t="s">
        <v>3</v>
      </c>
      <c r="I325" s="134" t="s">
        <v>3</v>
      </c>
      <c r="J325" s="134" t="s">
        <v>3</v>
      </c>
      <c r="K325" s="198" t="s">
        <v>3</v>
      </c>
      <c r="L325" s="198" t="s">
        <v>3</v>
      </c>
      <c r="M325" s="198" t="s">
        <v>3</v>
      </c>
      <c r="N325" s="198" t="s">
        <v>3</v>
      </c>
      <c r="O325" s="198" t="s">
        <v>3</v>
      </c>
      <c r="P325" s="198" t="s">
        <v>3</v>
      </c>
      <c r="Q325" s="221" t="s">
        <v>3</v>
      </c>
      <c r="R325" s="399" t="s">
        <v>3</v>
      </c>
      <c r="S325" s="257" t="s">
        <v>3</v>
      </c>
      <c r="T325" s="401" t="s">
        <v>3</v>
      </c>
      <c r="U325" s="401" t="s">
        <v>3</v>
      </c>
      <c r="V325" s="401" t="s">
        <v>3</v>
      </c>
      <c r="W325" s="401" t="s">
        <v>3</v>
      </c>
      <c r="X325" s="214" t="s">
        <v>3</v>
      </c>
    </row>
    <row r="326" spans="1:24" s="76" customFormat="1" ht="30">
      <c r="A326" s="128"/>
      <c r="B326" s="77" t="s">
        <v>333</v>
      </c>
      <c r="C326" s="77" t="s">
        <v>53</v>
      </c>
      <c r="D326" s="73" t="s">
        <v>3</v>
      </c>
      <c r="E326" s="26" t="s">
        <v>39</v>
      </c>
      <c r="F326" s="217" t="s">
        <v>367</v>
      </c>
      <c r="G326" s="199"/>
      <c r="H326" s="134" t="s">
        <v>3</v>
      </c>
      <c r="I326" s="134" t="s">
        <v>3</v>
      </c>
      <c r="J326" s="134" t="s">
        <v>3</v>
      </c>
      <c r="K326" s="198" t="s">
        <v>3</v>
      </c>
      <c r="L326" s="198" t="s">
        <v>3</v>
      </c>
      <c r="M326" s="198" t="s">
        <v>3</v>
      </c>
      <c r="N326" s="198" t="s">
        <v>3</v>
      </c>
      <c r="O326" s="198" t="s">
        <v>3</v>
      </c>
      <c r="P326" s="198" t="s">
        <v>3</v>
      </c>
      <c r="Q326" s="221" t="s">
        <v>3</v>
      </c>
      <c r="R326" s="399">
        <v>0</v>
      </c>
      <c r="S326" s="280">
        <v>2</v>
      </c>
      <c r="T326" s="405">
        <v>2</v>
      </c>
      <c r="U326" s="401">
        <v>2</v>
      </c>
      <c r="V326" s="401">
        <v>0</v>
      </c>
      <c r="W326" s="405">
        <v>0</v>
      </c>
      <c r="X326" s="198" t="s">
        <v>3</v>
      </c>
    </row>
    <row r="327" spans="1:24" s="76" customFormat="1" ht="30">
      <c r="A327" s="128" t="s">
        <v>323</v>
      </c>
      <c r="B327" s="17" t="s">
        <v>329</v>
      </c>
      <c r="C327" s="17"/>
      <c r="D327" s="73"/>
      <c r="E327" s="47"/>
      <c r="F327" s="198"/>
      <c r="G327" s="199"/>
      <c r="H327" s="134"/>
      <c r="I327" s="134"/>
      <c r="J327" s="134"/>
      <c r="K327" s="198"/>
      <c r="L327" s="198"/>
      <c r="M327" s="198"/>
      <c r="N327" s="198"/>
      <c r="O327" s="198"/>
      <c r="P327" s="198"/>
      <c r="Q327" s="221"/>
      <c r="R327" s="399"/>
      <c r="S327" s="280"/>
      <c r="T327" s="405"/>
      <c r="U327" s="405"/>
      <c r="V327" s="405"/>
      <c r="W327" s="405"/>
      <c r="X327" s="198"/>
    </row>
    <row r="328" spans="1:24" s="76" customFormat="1">
      <c r="A328" s="128"/>
      <c r="B328" s="468" t="s">
        <v>217</v>
      </c>
      <c r="C328" s="167" t="s">
        <v>6</v>
      </c>
      <c r="D328" s="26" t="s">
        <v>3</v>
      </c>
      <c r="E328" s="48" t="s">
        <v>3</v>
      </c>
      <c r="F328" s="198" t="s">
        <v>3</v>
      </c>
      <c r="G328" s="199"/>
      <c r="H328" s="134" t="s">
        <v>3</v>
      </c>
      <c r="I328" s="134" t="s">
        <v>3</v>
      </c>
      <c r="J328" s="134" t="s">
        <v>3</v>
      </c>
      <c r="K328" s="198" t="s">
        <v>3</v>
      </c>
      <c r="L328" s="198" t="s">
        <v>3</v>
      </c>
      <c r="M328" s="134" t="s">
        <v>3</v>
      </c>
      <c r="N328" s="134" t="s">
        <v>3</v>
      </c>
      <c r="O328" s="134" t="s">
        <v>3</v>
      </c>
      <c r="P328" s="198" t="s">
        <v>3</v>
      </c>
      <c r="Q328" s="221" t="s">
        <v>3</v>
      </c>
      <c r="R328" s="132">
        <f t="shared" ref="R328:W331" si="97">R329</f>
        <v>0</v>
      </c>
      <c r="S328" s="260">
        <f>SUM(S329:S330)</f>
        <v>40.799999999999997</v>
      </c>
      <c r="T328" s="132">
        <f t="shared" ref="T328:U328" si="98">SUM(T329:T330)</f>
        <v>12.2</v>
      </c>
      <c r="U328" s="132">
        <f t="shared" si="98"/>
        <v>12.2</v>
      </c>
      <c r="V328" s="132">
        <f t="shared" si="97"/>
        <v>0</v>
      </c>
      <c r="W328" s="132">
        <f t="shared" si="97"/>
        <v>0</v>
      </c>
      <c r="X328" s="132">
        <f>SUM(R328:W328)</f>
        <v>65.2</v>
      </c>
    </row>
    <row r="329" spans="1:24" s="76" customFormat="1">
      <c r="A329" s="128"/>
      <c r="B329" s="469"/>
      <c r="C329" s="350" t="s">
        <v>6</v>
      </c>
      <c r="D329" s="26"/>
      <c r="E329" s="48"/>
      <c r="F329" s="198"/>
      <c r="G329" s="199"/>
      <c r="H329" s="134" t="s">
        <v>359</v>
      </c>
      <c r="I329" s="134" t="s">
        <v>308</v>
      </c>
      <c r="J329" s="134" t="s">
        <v>92</v>
      </c>
      <c r="K329" s="198" t="s">
        <v>3</v>
      </c>
      <c r="L329" s="198" t="s">
        <v>3</v>
      </c>
      <c r="M329" s="134" t="s">
        <v>3</v>
      </c>
      <c r="N329" s="134" t="s">
        <v>3</v>
      </c>
      <c r="O329" s="134" t="s">
        <v>3</v>
      </c>
      <c r="P329" s="198" t="s">
        <v>3</v>
      </c>
      <c r="Q329" s="221" t="s">
        <v>3</v>
      </c>
      <c r="R329" s="132">
        <v>0</v>
      </c>
      <c r="S329" s="266">
        <v>0</v>
      </c>
      <c r="T329" s="392">
        <v>12.2</v>
      </c>
      <c r="U329" s="392">
        <v>12.2</v>
      </c>
      <c r="V329" s="200">
        <f>V331</f>
        <v>0</v>
      </c>
      <c r="W329" s="200">
        <f>W331</f>
        <v>0</v>
      </c>
      <c r="X329" s="132">
        <f t="shared" ref="X329:X336" si="99">SUM(R329:W329)</f>
        <v>24.4</v>
      </c>
    </row>
    <row r="330" spans="1:24" s="76" customFormat="1">
      <c r="A330" s="128"/>
      <c r="B330" s="470"/>
      <c r="C330" s="350" t="s">
        <v>6</v>
      </c>
      <c r="D330" s="26"/>
      <c r="E330" s="48"/>
      <c r="F330" s="353"/>
      <c r="G330" s="352"/>
      <c r="H330" s="134" t="s">
        <v>359</v>
      </c>
      <c r="I330" s="134" t="s">
        <v>392</v>
      </c>
      <c r="J330" s="134" t="s">
        <v>208</v>
      </c>
      <c r="K330" s="353" t="s">
        <v>3</v>
      </c>
      <c r="L330" s="353" t="s">
        <v>3</v>
      </c>
      <c r="M330" s="134" t="s">
        <v>3</v>
      </c>
      <c r="N330" s="134" t="s">
        <v>3</v>
      </c>
      <c r="O330" s="134" t="s">
        <v>3</v>
      </c>
      <c r="P330" s="353" t="s">
        <v>3</v>
      </c>
      <c r="Q330" s="353" t="s">
        <v>3</v>
      </c>
      <c r="R330" s="132"/>
      <c r="S330" s="266">
        <v>40.799999999999997</v>
      </c>
      <c r="T330" s="392">
        <v>0</v>
      </c>
      <c r="U330" s="392">
        <v>0</v>
      </c>
      <c r="V330" s="200"/>
      <c r="W330" s="200"/>
      <c r="X330" s="132">
        <f t="shared" si="99"/>
        <v>40.799999999999997</v>
      </c>
    </row>
    <row r="331" spans="1:24" s="76" customFormat="1" ht="30">
      <c r="A331" s="128"/>
      <c r="B331" s="79" t="s">
        <v>28</v>
      </c>
      <c r="C331" s="17"/>
      <c r="D331" s="73"/>
      <c r="E331" s="47"/>
      <c r="F331" s="198"/>
      <c r="G331" s="199"/>
      <c r="H331" s="134" t="s">
        <v>3</v>
      </c>
      <c r="I331" s="134" t="s">
        <v>3</v>
      </c>
      <c r="J331" s="134" t="s">
        <v>3</v>
      </c>
      <c r="K331" s="198" t="s">
        <v>3</v>
      </c>
      <c r="L331" s="198" t="s">
        <v>3</v>
      </c>
      <c r="M331" s="134" t="s">
        <v>3</v>
      </c>
      <c r="N331" s="134" t="s">
        <v>3</v>
      </c>
      <c r="O331" s="134" t="s">
        <v>3</v>
      </c>
      <c r="P331" s="198" t="s">
        <v>3</v>
      </c>
      <c r="Q331" s="221" t="s">
        <v>3</v>
      </c>
      <c r="R331" s="132">
        <f>R332</f>
        <v>0</v>
      </c>
      <c r="S331" s="260">
        <f t="shared" si="97"/>
        <v>2000</v>
      </c>
      <c r="T331" s="200">
        <f t="shared" si="97"/>
        <v>600</v>
      </c>
      <c r="U331" s="200">
        <f t="shared" si="97"/>
        <v>600</v>
      </c>
      <c r="V331" s="200">
        <f t="shared" si="97"/>
        <v>0</v>
      </c>
      <c r="W331" s="200">
        <f t="shared" si="97"/>
        <v>0</v>
      </c>
      <c r="X331" s="132">
        <f t="shared" si="99"/>
        <v>3200</v>
      </c>
    </row>
    <row r="332" spans="1:24" s="76" customFormat="1">
      <c r="A332" s="128"/>
      <c r="B332" s="468" t="s">
        <v>8</v>
      </c>
      <c r="C332" s="17" t="s">
        <v>6</v>
      </c>
      <c r="D332" s="73"/>
      <c r="E332" s="47" t="s">
        <v>3</v>
      </c>
      <c r="F332" s="198" t="s">
        <v>3</v>
      </c>
      <c r="G332" s="199"/>
      <c r="H332" s="134" t="s">
        <v>3</v>
      </c>
      <c r="I332" s="134" t="s">
        <v>3</v>
      </c>
      <c r="J332" s="134" t="s">
        <v>3</v>
      </c>
      <c r="K332" s="198" t="s">
        <v>3</v>
      </c>
      <c r="L332" s="198" t="s">
        <v>3</v>
      </c>
      <c r="M332" s="136">
        <v>0</v>
      </c>
      <c r="N332" s="206">
        <v>0</v>
      </c>
      <c r="O332" s="206">
        <v>0</v>
      </c>
      <c r="P332" s="206">
        <v>0</v>
      </c>
      <c r="Q332" s="206">
        <v>0</v>
      </c>
      <c r="R332" s="206">
        <v>0</v>
      </c>
      <c r="S332" s="331">
        <f>SUM(S333:S334)</f>
        <v>2000</v>
      </c>
      <c r="T332" s="206">
        <f t="shared" ref="T332:U332" si="100">SUM(T333:T334)</f>
        <v>600</v>
      </c>
      <c r="U332" s="206">
        <f t="shared" si="100"/>
        <v>600</v>
      </c>
      <c r="V332" s="206">
        <v>0</v>
      </c>
      <c r="W332" s="206">
        <v>0</v>
      </c>
      <c r="X332" s="132">
        <f t="shared" si="99"/>
        <v>3200</v>
      </c>
    </row>
    <row r="333" spans="1:24" s="76" customFormat="1">
      <c r="A333" s="128"/>
      <c r="B333" s="469"/>
      <c r="C333" s="17" t="s">
        <v>6</v>
      </c>
      <c r="D333" s="73"/>
      <c r="E333" s="47"/>
      <c r="F333" s="353"/>
      <c r="G333" s="352"/>
      <c r="H333" s="134" t="s">
        <v>359</v>
      </c>
      <c r="I333" s="134" t="s">
        <v>308</v>
      </c>
      <c r="J333" s="134" t="s">
        <v>92</v>
      </c>
      <c r="K333" s="353" t="s">
        <v>3</v>
      </c>
      <c r="L333" s="353" t="s">
        <v>3</v>
      </c>
      <c r="M333" s="134" t="s">
        <v>3</v>
      </c>
      <c r="N333" s="134" t="s">
        <v>3</v>
      </c>
      <c r="O333" s="134" t="s">
        <v>3</v>
      </c>
      <c r="P333" s="353" t="s">
        <v>3</v>
      </c>
      <c r="Q333" s="353" t="s">
        <v>3</v>
      </c>
      <c r="R333" s="206">
        <v>0</v>
      </c>
      <c r="S333" s="331"/>
      <c r="T333" s="206">
        <v>600</v>
      </c>
      <c r="U333" s="206">
        <v>600</v>
      </c>
      <c r="V333" s="206"/>
      <c r="W333" s="206"/>
      <c r="X333" s="132">
        <f t="shared" si="99"/>
        <v>1200</v>
      </c>
    </row>
    <row r="334" spans="1:24" s="76" customFormat="1">
      <c r="A334" s="128"/>
      <c r="B334" s="470"/>
      <c r="C334" s="17" t="s">
        <v>6</v>
      </c>
      <c r="D334" s="73"/>
      <c r="E334" s="47"/>
      <c r="F334" s="353"/>
      <c r="G334" s="352"/>
      <c r="H334" s="134" t="s">
        <v>359</v>
      </c>
      <c r="I334" s="134" t="s">
        <v>392</v>
      </c>
      <c r="J334" s="134" t="s">
        <v>208</v>
      </c>
      <c r="K334" s="353" t="s">
        <v>3</v>
      </c>
      <c r="L334" s="353" t="s">
        <v>3</v>
      </c>
      <c r="M334" s="134" t="s">
        <v>3</v>
      </c>
      <c r="N334" s="134" t="s">
        <v>3</v>
      </c>
      <c r="O334" s="134" t="s">
        <v>3</v>
      </c>
      <c r="P334" s="353" t="s">
        <v>3</v>
      </c>
      <c r="Q334" s="353" t="s">
        <v>3</v>
      </c>
      <c r="R334" s="206">
        <v>0</v>
      </c>
      <c r="S334" s="331">
        <v>2000</v>
      </c>
      <c r="T334" s="206"/>
      <c r="U334" s="206"/>
      <c r="V334" s="206"/>
      <c r="W334" s="206"/>
      <c r="X334" s="132">
        <f t="shared" si="99"/>
        <v>2000</v>
      </c>
    </row>
    <row r="335" spans="1:24" s="76" customFormat="1">
      <c r="A335" s="128"/>
      <c r="B335" s="17" t="s">
        <v>9</v>
      </c>
      <c r="C335" s="17" t="s">
        <v>6</v>
      </c>
      <c r="D335" s="73"/>
      <c r="E335" s="47" t="s">
        <v>3</v>
      </c>
      <c r="F335" s="198" t="s">
        <v>3</v>
      </c>
      <c r="G335" s="199"/>
      <c r="H335" s="134" t="s">
        <v>3</v>
      </c>
      <c r="I335" s="134" t="s">
        <v>3</v>
      </c>
      <c r="J335" s="134" t="s">
        <v>3</v>
      </c>
      <c r="K335" s="198" t="s">
        <v>3</v>
      </c>
      <c r="L335" s="198" t="s">
        <v>3</v>
      </c>
      <c r="M335" s="198" t="s">
        <v>3</v>
      </c>
      <c r="N335" s="198" t="s">
        <v>3</v>
      </c>
      <c r="O335" s="198" t="s">
        <v>3</v>
      </c>
      <c r="P335" s="198" t="s">
        <v>3</v>
      </c>
      <c r="Q335" s="221" t="s">
        <v>3</v>
      </c>
      <c r="R335" s="399" t="s">
        <v>3</v>
      </c>
      <c r="S335" s="257" t="s">
        <v>3</v>
      </c>
      <c r="T335" s="401" t="s">
        <v>3</v>
      </c>
      <c r="U335" s="401"/>
      <c r="V335" s="401"/>
      <c r="W335" s="401"/>
      <c r="X335" s="132">
        <f t="shared" si="99"/>
        <v>0</v>
      </c>
    </row>
    <row r="336" spans="1:24" s="76" customFormat="1">
      <c r="A336" s="128"/>
      <c r="B336" s="17" t="s">
        <v>10</v>
      </c>
      <c r="C336" s="17" t="s">
        <v>6</v>
      </c>
      <c r="D336" s="73"/>
      <c r="E336" s="47" t="s">
        <v>3</v>
      </c>
      <c r="F336" s="198" t="s">
        <v>3</v>
      </c>
      <c r="G336" s="199"/>
      <c r="H336" s="134" t="s">
        <v>3</v>
      </c>
      <c r="I336" s="134" t="s">
        <v>3</v>
      </c>
      <c r="J336" s="134" t="s">
        <v>3</v>
      </c>
      <c r="K336" s="198" t="s">
        <v>3</v>
      </c>
      <c r="L336" s="198" t="s">
        <v>3</v>
      </c>
      <c r="M336" s="198" t="s">
        <v>3</v>
      </c>
      <c r="N336" s="198" t="s">
        <v>3</v>
      </c>
      <c r="O336" s="198" t="s">
        <v>3</v>
      </c>
      <c r="P336" s="198" t="s">
        <v>3</v>
      </c>
      <c r="Q336" s="221" t="s">
        <v>3</v>
      </c>
      <c r="R336" s="399" t="s">
        <v>3</v>
      </c>
      <c r="S336" s="257" t="s">
        <v>3</v>
      </c>
      <c r="T336" s="401" t="s">
        <v>3</v>
      </c>
      <c r="U336" s="401" t="s">
        <v>3</v>
      </c>
      <c r="V336" s="401" t="s">
        <v>3</v>
      </c>
      <c r="W336" s="401" t="s">
        <v>3</v>
      </c>
      <c r="X336" s="132">
        <f t="shared" si="99"/>
        <v>0</v>
      </c>
    </row>
    <row r="337" spans="1:24" s="76" customFormat="1" ht="30">
      <c r="A337" s="128"/>
      <c r="B337" s="77" t="s">
        <v>333</v>
      </c>
      <c r="C337" s="77" t="s">
        <v>53</v>
      </c>
      <c r="D337" s="73" t="s">
        <v>3</v>
      </c>
      <c r="E337" s="26" t="s">
        <v>39</v>
      </c>
      <c r="F337" s="217" t="s">
        <v>367</v>
      </c>
      <c r="G337" s="199"/>
      <c r="H337" s="134" t="s">
        <v>3</v>
      </c>
      <c r="I337" s="134" t="s">
        <v>3</v>
      </c>
      <c r="J337" s="134" t="s">
        <v>3</v>
      </c>
      <c r="K337" s="198" t="s">
        <v>3</v>
      </c>
      <c r="L337" s="198" t="s">
        <v>3</v>
      </c>
      <c r="M337" s="198" t="s">
        <v>3</v>
      </c>
      <c r="N337" s="198" t="s">
        <v>3</v>
      </c>
      <c r="O337" s="198" t="s">
        <v>3</v>
      </c>
      <c r="P337" s="198" t="s">
        <v>3</v>
      </c>
      <c r="Q337" s="221" t="s">
        <v>3</v>
      </c>
      <c r="R337" s="399">
        <v>0</v>
      </c>
      <c r="S337" s="280">
        <v>2</v>
      </c>
      <c r="T337" s="405">
        <v>2</v>
      </c>
      <c r="U337" s="401">
        <v>2</v>
      </c>
      <c r="V337" s="401">
        <v>0</v>
      </c>
      <c r="W337" s="405">
        <v>0</v>
      </c>
      <c r="X337" s="198" t="s">
        <v>3</v>
      </c>
    </row>
    <row r="338" spans="1:24" ht="45">
      <c r="A338" s="8" t="s">
        <v>16</v>
      </c>
      <c r="B338" s="84" t="s">
        <v>334</v>
      </c>
      <c r="C338" s="84"/>
      <c r="D338" s="140">
        <v>1</v>
      </c>
      <c r="E338" s="47"/>
      <c r="F338" s="198"/>
      <c r="G338" s="199"/>
      <c r="H338" s="134"/>
      <c r="I338" s="134"/>
      <c r="J338" s="134"/>
      <c r="K338" s="198"/>
      <c r="L338" s="198"/>
      <c r="M338" s="198"/>
      <c r="N338" s="198"/>
      <c r="O338" s="198"/>
      <c r="P338" s="198"/>
      <c r="Q338" s="221"/>
      <c r="R338" s="399"/>
      <c r="S338" s="280"/>
      <c r="T338" s="405"/>
      <c r="U338" s="405"/>
      <c r="V338" s="405"/>
      <c r="W338" s="405"/>
      <c r="X338" s="198"/>
    </row>
    <row r="339" spans="1:24" ht="30" customHeight="1">
      <c r="A339" s="242" t="s">
        <v>17</v>
      </c>
      <c r="B339" s="488" t="s">
        <v>50</v>
      </c>
      <c r="C339" s="489"/>
      <c r="D339" s="489"/>
      <c r="E339" s="489"/>
      <c r="F339" s="489"/>
      <c r="G339" s="489"/>
      <c r="H339" s="489"/>
      <c r="I339" s="489"/>
      <c r="J339" s="489"/>
      <c r="K339" s="489"/>
      <c r="L339" s="489"/>
      <c r="M339" s="489"/>
      <c r="N339" s="489"/>
      <c r="O339" s="489"/>
      <c r="P339" s="489"/>
      <c r="Q339" s="489"/>
      <c r="R339" s="489"/>
      <c r="S339" s="489"/>
      <c r="T339" s="489"/>
      <c r="U339" s="489"/>
      <c r="V339" s="489"/>
      <c r="W339" s="489"/>
      <c r="X339" s="490"/>
    </row>
    <row r="340" spans="1:24" ht="60.75" customHeight="1">
      <c r="A340" s="246"/>
      <c r="B340" s="243" t="s">
        <v>217</v>
      </c>
      <c r="C340" s="231" t="s">
        <v>6</v>
      </c>
      <c r="D340" s="244" t="s">
        <v>3</v>
      </c>
      <c r="E340" s="245" t="s">
        <v>3</v>
      </c>
      <c r="F340" s="227"/>
      <c r="G340" s="237" t="s">
        <v>34</v>
      </c>
      <c r="H340" s="149" t="s">
        <v>3</v>
      </c>
      <c r="I340" s="149" t="s">
        <v>3</v>
      </c>
      <c r="J340" s="149" t="s">
        <v>3</v>
      </c>
      <c r="K340" s="227" t="s">
        <v>3</v>
      </c>
      <c r="L340" s="227" t="s">
        <v>3</v>
      </c>
      <c r="M340" s="229">
        <f t="shared" ref="M340:W340" si="101">M348+M364+M375</f>
        <v>28980.600000000002</v>
      </c>
      <c r="N340" s="229">
        <f t="shared" si="101"/>
        <v>24453.239999999998</v>
      </c>
      <c r="O340" s="229">
        <f t="shared" si="101"/>
        <v>21226.71</v>
      </c>
      <c r="P340" s="229">
        <f t="shared" si="101"/>
        <v>74263.563999999998</v>
      </c>
      <c r="Q340" s="229">
        <f t="shared" si="101"/>
        <v>134216.90000000002</v>
      </c>
      <c r="R340" s="229">
        <f t="shared" si="101"/>
        <v>200800.66999999998</v>
      </c>
      <c r="S340" s="265">
        <f t="shared" si="101"/>
        <v>182452.90000000002</v>
      </c>
      <c r="T340" s="229">
        <f t="shared" si="101"/>
        <v>164670.79999999999</v>
      </c>
      <c r="U340" s="229">
        <f t="shared" si="101"/>
        <v>172386.2</v>
      </c>
      <c r="V340" s="229">
        <f t="shared" si="101"/>
        <v>232246.30000000002</v>
      </c>
      <c r="W340" s="229">
        <f t="shared" si="101"/>
        <v>232246.30000000002</v>
      </c>
      <c r="X340" s="229">
        <f>SUM(M340:W340)</f>
        <v>1467944.1840000001</v>
      </c>
    </row>
    <row r="341" spans="1:24" ht="30">
      <c r="A341" s="3"/>
      <c r="B341" s="79" t="s">
        <v>28</v>
      </c>
      <c r="C341" s="17"/>
      <c r="D341" s="73" t="s">
        <v>3</v>
      </c>
      <c r="E341" s="47"/>
      <c r="F341" s="198"/>
      <c r="G341" s="199"/>
      <c r="H341" s="134"/>
      <c r="I341" s="134"/>
      <c r="J341" s="134"/>
      <c r="K341" s="198"/>
      <c r="L341" s="198"/>
      <c r="M341" s="198"/>
      <c r="N341" s="198"/>
      <c r="O341" s="198"/>
      <c r="P341" s="198"/>
      <c r="Q341" s="221"/>
      <c r="R341" s="399"/>
      <c r="S341" s="280"/>
      <c r="T341" s="405"/>
      <c r="U341" s="405"/>
      <c r="V341" s="405"/>
      <c r="W341" s="405"/>
      <c r="X341" s="198"/>
    </row>
    <row r="342" spans="1:24">
      <c r="A342" s="3"/>
      <c r="B342" s="17" t="s">
        <v>7</v>
      </c>
      <c r="C342" s="17" t="s">
        <v>6</v>
      </c>
      <c r="D342" s="73" t="s">
        <v>3</v>
      </c>
      <c r="E342" s="47" t="s">
        <v>3</v>
      </c>
      <c r="F342" s="198" t="s">
        <v>3</v>
      </c>
      <c r="G342" s="199"/>
      <c r="H342" s="134" t="s">
        <v>3</v>
      </c>
      <c r="I342" s="134" t="s">
        <v>3</v>
      </c>
      <c r="J342" s="134" t="s">
        <v>3</v>
      </c>
      <c r="K342" s="198" t="s">
        <v>3</v>
      </c>
      <c r="L342" s="198" t="s">
        <v>3</v>
      </c>
      <c r="M342" s="198" t="s">
        <v>3</v>
      </c>
      <c r="N342" s="198" t="s">
        <v>3</v>
      </c>
      <c r="O342" s="198" t="s">
        <v>3</v>
      </c>
      <c r="P342" s="198" t="s">
        <v>3</v>
      </c>
      <c r="Q342" s="221" t="s">
        <v>3</v>
      </c>
      <c r="R342" s="399" t="s">
        <v>3</v>
      </c>
      <c r="S342" s="280" t="s">
        <v>3</v>
      </c>
      <c r="T342" s="405" t="s">
        <v>3</v>
      </c>
      <c r="U342" s="405" t="s">
        <v>3</v>
      </c>
      <c r="V342" s="405" t="s">
        <v>3</v>
      </c>
      <c r="W342" s="405" t="s">
        <v>3</v>
      </c>
      <c r="X342" s="198" t="s">
        <v>3</v>
      </c>
    </row>
    <row r="343" spans="1:24">
      <c r="A343" s="3"/>
      <c r="B343" s="17" t="s">
        <v>8</v>
      </c>
      <c r="C343" s="17" t="s">
        <v>6</v>
      </c>
      <c r="D343" s="73" t="s">
        <v>3</v>
      </c>
      <c r="E343" s="47" t="s">
        <v>3</v>
      </c>
      <c r="F343" s="198" t="s">
        <v>3</v>
      </c>
      <c r="G343" s="199"/>
      <c r="H343" s="134" t="s">
        <v>3</v>
      </c>
      <c r="I343" s="134" t="s">
        <v>3</v>
      </c>
      <c r="J343" s="134" t="s">
        <v>3</v>
      </c>
      <c r="K343" s="198" t="s">
        <v>3</v>
      </c>
      <c r="L343" s="198" t="s">
        <v>3</v>
      </c>
      <c r="M343" s="198" t="s">
        <v>3</v>
      </c>
      <c r="N343" s="198" t="s">
        <v>3</v>
      </c>
      <c r="O343" s="198" t="s">
        <v>3</v>
      </c>
      <c r="P343" s="198" t="s">
        <v>3</v>
      </c>
      <c r="Q343" s="221" t="s">
        <v>3</v>
      </c>
      <c r="R343" s="399" t="s">
        <v>3</v>
      </c>
      <c r="S343" s="280" t="s">
        <v>3</v>
      </c>
      <c r="T343" s="405" t="s">
        <v>3</v>
      </c>
      <c r="U343" s="405" t="s">
        <v>3</v>
      </c>
      <c r="V343" s="405" t="s">
        <v>3</v>
      </c>
      <c r="W343" s="405" t="s">
        <v>3</v>
      </c>
      <c r="X343" s="198" t="s">
        <v>3</v>
      </c>
    </row>
    <row r="344" spans="1:24">
      <c r="A344" s="3"/>
      <c r="B344" s="17" t="s">
        <v>9</v>
      </c>
      <c r="C344" s="17" t="s">
        <v>6</v>
      </c>
      <c r="D344" s="73" t="s">
        <v>3</v>
      </c>
      <c r="E344" s="47" t="s">
        <v>3</v>
      </c>
      <c r="F344" s="198" t="s">
        <v>3</v>
      </c>
      <c r="G344" s="199"/>
      <c r="H344" s="134" t="s">
        <v>3</v>
      </c>
      <c r="I344" s="134" t="s">
        <v>3</v>
      </c>
      <c r="J344" s="134" t="s">
        <v>3</v>
      </c>
      <c r="K344" s="198" t="s">
        <v>3</v>
      </c>
      <c r="L344" s="198" t="s">
        <v>3</v>
      </c>
      <c r="M344" s="198" t="s">
        <v>3</v>
      </c>
      <c r="N344" s="198" t="s">
        <v>3</v>
      </c>
      <c r="O344" s="198" t="s">
        <v>3</v>
      </c>
      <c r="P344" s="198" t="s">
        <v>3</v>
      </c>
      <c r="Q344" s="221" t="s">
        <v>3</v>
      </c>
      <c r="R344" s="399" t="s">
        <v>3</v>
      </c>
      <c r="S344" s="280" t="s">
        <v>3</v>
      </c>
      <c r="T344" s="405" t="s">
        <v>3</v>
      </c>
      <c r="U344" s="405" t="s">
        <v>3</v>
      </c>
      <c r="V344" s="405" t="s">
        <v>3</v>
      </c>
      <c r="W344" s="405" t="s">
        <v>3</v>
      </c>
      <c r="X344" s="198" t="s">
        <v>3</v>
      </c>
    </row>
    <row r="345" spans="1:24">
      <c r="A345" s="3"/>
      <c r="B345" s="17" t="s">
        <v>10</v>
      </c>
      <c r="C345" s="17" t="s">
        <v>6</v>
      </c>
      <c r="D345" s="73" t="s">
        <v>3</v>
      </c>
      <c r="E345" s="47" t="s">
        <v>3</v>
      </c>
      <c r="F345" s="198" t="s">
        <v>3</v>
      </c>
      <c r="G345" s="199"/>
      <c r="H345" s="134" t="s">
        <v>3</v>
      </c>
      <c r="I345" s="134" t="s">
        <v>3</v>
      </c>
      <c r="J345" s="134" t="s">
        <v>3</v>
      </c>
      <c r="K345" s="198" t="s">
        <v>3</v>
      </c>
      <c r="L345" s="198" t="s">
        <v>3</v>
      </c>
      <c r="M345" s="198" t="s">
        <v>3</v>
      </c>
      <c r="N345" s="198" t="s">
        <v>3</v>
      </c>
      <c r="O345" s="198" t="s">
        <v>3</v>
      </c>
      <c r="P345" s="198" t="s">
        <v>3</v>
      </c>
      <c r="Q345" s="221" t="s">
        <v>3</v>
      </c>
      <c r="R345" s="399" t="s">
        <v>3</v>
      </c>
      <c r="S345" s="280" t="s">
        <v>3</v>
      </c>
      <c r="T345" s="405" t="s">
        <v>3</v>
      </c>
      <c r="U345" s="405" t="s">
        <v>3</v>
      </c>
      <c r="V345" s="405" t="s">
        <v>3</v>
      </c>
      <c r="W345" s="405" t="s">
        <v>3</v>
      </c>
      <c r="X345" s="198" t="s">
        <v>3</v>
      </c>
    </row>
    <row r="346" spans="1:24" ht="231.6" customHeight="1">
      <c r="A346" s="3"/>
      <c r="B346" s="77" t="s">
        <v>134</v>
      </c>
      <c r="C346" s="77" t="s">
        <v>29</v>
      </c>
      <c r="D346" s="73" t="s">
        <v>3</v>
      </c>
      <c r="E346" s="26" t="s">
        <v>278</v>
      </c>
      <c r="F346" s="217" t="s">
        <v>354</v>
      </c>
      <c r="G346" s="199"/>
      <c r="H346" s="134" t="s">
        <v>3</v>
      </c>
      <c r="I346" s="134" t="s">
        <v>3</v>
      </c>
      <c r="J346" s="134" t="s">
        <v>3</v>
      </c>
      <c r="K346" s="198">
        <v>4</v>
      </c>
      <c r="L346" s="198">
        <v>5</v>
      </c>
      <c r="M346" s="131">
        <v>6</v>
      </c>
      <c r="N346" s="131">
        <v>7</v>
      </c>
      <c r="O346" s="131">
        <v>8</v>
      </c>
      <c r="P346" s="131">
        <v>9</v>
      </c>
      <c r="Q346" s="131">
        <v>10</v>
      </c>
      <c r="R346" s="131">
        <v>11</v>
      </c>
      <c r="S346" s="321">
        <v>12</v>
      </c>
      <c r="T346" s="131">
        <v>12</v>
      </c>
      <c r="U346" s="131">
        <v>12</v>
      </c>
      <c r="V346" s="131">
        <v>12</v>
      </c>
      <c r="W346" s="131">
        <v>12</v>
      </c>
      <c r="X346" s="198" t="s">
        <v>3</v>
      </c>
    </row>
    <row r="347" spans="1:24" ht="30">
      <c r="A347" s="3" t="s">
        <v>18</v>
      </c>
      <c r="B347" s="17" t="s">
        <v>52</v>
      </c>
      <c r="C347" s="17"/>
      <c r="D347" s="73">
        <v>0.33</v>
      </c>
      <c r="E347" s="47"/>
      <c r="F347" s="217" t="s">
        <v>354</v>
      </c>
      <c r="G347" s="199"/>
      <c r="H347" s="134"/>
      <c r="I347" s="134"/>
      <c r="J347" s="134"/>
      <c r="K347" s="198"/>
      <c r="L347" s="198"/>
      <c r="M347" s="198"/>
      <c r="N347" s="198"/>
      <c r="O347" s="198"/>
      <c r="P347" s="198"/>
      <c r="Q347" s="221"/>
      <c r="R347" s="399"/>
      <c r="S347" s="280"/>
      <c r="T347" s="405"/>
      <c r="U347" s="405"/>
      <c r="V347" s="405"/>
      <c r="W347" s="405"/>
      <c r="X347" s="198"/>
    </row>
    <row r="348" spans="1:24" ht="15" customHeight="1">
      <c r="A348" s="436"/>
      <c r="B348" s="468" t="s">
        <v>217</v>
      </c>
      <c r="C348" s="457" t="s">
        <v>6</v>
      </c>
      <c r="D348" s="26" t="s">
        <v>3</v>
      </c>
      <c r="E348" s="48" t="s">
        <v>3</v>
      </c>
      <c r="F348" s="198" t="s">
        <v>3</v>
      </c>
      <c r="G348" s="457" t="s">
        <v>34</v>
      </c>
      <c r="H348" s="134" t="s">
        <v>3</v>
      </c>
      <c r="I348" s="134" t="s">
        <v>3</v>
      </c>
      <c r="J348" s="134" t="s">
        <v>3</v>
      </c>
      <c r="K348" s="198" t="s">
        <v>3</v>
      </c>
      <c r="L348" s="198" t="s">
        <v>3</v>
      </c>
      <c r="M348" s="132">
        <f>M349+M350</f>
        <v>4724.7</v>
      </c>
      <c r="N348" s="132">
        <f>N349+N350</f>
        <v>4340.28</v>
      </c>
      <c r="O348" s="132">
        <f>O349+O350</f>
        <v>3569.6</v>
      </c>
      <c r="P348" s="132">
        <f>SUM(P349:P351)</f>
        <v>3729.5</v>
      </c>
      <c r="Q348" s="132">
        <f>SUM(Q349:Q352)</f>
        <v>4557.1000000000004</v>
      </c>
      <c r="R348" s="132">
        <f>SUM(R349:R352)</f>
        <v>0</v>
      </c>
      <c r="S348" s="260">
        <f>SUM(S349:S352)</f>
        <v>0</v>
      </c>
      <c r="T348" s="132">
        <f>SUM(T349:T352)</f>
        <v>0</v>
      </c>
      <c r="U348" s="132">
        <f t="shared" ref="U348:W348" si="102">SUM(U349:U352)</f>
        <v>0</v>
      </c>
      <c r="V348" s="132">
        <f t="shared" si="102"/>
        <v>0</v>
      </c>
      <c r="W348" s="132">
        <f t="shared" si="102"/>
        <v>0</v>
      </c>
      <c r="X348" s="132">
        <f>SUM(M348:W348)</f>
        <v>20921.18</v>
      </c>
    </row>
    <row r="349" spans="1:24" ht="14.45" customHeight="1">
      <c r="A349" s="437"/>
      <c r="B349" s="469"/>
      <c r="C349" s="458"/>
      <c r="D349" s="26" t="s">
        <v>3</v>
      </c>
      <c r="E349" s="48" t="s">
        <v>3</v>
      </c>
      <c r="F349" s="198" t="s">
        <v>3</v>
      </c>
      <c r="G349" s="458"/>
      <c r="H349" s="134" t="s">
        <v>358</v>
      </c>
      <c r="I349" s="134" t="s">
        <v>87</v>
      </c>
      <c r="J349" s="134" t="s">
        <v>74</v>
      </c>
      <c r="K349" s="198" t="s">
        <v>3</v>
      </c>
      <c r="L349" s="198" t="s">
        <v>3</v>
      </c>
      <c r="M349" s="132">
        <v>1062.5999999999999</v>
      </c>
      <c r="N349" s="132"/>
      <c r="O349" s="132"/>
      <c r="P349" s="132"/>
      <c r="Q349" s="132"/>
      <c r="R349" s="132"/>
      <c r="S349" s="266"/>
      <c r="T349" s="392"/>
      <c r="U349" s="392"/>
      <c r="V349" s="392"/>
      <c r="W349" s="392"/>
      <c r="X349" s="132">
        <f>SUM(M349:W349)</f>
        <v>1062.5999999999999</v>
      </c>
    </row>
    <row r="350" spans="1:24" ht="28.15" customHeight="1">
      <c r="A350" s="438"/>
      <c r="B350" s="470"/>
      <c r="C350" s="459"/>
      <c r="D350" s="26" t="s">
        <v>3</v>
      </c>
      <c r="E350" s="48" t="s">
        <v>3</v>
      </c>
      <c r="F350" s="198" t="s">
        <v>3</v>
      </c>
      <c r="G350" s="459"/>
      <c r="H350" s="134" t="s">
        <v>359</v>
      </c>
      <c r="I350" s="152">
        <v>1520112440</v>
      </c>
      <c r="J350" s="134" t="s">
        <v>77</v>
      </c>
      <c r="K350" s="198" t="s">
        <v>3</v>
      </c>
      <c r="L350" s="198" t="s">
        <v>3</v>
      </c>
      <c r="M350" s="132">
        <v>3662.1</v>
      </c>
      <c r="N350" s="132">
        <v>4340.28</v>
      </c>
      <c r="O350" s="132">
        <v>3569.6</v>
      </c>
      <c r="P350" s="132">
        <v>2163.8000000000002</v>
      </c>
      <c r="Q350" s="221" t="s">
        <v>3</v>
      </c>
      <c r="R350" s="399" t="s">
        <v>3</v>
      </c>
      <c r="S350" s="257" t="s">
        <v>3</v>
      </c>
      <c r="T350" s="401" t="s">
        <v>3</v>
      </c>
      <c r="U350" s="401"/>
      <c r="V350" s="401"/>
      <c r="W350" s="401"/>
      <c r="X350" s="132">
        <f t="shared" ref="X350:X352" si="103">SUM(M350:W350)</f>
        <v>13735.779999999999</v>
      </c>
    </row>
    <row r="351" spans="1:24" ht="100.9" customHeight="1">
      <c r="A351" s="150"/>
      <c r="B351" s="173"/>
      <c r="C351" s="168"/>
      <c r="D351" s="26"/>
      <c r="E351" s="48"/>
      <c r="F351" s="509" t="s">
        <v>354</v>
      </c>
      <c r="G351" s="466" t="s">
        <v>251</v>
      </c>
      <c r="H351" s="134" t="s">
        <v>359</v>
      </c>
      <c r="I351" s="152">
        <v>1520112440</v>
      </c>
      <c r="J351" s="134" t="s">
        <v>77</v>
      </c>
      <c r="K351" s="198" t="s">
        <v>3</v>
      </c>
      <c r="L351" s="198" t="s">
        <v>3</v>
      </c>
      <c r="M351" s="198" t="s">
        <v>3</v>
      </c>
      <c r="N351" s="198" t="s">
        <v>3</v>
      </c>
      <c r="O351" s="198" t="s">
        <v>3</v>
      </c>
      <c r="P351" s="132">
        <v>1565.7</v>
      </c>
      <c r="Q351" s="221" t="s">
        <v>3</v>
      </c>
      <c r="R351" s="399" t="s">
        <v>3</v>
      </c>
      <c r="S351" s="257" t="s">
        <v>3</v>
      </c>
      <c r="T351" s="401" t="s">
        <v>3</v>
      </c>
      <c r="U351" s="401" t="s">
        <v>3</v>
      </c>
      <c r="V351" s="401" t="s">
        <v>3</v>
      </c>
      <c r="W351" s="401" t="s">
        <v>3</v>
      </c>
      <c r="X351" s="132">
        <f t="shared" si="103"/>
        <v>1565.7</v>
      </c>
    </row>
    <row r="352" spans="1:24">
      <c r="A352" s="157"/>
      <c r="B352" s="173"/>
      <c r="C352" s="168"/>
      <c r="D352" s="26"/>
      <c r="E352" s="48"/>
      <c r="F352" s="510"/>
      <c r="G352" s="459"/>
      <c r="H352" s="134" t="s">
        <v>359</v>
      </c>
      <c r="I352" s="158" t="s">
        <v>282</v>
      </c>
      <c r="J352" s="134" t="s">
        <v>77</v>
      </c>
      <c r="K352" s="198" t="s">
        <v>3</v>
      </c>
      <c r="L352" s="198" t="s">
        <v>3</v>
      </c>
      <c r="M352" s="198" t="s">
        <v>3</v>
      </c>
      <c r="N352" s="198" t="s">
        <v>3</v>
      </c>
      <c r="O352" s="198" t="s">
        <v>3</v>
      </c>
      <c r="P352" s="132"/>
      <c r="Q352" s="221">
        <v>4557.1000000000004</v>
      </c>
      <c r="R352" s="399" t="s">
        <v>3</v>
      </c>
      <c r="S352" s="257" t="s">
        <v>3</v>
      </c>
      <c r="T352" s="401" t="s">
        <v>3</v>
      </c>
      <c r="U352" s="401" t="s">
        <v>3</v>
      </c>
      <c r="V352" s="401" t="s">
        <v>3</v>
      </c>
      <c r="W352" s="401" t="s">
        <v>3</v>
      </c>
      <c r="X352" s="132">
        <f t="shared" si="103"/>
        <v>4557.1000000000004</v>
      </c>
    </row>
    <row r="353" spans="1:24" ht="30">
      <c r="A353" s="3"/>
      <c r="B353" s="79" t="s">
        <v>28</v>
      </c>
      <c r="C353" s="17"/>
      <c r="D353" s="73"/>
      <c r="E353" s="47"/>
      <c r="F353" s="198"/>
      <c r="G353" s="199"/>
      <c r="H353" s="134"/>
      <c r="I353" s="134"/>
      <c r="J353" s="134"/>
      <c r="K353" s="198"/>
      <c r="L353" s="198"/>
      <c r="M353" s="198"/>
      <c r="N353" s="198"/>
      <c r="O353" s="198"/>
      <c r="P353" s="198"/>
      <c r="Q353" s="221"/>
      <c r="R353" s="399"/>
      <c r="S353" s="280"/>
      <c r="T353" s="405"/>
      <c r="U353" s="405"/>
      <c r="V353" s="405"/>
      <c r="W353" s="405"/>
      <c r="X353" s="198"/>
    </row>
    <row r="354" spans="1:24">
      <c r="A354" s="3"/>
      <c r="B354" s="17" t="s">
        <v>8</v>
      </c>
      <c r="C354" s="17" t="s">
        <v>6</v>
      </c>
      <c r="D354" s="73"/>
      <c r="E354" s="47" t="s">
        <v>3</v>
      </c>
      <c r="F354" s="198" t="s">
        <v>3</v>
      </c>
      <c r="G354" s="199"/>
      <c r="H354" s="134"/>
      <c r="I354" s="134"/>
      <c r="J354" s="134"/>
      <c r="K354" s="198" t="s">
        <v>3</v>
      </c>
      <c r="L354" s="198" t="s">
        <v>3</v>
      </c>
      <c r="M354" s="198" t="s">
        <v>3</v>
      </c>
      <c r="N354" s="198" t="s">
        <v>3</v>
      </c>
      <c r="O354" s="198" t="s">
        <v>3</v>
      </c>
      <c r="P354" s="198" t="s">
        <v>3</v>
      </c>
      <c r="Q354" s="221" t="s">
        <v>3</v>
      </c>
      <c r="R354" s="399" t="s">
        <v>3</v>
      </c>
      <c r="S354" s="257" t="s">
        <v>3</v>
      </c>
      <c r="T354" s="401" t="s">
        <v>3</v>
      </c>
      <c r="U354" s="401" t="s">
        <v>3</v>
      </c>
      <c r="V354" s="401" t="s">
        <v>3</v>
      </c>
      <c r="W354" s="401" t="s">
        <v>3</v>
      </c>
      <c r="X354" s="198" t="s">
        <v>3</v>
      </c>
    </row>
    <row r="355" spans="1:24">
      <c r="A355" s="3"/>
      <c r="B355" s="17" t="s">
        <v>9</v>
      </c>
      <c r="C355" s="17" t="s">
        <v>6</v>
      </c>
      <c r="D355" s="73"/>
      <c r="E355" s="47" t="s">
        <v>3</v>
      </c>
      <c r="F355" s="198" t="s">
        <v>3</v>
      </c>
      <c r="G355" s="199"/>
      <c r="H355" s="134"/>
      <c r="I355" s="134"/>
      <c r="J355" s="134"/>
      <c r="K355" s="198" t="s">
        <v>3</v>
      </c>
      <c r="L355" s="198" t="s">
        <v>3</v>
      </c>
      <c r="M355" s="198" t="s">
        <v>3</v>
      </c>
      <c r="N355" s="198" t="s">
        <v>3</v>
      </c>
      <c r="O355" s="198" t="s">
        <v>3</v>
      </c>
      <c r="P355" s="198" t="s">
        <v>3</v>
      </c>
      <c r="Q355" s="221" t="s">
        <v>3</v>
      </c>
      <c r="R355" s="399" t="s">
        <v>3</v>
      </c>
      <c r="S355" s="257" t="s">
        <v>3</v>
      </c>
      <c r="T355" s="401" t="s">
        <v>3</v>
      </c>
      <c r="U355" s="401" t="s">
        <v>3</v>
      </c>
      <c r="V355" s="401" t="s">
        <v>3</v>
      </c>
      <c r="W355" s="401" t="s">
        <v>3</v>
      </c>
      <c r="X355" s="198" t="s">
        <v>3</v>
      </c>
    </row>
    <row r="356" spans="1:24">
      <c r="A356" s="3"/>
      <c r="B356" s="17" t="s">
        <v>10</v>
      </c>
      <c r="C356" s="17" t="s">
        <v>6</v>
      </c>
      <c r="D356" s="73"/>
      <c r="E356" s="47" t="s">
        <v>3</v>
      </c>
      <c r="F356" s="198" t="s">
        <v>3</v>
      </c>
      <c r="G356" s="199"/>
      <c r="H356" s="134" t="s">
        <v>3</v>
      </c>
      <c r="I356" s="134" t="s">
        <v>3</v>
      </c>
      <c r="J356" s="134" t="s">
        <v>3</v>
      </c>
      <c r="K356" s="198" t="s">
        <v>3</v>
      </c>
      <c r="L356" s="198" t="s">
        <v>3</v>
      </c>
      <c r="M356" s="198" t="s">
        <v>3</v>
      </c>
      <c r="N356" s="198" t="s">
        <v>3</v>
      </c>
      <c r="O356" s="198" t="s">
        <v>3</v>
      </c>
      <c r="P356" s="198" t="s">
        <v>3</v>
      </c>
      <c r="Q356" s="221" t="s">
        <v>3</v>
      </c>
      <c r="R356" s="399" t="s">
        <v>3</v>
      </c>
      <c r="S356" s="257" t="s">
        <v>3</v>
      </c>
      <c r="T356" s="401" t="s">
        <v>3</v>
      </c>
      <c r="U356" s="401" t="s">
        <v>3</v>
      </c>
      <c r="V356" s="401" t="s">
        <v>3</v>
      </c>
      <c r="W356" s="401" t="s">
        <v>3</v>
      </c>
      <c r="X356" s="198" t="s">
        <v>3</v>
      </c>
    </row>
    <row r="357" spans="1:24">
      <c r="A357" s="3"/>
      <c r="B357" s="17" t="s">
        <v>180</v>
      </c>
      <c r="C357" s="77" t="s">
        <v>53</v>
      </c>
      <c r="D357" s="26" t="s">
        <v>3</v>
      </c>
      <c r="E357" s="48" t="s">
        <v>39</v>
      </c>
      <c r="F357" s="198" t="s">
        <v>255</v>
      </c>
      <c r="G357" s="199"/>
      <c r="H357" s="134" t="s">
        <v>3</v>
      </c>
      <c r="I357" s="134" t="s">
        <v>3</v>
      </c>
      <c r="J357" s="134" t="s">
        <v>3</v>
      </c>
      <c r="K357" s="198">
        <v>80</v>
      </c>
      <c r="L357" s="198">
        <v>80</v>
      </c>
      <c r="M357" s="198">
        <v>80</v>
      </c>
      <c r="N357" s="198">
        <v>65</v>
      </c>
      <c r="O357" s="198">
        <v>65</v>
      </c>
      <c r="P357" s="198">
        <v>65</v>
      </c>
      <c r="Q357" s="221">
        <v>65</v>
      </c>
      <c r="R357" s="399" t="s">
        <v>3</v>
      </c>
      <c r="S357" s="257" t="s">
        <v>3</v>
      </c>
      <c r="T357" s="401" t="s">
        <v>3</v>
      </c>
      <c r="U357" s="401" t="s">
        <v>3</v>
      </c>
      <c r="V357" s="401" t="s">
        <v>3</v>
      </c>
      <c r="W357" s="401" t="s">
        <v>3</v>
      </c>
      <c r="X357" s="198" t="s">
        <v>3</v>
      </c>
    </row>
    <row r="358" spans="1:24">
      <c r="A358" s="3"/>
      <c r="B358" s="17" t="s">
        <v>55</v>
      </c>
      <c r="C358" s="77" t="s">
        <v>53</v>
      </c>
      <c r="D358" s="26" t="s">
        <v>3</v>
      </c>
      <c r="E358" s="48" t="s">
        <v>39</v>
      </c>
      <c r="F358" s="198" t="s">
        <v>255</v>
      </c>
      <c r="G358" s="199"/>
      <c r="H358" s="134" t="s">
        <v>3</v>
      </c>
      <c r="I358" s="134" t="s">
        <v>3</v>
      </c>
      <c r="J358" s="134" t="s">
        <v>3</v>
      </c>
      <c r="K358" s="198">
        <v>80</v>
      </c>
      <c r="L358" s="198">
        <v>80</v>
      </c>
      <c r="M358" s="198">
        <v>80</v>
      </c>
      <c r="N358" s="198">
        <v>65</v>
      </c>
      <c r="O358" s="198">
        <v>65</v>
      </c>
      <c r="P358" s="198">
        <v>65</v>
      </c>
      <c r="Q358" s="221">
        <v>65</v>
      </c>
      <c r="R358" s="399" t="s">
        <v>3</v>
      </c>
      <c r="S358" s="257" t="s">
        <v>3</v>
      </c>
      <c r="T358" s="401" t="s">
        <v>3</v>
      </c>
      <c r="U358" s="401" t="s">
        <v>3</v>
      </c>
      <c r="V358" s="401" t="s">
        <v>3</v>
      </c>
      <c r="W358" s="401" t="s">
        <v>3</v>
      </c>
      <c r="X358" s="198" t="s">
        <v>3</v>
      </c>
    </row>
    <row r="359" spans="1:24">
      <c r="A359" s="3"/>
      <c r="B359" s="17" t="s">
        <v>56</v>
      </c>
      <c r="C359" s="77" t="s">
        <v>53</v>
      </c>
      <c r="D359" s="26" t="s">
        <v>3</v>
      </c>
      <c r="E359" s="48" t="s">
        <v>39</v>
      </c>
      <c r="F359" s="198" t="s">
        <v>255</v>
      </c>
      <c r="G359" s="199"/>
      <c r="H359" s="134" t="s">
        <v>3</v>
      </c>
      <c r="I359" s="134" t="s">
        <v>3</v>
      </c>
      <c r="J359" s="134" t="s">
        <v>3</v>
      </c>
      <c r="K359" s="198">
        <v>80</v>
      </c>
      <c r="L359" s="198">
        <v>80</v>
      </c>
      <c r="M359" s="198">
        <v>80</v>
      </c>
      <c r="N359" s="198">
        <v>65</v>
      </c>
      <c r="O359" s="198">
        <v>65</v>
      </c>
      <c r="P359" s="198">
        <v>65</v>
      </c>
      <c r="Q359" s="221">
        <v>65</v>
      </c>
      <c r="R359" s="399" t="s">
        <v>3</v>
      </c>
      <c r="S359" s="257" t="s">
        <v>3</v>
      </c>
      <c r="T359" s="401" t="s">
        <v>3</v>
      </c>
      <c r="U359" s="401" t="s">
        <v>3</v>
      </c>
      <c r="V359" s="401" t="s">
        <v>3</v>
      </c>
      <c r="W359" s="401" t="s">
        <v>3</v>
      </c>
      <c r="X359" s="198" t="s">
        <v>3</v>
      </c>
    </row>
    <row r="360" spans="1:24">
      <c r="A360" s="3"/>
      <c r="B360" s="17" t="s">
        <v>57</v>
      </c>
      <c r="C360" s="77" t="s">
        <v>53</v>
      </c>
      <c r="D360" s="26" t="s">
        <v>3</v>
      </c>
      <c r="E360" s="48" t="s">
        <v>39</v>
      </c>
      <c r="F360" s="198" t="s">
        <v>255</v>
      </c>
      <c r="G360" s="199"/>
      <c r="H360" s="134" t="s">
        <v>3</v>
      </c>
      <c r="I360" s="134" t="s">
        <v>3</v>
      </c>
      <c r="J360" s="134" t="s">
        <v>3</v>
      </c>
      <c r="K360" s="198">
        <v>235</v>
      </c>
      <c r="L360" s="198">
        <v>235</v>
      </c>
      <c r="M360" s="198">
        <v>161</v>
      </c>
      <c r="N360" s="198">
        <v>130</v>
      </c>
      <c r="O360" s="198">
        <v>130</v>
      </c>
      <c r="P360" s="198">
        <v>130</v>
      </c>
      <c r="Q360" s="221">
        <v>130</v>
      </c>
      <c r="R360" s="399" t="s">
        <v>3</v>
      </c>
      <c r="S360" s="257" t="s">
        <v>3</v>
      </c>
      <c r="T360" s="401" t="s">
        <v>3</v>
      </c>
      <c r="U360" s="401" t="s">
        <v>3</v>
      </c>
      <c r="V360" s="401" t="s">
        <v>3</v>
      </c>
      <c r="W360" s="401" t="s">
        <v>3</v>
      </c>
      <c r="X360" s="198" t="s">
        <v>3</v>
      </c>
    </row>
    <row r="361" spans="1:24">
      <c r="A361" s="3"/>
      <c r="B361" s="17" t="s">
        <v>58</v>
      </c>
      <c r="C361" s="77" t="s">
        <v>53</v>
      </c>
      <c r="D361" s="26" t="s">
        <v>3</v>
      </c>
      <c r="E361" s="48" t="s">
        <v>39</v>
      </c>
      <c r="F361" s="198" t="s">
        <v>255</v>
      </c>
      <c r="G361" s="199"/>
      <c r="H361" s="134" t="s">
        <v>3</v>
      </c>
      <c r="I361" s="134" t="s">
        <v>3</v>
      </c>
      <c r="J361" s="134" t="s">
        <v>3</v>
      </c>
      <c r="K361" s="198">
        <v>80</v>
      </c>
      <c r="L361" s="198">
        <v>80</v>
      </c>
      <c r="M361" s="198">
        <v>90</v>
      </c>
      <c r="N361" s="198">
        <v>75</v>
      </c>
      <c r="O361" s="198">
        <v>75</v>
      </c>
      <c r="P361" s="198">
        <v>75</v>
      </c>
      <c r="Q361" s="221">
        <v>75</v>
      </c>
      <c r="R361" s="399" t="s">
        <v>3</v>
      </c>
      <c r="S361" s="257" t="s">
        <v>3</v>
      </c>
      <c r="T361" s="401" t="s">
        <v>3</v>
      </c>
      <c r="U361" s="401" t="s">
        <v>3</v>
      </c>
      <c r="V361" s="401" t="s">
        <v>3</v>
      </c>
      <c r="W361" s="401" t="s">
        <v>3</v>
      </c>
      <c r="X361" s="198" t="s">
        <v>3</v>
      </c>
    </row>
    <row r="362" spans="1:24" ht="408.6" customHeight="1">
      <c r="A362" s="3"/>
      <c r="B362" s="77" t="s">
        <v>101</v>
      </c>
      <c r="C362" s="77" t="s">
        <v>29</v>
      </c>
      <c r="D362" s="26" t="s">
        <v>3</v>
      </c>
      <c r="E362" s="26" t="s">
        <v>390</v>
      </c>
      <c r="F362" s="198" t="s">
        <v>255</v>
      </c>
      <c r="G362" s="199"/>
      <c r="H362" s="134"/>
      <c r="I362" s="134"/>
      <c r="J362" s="134"/>
      <c r="K362" s="198">
        <v>7</v>
      </c>
      <c r="L362" s="198">
        <v>15</v>
      </c>
      <c r="M362" s="198">
        <v>22</v>
      </c>
      <c r="N362" s="198">
        <v>30</v>
      </c>
      <c r="O362" s="198">
        <v>37</v>
      </c>
      <c r="P362" s="198">
        <v>45</v>
      </c>
      <c r="Q362" s="221">
        <v>100</v>
      </c>
      <c r="R362" s="399">
        <v>100</v>
      </c>
      <c r="S362" s="257">
        <v>100</v>
      </c>
      <c r="T362" s="401">
        <v>100</v>
      </c>
      <c r="U362" s="401">
        <v>100</v>
      </c>
      <c r="V362" s="401">
        <v>100</v>
      </c>
      <c r="W362" s="401">
        <v>100</v>
      </c>
      <c r="X362" s="198" t="s">
        <v>3</v>
      </c>
    </row>
    <row r="363" spans="1:24" ht="90">
      <c r="A363" s="3" t="s">
        <v>59</v>
      </c>
      <c r="B363" s="17" t="s">
        <v>168</v>
      </c>
      <c r="C363" s="77"/>
      <c r="D363" s="26">
        <v>0.34</v>
      </c>
      <c r="E363" s="48"/>
      <c r="F363" s="217" t="s">
        <v>354</v>
      </c>
      <c r="G363" s="199"/>
      <c r="H363" s="134"/>
      <c r="I363" s="134"/>
      <c r="J363" s="134"/>
      <c r="K363" s="198"/>
      <c r="L363" s="198"/>
      <c r="M363" s="198"/>
      <c r="N363" s="198"/>
      <c r="O363" s="198"/>
      <c r="P363" s="198"/>
      <c r="Q363" s="221"/>
      <c r="R363" s="132"/>
      <c r="S363" s="260"/>
      <c r="T363" s="132"/>
      <c r="U363" s="405"/>
      <c r="V363" s="405"/>
      <c r="W363" s="405"/>
      <c r="X363" s="198"/>
    </row>
    <row r="364" spans="1:24" ht="15" customHeight="1">
      <c r="A364" s="436"/>
      <c r="B364" s="457" t="s">
        <v>217</v>
      </c>
      <c r="C364" s="457" t="s">
        <v>6</v>
      </c>
      <c r="D364" s="26" t="s">
        <v>3</v>
      </c>
      <c r="E364" s="48" t="s">
        <v>3</v>
      </c>
      <c r="F364" s="198" t="s">
        <v>3</v>
      </c>
      <c r="G364" s="199"/>
      <c r="H364" s="134" t="s">
        <v>3</v>
      </c>
      <c r="I364" s="134" t="s">
        <v>3</v>
      </c>
      <c r="J364" s="134" t="s">
        <v>3</v>
      </c>
      <c r="K364" s="198" t="s">
        <v>3</v>
      </c>
      <c r="L364" s="198" t="s">
        <v>3</v>
      </c>
      <c r="M364" s="132">
        <f>M365+M366+M367</f>
        <v>24255.9</v>
      </c>
      <c r="N364" s="132">
        <f t="shared" ref="N364:W364" si="104">SUM(N365:N368)</f>
        <v>20112.96</v>
      </c>
      <c r="O364" s="132">
        <f t="shared" si="104"/>
        <v>17657.11</v>
      </c>
      <c r="P364" s="132">
        <f t="shared" si="104"/>
        <v>23317.119999999999</v>
      </c>
      <c r="Q364" s="132">
        <f t="shared" si="104"/>
        <v>109676.90000000001</v>
      </c>
      <c r="R364" s="132">
        <f t="shared" si="104"/>
        <v>131083.4</v>
      </c>
      <c r="S364" s="260">
        <f t="shared" si="104"/>
        <v>120663.6</v>
      </c>
      <c r="T364" s="132">
        <f t="shared" si="104"/>
        <v>109751.6</v>
      </c>
      <c r="U364" s="132">
        <f t="shared" si="104"/>
        <v>115762.4</v>
      </c>
      <c r="V364" s="132">
        <f t="shared" si="104"/>
        <v>151942.20000000001</v>
      </c>
      <c r="W364" s="132">
        <f t="shared" si="104"/>
        <v>151942.20000000001</v>
      </c>
      <c r="X364" s="132">
        <f>SUM(M364:T364)</f>
        <v>556518.59</v>
      </c>
    </row>
    <row r="365" spans="1:24">
      <c r="A365" s="437"/>
      <c r="B365" s="458"/>
      <c r="C365" s="458"/>
      <c r="D365" s="26" t="s">
        <v>3</v>
      </c>
      <c r="E365" s="48" t="s">
        <v>3</v>
      </c>
      <c r="F365" s="198" t="s">
        <v>3</v>
      </c>
      <c r="G365" s="199"/>
      <c r="H365" s="134" t="s">
        <v>358</v>
      </c>
      <c r="I365" s="134" t="s">
        <v>73</v>
      </c>
      <c r="J365" s="134" t="s">
        <v>74</v>
      </c>
      <c r="K365" s="198" t="s">
        <v>3</v>
      </c>
      <c r="L365" s="198" t="s">
        <v>3</v>
      </c>
      <c r="M365" s="132">
        <f>700+3442.4</f>
        <v>4142.3999999999996</v>
      </c>
      <c r="N365" s="198" t="s">
        <v>3</v>
      </c>
      <c r="O365" s="198" t="s">
        <v>3</v>
      </c>
      <c r="P365" s="198" t="s">
        <v>3</v>
      </c>
      <c r="Q365" s="221" t="s">
        <v>3</v>
      </c>
      <c r="R365" s="399" t="s">
        <v>3</v>
      </c>
      <c r="S365" s="257" t="s">
        <v>3</v>
      </c>
      <c r="T365" s="401" t="s">
        <v>3</v>
      </c>
      <c r="U365" s="401"/>
      <c r="V365" s="401"/>
      <c r="W365" s="401"/>
      <c r="X365" s="132">
        <f>SUM(M365:T365)</f>
        <v>4142.3999999999996</v>
      </c>
    </row>
    <row r="366" spans="1:24">
      <c r="A366" s="437"/>
      <c r="B366" s="458"/>
      <c r="C366" s="458"/>
      <c r="D366" s="26"/>
      <c r="E366" s="48"/>
      <c r="F366" s="198"/>
      <c r="G366" s="199"/>
      <c r="H366" s="134" t="s">
        <v>358</v>
      </c>
      <c r="I366" s="134" t="s">
        <v>73</v>
      </c>
      <c r="J366" s="134" t="s">
        <v>169</v>
      </c>
      <c r="K366" s="198" t="s">
        <v>3</v>
      </c>
      <c r="L366" s="198" t="s">
        <v>3</v>
      </c>
      <c r="M366" s="132">
        <v>1040</v>
      </c>
      <c r="N366" s="198" t="s">
        <v>3</v>
      </c>
      <c r="O366" s="198" t="s">
        <v>3</v>
      </c>
      <c r="P366" s="198" t="s">
        <v>3</v>
      </c>
      <c r="Q366" s="221" t="s">
        <v>3</v>
      </c>
      <c r="R366" s="399" t="s">
        <v>3</v>
      </c>
      <c r="S366" s="257" t="s">
        <v>3</v>
      </c>
      <c r="T366" s="401" t="s">
        <v>3</v>
      </c>
      <c r="U366" s="401"/>
      <c r="V366" s="401"/>
      <c r="W366" s="401"/>
      <c r="X366" s="132">
        <f>SUM(M366:T366)</f>
        <v>1040</v>
      </c>
    </row>
    <row r="367" spans="1:24">
      <c r="A367" s="438"/>
      <c r="B367" s="458"/>
      <c r="C367" s="459"/>
      <c r="D367" s="26" t="s">
        <v>3</v>
      </c>
      <c r="E367" s="48" t="s">
        <v>3</v>
      </c>
      <c r="F367" s="198" t="s">
        <v>3</v>
      </c>
      <c r="G367" s="199"/>
      <c r="H367" s="134" t="s">
        <v>359</v>
      </c>
      <c r="I367" s="358" t="s">
        <v>177</v>
      </c>
      <c r="J367" s="134" t="s">
        <v>77</v>
      </c>
      <c r="K367" s="198" t="s">
        <v>3</v>
      </c>
      <c r="L367" s="198" t="s">
        <v>3</v>
      </c>
      <c r="M367" s="132">
        <v>19073.5</v>
      </c>
      <c r="N367" s="132">
        <v>20112.96</v>
      </c>
      <c r="O367" s="132">
        <v>17657.11</v>
      </c>
      <c r="P367" s="132">
        <v>23317.119999999999</v>
      </c>
      <c r="Q367" s="132">
        <v>109629.8</v>
      </c>
      <c r="R367" s="132">
        <v>131083.4</v>
      </c>
      <c r="S367" s="260">
        <v>120663.6</v>
      </c>
      <c r="T367" s="132">
        <v>109751.6</v>
      </c>
      <c r="U367" s="132">
        <v>115762.4</v>
      </c>
      <c r="V367" s="132">
        <v>151942.20000000001</v>
      </c>
      <c r="W367" s="132">
        <v>151942.20000000001</v>
      </c>
      <c r="X367" s="132">
        <f>SUM(M367:U367)</f>
        <v>667051.49</v>
      </c>
    </row>
    <row r="368" spans="1:24">
      <c r="A368" s="142"/>
      <c r="B368" s="459"/>
      <c r="C368" s="168"/>
      <c r="D368" s="26"/>
      <c r="E368" s="48"/>
      <c r="F368" s="198"/>
      <c r="G368" s="199"/>
      <c r="H368" s="134" t="s">
        <v>359</v>
      </c>
      <c r="I368" s="139" t="s">
        <v>177</v>
      </c>
      <c r="J368" s="134" t="s">
        <v>74</v>
      </c>
      <c r="K368" s="198" t="s">
        <v>3</v>
      </c>
      <c r="L368" s="198" t="s">
        <v>3</v>
      </c>
      <c r="M368" s="198" t="s">
        <v>3</v>
      </c>
      <c r="N368" s="198" t="s">
        <v>3</v>
      </c>
      <c r="O368" s="198" t="s">
        <v>3</v>
      </c>
      <c r="P368" s="198" t="s">
        <v>3</v>
      </c>
      <c r="Q368" s="132">
        <v>47.1</v>
      </c>
      <c r="R368" s="132"/>
      <c r="S368" s="266"/>
      <c r="T368" s="392"/>
      <c r="U368" s="392"/>
      <c r="V368" s="392"/>
      <c r="W368" s="392"/>
      <c r="X368" s="132">
        <f>SUM(M368:T368)</f>
        <v>47.1</v>
      </c>
    </row>
    <row r="369" spans="1:24" ht="30">
      <c r="A369" s="3"/>
      <c r="B369" s="79" t="s">
        <v>28</v>
      </c>
      <c r="C369" s="17"/>
      <c r="D369" s="73"/>
      <c r="E369" s="47"/>
      <c r="F369" s="198"/>
      <c r="G369" s="199"/>
      <c r="H369" s="134"/>
      <c r="I369" s="134"/>
      <c r="J369" s="134"/>
      <c r="K369" s="198"/>
      <c r="L369" s="198"/>
      <c r="M369" s="198"/>
      <c r="N369" s="198"/>
      <c r="O369" s="198"/>
      <c r="P369" s="198"/>
      <c r="Q369" s="221"/>
      <c r="R369" s="399"/>
      <c r="S369" s="280"/>
      <c r="T369" s="405"/>
      <c r="U369" s="405"/>
      <c r="V369" s="405"/>
      <c r="W369" s="405"/>
      <c r="X369" s="198"/>
    </row>
    <row r="370" spans="1:24">
      <c r="A370" s="3"/>
      <c r="B370" s="17" t="s">
        <v>8</v>
      </c>
      <c r="C370" s="17" t="s">
        <v>6</v>
      </c>
      <c r="D370" s="73"/>
      <c r="E370" s="47" t="s">
        <v>3</v>
      </c>
      <c r="F370" s="198" t="s">
        <v>3</v>
      </c>
      <c r="G370" s="199"/>
      <c r="H370" s="134"/>
      <c r="I370" s="134"/>
      <c r="J370" s="134"/>
      <c r="K370" s="198"/>
      <c r="L370" s="198"/>
      <c r="M370" s="198"/>
      <c r="N370" s="198"/>
      <c r="O370" s="198"/>
      <c r="P370" s="198"/>
      <c r="Q370" s="221"/>
      <c r="R370" s="399"/>
      <c r="S370" s="280"/>
      <c r="T370" s="405"/>
      <c r="U370" s="405"/>
      <c r="V370" s="405"/>
      <c r="W370" s="405"/>
      <c r="X370" s="198"/>
    </row>
    <row r="371" spans="1:24">
      <c r="A371" s="3"/>
      <c r="B371" s="17" t="s">
        <v>9</v>
      </c>
      <c r="C371" s="17" t="s">
        <v>6</v>
      </c>
      <c r="D371" s="73"/>
      <c r="E371" s="47" t="s">
        <v>3</v>
      </c>
      <c r="F371" s="198" t="s">
        <v>3</v>
      </c>
      <c r="G371" s="199"/>
      <c r="H371" s="134"/>
      <c r="I371" s="134"/>
      <c r="J371" s="134"/>
      <c r="K371" s="198"/>
      <c r="L371" s="198"/>
      <c r="M371" s="198"/>
      <c r="N371" s="198"/>
      <c r="O371" s="198"/>
      <c r="P371" s="198"/>
      <c r="Q371" s="221"/>
      <c r="R371" s="399"/>
      <c r="S371" s="280"/>
      <c r="T371" s="405"/>
      <c r="U371" s="405"/>
      <c r="V371" s="405"/>
      <c r="W371" s="405"/>
      <c r="X371" s="198"/>
    </row>
    <row r="372" spans="1:24">
      <c r="A372" s="3"/>
      <c r="B372" s="17" t="s">
        <v>10</v>
      </c>
      <c r="C372" s="17" t="s">
        <v>6</v>
      </c>
      <c r="D372" s="73"/>
      <c r="E372" s="47" t="s">
        <v>3</v>
      </c>
      <c r="F372" s="198" t="s">
        <v>3</v>
      </c>
      <c r="G372" s="199"/>
      <c r="H372" s="134"/>
      <c r="I372" s="134"/>
      <c r="J372" s="134"/>
      <c r="K372" s="198"/>
      <c r="L372" s="198"/>
      <c r="M372" s="198"/>
      <c r="N372" s="198"/>
      <c r="O372" s="198"/>
      <c r="P372" s="198"/>
      <c r="Q372" s="221"/>
      <c r="R372" s="399"/>
      <c r="S372" s="280"/>
      <c r="T372" s="405"/>
      <c r="U372" s="405"/>
      <c r="V372" s="405"/>
      <c r="W372" s="405"/>
      <c r="X372" s="198"/>
    </row>
    <row r="373" spans="1:24" ht="105">
      <c r="A373" s="3"/>
      <c r="B373" s="17" t="s">
        <v>247</v>
      </c>
      <c r="C373" s="77" t="s">
        <v>53</v>
      </c>
      <c r="D373" s="26" t="s">
        <v>3</v>
      </c>
      <c r="E373" s="48" t="s">
        <v>39</v>
      </c>
      <c r="F373" s="198" t="s">
        <v>283</v>
      </c>
      <c r="G373" s="199"/>
      <c r="H373" s="134" t="s">
        <v>3</v>
      </c>
      <c r="I373" s="134" t="s">
        <v>3</v>
      </c>
      <c r="J373" s="134" t="s">
        <v>3</v>
      </c>
      <c r="K373" s="134" t="s">
        <v>199</v>
      </c>
      <c r="L373" s="134" t="s">
        <v>199</v>
      </c>
      <c r="M373" s="134" t="s">
        <v>199</v>
      </c>
      <c r="N373" s="134" t="s">
        <v>199</v>
      </c>
      <c r="O373" s="134" t="s">
        <v>199</v>
      </c>
      <c r="P373" s="134" t="s">
        <v>199</v>
      </c>
      <c r="Q373" s="133">
        <v>25</v>
      </c>
      <c r="R373" s="133">
        <v>25</v>
      </c>
      <c r="S373" s="326">
        <v>25</v>
      </c>
      <c r="T373" s="133">
        <v>25</v>
      </c>
      <c r="U373" s="133">
        <v>25</v>
      </c>
      <c r="V373" s="133">
        <v>25</v>
      </c>
      <c r="W373" s="133">
        <v>25</v>
      </c>
      <c r="X373" s="198" t="s">
        <v>3</v>
      </c>
    </row>
    <row r="374" spans="1:24" ht="60">
      <c r="A374" s="40" t="s">
        <v>187</v>
      </c>
      <c r="B374" s="17" t="s">
        <v>188</v>
      </c>
      <c r="C374" s="17"/>
      <c r="D374" s="73">
        <v>0.33</v>
      </c>
      <c r="E374" s="47"/>
      <c r="F374" s="198" t="s">
        <v>283</v>
      </c>
      <c r="G374" s="199"/>
      <c r="H374" s="134"/>
      <c r="I374" s="134"/>
      <c r="J374" s="134"/>
      <c r="K374" s="198"/>
      <c r="L374" s="198"/>
      <c r="M374" s="198"/>
      <c r="N374" s="198"/>
      <c r="O374" s="198"/>
      <c r="P374" s="198"/>
      <c r="Q374" s="221"/>
      <c r="R374" s="132"/>
      <c r="S374" s="260"/>
      <c r="T374" s="132"/>
      <c r="U374" s="405"/>
      <c r="V374" s="405"/>
      <c r="W374" s="405"/>
      <c r="X374" s="198" t="s">
        <v>3</v>
      </c>
    </row>
    <row r="375" spans="1:24" ht="15" customHeight="1">
      <c r="A375" s="460"/>
      <c r="B375" s="495" t="s">
        <v>217</v>
      </c>
      <c r="C375" s="457" t="s">
        <v>6</v>
      </c>
      <c r="D375" s="26" t="s">
        <v>3</v>
      </c>
      <c r="E375" s="48" t="s">
        <v>3</v>
      </c>
      <c r="F375" s="198" t="s">
        <v>3</v>
      </c>
      <c r="G375" s="457" t="s">
        <v>34</v>
      </c>
      <c r="H375" s="134" t="s">
        <v>3</v>
      </c>
      <c r="I375" s="134" t="s">
        <v>3</v>
      </c>
      <c r="J375" s="134" t="s">
        <v>3</v>
      </c>
      <c r="K375" s="198">
        <v>0</v>
      </c>
      <c r="L375" s="198">
        <v>0</v>
      </c>
      <c r="M375" s="132">
        <v>0</v>
      </c>
      <c r="N375" s="132">
        <v>0</v>
      </c>
      <c r="O375" s="132">
        <v>0</v>
      </c>
      <c r="P375" s="132">
        <f>SUM(P376:P379)</f>
        <v>47216.943999999996</v>
      </c>
      <c r="Q375" s="132">
        <f>SUM(Q376:Q383)</f>
        <v>19982.900000000001</v>
      </c>
      <c r="R375" s="132">
        <f>SUM(R376:R387)</f>
        <v>69717.27</v>
      </c>
      <c r="S375" s="260">
        <f>SUM(S376:S387)</f>
        <v>61789.3</v>
      </c>
      <c r="T375" s="132">
        <f>SUM(T376:T387)</f>
        <v>54919.199999999997</v>
      </c>
      <c r="U375" s="132">
        <f t="shared" ref="U375:W375" si="105">SUM(U376:U387)</f>
        <v>56623.8</v>
      </c>
      <c r="V375" s="132">
        <f t="shared" si="105"/>
        <v>80304.100000000006</v>
      </c>
      <c r="W375" s="132">
        <f t="shared" si="105"/>
        <v>80304.100000000006</v>
      </c>
      <c r="X375" s="132">
        <f>SUM(K375:W375)</f>
        <v>470857.61399999994</v>
      </c>
    </row>
    <row r="376" spans="1:24">
      <c r="A376" s="461"/>
      <c r="B376" s="496"/>
      <c r="C376" s="459"/>
      <c r="D376" s="26" t="s">
        <v>3</v>
      </c>
      <c r="E376" s="48" t="s">
        <v>3</v>
      </c>
      <c r="F376" s="198" t="s">
        <v>3</v>
      </c>
      <c r="G376" s="458"/>
      <c r="H376" s="134" t="s">
        <v>365</v>
      </c>
      <c r="I376" s="187" t="s">
        <v>227</v>
      </c>
      <c r="J376" s="134" t="s">
        <v>215</v>
      </c>
      <c r="K376" s="198" t="s">
        <v>3</v>
      </c>
      <c r="L376" s="198" t="s">
        <v>3</v>
      </c>
      <c r="M376" s="198" t="s">
        <v>3</v>
      </c>
      <c r="N376" s="198" t="s">
        <v>3</v>
      </c>
      <c r="O376" s="198" t="s">
        <v>3</v>
      </c>
      <c r="P376" s="132">
        <v>40019</v>
      </c>
      <c r="Q376" s="132" t="s">
        <v>3</v>
      </c>
      <c r="R376" s="132" t="s">
        <v>3</v>
      </c>
      <c r="S376" s="260" t="s">
        <v>3</v>
      </c>
      <c r="T376" s="132" t="s">
        <v>3</v>
      </c>
      <c r="U376" s="132" t="s">
        <v>3</v>
      </c>
      <c r="V376" s="132" t="s">
        <v>3</v>
      </c>
      <c r="W376" s="132" t="s">
        <v>3</v>
      </c>
      <c r="X376" s="132">
        <f t="shared" ref="X376:X388" si="106">SUM(K376:W376)</f>
        <v>40019</v>
      </c>
    </row>
    <row r="377" spans="1:24">
      <c r="A377" s="461"/>
      <c r="B377" s="496"/>
      <c r="C377" s="168"/>
      <c r="D377" s="26"/>
      <c r="E377" s="48"/>
      <c r="F377" s="198"/>
      <c r="G377" s="458"/>
      <c r="H377" s="134" t="s">
        <v>365</v>
      </c>
      <c r="I377" s="187" t="s">
        <v>227</v>
      </c>
      <c r="J377" s="134" t="s">
        <v>92</v>
      </c>
      <c r="K377" s="198" t="s">
        <v>3</v>
      </c>
      <c r="L377" s="198" t="s">
        <v>3</v>
      </c>
      <c r="M377" s="198" t="s">
        <v>3</v>
      </c>
      <c r="N377" s="198" t="s">
        <v>3</v>
      </c>
      <c r="O377" s="198" t="s">
        <v>3</v>
      </c>
      <c r="P377" s="132">
        <v>6120.3440000000001</v>
      </c>
      <c r="Q377" s="132" t="s">
        <v>3</v>
      </c>
      <c r="R377" s="132" t="s">
        <v>3</v>
      </c>
      <c r="S377" s="260" t="s">
        <v>3</v>
      </c>
      <c r="T377" s="132" t="s">
        <v>3</v>
      </c>
      <c r="U377" s="132" t="s">
        <v>3</v>
      </c>
      <c r="V377" s="132" t="s">
        <v>3</v>
      </c>
      <c r="W377" s="132" t="s">
        <v>3</v>
      </c>
      <c r="X377" s="132">
        <f t="shared" si="106"/>
        <v>6120.3440000000001</v>
      </c>
    </row>
    <row r="378" spans="1:24">
      <c r="A378" s="461"/>
      <c r="B378" s="496"/>
      <c r="C378" s="168"/>
      <c r="D378" s="26"/>
      <c r="E378" s="48"/>
      <c r="F378" s="198"/>
      <c r="G378" s="458"/>
      <c r="H378" s="134" t="s">
        <v>365</v>
      </c>
      <c r="I378" s="187" t="s">
        <v>227</v>
      </c>
      <c r="J378" s="134" t="s">
        <v>234</v>
      </c>
      <c r="K378" s="198" t="s">
        <v>3</v>
      </c>
      <c r="L378" s="198" t="s">
        <v>3</v>
      </c>
      <c r="M378" s="198" t="s">
        <v>3</v>
      </c>
      <c r="N378" s="198" t="s">
        <v>3</v>
      </c>
      <c r="O378" s="198" t="s">
        <v>3</v>
      </c>
      <c r="P378" s="198">
        <v>14.1</v>
      </c>
      <c r="Q378" s="132" t="s">
        <v>3</v>
      </c>
      <c r="R378" s="132" t="s">
        <v>3</v>
      </c>
      <c r="S378" s="260" t="s">
        <v>3</v>
      </c>
      <c r="T378" s="132" t="s">
        <v>3</v>
      </c>
      <c r="U378" s="132" t="s">
        <v>3</v>
      </c>
      <c r="V378" s="132" t="s">
        <v>3</v>
      </c>
      <c r="W378" s="132" t="s">
        <v>3</v>
      </c>
      <c r="X378" s="132">
        <f t="shared" si="106"/>
        <v>14.1</v>
      </c>
    </row>
    <row r="379" spans="1:24">
      <c r="A379" s="462"/>
      <c r="B379" s="497"/>
      <c r="C379" s="168"/>
      <c r="D379" s="26" t="s">
        <v>3</v>
      </c>
      <c r="E379" s="48" t="s">
        <v>3</v>
      </c>
      <c r="F379" s="198" t="s">
        <v>3</v>
      </c>
      <c r="G379" s="458"/>
      <c r="H379" s="134" t="s">
        <v>365</v>
      </c>
      <c r="I379" s="187" t="s">
        <v>227</v>
      </c>
      <c r="J379" s="134" t="s">
        <v>153</v>
      </c>
      <c r="K379" s="198" t="s">
        <v>3</v>
      </c>
      <c r="L379" s="198" t="s">
        <v>3</v>
      </c>
      <c r="M379" s="198" t="s">
        <v>3</v>
      </c>
      <c r="N379" s="198" t="s">
        <v>3</v>
      </c>
      <c r="O379" s="198" t="s">
        <v>3</v>
      </c>
      <c r="P379" s="132">
        <v>1063.5</v>
      </c>
      <c r="Q379" s="132" t="s">
        <v>3</v>
      </c>
      <c r="R379" s="132" t="s">
        <v>3</v>
      </c>
      <c r="S379" s="260" t="s">
        <v>3</v>
      </c>
      <c r="T379" s="132" t="s">
        <v>3</v>
      </c>
      <c r="U379" s="132" t="s">
        <v>3</v>
      </c>
      <c r="V379" s="132" t="s">
        <v>3</v>
      </c>
      <c r="W379" s="132" t="s">
        <v>3</v>
      </c>
      <c r="X379" s="132">
        <f t="shared" si="106"/>
        <v>1063.5</v>
      </c>
    </row>
    <row r="380" spans="1:24">
      <c r="A380" s="143"/>
      <c r="B380" s="173"/>
      <c r="C380" s="168"/>
      <c r="D380" s="26"/>
      <c r="E380" s="48"/>
      <c r="F380" s="198"/>
      <c r="G380" s="458"/>
      <c r="H380" s="134" t="s">
        <v>358</v>
      </c>
      <c r="I380" s="187" t="s">
        <v>227</v>
      </c>
      <c r="J380" s="134" t="s">
        <v>215</v>
      </c>
      <c r="K380" s="198" t="s">
        <v>3</v>
      </c>
      <c r="L380" s="198" t="s">
        <v>3</v>
      </c>
      <c r="M380" s="198" t="s">
        <v>3</v>
      </c>
      <c r="N380" s="198" t="s">
        <v>3</v>
      </c>
      <c r="O380" s="198" t="s">
        <v>3</v>
      </c>
      <c r="P380" s="198" t="s">
        <v>3</v>
      </c>
      <c r="Q380" s="132">
        <v>17992.2</v>
      </c>
      <c r="R380" s="132" t="s">
        <v>3</v>
      </c>
      <c r="S380" s="260" t="s">
        <v>3</v>
      </c>
      <c r="T380" s="132" t="s">
        <v>3</v>
      </c>
      <c r="U380" s="132" t="s">
        <v>3</v>
      </c>
      <c r="V380" s="132" t="s">
        <v>3</v>
      </c>
      <c r="W380" s="132" t="s">
        <v>3</v>
      </c>
      <c r="X380" s="132">
        <f t="shared" si="106"/>
        <v>17992.2</v>
      </c>
    </row>
    <row r="381" spans="1:24">
      <c r="A381" s="143"/>
      <c r="B381" s="173"/>
      <c r="C381" s="168"/>
      <c r="D381" s="26"/>
      <c r="E381" s="48"/>
      <c r="F381" s="198"/>
      <c r="G381" s="458"/>
      <c r="H381" s="134" t="s">
        <v>358</v>
      </c>
      <c r="I381" s="187" t="s">
        <v>227</v>
      </c>
      <c r="J381" s="134" t="s">
        <v>92</v>
      </c>
      <c r="K381" s="198" t="s">
        <v>3</v>
      </c>
      <c r="L381" s="198" t="s">
        <v>3</v>
      </c>
      <c r="M381" s="198" t="s">
        <v>3</v>
      </c>
      <c r="N381" s="198" t="s">
        <v>3</v>
      </c>
      <c r="O381" s="198" t="s">
        <v>3</v>
      </c>
      <c r="P381" s="198" t="s">
        <v>3</v>
      </c>
      <c r="Q381" s="132">
        <v>1810.7</v>
      </c>
      <c r="R381" s="132" t="s">
        <v>3</v>
      </c>
      <c r="S381" s="260" t="s">
        <v>3</v>
      </c>
      <c r="T381" s="132" t="s">
        <v>3</v>
      </c>
      <c r="U381" s="132" t="s">
        <v>3</v>
      </c>
      <c r="V381" s="132" t="s">
        <v>3</v>
      </c>
      <c r="W381" s="132" t="s">
        <v>3</v>
      </c>
      <c r="X381" s="132">
        <f t="shared" si="106"/>
        <v>1810.7</v>
      </c>
    </row>
    <row r="382" spans="1:24">
      <c r="A382" s="143"/>
      <c r="B382" s="173"/>
      <c r="C382" s="168"/>
      <c r="D382" s="26"/>
      <c r="E382" s="48"/>
      <c r="F382" s="198"/>
      <c r="G382" s="458"/>
      <c r="H382" s="134" t="s">
        <v>358</v>
      </c>
      <c r="I382" s="187" t="s">
        <v>227</v>
      </c>
      <c r="J382" s="134" t="s">
        <v>234</v>
      </c>
      <c r="K382" s="198" t="s">
        <v>3</v>
      </c>
      <c r="L382" s="198" t="s">
        <v>3</v>
      </c>
      <c r="M382" s="198" t="s">
        <v>3</v>
      </c>
      <c r="N382" s="198" t="s">
        <v>3</v>
      </c>
      <c r="O382" s="198" t="s">
        <v>3</v>
      </c>
      <c r="P382" s="198" t="s">
        <v>3</v>
      </c>
      <c r="Q382" s="132"/>
      <c r="R382" s="132" t="s">
        <v>3</v>
      </c>
      <c r="S382" s="260" t="s">
        <v>3</v>
      </c>
      <c r="T382" s="132" t="s">
        <v>3</v>
      </c>
      <c r="U382" s="132" t="s">
        <v>3</v>
      </c>
      <c r="V382" s="132" t="s">
        <v>3</v>
      </c>
      <c r="W382" s="132" t="s">
        <v>3</v>
      </c>
      <c r="X382" s="132">
        <f t="shared" si="106"/>
        <v>0</v>
      </c>
    </row>
    <row r="383" spans="1:24">
      <c r="A383" s="143"/>
      <c r="B383" s="173"/>
      <c r="C383" s="168"/>
      <c r="D383" s="26"/>
      <c r="E383" s="48"/>
      <c r="F383" s="198"/>
      <c r="G383" s="458"/>
      <c r="H383" s="134" t="s">
        <v>358</v>
      </c>
      <c r="I383" s="187" t="s">
        <v>227</v>
      </c>
      <c r="J383" s="134" t="s">
        <v>153</v>
      </c>
      <c r="K383" s="198" t="s">
        <v>3</v>
      </c>
      <c r="L383" s="198" t="s">
        <v>3</v>
      </c>
      <c r="M383" s="198" t="s">
        <v>3</v>
      </c>
      <c r="N383" s="198" t="s">
        <v>3</v>
      </c>
      <c r="O383" s="198" t="s">
        <v>3</v>
      </c>
      <c r="P383" s="198" t="s">
        <v>3</v>
      </c>
      <c r="Q383" s="132">
        <v>180</v>
      </c>
      <c r="R383" s="132" t="s">
        <v>3</v>
      </c>
      <c r="S383" s="260" t="s">
        <v>3</v>
      </c>
      <c r="T383" s="132" t="s">
        <v>3</v>
      </c>
      <c r="U383" s="132" t="s">
        <v>3</v>
      </c>
      <c r="V383" s="132" t="s">
        <v>3</v>
      </c>
      <c r="W383" s="132" t="s">
        <v>3</v>
      </c>
      <c r="X383" s="132">
        <f t="shared" si="106"/>
        <v>180</v>
      </c>
    </row>
    <row r="384" spans="1:24">
      <c r="A384" s="165"/>
      <c r="B384" s="173"/>
      <c r="C384" s="168"/>
      <c r="D384" s="26"/>
      <c r="E384" s="48"/>
      <c r="F384" s="198"/>
      <c r="G384" s="458"/>
      <c r="H384" s="134" t="s">
        <v>358</v>
      </c>
      <c r="I384" s="187" t="s">
        <v>299</v>
      </c>
      <c r="J384" s="134" t="s">
        <v>215</v>
      </c>
      <c r="K384" s="198" t="s">
        <v>3</v>
      </c>
      <c r="L384" s="198" t="s">
        <v>3</v>
      </c>
      <c r="M384" s="198" t="s">
        <v>3</v>
      </c>
      <c r="N384" s="198" t="s">
        <v>3</v>
      </c>
      <c r="O384" s="198" t="s">
        <v>3</v>
      </c>
      <c r="P384" s="198" t="s">
        <v>3</v>
      </c>
      <c r="Q384" s="221" t="s">
        <v>3</v>
      </c>
      <c r="R384" s="132">
        <f>44153.3+72.7+13630.9</f>
        <v>57856.9</v>
      </c>
      <c r="S384" s="266">
        <v>53842.2</v>
      </c>
      <c r="T384" s="392">
        <v>47381</v>
      </c>
      <c r="U384" s="392">
        <v>48996.3</v>
      </c>
      <c r="V384" s="392">
        <f t="shared" ref="V384:W384" si="107">54379.9+152.5+15721.7</f>
        <v>70254.100000000006</v>
      </c>
      <c r="W384" s="392">
        <f t="shared" si="107"/>
        <v>70254.100000000006</v>
      </c>
      <c r="X384" s="132">
        <f t="shared" si="106"/>
        <v>348584.6</v>
      </c>
    </row>
    <row r="385" spans="1:24">
      <c r="A385" s="165"/>
      <c r="B385" s="173"/>
      <c r="C385" s="168"/>
      <c r="D385" s="26"/>
      <c r="E385" s="48"/>
      <c r="F385" s="198"/>
      <c r="G385" s="458"/>
      <c r="H385" s="134" t="s">
        <v>358</v>
      </c>
      <c r="I385" s="187" t="s">
        <v>299</v>
      </c>
      <c r="J385" s="134" t="s">
        <v>92</v>
      </c>
      <c r="K385" s="198" t="s">
        <v>3</v>
      </c>
      <c r="L385" s="198" t="s">
        <v>3</v>
      </c>
      <c r="M385" s="198" t="s">
        <v>3</v>
      </c>
      <c r="N385" s="198" t="s">
        <v>3</v>
      </c>
      <c r="O385" s="198" t="s">
        <v>3</v>
      </c>
      <c r="P385" s="198" t="s">
        <v>3</v>
      </c>
      <c r="Q385" s="221" t="s">
        <v>3</v>
      </c>
      <c r="R385" s="132">
        <f>941.6+10185.57</f>
        <v>11127.17</v>
      </c>
      <c r="S385" s="266">
        <v>7213.8</v>
      </c>
      <c r="T385" s="392">
        <v>6891.5</v>
      </c>
      <c r="U385" s="392">
        <v>6959.2</v>
      </c>
      <c r="V385" s="392">
        <f t="shared" ref="V385:W385" si="108">2577.9+6513.1</f>
        <v>9091</v>
      </c>
      <c r="W385" s="392">
        <f t="shared" si="108"/>
        <v>9091</v>
      </c>
      <c r="X385" s="132">
        <f t="shared" si="106"/>
        <v>50373.67</v>
      </c>
    </row>
    <row r="386" spans="1:24">
      <c r="A386" s="165"/>
      <c r="B386" s="173"/>
      <c r="C386" s="168"/>
      <c r="D386" s="26"/>
      <c r="E386" s="48"/>
      <c r="F386" s="198"/>
      <c r="G386" s="458"/>
      <c r="H386" s="134" t="s">
        <v>358</v>
      </c>
      <c r="I386" s="187" t="s">
        <v>299</v>
      </c>
      <c r="J386" s="134" t="s">
        <v>234</v>
      </c>
      <c r="K386" s="198" t="s">
        <v>3</v>
      </c>
      <c r="L386" s="198" t="s">
        <v>3</v>
      </c>
      <c r="M386" s="198" t="s">
        <v>3</v>
      </c>
      <c r="N386" s="198" t="s">
        <v>3</v>
      </c>
      <c r="O386" s="198" t="s">
        <v>3</v>
      </c>
      <c r="P386" s="198" t="s">
        <v>3</v>
      </c>
      <c r="Q386" s="221" t="s">
        <v>3</v>
      </c>
      <c r="R386" s="132">
        <v>0</v>
      </c>
      <c r="S386" s="266">
        <v>0</v>
      </c>
      <c r="T386" s="392">
        <v>0</v>
      </c>
      <c r="U386" s="392">
        <v>0</v>
      </c>
      <c r="V386" s="392">
        <v>0</v>
      </c>
      <c r="W386" s="392">
        <v>0</v>
      </c>
      <c r="X386" s="132">
        <f t="shared" si="106"/>
        <v>0</v>
      </c>
    </row>
    <row r="387" spans="1:24">
      <c r="A387" s="165"/>
      <c r="B387" s="173"/>
      <c r="C387" s="168"/>
      <c r="D387" s="26"/>
      <c r="E387" s="48"/>
      <c r="F387" s="198"/>
      <c r="G387" s="459"/>
      <c r="H387" s="134" t="s">
        <v>358</v>
      </c>
      <c r="I387" s="187" t="s">
        <v>299</v>
      </c>
      <c r="J387" s="134" t="s">
        <v>153</v>
      </c>
      <c r="K387" s="198" t="s">
        <v>3</v>
      </c>
      <c r="L387" s="198" t="s">
        <v>3</v>
      </c>
      <c r="M387" s="198" t="s">
        <v>3</v>
      </c>
      <c r="N387" s="198" t="s">
        <v>3</v>
      </c>
      <c r="O387" s="198" t="s">
        <v>3</v>
      </c>
      <c r="P387" s="198" t="s">
        <v>3</v>
      </c>
      <c r="Q387" s="221" t="s">
        <v>3</v>
      </c>
      <c r="R387" s="132">
        <v>733.2</v>
      </c>
      <c r="S387" s="266">
        <v>733.3</v>
      </c>
      <c r="T387" s="392">
        <v>646.70000000000005</v>
      </c>
      <c r="U387" s="392">
        <v>668.3</v>
      </c>
      <c r="V387" s="392">
        <v>959</v>
      </c>
      <c r="W387" s="392">
        <v>959</v>
      </c>
      <c r="X387" s="132">
        <f t="shared" si="106"/>
        <v>4699.5</v>
      </c>
    </row>
    <row r="388" spans="1:24" ht="30">
      <c r="A388" s="40"/>
      <c r="B388" s="79" t="s">
        <v>28</v>
      </c>
      <c r="C388" s="17"/>
      <c r="D388" s="73"/>
      <c r="E388" s="47"/>
      <c r="F388" s="198"/>
      <c r="G388" s="199"/>
      <c r="H388" s="134"/>
      <c r="I388" s="134"/>
      <c r="J388" s="134"/>
      <c r="K388" s="198"/>
      <c r="L388" s="198"/>
      <c r="M388" s="198"/>
      <c r="N388" s="198"/>
      <c r="O388" s="198"/>
      <c r="P388" s="198"/>
      <c r="Q388" s="146"/>
      <c r="R388" s="146"/>
      <c r="S388" s="332"/>
      <c r="T388" s="423"/>
      <c r="U388" s="423"/>
      <c r="V388" s="423"/>
      <c r="W388" s="423"/>
      <c r="X388" s="132">
        <f t="shared" si="106"/>
        <v>0</v>
      </c>
    </row>
    <row r="389" spans="1:24">
      <c r="A389" s="40"/>
      <c r="B389" s="17" t="s">
        <v>8</v>
      </c>
      <c r="C389" s="17" t="s">
        <v>6</v>
      </c>
      <c r="D389" s="73"/>
      <c r="E389" s="47" t="s">
        <v>3</v>
      </c>
      <c r="F389" s="198" t="s">
        <v>3</v>
      </c>
      <c r="G389" s="199"/>
      <c r="H389" s="198" t="s">
        <v>3</v>
      </c>
      <c r="I389" s="198" t="s">
        <v>3</v>
      </c>
      <c r="J389" s="198" t="s">
        <v>3</v>
      </c>
      <c r="K389" s="198" t="s">
        <v>3</v>
      </c>
      <c r="L389" s="198" t="s">
        <v>3</v>
      </c>
      <c r="M389" s="198" t="s">
        <v>3</v>
      </c>
      <c r="N389" s="198" t="s">
        <v>3</v>
      </c>
      <c r="O389" s="198" t="s">
        <v>3</v>
      </c>
      <c r="P389" s="198" t="s">
        <v>3</v>
      </c>
      <c r="Q389" s="221" t="s">
        <v>3</v>
      </c>
      <c r="R389" s="399" t="s">
        <v>3</v>
      </c>
      <c r="S389" s="280" t="s">
        <v>3</v>
      </c>
      <c r="T389" s="405" t="s">
        <v>3</v>
      </c>
      <c r="U389" s="405" t="s">
        <v>3</v>
      </c>
      <c r="V389" s="405" t="s">
        <v>3</v>
      </c>
      <c r="W389" s="405" t="s">
        <v>3</v>
      </c>
      <c r="X389" s="198" t="s">
        <v>3</v>
      </c>
    </row>
    <row r="390" spans="1:24">
      <c r="A390" s="40"/>
      <c r="B390" s="17" t="s">
        <v>9</v>
      </c>
      <c r="C390" s="17" t="s">
        <v>6</v>
      </c>
      <c r="D390" s="73"/>
      <c r="E390" s="47" t="s">
        <v>3</v>
      </c>
      <c r="F390" s="198" t="s">
        <v>3</v>
      </c>
      <c r="G390" s="199"/>
      <c r="H390" s="198" t="s">
        <v>3</v>
      </c>
      <c r="I390" s="198" t="s">
        <v>3</v>
      </c>
      <c r="J390" s="198" t="s">
        <v>3</v>
      </c>
      <c r="K390" s="198" t="s">
        <v>3</v>
      </c>
      <c r="L390" s="198" t="s">
        <v>3</v>
      </c>
      <c r="M390" s="198" t="s">
        <v>3</v>
      </c>
      <c r="N390" s="198" t="s">
        <v>3</v>
      </c>
      <c r="O390" s="198" t="s">
        <v>3</v>
      </c>
      <c r="P390" s="198" t="s">
        <v>3</v>
      </c>
      <c r="Q390" s="221" t="s">
        <v>3</v>
      </c>
      <c r="R390" s="399" t="s">
        <v>3</v>
      </c>
      <c r="S390" s="280" t="s">
        <v>3</v>
      </c>
      <c r="T390" s="405" t="s">
        <v>3</v>
      </c>
      <c r="U390" s="405" t="s">
        <v>3</v>
      </c>
      <c r="V390" s="405" t="s">
        <v>3</v>
      </c>
      <c r="W390" s="405" t="s">
        <v>3</v>
      </c>
      <c r="X390" s="198" t="s">
        <v>3</v>
      </c>
    </row>
    <row r="391" spans="1:24">
      <c r="A391" s="40"/>
      <c r="B391" s="17" t="s">
        <v>10</v>
      </c>
      <c r="C391" s="17" t="s">
        <v>6</v>
      </c>
      <c r="D391" s="73"/>
      <c r="E391" s="47" t="s">
        <v>3</v>
      </c>
      <c r="F391" s="198" t="s">
        <v>3</v>
      </c>
      <c r="G391" s="199"/>
      <c r="H391" s="134" t="s">
        <v>3</v>
      </c>
      <c r="I391" s="134" t="s">
        <v>3</v>
      </c>
      <c r="J391" s="134" t="s">
        <v>3</v>
      </c>
      <c r="K391" s="198" t="s">
        <v>3</v>
      </c>
      <c r="L391" s="198" t="s">
        <v>3</v>
      </c>
      <c r="M391" s="198" t="s">
        <v>3</v>
      </c>
      <c r="N391" s="198" t="s">
        <v>3</v>
      </c>
      <c r="O391" s="198" t="s">
        <v>3</v>
      </c>
      <c r="P391" s="198" t="s">
        <v>3</v>
      </c>
      <c r="Q391" s="221" t="s">
        <v>3</v>
      </c>
      <c r="R391" s="399" t="s">
        <v>3</v>
      </c>
      <c r="S391" s="280" t="s">
        <v>3</v>
      </c>
      <c r="T391" s="405" t="s">
        <v>3</v>
      </c>
      <c r="U391" s="405" t="s">
        <v>3</v>
      </c>
      <c r="V391" s="405" t="s">
        <v>3</v>
      </c>
      <c r="W391" s="405" t="s">
        <v>3</v>
      </c>
      <c r="X391" s="198" t="s">
        <v>3</v>
      </c>
    </row>
    <row r="392" spans="1:24" ht="106.15" customHeight="1">
      <c r="A392" s="40"/>
      <c r="B392" s="77" t="s">
        <v>189</v>
      </c>
      <c r="C392" s="77" t="s">
        <v>29</v>
      </c>
      <c r="D392" s="26" t="s">
        <v>3</v>
      </c>
      <c r="E392" s="26" t="s">
        <v>252</v>
      </c>
      <c r="F392" s="217" t="s">
        <v>354</v>
      </c>
      <c r="G392" s="199"/>
      <c r="H392" s="198" t="s">
        <v>3</v>
      </c>
      <c r="I392" s="198" t="s">
        <v>3</v>
      </c>
      <c r="J392" s="198" t="s">
        <v>3</v>
      </c>
      <c r="K392" s="198" t="s">
        <v>3</v>
      </c>
      <c r="L392" s="198" t="s">
        <v>3</v>
      </c>
      <c r="M392" s="198" t="s">
        <v>3</v>
      </c>
      <c r="N392" s="198" t="s">
        <v>3</v>
      </c>
      <c r="O392" s="149" t="s">
        <v>190</v>
      </c>
      <c r="P392" s="149" t="s">
        <v>191</v>
      </c>
      <c r="Q392" s="149" t="s">
        <v>192</v>
      </c>
      <c r="R392" s="149" t="s">
        <v>258</v>
      </c>
      <c r="S392" s="263" t="s">
        <v>193</v>
      </c>
      <c r="T392" s="149" t="s">
        <v>193</v>
      </c>
      <c r="U392" s="149" t="s">
        <v>193</v>
      </c>
      <c r="V392" s="149" t="s">
        <v>193</v>
      </c>
      <c r="W392" s="149" t="s">
        <v>193</v>
      </c>
      <c r="X392" s="198" t="s">
        <v>3</v>
      </c>
    </row>
    <row r="393" spans="1:24" ht="130.15" customHeight="1">
      <c r="A393" s="40"/>
      <c r="B393" s="77" t="s">
        <v>229</v>
      </c>
      <c r="C393" s="77" t="s">
        <v>29</v>
      </c>
      <c r="D393" s="26" t="s">
        <v>3</v>
      </c>
      <c r="E393" s="26" t="s">
        <v>336</v>
      </c>
      <c r="F393" s="217" t="s">
        <v>354</v>
      </c>
      <c r="G393" s="199"/>
      <c r="H393" s="198" t="s">
        <v>3</v>
      </c>
      <c r="I393" s="198" t="s">
        <v>3</v>
      </c>
      <c r="J393" s="198" t="s">
        <v>3</v>
      </c>
      <c r="K393" s="198" t="s">
        <v>3</v>
      </c>
      <c r="L393" s="198" t="s">
        <v>3</v>
      </c>
      <c r="M393" s="198" t="s">
        <v>3</v>
      </c>
      <c r="N393" s="149" t="s">
        <v>194</v>
      </c>
      <c r="O393" s="149" t="s">
        <v>195</v>
      </c>
      <c r="P393" s="149" t="s">
        <v>196</v>
      </c>
      <c r="Q393" s="149" t="s">
        <v>193</v>
      </c>
      <c r="R393" s="149" t="s">
        <v>259</v>
      </c>
      <c r="S393" s="263" t="s">
        <v>260</v>
      </c>
      <c r="T393" s="149" t="s">
        <v>260</v>
      </c>
      <c r="U393" s="149" t="s">
        <v>260</v>
      </c>
      <c r="V393" s="149" t="s">
        <v>260</v>
      </c>
      <c r="W393" s="149" t="s">
        <v>260</v>
      </c>
      <c r="X393" s="198" t="s">
        <v>3</v>
      </c>
    </row>
    <row r="394" spans="1:24" ht="108.6" customHeight="1">
      <c r="A394" s="40"/>
      <c r="B394" s="77" t="s">
        <v>197</v>
      </c>
      <c r="C394" s="77" t="s">
        <v>29</v>
      </c>
      <c r="D394" s="26" t="s">
        <v>3</v>
      </c>
      <c r="E394" s="26" t="s">
        <v>264</v>
      </c>
      <c r="F394" s="217" t="s">
        <v>354</v>
      </c>
      <c r="G394" s="199"/>
      <c r="H394" s="198" t="s">
        <v>3</v>
      </c>
      <c r="I394" s="198" t="s">
        <v>3</v>
      </c>
      <c r="J394" s="198" t="s">
        <v>3</v>
      </c>
      <c r="K394" s="198" t="s">
        <v>3</v>
      </c>
      <c r="L394" s="198" t="s">
        <v>3</v>
      </c>
      <c r="M394" s="149" t="s">
        <v>198</v>
      </c>
      <c r="N394" s="149" t="s">
        <v>199</v>
      </c>
      <c r="O394" s="149" t="s">
        <v>200</v>
      </c>
      <c r="P394" s="149" t="s">
        <v>201</v>
      </c>
      <c r="Q394" s="149" t="s">
        <v>202</v>
      </c>
      <c r="R394" s="149" t="s">
        <v>261</v>
      </c>
      <c r="S394" s="263" t="s">
        <v>262</v>
      </c>
      <c r="T394" s="149" t="s">
        <v>262</v>
      </c>
      <c r="U394" s="149" t="s">
        <v>262</v>
      </c>
      <c r="V394" s="149" t="s">
        <v>262</v>
      </c>
      <c r="W394" s="149" t="s">
        <v>262</v>
      </c>
      <c r="X394" s="198" t="s">
        <v>3</v>
      </c>
    </row>
    <row r="395" spans="1:24" ht="120" hidden="1">
      <c r="A395" s="40" t="s">
        <v>61</v>
      </c>
      <c r="B395" s="84" t="s">
        <v>164</v>
      </c>
      <c r="C395" s="189"/>
      <c r="D395" s="190">
        <v>1</v>
      </c>
      <c r="E395" s="48"/>
      <c r="F395" s="198"/>
      <c r="G395" s="199"/>
      <c r="H395" s="134"/>
      <c r="I395" s="134"/>
      <c r="J395" s="134"/>
      <c r="K395" s="198"/>
      <c r="L395" s="198"/>
      <c r="M395" s="198"/>
      <c r="N395" s="198"/>
      <c r="O395" s="198"/>
      <c r="P395" s="198"/>
      <c r="Q395" s="221"/>
      <c r="R395" s="399"/>
      <c r="S395" s="280"/>
      <c r="T395" s="405"/>
      <c r="U395" s="405"/>
      <c r="V395" s="405"/>
      <c r="W395" s="405"/>
      <c r="X395" s="198"/>
    </row>
    <row r="396" spans="1:24" ht="18.75" hidden="1" customHeight="1">
      <c r="A396" s="3" t="s">
        <v>62</v>
      </c>
      <c r="B396" s="498" t="s">
        <v>143</v>
      </c>
      <c r="C396" s="499"/>
      <c r="D396" s="499"/>
      <c r="E396" s="499"/>
      <c r="F396" s="499"/>
      <c r="G396" s="499"/>
      <c r="H396" s="499"/>
      <c r="I396" s="499"/>
      <c r="J396" s="499"/>
      <c r="K396" s="499"/>
      <c r="L396" s="499"/>
      <c r="M396" s="499"/>
      <c r="N396" s="499"/>
      <c r="O396" s="499"/>
      <c r="P396" s="499"/>
      <c r="Q396" s="499"/>
      <c r="R396" s="499"/>
      <c r="S396" s="499"/>
      <c r="T396" s="499"/>
      <c r="U396" s="499"/>
      <c r="V396" s="499"/>
      <c r="W396" s="499"/>
      <c r="X396" s="500"/>
    </row>
    <row r="397" spans="1:24" ht="60" hidden="1">
      <c r="A397" s="3"/>
      <c r="B397" s="79" t="s">
        <v>217</v>
      </c>
      <c r="C397" s="17" t="s">
        <v>6</v>
      </c>
      <c r="D397" s="73" t="s">
        <v>3</v>
      </c>
      <c r="E397" s="47" t="s">
        <v>3</v>
      </c>
      <c r="F397" s="198" t="s">
        <v>3</v>
      </c>
      <c r="G397" s="199" t="s">
        <v>34</v>
      </c>
      <c r="H397" s="134" t="s">
        <v>3</v>
      </c>
      <c r="I397" s="134" t="s">
        <v>3</v>
      </c>
      <c r="J397" s="134" t="s">
        <v>3</v>
      </c>
      <c r="K397" s="198" t="s">
        <v>3</v>
      </c>
      <c r="L397" s="198" t="s">
        <v>3</v>
      </c>
      <c r="M397" s="132" t="str">
        <f>M404</f>
        <v>Х</v>
      </c>
      <c r="N397" s="132" t="str">
        <f t="shared" ref="N397:S397" si="109">N404</f>
        <v>Х</v>
      </c>
      <c r="O397" s="132" t="str">
        <f t="shared" si="109"/>
        <v>Х</v>
      </c>
      <c r="P397" s="132" t="str">
        <f t="shared" si="109"/>
        <v>Х</v>
      </c>
      <c r="Q397" s="132" t="str">
        <f t="shared" si="109"/>
        <v>Х</v>
      </c>
      <c r="R397" s="132" t="str">
        <f t="shared" si="109"/>
        <v>Х</v>
      </c>
      <c r="S397" s="260" t="str">
        <f t="shared" si="109"/>
        <v>Х</v>
      </c>
      <c r="T397" s="132" t="str">
        <f t="shared" ref="T397:W397" si="110">T404</f>
        <v>Х</v>
      </c>
      <c r="U397" s="132" t="str">
        <f t="shared" si="110"/>
        <v>Х</v>
      </c>
      <c r="V397" s="132" t="str">
        <f t="shared" si="110"/>
        <v>Х</v>
      </c>
      <c r="W397" s="132" t="str">
        <f t="shared" si="110"/>
        <v>Х</v>
      </c>
      <c r="X397" s="132">
        <f>SUM(M397:S397)</f>
        <v>0</v>
      </c>
    </row>
    <row r="398" spans="1:24" ht="30" hidden="1">
      <c r="A398" s="3"/>
      <c r="B398" s="79" t="s">
        <v>28</v>
      </c>
      <c r="C398" s="17"/>
      <c r="D398" s="73"/>
      <c r="E398" s="47"/>
      <c r="F398" s="198"/>
      <c r="G398" s="199"/>
      <c r="H398" s="134"/>
      <c r="I398" s="134"/>
      <c r="J398" s="134"/>
      <c r="K398" s="198"/>
      <c r="L398" s="198"/>
      <c r="M398" s="198"/>
      <c r="N398" s="198"/>
      <c r="O398" s="198"/>
      <c r="P398" s="198"/>
      <c r="Q398" s="221"/>
      <c r="R398" s="399"/>
      <c r="S398" s="280"/>
      <c r="T398" s="405"/>
      <c r="U398" s="405"/>
      <c r="V398" s="405"/>
      <c r="W398" s="405"/>
      <c r="X398" s="198"/>
    </row>
    <row r="399" spans="1:24" hidden="1">
      <c r="A399" s="3"/>
      <c r="B399" s="17" t="s">
        <v>8</v>
      </c>
      <c r="C399" s="17" t="s">
        <v>6</v>
      </c>
      <c r="D399" s="73" t="s">
        <v>3</v>
      </c>
      <c r="E399" s="47" t="s">
        <v>3</v>
      </c>
      <c r="F399" s="198" t="s">
        <v>3</v>
      </c>
      <c r="G399" s="199"/>
      <c r="H399" s="134" t="s">
        <v>3</v>
      </c>
      <c r="I399" s="134" t="s">
        <v>3</v>
      </c>
      <c r="J399" s="134" t="s">
        <v>3</v>
      </c>
      <c r="K399" s="198" t="s">
        <v>3</v>
      </c>
      <c r="L399" s="198" t="s">
        <v>3</v>
      </c>
      <c r="M399" s="136">
        <v>0</v>
      </c>
      <c r="N399" s="137">
        <f t="shared" ref="N399:S399" si="111">N406</f>
        <v>0</v>
      </c>
      <c r="O399" s="137">
        <f t="shared" si="111"/>
        <v>0</v>
      </c>
      <c r="P399" s="137">
        <f t="shared" si="111"/>
        <v>0</v>
      </c>
      <c r="Q399" s="137">
        <f t="shared" si="111"/>
        <v>0</v>
      </c>
      <c r="R399" s="137">
        <f t="shared" si="111"/>
        <v>0</v>
      </c>
      <c r="S399" s="333">
        <f t="shared" si="111"/>
        <v>0</v>
      </c>
      <c r="T399" s="137">
        <f t="shared" ref="T399:W399" si="112">T406</f>
        <v>0</v>
      </c>
      <c r="U399" s="137">
        <f t="shared" si="112"/>
        <v>0</v>
      </c>
      <c r="V399" s="137">
        <f t="shared" si="112"/>
        <v>0</v>
      </c>
      <c r="W399" s="137">
        <f t="shared" si="112"/>
        <v>0</v>
      </c>
      <c r="X399" s="137">
        <f>SUM(M399:S399)</f>
        <v>0</v>
      </c>
    </row>
    <row r="400" spans="1:24" hidden="1">
      <c r="A400" s="3"/>
      <c r="B400" s="17" t="s">
        <v>9</v>
      </c>
      <c r="C400" s="17" t="s">
        <v>6</v>
      </c>
      <c r="D400" s="73" t="s">
        <v>3</v>
      </c>
      <c r="E400" s="47" t="s">
        <v>3</v>
      </c>
      <c r="F400" s="198" t="s">
        <v>3</v>
      </c>
      <c r="G400" s="199"/>
      <c r="H400" s="134" t="s">
        <v>3</v>
      </c>
      <c r="I400" s="134" t="s">
        <v>3</v>
      </c>
      <c r="J400" s="134" t="s">
        <v>3</v>
      </c>
      <c r="K400" s="198" t="s">
        <v>3</v>
      </c>
      <c r="L400" s="198" t="s">
        <v>3</v>
      </c>
      <c r="M400" s="134" t="s">
        <v>3</v>
      </c>
      <c r="N400" s="198" t="s">
        <v>3</v>
      </c>
      <c r="O400" s="198" t="s">
        <v>3</v>
      </c>
      <c r="P400" s="134" t="s">
        <v>3</v>
      </c>
      <c r="Q400" s="221" t="s">
        <v>3</v>
      </c>
      <c r="R400" s="399" t="s">
        <v>3</v>
      </c>
      <c r="S400" s="259" t="s">
        <v>3</v>
      </c>
      <c r="T400" s="134" t="s">
        <v>3</v>
      </c>
      <c r="U400" s="134" t="s">
        <v>3</v>
      </c>
      <c r="V400" s="134" t="s">
        <v>3</v>
      </c>
      <c r="W400" s="134" t="s">
        <v>3</v>
      </c>
      <c r="X400" s="134" t="s">
        <v>3</v>
      </c>
    </row>
    <row r="401" spans="1:24" ht="12.75" hidden="1" customHeight="1">
      <c r="A401" s="3"/>
      <c r="B401" s="17" t="s">
        <v>10</v>
      </c>
      <c r="C401" s="17" t="s">
        <v>6</v>
      </c>
      <c r="D401" s="73" t="s">
        <v>3</v>
      </c>
      <c r="E401" s="47" t="s">
        <v>3</v>
      </c>
      <c r="F401" s="198" t="s">
        <v>3</v>
      </c>
      <c r="G401" s="199"/>
      <c r="H401" s="134" t="s">
        <v>3</v>
      </c>
      <c r="I401" s="134" t="s">
        <v>3</v>
      </c>
      <c r="J401" s="134" t="s">
        <v>3</v>
      </c>
      <c r="K401" s="198" t="s">
        <v>3</v>
      </c>
      <c r="L401" s="198" t="s">
        <v>3</v>
      </c>
      <c r="M401" s="134" t="s">
        <v>3</v>
      </c>
      <c r="N401" s="198" t="s">
        <v>3</v>
      </c>
      <c r="O401" s="198" t="s">
        <v>3</v>
      </c>
      <c r="P401" s="134" t="s">
        <v>3</v>
      </c>
      <c r="Q401" s="221" t="s">
        <v>3</v>
      </c>
      <c r="R401" s="399" t="s">
        <v>3</v>
      </c>
      <c r="S401" s="259" t="s">
        <v>3</v>
      </c>
      <c r="T401" s="134" t="s">
        <v>3</v>
      </c>
      <c r="U401" s="134" t="s">
        <v>3</v>
      </c>
      <c r="V401" s="134" t="s">
        <v>3</v>
      </c>
      <c r="W401" s="134" t="s">
        <v>3</v>
      </c>
      <c r="X401" s="134" t="s">
        <v>3</v>
      </c>
    </row>
    <row r="402" spans="1:24" ht="137.25" hidden="1" customHeight="1">
      <c r="A402" s="8"/>
      <c r="B402" s="77" t="s">
        <v>154</v>
      </c>
      <c r="C402" s="77" t="s">
        <v>29</v>
      </c>
      <c r="D402" s="73" t="s">
        <v>3</v>
      </c>
      <c r="E402" s="26" t="s">
        <v>265</v>
      </c>
      <c r="F402" s="198" t="s">
        <v>255</v>
      </c>
      <c r="G402" s="199"/>
      <c r="H402" s="134" t="s">
        <v>3</v>
      </c>
      <c r="I402" s="134" t="s">
        <v>3</v>
      </c>
      <c r="J402" s="134" t="s">
        <v>3</v>
      </c>
      <c r="K402" s="198">
        <v>5</v>
      </c>
      <c r="L402" s="198">
        <v>5</v>
      </c>
      <c r="M402" s="134" t="s">
        <v>3</v>
      </c>
      <c r="N402" s="198" t="s">
        <v>3</v>
      </c>
      <c r="O402" s="198" t="s">
        <v>3</v>
      </c>
      <c r="P402" s="134" t="s">
        <v>3</v>
      </c>
      <c r="Q402" s="221" t="s">
        <v>3</v>
      </c>
      <c r="R402" s="399" t="s">
        <v>3</v>
      </c>
      <c r="S402" s="259" t="s">
        <v>3</v>
      </c>
      <c r="T402" s="134" t="s">
        <v>3</v>
      </c>
      <c r="U402" s="134" t="s">
        <v>3</v>
      </c>
      <c r="V402" s="134" t="s">
        <v>3</v>
      </c>
      <c r="W402" s="134" t="s">
        <v>3</v>
      </c>
      <c r="X402" s="198" t="s">
        <v>3</v>
      </c>
    </row>
    <row r="403" spans="1:24" ht="30" hidden="1">
      <c r="A403" s="3" t="s">
        <v>64</v>
      </c>
      <c r="B403" s="17" t="s">
        <v>141</v>
      </c>
      <c r="C403" s="17"/>
      <c r="D403" s="73">
        <v>1</v>
      </c>
      <c r="E403" s="47"/>
      <c r="F403" s="198" t="s">
        <v>255</v>
      </c>
      <c r="G403" s="199"/>
      <c r="H403" s="134" t="s">
        <v>3</v>
      </c>
      <c r="I403" s="134" t="s">
        <v>3</v>
      </c>
      <c r="J403" s="134" t="s">
        <v>3</v>
      </c>
      <c r="K403" s="198" t="s">
        <v>3</v>
      </c>
      <c r="L403" s="198" t="s">
        <v>3</v>
      </c>
      <c r="M403" s="134" t="s">
        <v>3</v>
      </c>
      <c r="N403" s="134" t="s">
        <v>3</v>
      </c>
      <c r="O403" s="134" t="s">
        <v>3</v>
      </c>
      <c r="P403" s="198" t="s">
        <v>3</v>
      </c>
      <c r="Q403" s="221" t="s">
        <v>3</v>
      </c>
      <c r="R403" s="134" t="s">
        <v>3</v>
      </c>
      <c r="S403" s="259" t="s">
        <v>3</v>
      </c>
      <c r="T403" s="134" t="s">
        <v>3</v>
      </c>
      <c r="U403" s="134" t="s">
        <v>3</v>
      </c>
      <c r="V403" s="134" t="s">
        <v>3</v>
      </c>
      <c r="W403" s="134" t="s">
        <v>3</v>
      </c>
      <c r="X403" s="198" t="s">
        <v>3</v>
      </c>
    </row>
    <row r="404" spans="1:24" hidden="1">
      <c r="A404" s="125"/>
      <c r="B404" s="167" t="s">
        <v>217</v>
      </c>
      <c r="C404" s="167" t="s">
        <v>6</v>
      </c>
      <c r="D404" s="26" t="s">
        <v>3</v>
      </c>
      <c r="E404" s="48" t="s">
        <v>3</v>
      </c>
      <c r="F404" s="198" t="s">
        <v>3</v>
      </c>
      <c r="G404" s="199"/>
      <c r="H404" s="134" t="s">
        <v>3</v>
      </c>
      <c r="I404" s="134" t="s">
        <v>3</v>
      </c>
      <c r="J404" s="134" t="s">
        <v>3</v>
      </c>
      <c r="K404" s="198" t="s">
        <v>3</v>
      </c>
      <c r="L404" s="198" t="s">
        <v>3</v>
      </c>
      <c r="M404" s="134" t="s">
        <v>3</v>
      </c>
      <c r="N404" s="134" t="s">
        <v>3</v>
      </c>
      <c r="O404" s="134" t="s">
        <v>3</v>
      </c>
      <c r="P404" s="198" t="s">
        <v>3</v>
      </c>
      <c r="Q404" s="221" t="s">
        <v>3</v>
      </c>
      <c r="R404" s="134" t="s">
        <v>3</v>
      </c>
      <c r="S404" s="259" t="s">
        <v>3</v>
      </c>
      <c r="T404" s="134" t="s">
        <v>3</v>
      </c>
      <c r="U404" s="134" t="s">
        <v>3</v>
      </c>
      <c r="V404" s="134" t="s">
        <v>3</v>
      </c>
      <c r="W404" s="134" t="s">
        <v>3</v>
      </c>
      <c r="X404" s="198" t="s">
        <v>3</v>
      </c>
    </row>
    <row r="405" spans="1:24" ht="30" hidden="1">
      <c r="A405" s="3"/>
      <c r="B405" s="79" t="s">
        <v>28</v>
      </c>
      <c r="C405" s="17"/>
      <c r="D405" s="73"/>
      <c r="E405" s="47"/>
      <c r="F405" s="198"/>
      <c r="G405" s="199"/>
      <c r="H405" s="134" t="s">
        <v>3</v>
      </c>
      <c r="I405" s="134" t="s">
        <v>3</v>
      </c>
      <c r="J405" s="134" t="s">
        <v>3</v>
      </c>
      <c r="K405" s="198" t="s">
        <v>3</v>
      </c>
      <c r="L405" s="198" t="s">
        <v>3</v>
      </c>
      <c r="M405" s="134" t="s">
        <v>3</v>
      </c>
      <c r="N405" s="134" t="s">
        <v>3</v>
      </c>
      <c r="O405" s="134" t="s">
        <v>3</v>
      </c>
      <c r="P405" s="198" t="s">
        <v>3</v>
      </c>
      <c r="Q405" s="221" t="s">
        <v>3</v>
      </c>
      <c r="R405" s="134" t="s">
        <v>3</v>
      </c>
      <c r="S405" s="259" t="s">
        <v>3</v>
      </c>
      <c r="T405" s="134" t="s">
        <v>3</v>
      </c>
      <c r="U405" s="134" t="s">
        <v>3</v>
      </c>
      <c r="V405" s="134" t="s">
        <v>3</v>
      </c>
      <c r="W405" s="134" t="s">
        <v>3</v>
      </c>
      <c r="X405" s="198" t="s">
        <v>3</v>
      </c>
    </row>
    <row r="406" spans="1:24" hidden="1">
      <c r="A406" s="3"/>
      <c r="B406" s="17" t="s">
        <v>8</v>
      </c>
      <c r="C406" s="17" t="s">
        <v>6</v>
      </c>
      <c r="D406" s="73"/>
      <c r="E406" s="47" t="s">
        <v>3</v>
      </c>
      <c r="F406" s="198" t="s">
        <v>3</v>
      </c>
      <c r="G406" s="199"/>
      <c r="H406" s="134" t="s">
        <v>3</v>
      </c>
      <c r="I406" s="134" t="s">
        <v>3</v>
      </c>
      <c r="J406" s="134" t="s">
        <v>3</v>
      </c>
      <c r="K406" s="198" t="s">
        <v>3</v>
      </c>
      <c r="L406" s="198" t="s">
        <v>3</v>
      </c>
      <c r="M406" s="136">
        <v>0</v>
      </c>
      <c r="N406" s="137">
        <v>0</v>
      </c>
      <c r="O406" s="137">
        <v>0</v>
      </c>
      <c r="P406" s="137">
        <v>0</v>
      </c>
      <c r="Q406" s="137">
        <v>0</v>
      </c>
      <c r="R406" s="137">
        <v>0</v>
      </c>
      <c r="S406" s="334">
        <v>0</v>
      </c>
      <c r="T406" s="424">
        <v>0</v>
      </c>
      <c r="U406" s="424">
        <v>0</v>
      </c>
      <c r="V406" s="424">
        <v>0</v>
      </c>
      <c r="W406" s="424">
        <v>0</v>
      </c>
      <c r="X406" s="137">
        <f>SUM(M406:S406)</f>
        <v>0</v>
      </c>
    </row>
    <row r="407" spans="1:24" hidden="1">
      <c r="A407" s="3"/>
      <c r="B407" s="17" t="s">
        <v>9</v>
      </c>
      <c r="C407" s="17" t="s">
        <v>6</v>
      </c>
      <c r="D407" s="73"/>
      <c r="E407" s="47" t="s">
        <v>3</v>
      </c>
      <c r="F407" s="198" t="s">
        <v>3</v>
      </c>
      <c r="G407" s="199"/>
      <c r="H407" s="134" t="s">
        <v>3</v>
      </c>
      <c r="I407" s="134" t="s">
        <v>3</v>
      </c>
      <c r="J407" s="134" t="s">
        <v>3</v>
      </c>
      <c r="K407" s="198" t="s">
        <v>3</v>
      </c>
      <c r="L407" s="198" t="s">
        <v>3</v>
      </c>
      <c r="M407" s="198" t="s">
        <v>3</v>
      </c>
      <c r="N407" s="198" t="s">
        <v>3</v>
      </c>
      <c r="O407" s="198" t="s">
        <v>3</v>
      </c>
      <c r="P407" s="198" t="s">
        <v>3</v>
      </c>
      <c r="Q407" s="221" t="s">
        <v>3</v>
      </c>
      <c r="R407" s="399" t="s">
        <v>3</v>
      </c>
      <c r="S407" s="257" t="s">
        <v>3</v>
      </c>
      <c r="T407" s="401" t="s">
        <v>3</v>
      </c>
      <c r="U407" s="401" t="s">
        <v>3</v>
      </c>
      <c r="V407" s="401" t="s">
        <v>3</v>
      </c>
      <c r="W407" s="401" t="s">
        <v>3</v>
      </c>
      <c r="X407" s="198" t="s">
        <v>3</v>
      </c>
    </row>
    <row r="408" spans="1:24" hidden="1">
      <c r="A408" s="3"/>
      <c r="B408" s="17" t="s">
        <v>10</v>
      </c>
      <c r="C408" s="17" t="s">
        <v>6</v>
      </c>
      <c r="D408" s="73"/>
      <c r="E408" s="47" t="s">
        <v>3</v>
      </c>
      <c r="F408" s="198" t="s">
        <v>3</v>
      </c>
      <c r="G408" s="199"/>
      <c r="H408" s="134" t="s">
        <v>3</v>
      </c>
      <c r="I408" s="134" t="s">
        <v>3</v>
      </c>
      <c r="J408" s="134" t="s">
        <v>3</v>
      </c>
      <c r="K408" s="198" t="s">
        <v>3</v>
      </c>
      <c r="L408" s="198" t="s">
        <v>3</v>
      </c>
      <c r="M408" s="198" t="s">
        <v>3</v>
      </c>
      <c r="N408" s="198" t="s">
        <v>3</v>
      </c>
      <c r="O408" s="198" t="s">
        <v>3</v>
      </c>
      <c r="P408" s="198" t="s">
        <v>3</v>
      </c>
      <c r="Q408" s="221" t="s">
        <v>3</v>
      </c>
      <c r="R408" s="399" t="s">
        <v>3</v>
      </c>
      <c r="S408" s="257" t="s">
        <v>3</v>
      </c>
      <c r="T408" s="401" t="s">
        <v>3</v>
      </c>
      <c r="U408" s="401" t="s">
        <v>3</v>
      </c>
      <c r="V408" s="401" t="s">
        <v>3</v>
      </c>
      <c r="W408" s="401" t="s">
        <v>3</v>
      </c>
      <c r="X408" s="198" t="s">
        <v>3</v>
      </c>
    </row>
    <row r="409" spans="1:24" ht="90" hidden="1">
      <c r="A409" s="3"/>
      <c r="B409" s="77" t="s">
        <v>155</v>
      </c>
      <c r="C409" s="77" t="s">
        <v>53</v>
      </c>
      <c r="D409" s="73" t="s">
        <v>3</v>
      </c>
      <c r="E409" s="26" t="s">
        <v>39</v>
      </c>
      <c r="F409" s="198" t="s">
        <v>228</v>
      </c>
      <c r="G409" s="199"/>
      <c r="H409" s="134"/>
      <c r="I409" s="134"/>
      <c r="J409" s="134"/>
      <c r="K409" s="198">
        <v>2</v>
      </c>
      <c r="L409" s="198">
        <v>3</v>
      </c>
      <c r="M409" s="198" t="s">
        <v>3</v>
      </c>
      <c r="N409" s="198" t="s">
        <v>3</v>
      </c>
      <c r="O409" s="198" t="s">
        <v>3</v>
      </c>
      <c r="P409" s="198" t="s">
        <v>3</v>
      </c>
      <c r="Q409" s="221" t="s">
        <v>3</v>
      </c>
      <c r="R409" s="399" t="s">
        <v>3</v>
      </c>
      <c r="S409" s="257" t="s">
        <v>3</v>
      </c>
      <c r="T409" s="401" t="s">
        <v>3</v>
      </c>
      <c r="U409" s="401" t="s">
        <v>3</v>
      </c>
      <c r="V409" s="401" t="s">
        <v>3</v>
      </c>
      <c r="W409" s="401" t="s">
        <v>3</v>
      </c>
      <c r="X409" s="198" t="s">
        <v>3</v>
      </c>
    </row>
    <row r="410" spans="1:24" ht="30">
      <c r="A410" s="40" t="s">
        <v>139</v>
      </c>
      <c r="B410" s="84" t="s">
        <v>257</v>
      </c>
      <c r="C410" s="189"/>
      <c r="D410" s="190">
        <v>1</v>
      </c>
      <c r="E410" s="48"/>
      <c r="F410" s="198"/>
      <c r="G410" s="199"/>
      <c r="H410" s="134"/>
      <c r="I410" s="134"/>
      <c r="J410" s="134"/>
      <c r="K410" s="198"/>
      <c r="L410" s="198"/>
      <c r="M410" s="198"/>
      <c r="N410" s="198"/>
      <c r="O410" s="198"/>
      <c r="P410" s="198"/>
      <c r="Q410" s="221"/>
      <c r="R410" s="399"/>
      <c r="S410" s="280"/>
      <c r="T410" s="405"/>
      <c r="U410" s="405"/>
      <c r="V410" s="405"/>
      <c r="W410" s="405"/>
      <c r="X410" s="198"/>
    </row>
    <row r="411" spans="1:24" ht="18.75">
      <c r="A411" s="3" t="s">
        <v>142</v>
      </c>
      <c r="B411" s="498" t="s">
        <v>71</v>
      </c>
      <c r="C411" s="499"/>
      <c r="D411" s="499"/>
      <c r="E411" s="499"/>
      <c r="F411" s="499"/>
      <c r="G411" s="499"/>
      <c r="H411" s="499"/>
      <c r="I411" s="499"/>
      <c r="J411" s="499"/>
      <c r="K411" s="499"/>
      <c r="L411" s="499"/>
      <c r="M411" s="499"/>
      <c r="N411" s="499"/>
      <c r="O411" s="499"/>
      <c r="P411" s="499"/>
      <c r="Q411" s="499"/>
      <c r="R411" s="499"/>
      <c r="S411" s="499"/>
      <c r="T411" s="499"/>
      <c r="U411" s="499"/>
      <c r="V411" s="499"/>
      <c r="W411" s="499"/>
      <c r="X411" s="500"/>
    </row>
    <row r="412" spans="1:24" ht="60">
      <c r="A412" s="3"/>
      <c r="B412" s="79" t="s">
        <v>217</v>
      </c>
      <c r="C412" s="17" t="s">
        <v>6</v>
      </c>
      <c r="D412" s="73" t="s">
        <v>3</v>
      </c>
      <c r="E412" s="47" t="s">
        <v>3</v>
      </c>
      <c r="F412" s="198" t="s">
        <v>3</v>
      </c>
      <c r="G412" s="199" t="s">
        <v>34</v>
      </c>
      <c r="H412" s="134" t="s">
        <v>3</v>
      </c>
      <c r="I412" s="134" t="s">
        <v>3</v>
      </c>
      <c r="J412" s="134" t="s">
        <v>3</v>
      </c>
      <c r="K412" s="198" t="s">
        <v>3</v>
      </c>
      <c r="L412" s="198" t="s">
        <v>3</v>
      </c>
      <c r="M412" s="132">
        <f>M419</f>
        <v>30564.7</v>
      </c>
      <c r="N412" s="132">
        <f t="shared" ref="N412:W412" si="113">N419</f>
        <v>30717.356000000003</v>
      </c>
      <c r="O412" s="132">
        <f t="shared" si="113"/>
        <v>29230.100000000002</v>
      </c>
      <c r="P412" s="132">
        <f t="shared" si="113"/>
        <v>31623.331999999999</v>
      </c>
      <c r="Q412" s="132">
        <f t="shared" si="113"/>
        <v>35004.199999999997</v>
      </c>
      <c r="R412" s="132">
        <f t="shared" si="113"/>
        <v>35796.009999999995</v>
      </c>
      <c r="S412" s="260">
        <f t="shared" si="113"/>
        <v>33493</v>
      </c>
      <c r="T412" s="132">
        <f t="shared" si="113"/>
        <v>27174.2</v>
      </c>
      <c r="U412" s="132">
        <f t="shared" si="113"/>
        <v>27174.2</v>
      </c>
      <c r="V412" s="132">
        <f t="shared" si="113"/>
        <v>32225.100000000002</v>
      </c>
      <c r="W412" s="132">
        <f t="shared" si="113"/>
        <v>32225.100000000002</v>
      </c>
      <c r="X412" s="132">
        <f>SUM(M412:W412)</f>
        <v>345227.29799999995</v>
      </c>
    </row>
    <row r="413" spans="1:24" ht="30">
      <c r="A413" s="3"/>
      <c r="B413" s="79" t="s">
        <v>28</v>
      </c>
      <c r="C413" s="17"/>
      <c r="D413" s="73"/>
      <c r="E413" s="47"/>
      <c r="F413" s="198"/>
      <c r="G413" s="199"/>
      <c r="H413" s="134"/>
      <c r="I413" s="134"/>
      <c r="J413" s="134"/>
      <c r="K413" s="198"/>
      <c r="L413" s="198"/>
      <c r="M413" s="132">
        <f t="shared" ref="M413:W413" si="114">M414</f>
        <v>869.2</v>
      </c>
      <c r="N413" s="132">
        <f t="shared" si="114"/>
        <v>763.57899999999995</v>
      </c>
      <c r="O413" s="132">
        <f t="shared" si="114"/>
        <v>778.09999999999991</v>
      </c>
      <c r="P413" s="132">
        <f t="shared" si="114"/>
        <v>833.35</v>
      </c>
      <c r="Q413" s="132">
        <f t="shared" si="114"/>
        <v>836.3</v>
      </c>
      <c r="R413" s="132">
        <f t="shared" si="114"/>
        <v>0</v>
      </c>
      <c r="S413" s="260">
        <f t="shared" si="114"/>
        <v>0</v>
      </c>
      <c r="T413" s="132">
        <f t="shared" si="114"/>
        <v>0</v>
      </c>
      <c r="U413" s="132">
        <f t="shared" si="114"/>
        <v>0</v>
      </c>
      <c r="V413" s="132">
        <f t="shared" si="114"/>
        <v>0</v>
      </c>
      <c r="W413" s="132">
        <f t="shared" si="114"/>
        <v>0</v>
      </c>
      <c r="X413" s="132">
        <f t="shared" ref="X413:X414" si="115">SUM(M413:W413)</f>
        <v>4080.5289999999995</v>
      </c>
    </row>
    <row r="414" spans="1:24">
      <c r="A414" s="3"/>
      <c r="B414" s="17" t="s">
        <v>8</v>
      </c>
      <c r="C414" s="17" t="s">
        <v>6</v>
      </c>
      <c r="D414" s="73" t="s">
        <v>3</v>
      </c>
      <c r="E414" s="47" t="s">
        <v>3</v>
      </c>
      <c r="F414" s="198" t="s">
        <v>3</v>
      </c>
      <c r="G414" s="199"/>
      <c r="H414" s="134" t="s">
        <v>3</v>
      </c>
      <c r="I414" s="134" t="s">
        <v>3</v>
      </c>
      <c r="J414" s="134" t="s">
        <v>3</v>
      </c>
      <c r="K414" s="198" t="s">
        <v>3</v>
      </c>
      <c r="L414" s="198" t="s">
        <v>3</v>
      </c>
      <c r="M414" s="132">
        <f>M432+M433</f>
        <v>869.2</v>
      </c>
      <c r="N414" s="132">
        <f>N432+N433</f>
        <v>763.57899999999995</v>
      </c>
      <c r="O414" s="132">
        <f>O432+O433</f>
        <v>778.09999999999991</v>
      </c>
      <c r="P414" s="132">
        <f>P431</f>
        <v>833.35</v>
      </c>
      <c r="Q414" s="132">
        <f>Q431</f>
        <v>836.3</v>
      </c>
      <c r="R414" s="132">
        <f>R431</f>
        <v>0</v>
      </c>
      <c r="S414" s="260">
        <f>S431</f>
        <v>0</v>
      </c>
      <c r="T414" s="132">
        <f>T431</f>
        <v>0</v>
      </c>
      <c r="U414" s="132">
        <f t="shared" ref="U414:W414" si="116">U431</f>
        <v>0</v>
      </c>
      <c r="V414" s="132">
        <f t="shared" si="116"/>
        <v>0</v>
      </c>
      <c r="W414" s="132">
        <f t="shared" si="116"/>
        <v>0</v>
      </c>
      <c r="X414" s="132">
        <f t="shared" si="115"/>
        <v>4080.5289999999995</v>
      </c>
    </row>
    <row r="415" spans="1:24">
      <c r="A415" s="3"/>
      <c r="B415" s="17" t="s">
        <v>9</v>
      </c>
      <c r="C415" s="17" t="s">
        <v>6</v>
      </c>
      <c r="D415" s="73" t="s">
        <v>3</v>
      </c>
      <c r="E415" s="47" t="s">
        <v>3</v>
      </c>
      <c r="F415" s="198" t="s">
        <v>3</v>
      </c>
      <c r="G415" s="199"/>
      <c r="H415" s="134" t="s">
        <v>3</v>
      </c>
      <c r="I415" s="134" t="s">
        <v>3</v>
      </c>
      <c r="J415" s="134" t="s">
        <v>3</v>
      </c>
      <c r="K415" s="198" t="s">
        <v>3</v>
      </c>
      <c r="L415" s="198" t="s">
        <v>3</v>
      </c>
      <c r="M415" s="132"/>
      <c r="N415" s="132"/>
      <c r="O415" s="132"/>
      <c r="P415" s="132"/>
      <c r="Q415" s="132"/>
      <c r="R415" s="132"/>
      <c r="S415" s="260"/>
      <c r="T415" s="132"/>
      <c r="U415" s="132"/>
      <c r="V415" s="132"/>
      <c r="W415" s="132"/>
      <c r="X415" s="132">
        <f>SUM(M415:T415)</f>
        <v>0</v>
      </c>
    </row>
    <row r="416" spans="1:24">
      <c r="A416" s="3"/>
      <c r="B416" s="17" t="s">
        <v>10</v>
      </c>
      <c r="C416" s="17" t="s">
        <v>6</v>
      </c>
      <c r="D416" s="73" t="s">
        <v>3</v>
      </c>
      <c r="E416" s="47" t="s">
        <v>3</v>
      </c>
      <c r="F416" s="198" t="s">
        <v>3</v>
      </c>
      <c r="G416" s="199"/>
      <c r="H416" s="134" t="s">
        <v>3</v>
      </c>
      <c r="I416" s="134" t="s">
        <v>3</v>
      </c>
      <c r="J416" s="134" t="s">
        <v>3</v>
      </c>
      <c r="K416" s="198" t="s">
        <v>3</v>
      </c>
      <c r="L416" s="198" t="s">
        <v>3</v>
      </c>
      <c r="M416" s="198" t="s">
        <v>3</v>
      </c>
      <c r="N416" s="198" t="s">
        <v>3</v>
      </c>
      <c r="O416" s="198" t="s">
        <v>3</v>
      </c>
      <c r="P416" s="198" t="s">
        <v>3</v>
      </c>
      <c r="Q416" s="221" t="s">
        <v>3</v>
      </c>
      <c r="R416" s="399" t="s">
        <v>3</v>
      </c>
      <c r="S416" s="280" t="s">
        <v>3</v>
      </c>
      <c r="T416" s="405"/>
      <c r="U416" s="405"/>
      <c r="V416" s="405"/>
      <c r="W416" s="405"/>
      <c r="X416" s="198" t="s">
        <v>3</v>
      </c>
    </row>
    <row r="417" spans="1:24" ht="306" customHeight="1">
      <c r="A417" s="3"/>
      <c r="B417" s="188" t="s">
        <v>269</v>
      </c>
      <c r="C417" s="17" t="s">
        <v>29</v>
      </c>
      <c r="D417" s="73"/>
      <c r="E417" s="26" t="s">
        <v>391</v>
      </c>
      <c r="F417" s="217" t="s">
        <v>354</v>
      </c>
      <c r="G417" s="199"/>
      <c r="H417" s="134" t="s">
        <v>3</v>
      </c>
      <c r="I417" s="134" t="s">
        <v>3</v>
      </c>
      <c r="J417" s="134" t="s">
        <v>3</v>
      </c>
      <c r="K417" s="198" t="s">
        <v>3</v>
      </c>
      <c r="L417" s="198" t="s">
        <v>3</v>
      </c>
      <c r="M417" s="198">
        <v>90</v>
      </c>
      <c r="N417" s="198">
        <v>90</v>
      </c>
      <c r="O417" s="198">
        <v>90</v>
      </c>
      <c r="P417" s="198">
        <v>90</v>
      </c>
      <c r="Q417" s="221">
        <v>100</v>
      </c>
      <c r="R417" s="399">
        <v>100</v>
      </c>
      <c r="S417" s="280">
        <v>100</v>
      </c>
      <c r="T417" s="405">
        <v>100</v>
      </c>
      <c r="U417" s="405">
        <v>100</v>
      </c>
      <c r="V417" s="405">
        <v>100</v>
      </c>
      <c r="W417" s="405">
        <v>100</v>
      </c>
      <c r="X417" s="198" t="s">
        <v>3</v>
      </c>
    </row>
    <row r="418" spans="1:24" ht="45">
      <c r="A418" s="3" t="s">
        <v>140</v>
      </c>
      <c r="B418" s="17" t="s">
        <v>145</v>
      </c>
      <c r="C418" s="17"/>
      <c r="D418" s="191">
        <v>1</v>
      </c>
      <c r="E418" s="47"/>
      <c r="F418" s="217" t="s">
        <v>354</v>
      </c>
      <c r="G418" s="199"/>
      <c r="H418" s="134"/>
      <c r="I418" s="134"/>
      <c r="J418" s="134"/>
      <c r="K418" s="198"/>
      <c r="L418" s="198"/>
      <c r="M418" s="198"/>
      <c r="N418" s="198"/>
      <c r="O418" s="198"/>
      <c r="P418" s="198"/>
      <c r="Q418" s="221"/>
      <c r="R418" s="132"/>
      <c r="S418" s="260"/>
      <c r="T418" s="132"/>
      <c r="U418" s="405"/>
      <c r="V418" s="405"/>
      <c r="W418" s="405"/>
      <c r="X418" s="198"/>
    </row>
    <row r="419" spans="1:24" ht="15" customHeight="1">
      <c r="A419" s="436"/>
      <c r="B419" s="468" t="s">
        <v>217</v>
      </c>
      <c r="C419" s="457" t="s">
        <v>6</v>
      </c>
      <c r="D419" s="26" t="s">
        <v>3</v>
      </c>
      <c r="E419" s="48" t="s">
        <v>3</v>
      </c>
      <c r="F419" s="198" t="s">
        <v>3</v>
      </c>
      <c r="G419" s="199"/>
      <c r="H419" s="134" t="s">
        <v>3</v>
      </c>
      <c r="I419" s="134" t="s">
        <v>3</v>
      </c>
      <c r="J419" s="134" t="s">
        <v>3</v>
      </c>
      <c r="K419" s="198" t="s">
        <v>3</v>
      </c>
      <c r="L419" s="198" t="s">
        <v>3</v>
      </c>
      <c r="M419" s="132">
        <f>SUM(M420:M425)</f>
        <v>30564.7</v>
      </c>
      <c r="N419" s="132">
        <f>SUM(N420:N425)</f>
        <v>30717.356000000003</v>
      </c>
      <c r="O419" s="132">
        <f>SUM(O420:O425)</f>
        <v>29230.100000000002</v>
      </c>
      <c r="P419" s="132">
        <f>SUM(P420:P430)</f>
        <v>31623.331999999999</v>
      </c>
      <c r="Q419" s="132">
        <f>SUM(Q420:Q430)</f>
        <v>35004.199999999997</v>
      </c>
      <c r="R419" s="132">
        <f>SUM(R420:R430)</f>
        <v>35796.009999999995</v>
      </c>
      <c r="S419" s="260">
        <f>SUM(S420:S430)</f>
        <v>33493</v>
      </c>
      <c r="T419" s="132">
        <f>SUM(T420:T430)</f>
        <v>27174.2</v>
      </c>
      <c r="U419" s="132">
        <f t="shared" ref="U419:W419" si="117">SUM(U420:U430)</f>
        <v>27174.2</v>
      </c>
      <c r="V419" s="132">
        <f t="shared" si="117"/>
        <v>32225.100000000002</v>
      </c>
      <c r="W419" s="132">
        <f t="shared" si="117"/>
        <v>32225.100000000002</v>
      </c>
      <c r="X419" s="132">
        <f>SUM(M419:W419)</f>
        <v>345227.29799999995</v>
      </c>
    </row>
    <row r="420" spans="1:24" ht="15" customHeight="1">
      <c r="A420" s="437"/>
      <c r="B420" s="469"/>
      <c r="C420" s="458"/>
      <c r="D420" s="26"/>
      <c r="E420" s="48"/>
      <c r="F420" s="198"/>
      <c r="G420" s="457" t="s">
        <v>34</v>
      </c>
      <c r="H420" s="134" t="s">
        <v>358</v>
      </c>
      <c r="I420" s="134" t="s">
        <v>185</v>
      </c>
      <c r="J420" s="134" t="s">
        <v>92</v>
      </c>
      <c r="K420" s="198" t="s">
        <v>3</v>
      </c>
      <c r="L420" s="198" t="s">
        <v>3</v>
      </c>
      <c r="M420" s="132">
        <v>5541.5</v>
      </c>
      <c r="N420" s="132">
        <v>5337.2</v>
      </c>
      <c r="O420" s="132">
        <v>2016.9</v>
      </c>
      <c r="P420" s="132">
        <v>1525.3</v>
      </c>
      <c r="Q420" s="132">
        <v>1558.7</v>
      </c>
      <c r="R420" s="132">
        <v>6690.35</v>
      </c>
      <c r="S420" s="260">
        <v>4514.1000000000004</v>
      </c>
      <c r="T420" s="132">
        <v>4514.1000000000004</v>
      </c>
      <c r="U420" s="132">
        <v>4514.1000000000004</v>
      </c>
      <c r="V420" s="132">
        <f t="shared" ref="V420:W420" si="118">1019.7+1450.6</f>
        <v>2470.3000000000002</v>
      </c>
      <c r="W420" s="132">
        <f t="shared" si="118"/>
        <v>2470.3000000000002</v>
      </c>
      <c r="X420" s="132">
        <f t="shared" ref="X420:X435" si="119">SUM(M420:W420)</f>
        <v>41152.850000000006</v>
      </c>
    </row>
    <row r="421" spans="1:24" ht="15" customHeight="1">
      <c r="A421" s="437"/>
      <c r="B421" s="469"/>
      <c r="C421" s="458"/>
      <c r="D421" s="26"/>
      <c r="E421" s="48"/>
      <c r="F421" s="198"/>
      <c r="G421" s="458"/>
      <c r="H421" s="134" t="s">
        <v>358</v>
      </c>
      <c r="I421" s="134" t="s">
        <v>185</v>
      </c>
      <c r="J421" s="134" t="s">
        <v>219</v>
      </c>
      <c r="K421" s="198" t="s">
        <v>3</v>
      </c>
      <c r="L421" s="198" t="s">
        <v>3</v>
      </c>
      <c r="M421" s="132" t="s">
        <v>3</v>
      </c>
      <c r="N421" s="132" t="s">
        <v>3</v>
      </c>
      <c r="O421" s="132">
        <v>177.2</v>
      </c>
      <c r="P421" s="132">
        <v>120</v>
      </c>
      <c r="Q421" s="132" t="s">
        <v>3</v>
      </c>
      <c r="R421" s="132" t="s">
        <v>3</v>
      </c>
      <c r="S421" s="260" t="s">
        <v>3</v>
      </c>
      <c r="T421" s="132" t="s">
        <v>3</v>
      </c>
      <c r="U421" s="132" t="s">
        <v>3</v>
      </c>
      <c r="V421" s="132" t="s">
        <v>3</v>
      </c>
      <c r="W421" s="132" t="s">
        <v>3</v>
      </c>
      <c r="X421" s="132">
        <f t="shared" si="119"/>
        <v>297.2</v>
      </c>
    </row>
    <row r="422" spans="1:24" ht="15" customHeight="1">
      <c r="A422" s="437"/>
      <c r="B422" s="469"/>
      <c r="C422" s="458"/>
      <c r="D422" s="26"/>
      <c r="E422" s="48"/>
      <c r="F422" s="198"/>
      <c r="G422" s="458"/>
      <c r="H422" s="134" t="s">
        <v>358</v>
      </c>
      <c r="I422" s="134" t="s">
        <v>185</v>
      </c>
      <c r="J422" s="134" t="s">
        <v>153</v>
      </c>
      <c r="K422" s="198" t="s">
        <v>3</v>
      </c>
      <c r="L422" s="198" t="s">
        <v>3</v>
      </c>
      <c r="M422" s="132" t="s">
        <v>3</v>
      </c>
      <c r="N422" s="132" t="s">
        <v>3</v>
      </c>
      <c r="O422" s="132">
        <v>33.1</v>
      </c>
      <c r="P422" s="132">
        <v>31.7</v>
      </c>
      <c r="Q422" s="132">
        <v>59.4</v>
      </c>
      <c r="R422" s="132">
        <v>62.74</v>
      </c>
      <c r="S422" s="260">
        <v>58.6</v>
      </c>
      <c r="T422" s="132">
        <v>58.6</v>
      </c>
      <c r="U422" s="132">
        <v>58.6</v>
      </c>
      <c r="V422" s="132">
        <v>58.6</v>
      </c>
      <c r="W422" s="132">
        <v>58.6</v>
      </c>
      <c r="X422" s="132">
        <f t="shared" si="119"/>
        <v>479.94000000000005</v>
      </c>
    </row>
    <row r="423" spans="1:24">
      <c r="A423" s="437"/>
      <c r="B423" s="469"/>
      <c r="C423" s="458"/>
      <c r="D423" s="26" t="s">
        <v>3</v>
      </c>
      <c r="E423" s="48" t="s">
        <v>3</v>
      </c>
      <c r="F423" s="198" t="s">
        <v>3</v>
      </c>
      <c r="G423" s="458"/>
      <c r="H423" s="134" t="s">
        <v>358</v>
      </c>
      <c r="I423" s="134" t="s">
        <v>178</v>
      </c>
      <c r="J423" s="134" t="s">
        <v>90</v>
      </c>
      <c r="K423" s="198" t="s">
        <v>3</v>
      </c>
      <c r="L423" s="198" t="s">
        <v>3</v>
      </c>
      <c r="M423" s="132">
        <f>23402.1+644</f>
        <v>24046.1</v>
      </c>
      <c r="N423" s="132">
        <v>24367.8</v>
      </c>
      <c r="O423" s="132">
        <v>26372.9</v>
      </c>
      <c r="P423" s="132">
        <v>27376.982</v>
      </c>
      <c r="Q423" s="132">
        <v>25882.7</v>
      </c>
      <c r="R423" s="132">
        <v>28677.78</v>
      </c>
      <c r="S423" s="260">
        <v>28495.200000000001</v>
      </c>
      <c r="T423" s="132">
        <v>22176.400000000001</v>
      </c>
      <c r="U423" s="132">
        <v>22176.400000000001</v>
      </c>
      <c r="V423" s="132">
        <f t="shared" ref="V423:W423" si="120">22245.7+1172.5+5668.7</f>
        <v>29086.9</v>
      </c>
      <c r="W423" s="132">
        <f t="shared" si="120"/>
        <v>29086.9</v>
      </c>
      <c r="X423" s="132">
        <f t="shared" si="119"/>
        <v>287746.06199999998</v>
      </c>
    </row>
    <row r="424" spans="1:24">
      <c r="A424" s="437"/>
      <c r="B424" s="469"/>
      <c r="C424" s="458"/>
      <c r="D424" s="26" t="s">
        <v>3</v>
      </c>
      <c r="E424" s="48" t="s">
        <v>3</v>
      </c>
      <c r="F424" s="198" t="s">
        <v>3</v>
      </c>
      <c r="G424" s="458"/>
      <c r="H424" s="134" t="s">
        <v>358</v>
      </c>
      <c r="I424" s="134" t="s">
        <v>178</v>
      </c>
      <c r="J424" s="134" t="s">
        <v>92</v>
      </c>
      <c r="K424" s="198" t="s">
        <v>3</v>
      </c>
      <c r="L424" s="198" t="s">
        <v>3</v>
      </c>
      <c r="M424" s="132">
        <f>495.3+453.9</f>
        <v>949.2</v>
      </c>
      <c r="N424" s="132">
        <v>957.36599999999999</v>
      </c>
      <c r="O424" s="132">
        <v>600</v>
      </c>
      <c r="P424" s="132">
        <v>356.2</v>
      </c>
      <c r="Q424" s="132">
        <v>414.9</v>
      </c>
      <c r="R424" s="132">
        <v>365.14</v>
      </c>
      <c r="S424" s="260">
        <v>425.1</v>
      </c>
      <c r="T424" s="132">
        <v>425.1</v>
      </c>
      <c r="U424" s="132">
        <v>425.1</v>
      </c>
      <c r="V424" s="132">
        <f t="shared" ref="V424:W424" si="121">259.1+350.2</f>
        <v>609.29999999999995</v>
      </c>
      <c r="W424" s="132">
        <f t="shared" si="121"/>
        <v>609.29999999999995</v>
      </c>
      <c r="X424" s="132">
        <f t="shared" si="119"/>
        <v>6136.7060000000001</v>
      </c>
    </row>
    <row r="425" spans="1:24">
      <c r="A425" s="437"/>
      <c r="B425" s="469"/>
      <c r="C425" s="458"/>
      <c r="D425" s="26"/>
      <c r="E425" s="48"/>
      <c r="F425" s="198"/>
      <c r="G425" s="458"/>
      <c r="H425" s="134" t="s">
        <v>358</v>
      </c>
      <c r="I425" s="134" t="s">
        <v>178</v>
      </c>
      <c r="J425" s="134" t="s">
        <v>153</v>
      </c>
      <c r="K425" s="198" t="s">
        <v>3</v>
      </c>
      <c r="L425" s="198" t="s">
        <v>3</v>
      </c>
      <c r="M425" s="132">
        <f>18.9+9</f>
        <v>27.9</v>
      </c>
      <c r="N425" s="132">
        <v>54.99</v>
      </c>
      <c r="O425" s="132">
        <v>30</v>
      </c>
      <c r="P425" s="132">
        <v>2</v>
      </c>
      <c r="Q425" s="132">
        <v>1</v>
      </c>
      <c r="R425" s="132">
        <v>0</v>
      </c>
      <c r="S425" s="260">
        <v>0</v>
      </c>
      <c r="T425" s="132">
        <v>0</v>
      </c>
      <c r="U425" s="132"/>
      <c r="V425" s="132"/>
      <c r="W425" s="132"/>
      <c r="X425" s="132">
        <f t="shared" si="119"/>
        <v>115.89</v>
      </c>
    </row>
    <row r="426" spans="1:24">
      <c r="A426" s="151"/>
      <c r="B426" s="469"/>
      <c r="C426" s="172"/>
      <c r="D426" s="26"/>
      <c r="E426" s="48"/>
      <c r="F426" s="198"/>
      <c r="G426" s="494" t="s">
        <v>251</v>
      </c>
      <c r="H426" s="134" t="s">
        <v>358</v>
      </c>
      <c r="I426" s="134" t="s">
        <v>185</v>
      </c>
      <c r="J426" s="134" t="s">
        <v>92</v>
      </c>
      <c r="K426" s="198" t="s">
        <v>3</v>
      </c>
      <c r="L426" s="198" t="s">
        <v>3</v>
      </c>
      <c r="M426" s="198" t="s">
        <v>3</v>
      </c>
      <c r="N426" s="198" t="s">
        <v>3</v>
      </c>
      <c r="O426" s="198" t="s">
        <v>3</v>
      </c>
      <c r="P426" s="132">
        <v>36.67</v>
      </c>
      <c r="Q426" s="221">
        <v>2662.9</v>
      </c>
      <c r="R426" s="399" t="s">
        <v>3</v>
      </c>
      <c r="S426" s="257" t="s">
        <v>3</v>
      </c>
      <c r="T426" s="401" t="s">
        <v>3</v>
      </c>
      <c r="U426" s="401" t="s">
        <v>3</v>
      </c>
      <c r="V426" s="401" t="s">
        <v>3</v>
      </c>
      <c r="W426" s="401" t="s">
        <v>3</v>
      </c>
      <c r="X426" s="132">
        <f t="shared" si="119"/>
        <v>2699.57</v>
      </c>
    </row>
    <row r="427" spans="1:24" ht="15" customHeight="1">
      <c r="A427" s="151"/>
      <c r="B427" s="469"/>
      <c r="C427" s="172"/>
      <c r="D427" s="26"/>
      <c r="E427" s="48"/>
      <c r="F427" s="198"/>
      <c r="G427" s="494"/>
      <c r="H427" s="134" t="s">
        <v>358</v>
      </c>
      <c r="I427" s="134" t="s">
        <v>178</v>
      </c>
      <c r="J427" s="134" t="s">
        <v>90</v>
      </c>
      <c r="K427" s="198" t="s">
        <v>3</v>
      </c>
      <c r="L427" s="198" t="s">
        <v>3</v>
      </c>
      <c r="M427" s="198" t="s">
        <v>3</v>
      </c>
      <c r="N427" s="198" t="s">
        <v>3</v>
      </c>
      <c r="O427" s="198" t="s">
        <v>3</v>
      </c>
      <c r="P427" s="132">
        <v>2088.2800000000002</v>
      </c>
      <c r="Q427" s="132">
        <v>4352.8999999999996</v>
      </c>
      <c r="R427" s="399" t="s">
        <v>3</v>
      </c>
      <c r="S427" s="257" t="s">
        <v>3</v>
      </c>
      <c r="T427" s="401" t="s">
        <v>3</v>
      </c>
      <c r="U427" s="401" t="s">
        <v>3</v>
      </c>
      <c r="V427" s="401" t="s">
        <v>3</v>
      </c>
      <c r="W427" s="401" t="s">
        <v>3</v>
      </c>
      <c r="X427" s="132">
        <f t="shared" si="119"/>
        <v>6441.18</v>
      </c>
    </row>
    <row r="428" spans="1:24" ht="15" customHeight="1">
      <c r="A428" s="155"/>
      <c r="B428" s="469"/>
      <c r="C428" s="172"/>
      <c r="D428" s="26"/>
      <c r="E428" s="48"/>
      <c r="F428" s="198"/>
      <c r="G428" s="494"/>
      <c r="H428" s="134" t="s">
        <v>358</v>
      </c>
      <c r="I428" s="134" t="s">
        <v>178</v>
      </c>
      <c r="J428" s="134" t="s">
        <v>92</v>
      </c>
      <c r="K428" s="198" t="s">
        <v>3</v>
      </c>
      <c r="L428" s="198" t="s">
        <v>3</v>
      </c>
      <c r="M428" s="198" t="s">
        <v>3</v>
      </c>
      <c r="N428" s="198" t="s">
        <v>3</v>
      </c>
      <c r="O428" s="198" t="s">
        <v>3</v>
      </c>
      <c r="P428" s="198">
        <v>86.2</v>
      </c>
      <c r="Q428" s="132">
        <v>56.7</v>
      </c>
      <c r="R428" s="399" t="s">
        <v>3</v>
      </c>
      <c r="S428" s="257" t="s">
        <v>3</v>
      </c>
      <c r="T428" s="401" t="s">
        <v>3</v>
      </c>
      <c r="U428" s="401" t="s">
        <v>3</v>
      </c>
      <c r="V428" s="401" t="s">
        <v>3</v>
      </c>
      <c r="W428" s="401" t="s">
        <v>3</v>
      </c>
      <c r="X428" s="132">
        <f t="shared" si="119"/>
        <v>142.9</v>
      </c>
    </row>
    <row r="429" spans="1:24" ht="15" customHeight="1">
      <c r="A429" s="162"/>
      <c r="B429" s="469"/>
      <c r="C429" s="172"/>
      <c r="D429" s="26"/>
      <c r="E429" s="48"/>
      <c r="F429" s="198"/>
      <c r="G429" s="494"/>
      <c r="H429" s="134" t="s">
        <v>358</v>
      </c>
      <c r="I429" s="134" t="s">
        <v>178</v>
      </c>
      <c r="J429" s="134" t="s">
        <v>153</v>
      </c>
      <c r="K429" s="198" t="s">
        <v>3</v>
      </c>
      <c r="L429" s="198" t="s">
        <v>3</v>
      </c>
      <c r="M429" s="198" t="s">
        <v>3</v>
      </c>
      <c r="N429" s="198" t="s">
        <v>3</v>
      </c>
      <c r="O429" s="198" t="s">
        <v>3</v>
      </c>
      <c r="P429" s="198"/>
      <c r="Q429" s="132">
        <v>0.6</v>
      </c>
      <c r="R429" s="399" t="s">
        <v>3</v>
      </c>
      <c r="S429" s="257" t="s">
        <v>3</v>
      </c>
      <c r="T429" s="401" t="s">
        <v>3</v>
      </c>
      <c r="U429" s="401" t="s">
        <v>3</v>
      </c>
      <c r="V429" s="401" t="s">
        <v>3</v>
      </c>
      <c r="W429" s="401" t="s">
        <v>3</v>
      </c>
      <c r="X429" s="132">
        <f t="shared" si="119"/>
        <v>0.6</v>
      </c>
    </row>
    <row r="430" spans="1:24" ht="61.15" customHeight="1">
      <c r="A430" s="153"/>
      <c r="B430" s="470"/>
      <c r="C430" s="172"/>
      <c r="D430" s="26"/>
      <c r="E430" s="48"/>
      <c r="F430" s="198"/>
      <c r="G430" s="494"/>
      <c r="H430" s="134" t="s">
        <v>358</v>
      </c>
      <c r="I430" s="134" t="s">
        <v>185</v>
      </c>
      <c r="J430" s="134" t="s">
        <v>153</v>
      </c>
      <c r="K430" s="198" t="s">
        <v>3</v>
      </c>
      <c r="L430" s="198" t="s">
        <v>3</v>
      </c>
      <c r="M430" s="198" t="s">
        <v>3</v>
      </c>
      <c r="N430" s="198" t="s">
        <v>3</v>
      </c>
      <c r="O430" s="198" t="s">
        <v>3</v>
      </c>
      <c r="P430" s="198" t="s">
        <v>3</v>
      </c>
      <c r="Q430" s="132">
        <v>14.4</v>
      </c>
      <c r="R430" s="399" t="s">
        <v>3</v>
      </c>
      <c r="S430" s="257" t="s">
        <v>3</v>
      </c>
      <c r="T430" s="401" t="s">
        <v>3</v>
      </c>
      <c r="U430" s="401" t="s">
        <v>3</v>
      </c>
      <c r="V430" s="401" t="s">
        <v>3</v>
      </c>
      <c r="W430" s="401" t="s">
        <v>3</v>
      </c>
      <c r="X430" s="132">
        <f t="shared" si="119"/>
        <v>14.4</v>
      </c>
    </row>
    <row r="431" spans="1:24" ht="30">
      <c r="A431" s="3"/>
      <c r="B431" s="79" t="s">
        <v>28</v>
      </c>
      <c r="C431" s="17"/>
      <c r="D431" s="73"/>
      <c r="E431" s="47"/>
      <c r="F431" s="198"/>
      <c r="G431" s="199"/>
      <c r="H431" s="198" t="s">
        <v>3</v>
      </c>
      <c r="I431" s="198" t="s">
        <v>3</v>
      </c>
      <c r="J431" s="198" t="s">
        <v>3</v>
      </c>
      <c r="K431" s="198" t="s">
        <v>3</v>
      </c>
      <c r="L431" s="198" t="s">
        <v>3</v>
      </c>
      <c r="M431" s="132">
        <f>SUM(M432:M433)</f>
        <v>869.2</v>
      </c>
      <c r="N431" s="132">
        <f>SUM(N432:N433)</f>
        <v>763.57899999999995</v>
      </c>
      <c r="O431" s="132">
        <f>SUM(O432:O433)</f>
        <v>778.09999999999991</v>
      </c>
      <c r="P431" s="132">
        <f>SUM(P432:P435)</f>
        <v>833.35</v>
      </c>
      <c r="Q431" s="132">
        <f>SUM(Q432:Q435)</f>
        <v>836.3</v>
      </c>
      <c r="R431" s="132">
        <f>SUM(R432:R435)</f>
        <v>0</v>
      </c>
      <c r="S431" s="260">
        <f>SUM(S432:S435)</f>
        <v>0</v>
      </c>
      <c r="T431" s="132">
        <f>SUM(T432:T435)</f>
        <v>0</v>
      </c>
      <c r="U431" s="132">
        <f t="shared" ref="U431:W431" si="122">SUM(U432:U435)</f>
        <v>0</v>
      </c>
      <c r="V431" s="132">
        <f t="shared" si="122"/>
        <v>0</v>
      </c>
      <c r="W431" s="132">
        <f t="shared" si="122"/>
        <v>0</v>
      </c>
      <c r="X431" s="132">
        <f>SUM(M431:W431)</f>
        <v>4080.5289999999995</v>
      </c>
    </row>
    <row r="432" spans="1:24">
      <c r="A432" s="3"/>
      <c r="B432" s="468" t="s">
        <v>8</v>
      </c>
      <c r="C432" s="457" t="s">
        <v>6</v>
      </c>
      <c r="D432" s="73"/>
      <c r="E432" s="47" t="s">
        <v>3</v>
      </c>
      <c r="F432" s="198" t="s">
        <v>3</v>
      </c>
      <c r="G432" s="457" t="s">
        <v>34</v>
      </c>
      <c r="H432" s="134" t="s">
        <v>358</v>
      </c>
      <c r="I432" s="134" t="s">
        <v>179</v>
      </c>
      <c r="J432" s="134" t="s">
        <v>90</v>
      </c>
      <c r="K432" s="198" t="s">
        <v>3</v>
      </c>
      <c r="L432" s="198" t="s">
        <v>3</v>
      </c>
      <c r="M432" s="132">
        <v>501</v>
      </c>
      <c r="N432" s="132">
        <v>501.3</v>
      </c>
      <c r="O432" s="132">
        <v>530.9</v>
      </c>
      <c r="P432" s="132">
        <f>176.8+51.15</f>
        <v>227.95000000000002</v>
      </c>
      <c r="Q432" s="221" t="s">
        <v>3</v>
      </c>
      <c r="R432" s="399" t="s">
        <v>3</v>
      </c>
      <c r="S432" s="257" t="s">
        <v>3</v>
      </c>
      <c r="T432" s="401" t="s">
        <v>3</v>
      </c>
      <c r="U432" s="401" t="s">
        <v>3</v>
      </c>
      <c r="V432" s="401" t="s">
        <v>3</v>
      </c>
      <c r="W432" s="401" t="s">
        <v>3</v>
      </c>
      <c r="X432" s="132">
        <f t="shared" si="119"/>
        <v>1761.1499999999999</v>
      </c>
    </row>
    <row r="433" spans="1:24" ht="65.25" customHeight="1">
      <c r="A433" s="3"/>
      <c r="B433" s="469"/>
      <c r="C433" s="459"/>
      <c r="D433" s="73"/>
      <c r="E433" s="47"/>
      <c r="F433" s="198"/>
      <c r="G433" s="459"/>
      <c r="H433" s="134" t="s">
        <v>358</v>
      </c>
      <c r="I433" s="134" t="s">
        <v>179</v>
      </c>
      <c r="J433" s="134" t="s">
        <v>92</v>
      </c>
      <c r="K433" s="198" t="s">
        <v>3</v>
      </c>
      <c r="L433" s="198" t="s">
        <v>3</v>
      </c>
      <c r="M433" s="132">
        <v>368.2</v>
      </c>
      <c r="N433" s="132">
        <v>262.279</v>
      </c>
      <c r="O433" s="132">
        <v>247.2</v>
      </c>
      <c r="P433" s="132">
        <v>0</v>
      </c>
      <c r="Q433" s="221" t="s">
        <v>3</v>
      </c>
      <c r="R433" s="399" t="s">
        <v>3</v>
      </c>
      <c r="S433" s="257" t="s">
        <v>3</v>
      </c>
      <c r="T433" s="401" t="s">
        <v>3</v>
      </c>
      <c r="U433" s="401" t="s">
        <v>3</v>
      </c>
      <c r="V433" s="401" t="s">
        <v>3</v>
      </c>
      <c r="W433" s="401" t="s">
        <v>3</v>
      </c>
      <c r="X433" s="132">
        <f t="shared" si="119"/>
        <v>877.67900000000009</v>
      </c>
    </row>
    <row r="434" spans="1:24">
      <c r="A434" s="3"/>
      <c r="B434" s="469"/>
      <c r="C434" s="168"/>
      <c r="D434" s="73"/>
      <c r="E434" s="47"/>
      <c r="F434" s="198"/>
      <c r="G434" s="457" t="s">
        <v>251</v>
      </c>
      <c r="H434" s="134" t="s">
        <v>358</v>
      </c>
      <c r="I434" s="134" t="s">
        <v>179</v>
      </c>
      <c r="J434" s="134" t="s">
        <v>90</v>
      </c>
      <c r="K434" s="198" t="s">
        <v>3</v>
      </c>
      <c r="L434" s="198" t="s">
        <v>3</v>
      </c>
      <c r="M434" s="198" t="s">
        <v>3</v>
      </c>
      <c r="N434" s="198" t="s">
        <v>3</v>
      </c>
      <c r="O434" s="198" t="s">
        <v>3</v>
      </c>
      <c r="P434" s="132">
        <v>381.4</v>
      </c>
      <c r="Q434" s="221">
        <v>682.4</v>
      </c>
      <c r="R434" s="399" t="s">
        <v>3</v>
      </c>
      <c r="S434" s="257" t="s">
        <v>3</v>
      </c>
      <c r="T434" s="401" t="s">
        <v>3</v>
      </c>
      <c r="U434" s="401" t="s">
        <v>3</v>
      </c>
      <c r="V434" s="401" t="s">
        <v>3</v>
      </c>
      <c r="W434" s="401" t="s">
        <v>3</v>
      </c>
      <c r="X434" s="132">
        <f t="shared" si="119"/>
        <v>1063.8</v>
      </c>
    </row>
    <row r="435" spans="1:24" ht="95.25" customHeight="1">
      <c r="A435" s="3"/>
      <c r="B435" s="470"/>
      <c r="C435" s="168"/>
      <c r="D435" s="73"/>
      <c r="E435" s="47"/>
      <c r="F435" s="198"/>
      <c r="G435" s="459"/>
      <c r="H435" s="134" t="s">
        <v>358</v>
      </c>
      <c r="I435" s="134" t="s">
        <v>179</v>
      </c>
      <c r="J435" s="134" t="s">
        <v>92</v>
      </c>
      <c r="K435" s="198" t="s">
        <v>3</v>
      </c>
      <c r="L435" s="198" t="s">
        <v>3</v>
      </c>
      <c r="M435" s="198" t="s">
        <v>3</v>
      </c>
      <c r="N435" s="198" t="s">
        <v>3</v>
      </c>
      <c r="O435" s="198" t="s">
        <v>3</v>
      </c>
      <c r="P435" s="132">
        <v>224</v>
      </c>
      <c r="Q435" s="146">
        <v>153.9</v>
      </c>
      <c r="R435" s="399" t="s">
        <v>3</v>
      </c>
      <c r="S435" s="257" t="s">
        <v>3</v>
      </c>
      <c r="T435" s="401" t="s">
        <v>3</v>
      </c>
      <c r="U435" s="401" t="s">
        <v>3</v>
      </c>
      <c r="V435" s="401" t="s">
        <v>3</v>
      </c>
      <c r="W435" s="401" t="s">
        <v>3</v>
      </c>
      <c r="X435" s="132">
        <f t="shared" si="119"/>
        <v>377.9</v>
      </c>
    </row>
    <row r="436" spans="1:24">
      <c r="A436" s="3"/>
      <c r="B436" s="17" t="s">
        <v>9</v>
      </c>
      <c r="C436" s="17" t="s">
        <v>6</v>
      </c>
      <c r="D436" s="73"/>
      <c r="E436" s="47" t="s">
        <v>3</v>
      </c>
      <c r="F436" s="198" t="s">
        <v>3</v>
      </c>
      <c r="G436" s="199"/>
      <c r="H436" s="134"/>
      <c r="I436" s="134"/>
      <c r="J436" s="134"/>
      <c r="K436" s="198" t="s">
        <v>3</v>
      </c>
      <c r="L436" s="198" t="s">
        <v>3</v>
      </c>
      <c r="M436" s="198"/>
      <c r="N436" s="198"/>
      <c r="O436" s="198"/>
      <c r="P436" s="198"/>
      <c r="Q436" s="221"/>
      <c r="R436" s="399"/>
      <c r="S436" s="280"/>
      <c r="T436" s="405"/>
      <c r="U436" s="405"/>
      <c r="V436" s="405"/>
      <c r="W436" s="405"/>
      <c r="X436" s="198"/>
    </row>
    <row r="437" spans="1:24">
      <c r="A437" s="3"/>
      <c r="B437" s="17" t="s">
        <v>10</v>
      </c>
      <c r="C437" s="17" t="s">
        <v>6</v>
      </c>
      <c r="D437" s="73"/>
      <c r="E437" s="47" t="s">
        <v>3</v>
      </c>
      <c r="F437" s="198" t="s">
        <v>3</v>
      </c>
      <c r="G437" s="199"/>
      <c r="H437" s="134" t="s">
        <v>3</v>
      </c>
      <c r="I437" s="134" t="s">
        <v>3</v>
      </c>
      <c r="J437" s="134" t="s">
        <v>3</v>
      </c>
      <c r="K437" s="198" t="s">
        <v>3</v>
      </c>
      <c r="L437" s="198" t="s">
        <v>3</v>
      </c>
      <c r="M437" s="198"/>
      <c r="N437" s="198"/>
      <c r="O437" s="198"/>
      <c r="P437" s="132"/>
      <c r="Q437" s="132"/>
      <c r="R437" s="132"/>
      <c r="S437" s="280"/>
      <c r="T437" s="405"/>
      <c r="U437" s="405"/>
      <c r="V437" s="405"/>
      <c r="W437" s="405"/>
      <c r="X437" s="198"/>
    </row>
    <row r="438" spans="1:24" ht="145.15" customHeight="1">
      <c r="A438" s="3"/>
      <c r="B438" s="77" t="s">
        <v>117</v>
      </c>
      <c r="C438" s="77" t="s">
        <v>29</v>
      </c>
      <c r="D438" s="73" t="s">
        <v>3</v>
      </c>
      <c r="E438" s="73" t="s">
        <v>266</v>
      </c>
      <c r="F438" s="217" t="s">
        <v>354</v>
      </c>
      <c r="G438" s="199"/>
      <c r="H438" s="134" t="s">
        <v>3</v>
      </c>
      <c r="I438" s="134" t="s">
        <v>3</v>
      </c>
      <c r="J438" s="134" t="s">
        <v>3</v>
      </c>
      <c r="K438" s="198">
        <v>70</v>
      </c>
      <c r="L438" s="198">
        <v>71</v>
      </c>
      <c r="M438" s="198">
        <v>74</v>
      </c>
      <c r="N438" s="198">
        <v>78</v>
      </c>
      <c r="O438" s="131">
        <v>83</v>
      </c>
      <c r="P438" s="131">
        <v>88</v>
      </c>
      <c r="Q438" s="131">
        <v>90</v>
      </c>
      <c r="R438" s="131">
        <v>90</v>
      </c>
      <c r="S438" s="321">
        <v>90</v>
      </c>
      <c r="T438" s="131">
        <v>90</v>
      </c>
      <c r="U438" s="131">
        <v>90.5</v>
      </c>
      <c r="V438" s="131">
        <v>91</v>
      </c>
      <c r="W438" s="131">
        <v>92</v>
      </c>
      <c r="X438" s="198" t="s">
        <v>3</v>
      </c>
    </row>
    <row r="439" spans="1:24" ht="26.25">
      <c r="A439" s="23"/>
      <c r="B439" s="159"/>
      <c r="C439" s="159"/>
      <c r="D439" s="207"/>
      <c r="E439" s="208"/>
      <c r="F439" s="161"/>
      <c r="G439" s="209"/>
      <c r="H439" s="210"/>
      <c r="I439" s="210" t="s">
        <v>286</v>
      </c>
      <c r="J439" s="210"/>
      <c r="K439" s="161"/>
      <c r="L439" s="161"/>
      <c r="M439" s="161"/>
      <c r="N439" s="161"/>
      <c r="O439" s="161"/>
      <c r="P439" s="160"/>
      <c r="Q439" s="160"/>
      <c r="R439" s="160"/>
      <c r="S439" s="335"/>
      <c r="T439" s="161"/>
      <c r="U439" s="161"/>
      <c r="V439" s="161"/>
      <c r="W439" s="161"/>
      <c r="X439" s="211" t="s">
        <v>288</v>
      </c>
    </row>
    <row r="444" spans="1:24">
      <c r="M444" s="212"/>
    </row>
  </sheetData>
  <autoFilter ref="A13:X441">
    <filterColumn colId="8"/>
    <filterColumn colId="20"/>
    <filterColumn colId="21"/>
    <filterColumn colId="22"/>
  </autoFilter>
  <mergeCells count="108">
    <mergeCell ref="R1:X1"/>
    <mergeCell ref="C127:C128"/>
    <mergeCell ref="C31:C38"/>
    <mergeCell ref="C10:C11"/>
    <mergeCell ref="B31:B38"/>
    <mergeCell ref="B137:B138"/>
    <mergeCell ref="C46:C52"/>
    <mergeCell ref="C102:C104"/>
    <mergeCell ref="E10:E11"/>
    <mergeCell ref="B79:B84"/>
    <mergeCell ref="R2:X3"/>
    <mergeCell ref="H10:J10"/>
    <mergeCell ref="B111:B113"/>
    <mergeCell ref="R6:X6"/>
    <mergeCell ref="R5:X5"/>
    <mergeCell ref="B120:B121"/>
    <mergeCell ref="B10:B11"/>
    <mergeCell ref="B54:B61"/>
    <mergeCell ref="B46:B52"/>
    <mergeCell ref="G10:G11"/>
    <mergeCell ref="B23:X23"/>
    <mergeCell ref="K10:X10"/>
    <mergeCell ref="D10:D11"/>
    <mergeCell ref="A348:A350"/>
    <mergeCell ref="B248:B250"/>
    <mergeCell ref="C248:C250"/>
    <mergeCell ref="D248:D250"/>
    <mergeCell ref="E248:E250"/>
    <mergeCell ref="F248:F250"/>
    <mergeCell ref="C348:C350"/>
    <mergeCell ref="A248:A250"/>
    <mergeCell ref="B321:B323"/>
    <mergeCell ref="B328:B330"/>
    <mergeCell ref="B332:B334"/>
    <mergeCell ref="B282:B284"/>
    <mergeCell ref="B317:B319"/>
    <mergeCell ref="B252:B253"/>
    <mergeCell ref="B262:B263"/>
    <mergeCell ref="A150:A151"/>
    <mergeCell ref="C150:C151"/>
    <mergeCell ref="F10:F11"/>
    <mergeCell ref="C91:C92"/>
    <mergeCell ref="A364:A367"/>
    <mergeCell ref="A201:A202"/>
    <mergeCell ref="A120:A121"/>
    <mergeCell ref="A179:A182"/>
    <mergeCell ref="B150:B151"/>
    <mergeCell ref="B127:B130"/>
    <mergeCell ref="C201:C202"/>
    <mergeCell ref="B184:B185"/>
    <mergeCell ref="A10:A11"/>
    <mergeCell ref="A31:A38"/>
    <mergeCell ref="A46:A51"/>
    <mergeCell ref="A66:A70"/>
    <mergeCell ref="A91:A92"/>
    <mergeCell ref="A54:A61"/>
    <mergeCell ref="A102:A104"/>
    <mergeCell ref="A127:A128"/>
    <mergeCell ref="A157:A158"/>
    <mergeCell ref="C157:C158"/>
    <mergeCell ref="F351:F352"/>
    <mergeCell ref="B201:B202"/>
    <mergeCell ref="G434:G435"/>
    <mergeCell ref="C432:C433"/>
    <mergeCell ref="B432:B435"/>
    <mergeCell ref="C375:C376"/>
    <mergeCell ref="G420:G425"/>
    <mergeCell ref="G426:G430"/>
    <mergeCell ref="B375:B379"/>
    <mergeCell ref="G432:G433"/>
    <mergeCell ref="B396:X396"/>
    <mergeCell ref="B411:X411"/>
    <mergeCell ref="C419:C425"/>
    <mergeCell ref="G375:G387"/>
    <mergeCell ref="B419:B430"/>
    <mergeCell ref="B157:B168"/>
    <mergeCell ref="G351:G352"/>
    <mergeCell ref="B339:X339"/>
    <mergeCell ref="G216:G217"/>
    <mergeCell ref="G348:G350"/>
    <mergeCell ref="G278:G280"/>
    <mergeCell ref="G248:G250"/>
    <mergeCell ref="G170:G172"/>
    <mergeCell ref="B170:B173"/>
    <mergeCell ref="A419:A425"/>
    <mergeCell ref="Q7:X7"/>
    <mergeCell ref="A190:A191"/>
    <mergeCell ref="B364:B368"/>
    <mergeCell ref="A375:A379"/>
    <mergeCell ref="B190:B191"/>
    <mergeCell ref="B91:B92"/>
    <mergeCell ref="C364:C367"/>
    <mergeCell ref="G190:G191"/>
    <mergeCell ref="G201:G202"/>
    <mergeCell ref="B66:B76"/>
    <mergeCell ref="C54:C61"/>
    <mergeCell ref="G164:G168"/>
    <mergeCell ref="B348:B350"/>
    <mergeCell ref="C190:C191"/>
    <mergeCell ref="G158:G163"/>
    <mergeCell ref="B8:S8"/>
    <mergeCell ref="B102:B109"/>
    <mergeCell ref="C184:C185"/>
    <mergeCell ref="D184:D185"/>
    <mergeCell ref="E184:E185"/>
    <mergeCell ref="F184:F185"/>
    <mergeCell ref="B179:B182"/>
    <mergeCell ref="C66:C70"/>
  </mergeCells>
  <pageMargins left="0.39370078740157483" right="0.39370078740157483" top="0.43307086614173229" bottom="0.39370078740157483" header="0.31496062992125984" footer="0.31496062992125984"/>
  <pageSetup paperSize="9" scale="40" firstPageNumber="6" orientation="landscape" useFirstPageNumber="1" r:id="rId1"/>
  <headerFooter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Прил.1</vt:lpstr>
      <vt:lpstr>изменение обеспеч в конце</vt:lpstr>
      <vt:lpstr>фин-е 0</vt:lpstr>
      <vt:lpstr>изменения</vt:lpstr>
      <vt:lpstr>'изменение обеспеч в конце'!Заголовки_для_печати</vt:lpstr>
      <vt:lpstr>изменения!Заголовки_для_печати</vt:lpstr>
      <vt:lpstr>Прил.1!Заголовки_для_печати</vt:lpstr>
      <vt:lpstr>'изменение обеспеч в конце'!Область_печати</vt:lpstr>
      <vt:lpstr>изменения!Область_печати</vt:lpstr>
      <vt:lpstr>Прил.1!Область_печати</vt:lpstr>
      <vt:lpstr>'фин-е 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Сверкунова Ю.В.</cp:lastModifiedBy>
  <cp:lastPrinted>2020-05-08T01:19:08Z</cp:lastPrinted>
  <dcterms:created xsi:type="dcterms:W3CDTF">2013-11-22T11:49:29Z</dcterms:created>
  <dcterms:modified xsi:type="dcterms:W3CDTF">2020-05-08T01:21:20Z</dcterms:modified>
</cp:coreProperties>
</file>