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9" activeTab="9"/>
  </bookViews>
  <sheets>
    <sheet name="Лист1" sheetId="1" r:id="rId1"/>
    <sheet name="Лист2" sheetId="2" r:id="rId2"/>
    <sheet name="Лист3" sheetId="3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июнь" sheetId="8" state="hidden" r:id="rId8"/>
    <sheet name="июль" sheetId="9" state="hidden" r:id="rId9"/>
    <sheet name="2017" sheetId="10" r:id="rId10"/>
    <sheet name="6 мес.2014 с 2015" sheetId="11" state="hidden" r:id="rId11"/>
    <sheet name="июнь 2014 с 2015" sheetId="12" state="hidden" r:id="rId12"/>
  </sheets>
  <definedNames>
    <definedName name="Z_13FFC561_9489_11D9_88B5_0050705212CF_.wvu.PrintArea" localSheetId="0" hidden="1">'Лист1'!$A$1:$K$56</definedName>
    <definedName name="Z_13FFC561_9489_11D9_88B5_0050705212CF_.wvu.Rows" localSheetId="9" hidden="1">'2017'!$6:$6,'2017'!$19:$23,'2017'!$26:$27,'2017'!$31:$32,'2017'!$34:$38,'2017'!$40:$43,'2017'!$47:$47,'2017'!$51:$53,'2017'!$108:$109,'2017'!$113:$113</definedName>
    <definedName name="Z_13FFC561_9489_11D9_88B5_0050705212CF_.wvu.Rows" localSheetId="10" hidden="1">'6 мес.2014 с 2015'!$28:$38</definedName>
    <definedName name="Z_13FFC561_9489_11D9_88B5_0050705212CF_.wvu.Rows" localSheetId="8" hidden="1">'июль'!$14:$14,'июль'!$28:$28,'июль'!$30:$30,'июль'!$35:$35,'июль'!$40:$40,'июль'!$45:$45</definedName>
    <definedName name="Z_13FFC561_9489_11D9_88B5_0050705212CF_.wvu.Rows" localSheetId="7" hidden="1">'июнь'!$14:$14,'июнь'!$28:$28,'июнь'!$30:$30,'июнь'!$35:$35,'июнь'!$40:$40,'июнь'!$45:$45</definedName>
    <definedName name="Z_13FFC561_9489_11D9_88B5_0050705212CF_.wvu.Rows" localSheetId="11" hidden="1">'июнь 2014 с 2015'!$28:$38</definedName>
    <definedName name="Z_13FFC561_9489_11D9_88B5_0050705212CF_.wvu.Rows" localSheetId="0" hidden="1">'Лист1'!$14:$14,'Лист1'!$28:$28,'Лист1'!$30:$30,'Лист1'!$35:$35,'Лист1'!$40:$40,'Лист1'!$45:$45</definedName>
    <definedName name="Z_13FFC561_9489_11D9_88B5_0050705212CF_.wvu.Rows" localSheetId="3" hidden="1">'Лист4'!$14:$14,'Лист4'!$28:$28,'Лист4'!$30:$30,'Лист4'!$35:$35,'Лист4'!$40:$40,'Лист4'!$45:$45</definedName>
    <definedName name="Z_13FFC561_9489_11D9_88B5_0050705212CF_.wvu.Rows" localSheetId="4" hidden="1">'Лист5'!$14:$14,'Лист5'!$28:$28,'Лист5'!$30:$30,'Лист5'!$35:$35,'Лист5'!$40:$40,'Лист5'!$45:$45</definedName>
    <definedName name="Z_13FFC561_9489_11D9_88B5_0050705212CF_.wvu.Rows" localSheetId="5" hidden="1">'Лист6'!$14:$14,'Лист6'!$28:$28,'Лист6'!$30:$30,'Лист6'!$35:$35,'Лист6'!$40:$40,'Лист6'!$45:$45</definedName>
    <definedName name="Z_13FFC561_9489_11D9_88B5_0050705212CF_.wvu.Rows" localSheetId="6" hidden="1">'Лист7'!$14:$14,'Лист7'!$28:$28,'Лист7'!$30:$30,'Лист7'!$35:$35,'Лист7'!$40:$40,'Лист7'!$45:$45</definedName>
    <definedName name="Z_4DDC44E0_FDE7_4C76_B2CB_EB1E9D545DCF_.wvu.PrintArea" localSheetId="9" hidden="1">'2017'!$A$1:$E$160</definedName>
    <definedName name="Z_4DDC44E0_FDE7_4C76_B2CB_EB1E9D545DCF_.wvu.PrintArea" localSheetId="0" hidden="1">'Лист1'!$A$1:$K$56</definedName>
    <definedName name="Z_4DDC44E0_FDE7_4C76_B2CB_EB1E9D545DCF_.wvu.Rows" localSheetId="10" hidden="1">'6 мес.2014 с 2015'!$28:$38</definedName>
    <definedName name="Z_4DDC44E0_FDE7_4C76_B2CB_EB1E9D545DCF_.wvu.Rows" localSheetId="8" hidden="1">'июль'!$14:$14,'июль'!$28:$28,'июль'!$30:$30,'июль'!$35:$35,'июль'!$40:$40,'июль'!$45:$45</definedName>
    <definedName name="Z_4DDC44E0_FDE7_4C76_B2CB_EB1E9D545DCF_.wvu.Rows" localSheetId="7" hidden="1">'июнь'!$14:$14,'июнь'!$28:$28,'июнь'!$30:$30,'июнь'!$35:$35,'июнь'!$40:$40,'июнь'!$45:$45</definedName>
    <definedName name="Z_4DDC44E0_FDE7_4C76_B2CB_EB1E9D545DCF_.wvu.Rows" localSheetId="11" hidden="1">'июнь 2014 с 2015'!$28:$38</definedName>
    <definedName name="Z_4DDC44E0_FDE7_4C76_B2CB_EB1E9D545DCF_.wvu.Rows" localSheetId="0" hidden="1">'Лист1'!$14:$14,'Лист1'!$28:$28,'Лист1'!$30:$30,'Лист1'!$35:$35,'Лист1'!$40:$40,'Лист1'!$45:$45,'Лист1'!$53:$54</definedName>
    <definedName name="Z_4DDC44E0_FDE7_4C76_B2CB_EB1E9D545DCF_.wvu.Rows" localSheetId="2" hidden="1">'Лист3'!$14:$14,'Лист3'!$28:$28,'Лист3'!$30:$30,'Лист3'!$35:$35,'Лист3'!$40:$40,'Лист3'!$45:$45</definedName>
    <definedName name="Z_4DDC44E0_FDE7_4C76_B2CB_EB1E9D545DCF_.wvu.Rows" localSheetId="3" hidden="1">'Лист4'!$14:$14,'Лист4'!$28:$28,'Лист4'!$30:$30,'Лист4'!$35:$35,'Лист4'!$40:$40,'Лист4'!$45:$45</definedName>
    <definedName name="Z_4DDC44E0_FDE7_4C76_B2CB_EB1E9D545DCF_.wvu.Rows" localSheetId="4" hidden="1">'Лист5'!$14:$14,'Лист5'!$28:$28,'Лист5'!$30:$30,'Лист5'!$35:$35,'Лист5'!$40:$40,'Лист5'!$45:$45</definedName>
    <definedName name="Z_4DDC44E0_FDE7_4C76_B2CB_EB1E9D545DCF_.wvu.Rows" localSheetId="5" hidden="1">'Лист6'!$14:$14,'Лист6'!$28:$28,'Лист6'!$30:$30,'Лист6'!$35:$35,'Лист6'!$40:$40,'Лист6'!$45:$45</definedName>
    <definedName name="Z_4DDC44E0_FDE7_4C76_B2CB_EB1E9D545DCF_.wvu.Rows" localSheetId="6" hidden="1">'Лист7'!$14:$14,'Лист7'!$28:$28,'Лист7'!$30:$30,'Лист7'!$35:$35,'Лист7'!$40:$40,'Лист7'!$45:$45</definedName>
    <definedName name="Z_F53BA047_7CE7_44C2_8D09_9E016CD716F7_.wvu.PrintArea" localSheetId="0" hidden="1">'Лист1'!$A$1:$K$56</definedName>
    <definedName name="Z_F53BA047_7CE7_44C2_8D09_9E016CD716F7_.wvu.Rows" localSheetId="10" hidden="1">'6 мес.2014 с 2015'!$28:$38</definedName>
    <definedName name="Z_F53BA047_7CE7_44C2_8D09_9E016CD716F7_.wvu.Rows" localSheetId="8" hidden="1">'июль'!$14:$14,'июль'!$28:$28,'июль'!$30:$30,'июль'!$35:$35,'июль'!$40:$40,'июль'!$45:$45</definedName>
    <definedName name="Z_F53BA047_7CE7_44C2_8D09_9E016CD716F7_.wvu.Rows" localSheetId="7" hidden="1">'июнь'!$14:$14,'июнь'!$28:$28,'июнь'!$30:$30,'июнь'!$35:$35,'июнь'!$40:$40,'июнь'!$45:$45</definedName>
    <definedName name="Z_F53BA047_7CE7_44C2_8D09_9E016CD716F7_.wvu.Rows" localSheetId="11" hidden="1">'июнь 2014 с 2015'!$28:$38</definedName>
    <definedName name="Z_F53BA047_7CE7_44C2_8D09_9E016CD716F7_.wvu.Rows" localSheetId="0" hidden="1">'Лист1'!$14:$14,'Лист1'!$28:$28,'Лист1'!$30:$30,'Лист1'!$35:$35,'Лист1'!$40:$40,'Лист1'!$45:$45,'Лист1'!$53:$54</definedName>
    <definedName name="Z_F53BA047_7CE7_44C2_8D09_9E016CD716F7_.wvu.Rows" localSheetId="2" hidden="1">'Лист3'!$14:$14,'Лист3'!$28:$28,'Лист3'!$30:$30,'Лист3'!$35:$35,'Лист3'!$40:$40,'Лист3'!$45:$45</definedName>
    <definedName name="Z_F53BA047_7CE7_44C2_8D09_9E016CD716F7_.wvu.Rows" localSheetId="3" hidden="1">'Лист4'!$14:$14,'Лист4'!$28:$28,'Лист4'!$30:$30,'Лист4'!$35:$35,'Лист4'!$40:$40,'Лист4'!$45:$45</definedName>
    <definedName name="Z_F53BA047_7CE7_44C2_8D09_9E016CD716F7_.wvu.Rows" localSheetId="4" hidden="1">'Лист5'!$14:$14,'Лист5'!$28:$28,'Лист5'!$30:$30,'Лист5'!$35:$35,'Лист5'!$40:$40,'Лист5'!$45:$45</definedName>
    <definedName name="Z_F53BA047_7CE7_44C2_8D09_9E016CD716F7_.wvu.Rows" localSheetId="5" hidden="1">'Лист6'!$14:$14,'Лист6'!$28:$28,'Лист6'!$30:$30,'Лист6'!$35:$35,'Лист6'!$40:$40,'Лист6'!$45:$45</definedName>
    <definedName name="Z_F53BA047_7CE7_44C2_8D09_9E016CD716F7_.wvu.Rows" localSheetId="6" hidden="1">'Лист7'!$14:$14,'Лист7'!$28:$28,'Лист7'!$30:$30,'Лист7'!$35:$35,'Лист7'!$40:$40,'Лист7'!$45:$45</definedName>
    <definedName name="_xlnm.Print_Area" localSheetId="0">'Лист1'!$A$1:$K$56</definedName>
  </definedNames>
  <calcPr fullCalcOnLoad="1"/>
</workbook>
</file>

<file path=xl/sharedStrings.xml><?xml version="1.0" encoding="utf-8"?>
<sst xmlns="http://schemas.openxmlformats.org/spreadsheetml/2006/main" count="1510" uniqueCount="364">
  <si>
    <t>Наименование доходов</t>
  </si>
  <si>
    <t>Налоги на совокупный доход</t>
  </si>
  <si>
    <t>Налоги на имущество</t>
  </si>
  <si>
    <t>Земельный налог</t>
  </si>
  <si>
    <t>Государственная пошлина</t>
  </si>
  <si>
    <t>Лиц. сбор за право торговли спиртными напитками</t>
  </si>
  <si>
    <t xml:space="preserve">Налог на добычу прочих полезных ископаемых </t>
  </si>
  <si>
    <t>Прочие неналоговые доходы</t>
  </si>
  <si>
    <t>Налог на прибыль организаций</t>
  </si>
  <si>
    <t>Доходы</t>
  </si>
  <si>
    <t>Налоги на прибыль, доходы</t>
  </si>
  <si>
    <t>Единый селькохозяйственный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</si>
  <si>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</si>
  <si>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</si>
  <si>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общераспространённых полезных ископаемых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</si>
  <si>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</si>
  <si>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 транспортных средств</t>
  </si>
  <si>
    <t>Задолженность и перерасчёты по отменённым налогам, сборам и иным обязательным платежам</t>
  </si>
  <si>
    <t>Налог на имущество предприятий</t>
  </si>
  <si>
    <t>Налог с продаж</t>
  </si>
  <si>
    <t>Целевые сборы на содержание милиции</t>
  </si>
  <si>
    <t>Арендная плата за земли</t>
  </si>
  <si>
    <t>Прочие поступления от использования имущества, находящегося в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</si>
  <si>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</si>
  <si>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</si>
  <si>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</si>
  <si>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Единый налог на вменённый доход для отдельных видов деятельности</t>
  </si>
  <si>
    <t>Налог на наследование или дарение</t>
  </si>
  <si>
    <t>Налог на игорный бизнес</t>
  </si>
  <si>
    <t>Доходы от оказания платных услуг и компенсации затрат государства</t>
  </si>
  <si>
    <t>Лицензионные сборы</t>
  </si>
  <si>
    <t>Налог на имущество физических лиц</t>
  </si>
  <si>
    <t xml:space="preserve">Государственная пошлина за совершение нотариальных действий </t>
  </si>
  <si>
    <t>Административные платежи и сборы</t>
  </si>
  <si>
    <t>Платежи, взимаемые муниципальными организациями за выполнение определённых функций</t>
  </si>
  <si>
    <t>Налог на рекламу</t>
  </si>
  <si>
    <t>Код бюджетной классификации</t>
  </si>
  <si>
    <t>Налог на доходы физических лиц</t>
  </si>
  <si>
    <t>Доходы от реализации имущества</t>
  </si>
  <si>
    <t>Проценты, полученные от предоставления бюджетных кредитов</t>
  </si>
  <si>
    <t>Доходы от продажи материальных и нематериальных активов</t>
  </si>
  <si>
    <t>10000000000000000</t>
  </si>
  <si>
    <t>10100000000000000</t>
  </si>
  <si>
    <t>10102000010000110</t>
  </si>
  <si>
    <t>10500000000000000</t>
  </si>
  <si>
    <t>10502000010000110</t>
  </si>
  <si>
    <t>10503000010000110</t>
  </si>
  <si>
    <t>10600000000000000</t>
  </si>
  <si>
    <t>10601000030000110</t>
  </si>
  <si>
    <t>10603000010000110</t>
  </si>
  <si>
    <t>10605000000000110</t>
  </si>
  <si>
    <t>10606000030000110</t>
  </si>
  <si>
    <t>10700000000000000</t>
  </si>
  <si>
    <t>10701000010000110</t>
  </si>
  <si>
    <t>10701020010000110</t>
  </si>
  <si>
    <t>10701030010000110</t>
  </si>
  <si>
    <t>10800000000000000</t>
  </si>
  <si>
    <t>10803000010000110</t>
  </si>
  <si>
    <t>10804000010000110</t>
  </si>
  <si>
    <t>10807000010000110</t>
  </si>
  <si>
    <t>10900000000000000</t>
  </si>
  <si>
    <t>10901000030000110</t>
  </si>
  <si>
    <t>10903000000000110</t>
  </si>
  <si>
    <t>10904010020000110</t>
  </si>
  <si>
    <t>10906010020000110</t>
  </si>
  <si>
    <t>10907010030000110</t>
  </si>
  <si>
    <t>10907030030000110</t>
  </si>
  <si>
    <t>10907040030000110</t>
  </si>
  <si>
    <t>11100000000000000</t>
  </si>
  <si>
    <t>11200000000000000</t>
  </si>
  <si>
    <t>11201000010000120</t>
  </si>
  <si>
    <t>11300000000000000</t>
  </si>
  <si>
    <t>11302000000000130</t>
  </si>
  <si>
    <t>11400000000000000</t>
  </si>
  <si>
    <t>11500000000000000</t>
  </si>
  <si>
    <t>11502030030000140</t>
  </si>
  <si>
    <t>11600000000000000</t>
  </si>
  <si>
    <t>11700000000000000</t>
  </si>
  <si>
    <t>Консолидированный бюджет</t>
  </si>
  <si>
    <t>Бюджеты поселений</t>
  </si>
  <si>
    <t>План</t>
  </si>
  <si>
    <t xml:space="preserve">Факт </t>
  </si>
  <si>
    <t xml:space="preserve">% исполнения </t>
  </si>
  <si>
    <t>Доходы от использования имущества, находящегося в гос. и муниципальной собственности</t>
  </si>
  <si>
    <t>Земельный налог (по обязательствам, возникшим до 1 января 2006 года)</t>
  </si>
  <si>
    <t>11303000000000130</t>
  </si>
  <si>
    <t>Прочие доходы от оказания платных услуг и компенсации затрат государства</t>
  </si>
  <si>
    <t>10904040030000110</t>
  </si>
  <si>
    <t>Налог с имущества, переходящего в порядке наследования и дарения</t>
  </si>
  <si>
    <t>10907050030000110</t>
  </si>
  <si>
    <t>Прочие местные налоги и сборы</t>
  </si>
  <si>
    <t xml:space="preserve">Платежи за добычу других полезных ископаемых </t>
  </si>
  <si>
    <t>11103000000000120</t>
  </si>
  <si>
    <t>11109045050000120</t>
  </si>
  <si>
    <t>11900000000000000</t>
  </si>
  <si>
    <t>Возврат остатков субсидий</t>
  </si>
  <si>
    <t>Бюджет  района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</si>
  <si>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</si>
  <si>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</si>
  <si>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11800000000000000</t>
  </si>
  <si>
    <t xml:space="preserve">Доходы бюджетов муниципальных районов </t>
  </si>
  <si>
    <t>10904053100000110</t>
  </si>
  <si>
    <t>11105013100000120</t>
  </si>
  <si>
    <t>11406013100000140</t>
  </si>
  <si>
    <t>10701060011000110</t>
  </si>
  <si>
    <t>Налог на добычу полезных ископаемых в виде угля</t>
  </si>
  <si>
    <t>10504020021000110</t>
  </si>
  <si>
    <t>Налог, взимаемый в связи с применением патентной системы налогообложения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</si>
  <si>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</si>
  <si>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</si>
  <si>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</si>
  <si>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</si>
  <si>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10807150010000110</t>
  </si>
  <si>
    <t>Государственная пошлина за выдачу разрешения на установку рекламной конструкции</t>
  </si>
  <si>
    <t>Анализ исполнения бюджета района по доходам за  декабрь  2014 года  по муниципальному району  "Чернышевский район"</t>
  </si>
  <si>
    <t>Анализ исполнения доходов  консолидированного  бюджета МР "Чернышевский район" за  январь   2015 года</t>
  </si>
  <si>
    <t>Анализ исполнения доходов  консолидированного  бюджета МР "Чернышевский район" за  февраль   2015 года</t>
  </si>
  <si>
    <t>Анализ исполнения доходов  консолидированного  бюджета МР "Чернышевский район" за  март   2015 года</t>
  </si>
  <si>
    <t>Анализ исполнения доходов  консолидированного  бюджета МР "Чернышевский район" за  апрель   2015 года</t>
  </si>
  <si>
    <t>Анализ исполнения доходов  консолидированного  бюджета МР "Чернышевский район" за  май   2015 года</t>
  </si>
  <si>
    <t>Анализ исполнения доходов  консолидированного  бюджета МР "Чернышевский район" за июнь   2015 года</t>
  </si>
  <si>
    <t>Районный бюджет</t>
  </si>
  <si>
    <t xml:space="preserve">Налог, взимаемый в связи с применением патентной системы </t>
  </si>
  <si>
    <t>Налог на добычу прочих полезных ископаемых в виде угля</t>
  </si>
  <si>
    <t>10904050100000110</t>
  </si>
  <si>
    <t>11105010000000120</t>
  </si>
  <si>
    <t>11105025050000120</t>
  </si>
  <si>
    <t xml:space="preserve">Доходы, получаемые в виде арендной платы, а также средства от продажи права </t>
  </si>
  <si>
    <t>11402033030000140</t>
  </si>
  <si>
    <t>Доходы бюджетов бюджетной системы</t>
  </si>
  <si>
    <t>Налоги на товары (работы, услуги), реализуемые на территории РФ</t>
  </si>
  <si>
    <t>Акцизы по подакцизным товарам (продукции), производимые на территории РФ</t>
  </si>
  <si>
    <t>Факт 2014 года</t>
  </si>
  <si>
    <t>факт 2015 года</t>
  </si>
  <si>
    <t xml:space="preserve">отклонение </t>
  </si>
  <si>
    <t>всего</t>
  </si>
  <si>
    <t>в т.ч. районный бюджет</t>
  </si>
  <si>
    <t>бюджеты поселений</t>
  </si>
  <si>
    <t>850000000000000000</t>
  </si>
  <si>
    <t>Доходы - всего</t>
  </si>
  <si>
    <t>Налоговые и  неналоговые  доходы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</si>
  <si>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</si>
  <si>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перечисления части прибыли</t>
  </si>
  <si>
    <t xml:space="preserve"> </t>
  </si>
  <si>
    <t>Возврат остатков субсидий, субвенций</t>
  </si>
  <si>
    <t>20201000000000151</t>
  </si>
  <si>
    <t xml:space="preserve">Дотация на выравнивание бюджетной обеспеченности </t>
  </si>
  <si>
    <t>20201003000000151</t>
  </si>
  <si>
    <t>Дотация на поддержку мер по обеспечению сбалансированности бюджетов</t>
  </si>
  <si>
    <t>20203024050000151</t>
  </si>
  <si>
    <t>Дотация на выравнивание  бюджетной обеспеченности (подушевая дотация)</t>
  </si>
  <si>
    <t>Акцизы по подакцизным товарам (продукции), производимым на территории РФ</t>
  </si>
  <si>
    <t>Анализ исполнения доходов  бюджета МР "Чернышевский район" за  6 месяцев  2014 года и 6 месяцев    2015 года</t>
  </si>
  <si>
    <t>Анализ исполнения доходов  бюджета МР "Чернышевский район" за  июнь 2014 года и  июнь   2015 года</t>
  </si>
  <si>
    <t>Анализ исполнения доходов  консолидированного  бюджета МР "Чернышевский район" за июль   2015 года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</si>
  <si>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</si>
  <si>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</si>
  <si>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</si>
  <si>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</si>
  <si>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</si>
  <si>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</si>
  <si>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</si>
  <si>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</si>
  <si>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</si>
  <si>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</si>
  <si>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</si>
  <si>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</si>
  <si>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</si>
  <si>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</si>
  <si>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</si>
  <si>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</si>
  <si>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</si>
  <si>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00020000000000000000</t>
  </si>
  <si>
    <t>00020200000000000000</t>
  </si>
  <si>
    <t>00020202000000000151</t>
  </si>
  <si>
    <t>00020203000000000151</t>
  </si>
  <si>
    <t>00021900000000000000</t>
  </si>
  <si>
    <t xml:space="preserve"> ВСЕГО ДОХОДОВ:</t>
  </si>
  <si>
    <t>0100</t>
  </si>
  <si>
    <t>0102</t>
  </si>
  <si>
    <t>0104</t>
  </si>
  <si>
    <t>0106</t>
  </si>
  <si>
    <t>0111</t>
  </si>
  <si>
    <t>0113</t>
  </si>
  <si>
    <t>0300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</si>
  <si>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</si>
  <si>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</si>
  <si>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</si>
  <si>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</si>
  <si>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</si>
  <si>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</si>
  <si>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</si>
  <si>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</si>
  <si>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</si>
  <si>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</si>
  <si>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</si>
  <si>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</si>
  <si>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</si>
  <si>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</si>
  <si>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</si>
  <si>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</si>
  <si>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</si>
  <si>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</si>
  <si>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</si>
  <si>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</si>
  <si>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</si>
  <si>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1102</t>
  </si>
  <si>
    <t>1300</t>
  </si>
  <si>
    <t>1301</t>
  </si>
  <si>
    <t>1400</t>
  </si>
  <si>
    <t>1401</t>
  </si>
  <si>
    <t>1402</t>
  </si>
  <si>
    <t>1403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</si>
  <si>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</si>
  <si>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</si>
  <si>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</si>
  <si>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</si>
  <si>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</si>
  <si>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</si>
  <si>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</si>
  <si>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</si>
  <si>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</si>
  <si>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</si>
  <si>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</si>
  <si>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</si>
  <si>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</si>
  <si>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</si>
  <si>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</si>
  <si>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</si>
  <si>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</si>
  <si>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</si>
  <si>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</si>
  <si>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</si>
  <si>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</si>
  <si>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</si>
  <si>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</si>
  <si>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</si>
  <si>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</si>
  <si>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</si>
  <si>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</si>
  <si>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</si>
  <si>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</si>
  <si>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</si>
  <si>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</si>
  <si>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</si>
  <si>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</si>
  <si>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</si>
  <si>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</si>
  <si>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исполнения бюджета (дефицит "--", профицит "+")</t>
  </si>
  <si>
    <t>ВСЕГО РАСХОДОВ:</t>
  </si>
  <si>
    <t>00090000000000000000</t>
  </si>
  <si>
    <t>00001000000000000000</t>
  </si>
  <si>
    <t>00001030000000000000</t>
  </si>
  <si>
    <t>00001030100000000700</t>
  </si>
  <si>
    <t>00001030100050000810</t>
  </si>
  <si>
    <t>00001060000000000000</t>
  </si>
  <si>
    <t>00001050000000000000</t>
  </si>
  <si>
    <t>00001050000000000500</t>
  </si>
  <si>
    <t>00001050000000000600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</si>
  <si>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</si>
  <si>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</si>
  <si>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</si>
  <si>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</si>
  <si>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</si>
  <si>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</si>
  <si>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</si>
  <si>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</si>
  <si>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</si>
  <si>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</si>
  <si>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муниципального района</t>
  </si>
  <si>
    <t xml:space="preserve">           Приложение №1</t>
  </si>
  <si>
    <t>"Чернышевский район"</t>
  </si>
  <si>
    <t>0500</t>
  </si>
  <si>
    <t>ЖИЛИЩНО-КОММУНАЛЬНОЕ ХОЗЯЙСТВО</t>
  </si>
  <si>
    <t>Доходы от продажи земельных участков</t>
  </si>
  <si>
    <t>11404050050000420</t>
  </si>
  <si>
    <t xml:space="preserve"> 000 2020312105 0000 151</t>
  </si>
  <si>
    <t xml:space="preserve"> 000 2020400000 0000 151</t>
  </si>
  <si>
    <t>0107</t>
  </si>
  <si>
    <t xml:space="preserve"> Обеспечение проведения выборов и референдуиов</t>
  </si>
  <si>
    <t>0502</t>
  </si>
  <si>
    <t>Коммунальное хозяйство</t>
  </si>
  <si>
    <t>Прочие доходы от  компенсации затрат бюджетов муниципального района</t>
  </si>
  <si>
    <t xml:space="preserve">к Решению Совета </t>
  </si>
  <si>
    <t>Субсидии бюджетам на реализацию федеральных целевых программ</t>
  </si>
  <si>
    <t>0103</t>
  </si>
  <si>
    <t>Функционирование законодательных (представительных) органов госудрственной власти и представительных органов муниципальных образований</t>
  </si>
  <si>
    <t>1006</t>
  </si>
  <si>
    <t>Другие вопросы в области социальной политики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</si>
  <si>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</si>
  <si>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</si>
  <si>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10502000020000110</t>
  </si>
  <si>
    <t>10504000020000110</t>
  </si>
  <si>
    <t>10601000000000110</t>
  </si>
  <si>
    <t>10603000000000110</t>
  </si>
  <si>
    <t>10606000000000110</t>
  </si>
  <si>
    <t>11406010000000430</t>
  </si>
  <si>
    <t>за 2017 год</t>
  </si>
  <si>
    <t>уточненные бюджетные назначения на  2017 г.</t>
  </si>
  <si>
    <t>Фактическое исполнение  за  2017 г.</t>
  </si>
  <si>
    <t>Налоговые и неналоговые доходы</t>
  </si>
  <si>
    <t>00020229999000000151</t>
  </si>
  <si>
    <t>00020229999050000151</t>
  </si>
  <si>
    <t>00020215000000000151</t>
  </si>
  <si>
    <t>00020215001000000151</t>
  </si>
  <si>
    <t>00020215001050000151</t>
  </si>
  <si>
    <t>00020215002000000151</t>
  </si>
  <si>
    <t>00020215002050000151</t>
  </si>
  <si>
    <t>Субсидии бюджетам муниципальных районов на реализацию федеральных целевых программ</t>
  </si>
  <si>
    <t>00020220051000000151</t>
  </si>
  <si>
    <t>00020220051050000151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</si>
  <si>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</si>
  <si>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</si>
  <si>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</si>
  <si>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00020220077050000151</t>
  </si>
  <si>
    <r>
      <rPr>
        <b/>
        <sz val="10"/>
        <rFont val="Times New Roman"/>
        <family val="1"/>
      </rPr>
      <t>РАСХОДЫ</t>
    </r>
    <r>
      <rPr>
        <sz val="10"/>
        <rFont val="Times New Roman"/>
        <family val="1"/>
      </rPr>
      <t>:</t>
    </r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</si>
  <si>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</si>
  <si>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</si>
  <si>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00020225027000000151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</si>
  <si>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</si>
  <si>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</si>
  <si>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</si>
  <si>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</si>
  <si>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00020225097050000151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</si>
  <si>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</si>
  <si>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</si>
  <si>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00020225519000000151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</si>
  <si>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</si>
  <si>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</si>
  <si>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</si>
  <si>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</si>
  <si>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</si>
  <si>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00020225555000000151</t>
  </si>
  <si>
    <t>00020225555050000151</t>
  </si>
  <si>
    <t>00020225558000000151</t>
  </si>
  <si>
    <t>00020225558050000151</t>
  </si>
  <si>
    <t>00020230024000000151</t>
  </si>
  <si>
    <t>00020230024050000151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</si>
  <si>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</si>
  <si>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</si>
  <si>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</si>
  <si>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00020230027050000151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</si>
  <si>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</si>
  <si>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</si>
  <si>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00020235118000000151</t>
  </si>
  <si>
    <t>00020235118050000151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</si>
  <si>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</si>
  <si>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</si>
  <si>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00020240000000000151</t>
  </si>
  <si>
    <t>00020240014000000151</t>
  </si>
  <si>
    <t>00020240014050000151</t>
  </si>
  <si>
    <t>00020249999000000151</t>
  </si>
  <si>
    <t>00020249999050000151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</si>
  <si>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</si>
  <si>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</si>
  <si>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0703</t>
  </si>
  <si>
    <t>Дополнительное образование</t>
  </si>
  <si>
    <t>тыс.рублей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</si>
  <si>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</si>
  <si>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</si>
  <si>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</si>
  <si>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</si>
  <si>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 xml:space="preserve">                  Отчет об  исполнения  бюджета  муниципального района"Чернышевский район" </t>
  </si>
  <si>
    <t>№  114  от  11.05.2018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</si>
</sst>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#,##0.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>
      <alignment horizontal="left" wrapText="1" indent="2"/>
      <protection/>
    </xf>
    <xf numFmtId="49" fontId="48" fillId="0" borderId="2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3" applyNumberFormat="0" applyAlignment="0" applyProtection="0"/>
    <xf numFmtId="0" fontId="50" fillId="27" borderId="4" applyNumberFormat="0" applyAlignment="0" applyProtection="0"/>
    <xf numFmtId="0" fontId="51" fillId="27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9" fontId="0" fillId="0" borderId="16" xfId="0" applyNumberFormat="1" applyBorder="1" applyAlignment="1">
      <alignment horizontal="left" vertical="top" wrapText="1"/>
    </xf>
    <xf numFmtId="164" fontId="3" fillId="0" borderId="17" xfId="0" applyNumberFormat="1" applyFont="1" applyBorder="1" applyAlignment="1" applyProtection="1">
      <alignment horizontal="center" vertical="center" wrapText="1"/>
      <protection/>
    </xf>
    <xf numFmtId="164" fontId="3" fillId="0" borderId="16" xfId="0" applyNumberFormat="1" applyFont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center" vertical="center" wrapText="1"/>
      <protection locked="0"/>
    </xf>
    <xf numFmtId="164" fontId="0" fillId="0" borderId="12" xfId="0" applyNumberFormat="1" applyBorder="1" applyAlignment="1" applyProtection="1">
      <alignment horizontal="center" vertical="center" wrapText="1"/>
      <protection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/>
    </xf>
    <xf numFmtId="164" fontId="3" fillId="0" borderId="12" xfId="0" applyNumberFormat="1" applyFont="1" applyBorder="1" applyAlignment="1" applyProtection="1">
      <alignment horizontal="center" vertical="center" wrapText="1"/>
      <protection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horizontal="center" vertical="center" wrapText="1"/>
      <protection/>
    </xf>
    <xf numFmtId="164" fontId="0" fillId="0" borderId="19" xfId="0" applyNumberFormat="1" applyBorder="1" applyAlignment="1" applyProtection="1">
      <alignment horizontal="center" vertical="center" wrapText="1"/>
      <protection locked="0"/>
    </xf>
    <xf numFmtId="164" fontId="0" fillId="0" borderId="20" xfId="0" applyNumberFormat="1" applyBorder="1" applyAlignment="1" applyProtection="1">
      <alignment horizontal="center" vertical="center" wrapText="1"/>
      <protection locked="0"/>
    </xf>
    <xf numFmtId="164" fontId="0" fillId="0" borderId="16" xfId="0" applyNumberForma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/>
    </xf>
    <xf numFmtId="164" fontId="0" fillId="0" borderId="12" xfId="0" applyNumberFormat="1" applyFont="1" applyBorder="1" applyAlignment="1" applyProtection="1">
      <alignment horizontal="center" vertical="center" wrapText="1"/>
      <protection/>
    </xf>
    <xf numFmtId="164" fontId="3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4" borderId="14" xfId="0" applyFon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164" fontId="3" fillId="34" borderId="24" xfId="0" applyNumberFormat="1" applyFont="1" applyFill="1" applyBorder="1" applyAlignment="1" applyProtection="1">
      <alignment horizontal="center" vertical="center" wrapText="1"/>
      <protection/>
    </xf>
    <xf numFmtId="164" fontId="3" fillId="34" borderId="16" xfId="0" applyNumberFormat="1" applyFont="1" applyFill="1" applyBorder="1" applyAlignment="1" applyProtection="1">
      <alignment horizontal="center" vertical="center" wrapText="1"/>
      <protection/>
    </xf>
    <xf numFmtId="164" fontId="3" fillId="34" borderId="25" xfId="0" applyNumberFormat="1" applyFont="1" applyFill="1" applyBorder="1" applyAlignment="1" applyProtection="1">
      <alignment horizontal="center" vertical="center" wrapText="1"/>
      <protection/>
    </xf>
    <xf numFmtId="164" fontId="0" fillId="34" borderId="12" xfId="0" applyNumberFormat="1" applyFill="1" applyBorder="1" applyAlignment="1">
      <alignment horizontal="center"/>
    </xf>
    <xf numFmtId="164" fontId="0" fillId="34" borderId="26" xfId="0" applyNumberFormat="1" applyFill="1" applyBorder="1" applyAlignment="1" applyProtection="1">
      <alignment horizontal="center" vertical="center" wrapText="1"/>
      <protection/>
    </xf>
    <xf numFmtId="164" fontId="3" fillId="34" borderId="18" xfId="0" applyNumberFormat="1" applyFont="1" applyFill="1" applyBorder="1" applyAlignment="1" applyProtection="1">
      <alignment horizontal="center" vertical="center" wrapText="1"/>
      <protection/>
    </xf>
    <xf numFmtId="164" fontId="3" fillId="34" borderId="12" xfId="0" applyNumberFormat="1" applyFont="1" applyFill="1" applyBorder="1" applyAlignment="1" applyProtection="1">
      <alignment horizontal="center" vertical="center" wrapText="1"/>
      <protection/>
    </xf>
    <xf numFmtId="164" fontId="3" fillId="34" borderId="26" xfId="0" applyNumberFormat="1" applyFont="1" applyFill="1" applyBorder="1" applyAlignment="1" applyProtection="1">
      <alignment horizontal="center" vertical="center" wrapText="1"/>
      <protection/>
    </xf>
    <xf numFmtId="164" fontId="0" fillId="34" borderId="12" xfId="0" applyNumberFormat="1" applyFill="1" applyBorder="1" applyAlignment="1">
      <alignment/>
    </xf>
    <xf numFmtId="164" fontId="0" fillId="34" borderId="12" xfId="0" applyNumberFormat="1" applyFill="1" applyBorder="1" applyAlignment="1">
      <alignment horizontal="center" vertical="center"/>
    </xf>
    <xf numFmtId="164" fontId="3" fillId="34" borderId="27" xfId="0" applyNumberFormat="1" applyFont="1" applyFill="1" applyBorder="1" applyAlignment="1" applyProtection="1">
      <alignment horizontal="center" vertical="center" wrapText="1"/>
      <protection/>
    </xf>
    <xf numFmtId="164" fontId="0" fillId="34" borderId="27" xfId="0" applyNumberFormat="1" applyFont="1" applyFill="1" applyBorder="1" applyAlignment="1" applyProtection="1">
      <alignment horizontal="center" vertical="center" wrapText="1"/>
      <protection/>
    </xf>
    <xf numFmtId="164" fontId="0" fillId="34" borderId="26" xfId="0" applyNumberFormat="1" applyFont="1" applyFill="1" applyBorder="1" applyAlignment="1" applyProtection="1">
      <alignment horizontal="center" vertical="center" wrapText="1"/>
      <protection/>
    </xf>
    <xf numFmtId="164" fontId="0" fillId="34" borderId="12" xfId="0" applyNumberFormat="1" applyFill="1" applyBorder="1" applyAlignment="1" applyProtection="1">
      <alignment horizontal="center" vertical="center" wrapText="1"/>
      <protection/>
    </xf>
    <xf numFmtId="164" fontId="0" fillId="34" borderId="13" xfId="0" applyNumberFormat="1" applyFill="1" applyBorder="1" applyAlignment="1">
      <alignment/>
    </xf>
    <xf numFmtId="164" fontId="0" fillId="34" borderId="28" xfId="0" applyNumberFormat="1" applyFill="1" applyBorder="1" applyAlignment="1" applyProtection="1">
      <alignment horizontal="center" vertical="center" wrapText="1"/>
      <protection/>
    </xf>
    <xf numFmtId="164" fontId="0" fillId="34" borderId="19" xfId="0" applyNumberFormat="1" applyFill="1" applyBorder="1" applyAlignment="1">
      <alignment/>
    </xf>
    <xf numFmtId="164" fontId="0" fillId="34" borderId="29" xfId="0" applyNumberFormat="1" applyFill="1" applyBorder="1" applyAlignment="1" applyProtection="1">
      <alignment horizontal="center" vertical="center" wrapText="1"/>
      <protection/>
    </xf>
    <xf numFmtId="164" fontId="0" fillId="34" borderId="20" xfId="0" applyNumberFormat="1" applyFill="1" applyBorder="1" applyAlignment="1">
      <alignment/>
    </xf>
    <xf numFmtId="164" fontId="0" fillId="34" borderId="30" xfId="0" applyNumberFormat="1" applyFill="1" applyBorder="1" applyAlignment="1" applyProtection="1">
      <alignment horizontal="center" vertical="center" wrapText="1"/>
      <protection/>
    </xf>
    <xf numFmtId="164" fontId="0" fillId="34" borderId="16" xfId="0" applyNumberFormat="1" applyFill="1" applyBorder="1" applyAlignment="1">
      <alignment/>
    </xf>
    <xf numFmtId="164" fontId="0" fillId="34" borderId="25" xfId="0" applyNumberFormat="1" applyFill="1" applyBorder="1" applyAlignment="1" applyProtection="1">
      <alignment horizontal="center" vertical="center" wrapText="1"/>
      <protection/>
    </xf>
    <xf numFmtId="164" fontId="0" fillId="34" borderId="12" xfId="0" applyNumberFormat="1" applyFont="1" applyFill="1" applyBorder="1" applyAlignment="1" applyProtection="1">
      <alignment horizontal="center" vertical="center" wrapText="1"/>
      <protection/>
    </xf>
    <xf numFmtId="164" fontId="3" fillId="34" borderId="22" xfId="0" applyNumberFormat="1" applyFont="1" applyFill="1" applyBorder="1" applyAlignment="1" applyProtection="1">
      <alignment horizontal="center" vertical="center" wrapText="1"/>
      <protection/>
    </xf>
    <xf numFmtId="164" fontId="3" fillId="34" borderId="26" xfId="0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horizontal="center" vertical="center" wrapText="1"/>
      <protection/>
    </xf>
    <xf numFmtId="164" fontId="0" fillId="34" borderId="22" xfId="0" applyNumberFormat="1" applyFill="1" applyBorder="1" applyAlignment="1">
      <alignment/>
    </xf>
    <xf numFmtId="164" fontId="0" fillId="34" borderId="32" xfId="0" applyNumberFormat="1" applyFill="1" applyBorder="1" applyAlignment="1">
      <alignment/>
    </xf>
    <xf numFmtId="164" fontId="3" fillId="0" borderId="33" xfId="0" applyNumberFormat="1" applyFont="1" applyBorder="1" applyAlignment="1" applyProtection="1">
      <alignment horizontal="center" vertical="center" wrapText="1"/>
      <protection/>
    </xf>
    <xf numFmtId="164" fontId="3" fillId="0" borderId="34" xfId="0" applyNumberFormat="1" applyFont="1" applyBorder="1" applyAlignment="1" applyProtection="1">
      <alignment horizontal="center" vertical="center" wrapText="1"/>
      <protection/>
    </xf>
    <xf numFmtId="164" fontId="0" fillId="0" borderId="22" xfId="0" applyNumberFormat="1" applyBorder="1" applyAlignment="1" applyProtection="1">
      <alignment horizontal="center" vertical="center" wrapText="1"/>
      <protection/>
    </xf>
    <xf numFmtId="164" fontId="0" fillId="0" borderId="22" xfId="0" applyNumberFormat="1" applyBorder="1" applyAlignment="1" applyProtection="1">
      <alignment horizontal="center" vertical="center" wrapText="1"/>
      <protection locked="0"/>
    </xf>
    <xf numFmtId="164" fontId="0" fillId="0" borderId="35" xfId="0" applyNumberFormat="1" applyBorder="1" applyAlignment="1" applyProtection="1">
      <alignment horizontal="center" vertical="center" wrapText="1"/>
      <protection/>
    </xf>
    <xf numFmtId="164" fontId="0" fillId="0" borderId="32" xfId="0" applyNumberFormat="1" applyBorder="1" applyAlignment="1" applyProtection="1">
      <alignment horizontal="center" vertical="center" wrapText="1"/>
      <protection/>
    </xf>
    <xf numFmtId="164" fontId="0" fillId="0" borderId="31" xfId="0" applyNumberFormat="1" applyBorder="1" applyAlignment="1" applyProtection="1">
      <alignment horizontal="center" vertical="center" wrapText="1"/>
      <protection/>
    </xf>
    <xf numFmtId="164" fontId="0" fillId="0" borderId="34" xfId="0" applyNumberFormat="1" applyBorder="1" applyAlignment="1" applyProtection="1">
      <alignment horizontal="center" vertical="center" wrapText="1"/>
      <protection/>
    </xf>
    <xf numFmtId="164" fontId="0" fillId="0" borderId="22" xfId="0" applyNumberFormat="1" applyFont="1" applyBorder="1" applyAlignment="1" applyProtection="1">
      <alignment horizontal="center" vertical="center" wrapText="1"/>
      <protection/>
    </xf>
    <xf numFmtId="164" fontId="0" fillId="0" borderId="22" xfId="0" applyNumberFormat="1" applyFont="1" applyBorder="1" applyAlignment="1" applyProtection="1">
      <alignment horizontal="center" vertical="center" wrapText="1"/>
      <protection/>
    </xf>
    <xf numFmtId="44" fontId="0" fillId="0" borderId="12" xfId="0" applyNumberFormat="1" applyFont="1" applyBorder="1" applyAlignment="1" applyProtection="1">
      <alignment horizontal="center" vertical="center" wrapText="1"/>
      <protection/>
    </xf>
    <xf numFmtId="164" fontId="0" fillId="0" borderId="19" xfId="0" applyNumberFormat="1" applyBorder="1" applyAlignment="1" applyProtection="1">
      <alignment horizontal="center" vertical="center" wrapText="1"/>
      <protection/>
    </xf>
    <xf numFmtId="164" fontId="0" fillId="0" borderId="20" xfId="0" applyNumberFormat="1" applyBorder="1" applyAlignment="1" applyProtection="1">
      <alignment horizontal="center" vertical="center" wrapText="1"/>
      <protection/>
    </xf>
    <xf numFmtId="164" fontId="0" fillId="0" borderId="16" xfId="0" applyNumberForma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 applyProtection="1">
      <alignment horizontal="center" vertical="center" wrapText="1"/>
      <protection locked="0"/>
    </xf>
    <xf numFmtId="164" fontId="3" fillId="34" borderId="33" xfId="0" applyNumberFormat="1" applyFont="1" applyFill="1" applyBorder="1" applyAlignment="1" applyProtection="1">
      <alignment horizontal="center" vertical="center" wrapText="1"/>
      <protection/>
    </xf>
    <xf numFmtId="164" fontId="3" fillId="34" borderId="34" xfId="0" applyNumberFormat="1" applyFont="1" applyFill="1" applyBorder="1" applyAlignment="1" applyProtection="1">
      <alignment horizontal="center" vertical="center" wrapText="1"/>
      <protection/>
    </xf>
    <xf numFmtId="164" fontId="0" fillId="34" borderId="22" xfId="0" applyNumberFormat="1" applyFill="1" applyBorder="1" applyAlignment="1">
      <alignment horizontal="center"/>
    </xf>
    <xf numFmtId="164" fontId="0" fillId="34" borderId="22" xfId="0" applyNumberFormat="1" applyFill="1" applyBorder="1" applyAlignment="1">
      <alignment horizontal="center" vertical="center"/>
    </xf>
    <xf numFmtId="164" fontId="0" fillId="34" borderId="22" xfId="0" applyNumberFormat="1" applyFill="1" applyBorder="1" applyAlignment="1" applyProtection="1">
      <alignment horizontal="center" vertical="center" wrapText="1"/>
      <protection/>
    </xf>
    <xf numFmtId="164" fontId="0" fillId="34" borderId="35" xfId="0" applyNumberFormat="1" applyFill="1" applyBorder="1" applyAlignment="1">
      <alignment/>
    </xf>
    <xf numFmtId="164" fontId="0" fillId="34" borderId="31" xfId="0" applyNumberFormat="1" applyFill="1" applyBorder="1" applyAlignment="1">
      <alignment/>
    </xf>
    <xf numFmtId="164" fontId="0" fillId="34" borderId="34" xfId="0" applyNumberFormat="1" applyFill="1" applyBorder="1" applyAlignment="1">
      <alignment/>
    </xf>
    <xf numFmtId="164" fontId="0" fillId="34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Border="1" applyAlignment="1" applyProtection="1">
      <alignment horizontal="center" vertical="center" wrapText="1"/>
      <protection/>
    </xf>
    <xf numFmtId="164" fontId="0" fillId="0" borderId="21" xfId="0" applyNumberFormat="1" applyBorder="1" applyAlignment="1" applyProtection="1">
      <alignment horizontal="center" vertical="center" wrapText="1"/>
      <protection/>
    </xf>
    <xf numFmtId="164" fontId="3" fillId="0" borderId="21" xfId="0" applyNumberFormat="1" applyFont="1" applyBorder="1" applyAlignment="1" applyProtection="1">
      <alignment horizontal="center" vertical="center" wrapText="1"/>
      <protection/>
    </xf>
    <xf numFmtId="164" fontId="3" fillId="34" borderId="31" xfId="0" applyNumberFormat="1" applyFont="1" applyFill="1" applyBorder="1" applyAlignment="1">
      <alignment horizontal="center"/>
    </xf>
    <xf numFmtId="164" fontId="3" fillId="34" borderId="20" xfId="0" applyNumberFormat="1" applyFont="1" applyFill="1" applyBorder="1" applyAlignment="1">
      <alignment horizontal="center" vertical="center"/>
    </xf>
    <xf numFmtId="164" fontId="3" fillId="34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/>
    </xf>
    <xf numFmtId="49" fontId="3" fillId="0" borderId="37" xfId="0" applyNumberFormat="1" applyFont="1" applyBorder="1" applyAlignment="1" applyProtection="1">
      <alignment horizontal="center" vertical="top" wrapText="1"/>
      <protection/>
    </xf>
    <xf numFmtId="49" fontId="3" fillId="0" borderId="38" xfId="0" applyNumberFormat="1" applyFont="1" applyBorder="1" applyAlignment="1" applyProtection="1">
      <alignment horizontal="center" vertical="top" wrapText="1"/>
      <protection/>
    </xf>
    <xf numFmtId="49" fontId="0" fillId="0" borderId="18" xfId="0" applyNumberFormat="1" applyFont="1" applyBorder="1" applyAlignment="1" applyProtection="1">
      <alignment horizontal="center" vertical="top" wrapText="1"/>
      <protection/>
    </xf>
    <xf numFmtId="49" fontId="3" fillId="0" borderId="18" xfId="0" applyNumberFormat="1" applyFont="1" applyBorder="1" applyAlignment="1" applyProtection="1">
      <alignment horizontal="center" vertical="top" wrapText="1"/>
      <protection/>
    </xf>
    <xf numFmtId="49" fontId="0" fillId="0" borderId="39" xfId="0" applyNumberFormat="1" applyFont="1" applyBorder="1" applyAlignment="1" applyProtection="1">
      <alignment horizontal="center" vertical="top" wrapText="1"/>
      <protection/>
    </xf>
    <xf numFmtId="49" fontId="0" fillId="0" borderId="40" xfId="0" applyNumberFormat="1" applyFont="1" applyBorder="1" applyAlignment="1" applyProtection="1">
      <alignment horizontal="center" vertical="top" wrapText="1"/>
      <protection/>
    </xf>
    <xf numFmtId="49" fontId="0" fillId="0" borderId="36" xfId="0" applyNumberFormat="1" applyFont="1" applyBorder="1" applyAlignment="1" applyProtection="1">
      <alignment horizontal="center" vertical="top" wrapText="1"/>
      <protection/>
    </xf>
    <xf numFmtId="49" fontId="0" fillId="0" borderId="38" xfId="0" applyNumberFormat="1" applyFont="1" applyBorder="1" applyAlignment="1" applyProtection="1">
      <alignment horizontal="center" vertical="top" wrapText="1"/>
      <protection/>
    </xf>
    <xf numFmtId="49" fontId="3" fillId="0" borderId="41" xfId="0" applyNumberFormat="1" applyFont="1" applyBorder="1" applyAlignment="1" applyProtection="1">
      <alignment horizontal="center" vertical="top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 locked="0"/>
    </xf>
    <xf numFmtId="164" fontId="3" fillId="0" borderId="22" xfId="0" applyNumberFormat="1" applyFont="1" applyBorder="1" applyAlignment="1" applyProtection="1">
      <alignment horizontal="center" vertical="center" wrapText="1"/>
      <protection locked="0"/>
    </xf>
    <xf numFmtId="164" fontId="0" fillId="0" borderId="35" xfId="0" applyNumberFormat="1" applyBorder="1" applyAlignment="1" applyProtection="1">
      <alignment horizontal="center" vertical="center" wrapText="1"/>
      <protection locked="0"/>
    </xf>
    <xf numFmtId="164" fontId="0" fillId="0" borderId="32" xfId="0" applyNumberFormat="1" applyBorder="1" applyAlignment="1" applyProtection="1">
      <alignment horizontal="center" vertical="center" wrapText="1"/>
      <protection locked="0"/>
    </xf>
    <xf numFmtId="164" fontId="0" fillId="0" borderId="31" xfId="0" applyNumberFormat="1" applyBorder="1" applyAlignment="1" applyProtection="1">
      <alignment horizontal="center" vertical="center" wrapText="1"/>
      <protection locked="0"/>
    </xf>
    <xf numFmtId="164" fontId="0" fillId="0" borderId="34" xfId="0" applyNumberFormat="1" applyBorder="1" applyAlignment="1" applyProtection="1">
      <alignment horizontal="center" vertical="center" wrapText="1"/>
      <protection locked="0"/>
    </xf>
    <xf numFmtId="164" fontId="3" fillId="0" borderId="43" xfId="0" applyNumberFormat="1" applyFont="1" applyBorder="1" applyAlignment="1" applyProtection="1">
      <alignment horizontal="center" vertical="center" wrapText="1"/>
      <protection locked="0"/>
    </xf>
    <xf numFmtId="164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/>
    </xf>
    <xf numFmtId="49" fontId="0" fillId="0" borderId="12" xfId="0" applyNumberFormat="1" applyBorder="1" applyAlignment="1">
      <alignment horizontal="left" vertical="top" wrapText="1"/>
    </xf>
    <xf numFmtId="0" fontId="0" fillId="0" borderId="19" xfId="0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164" fontId="3" fillId="34" borderId="1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 vertical="center"/>
    </xf>
    <xf numFmtId="164" fontId="0" fillId="34" borderId="12" xfId="0" applyNumberFormat="1" applyFill="1" applyBorder="1" applyAlignment="1" applyProtection="1">
      <alignment horizontal="center" vertical="center" wrapText="1"/>
      <protection locked="0"/>
    </xf>
    <xf numFmtId="164" fontId="3" fillId="34" borderId="12" xfId="0" applyNumberFormat="1" applyFont="1" applyFill="1" applyBorder="1" applyAlignment="1" applyProtection="1">
      <alignment horizontal="center" vertical="center" wrapText="1"/>
      <protection/>
    </xf>
    <xf numFmtId="164" fontId="0" fillId="34" borderId="27" xfId="0" applyNumberForma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Border="1" applyAlignment="1" applyProtection="1">
      <alignment horizontal="center" vertical="center" wrapText="1"/>
      <protection/>
    </xf>
    <xf numFmtId="164" fontId="0" fillId="34" borderId="26" xfId="0" applyNumberFormat="1" applyFont="1" applyFill="1" applyBorder="1" applyAlignment="1" applyProtection="1">
      <alignment horizontal="center" vertical="center" wrapText="1"/>
      <protection/>
    </xf>
    <xf numFmtId="164" fontId="0" fillId="34" borderId="29" xfId="0" applyNumberFormat="1" applyFill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 applyProtection="1">
      <alignment horizontal="center" vertical="center" wrapText="1"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3" fillId="35" borderId="14" xfId="0" applyFont="1" applyFill="1" applyBorder="1" applyAlignment="1" applyProtection="1">
      <alignment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0" fillId="35" borderId="34" xfId="0" applyFill="1" applyBorder="1" applyAlignment="1" applyProtection="1">
      <alignment vertical="center"/>
      <protection locked="0"/>
    </xf>
    <xf numFmtId="0" fontId="0" fillId="35" borderId="31" xfId="0" applyFill="1" applyBorder="1" applyAlignment="1" applyProtection="1">
      <alignment horizontal="center" vertical="center" wrapText="1"/>
      <protection locked="0"/>
    </xf>
    <xf numFmtId="0" fontId="0" fillId="35" borderId="20" xfId="0" applyFill="1" applyBorder="1" applyAlignment="1" applyProtection="1">
      <alignment horizontal="center" vertical="center" wrapText="1"/>
      <protection locked="0"/>
    </xf>
    <xf numFmtId="164" fontId="0" fillId="35" borderId="13" xfId="0" applyNumberFormat="1" applyFill="1" applyBorder="1" applyAlignment="1" applyProtection="1">
      <alignment horizontal="center" vertical="center" wrapText="1"/>
      <protection locked="0"/>
    </xf>
    <xf numFmtId="0" fontId="0" fillId="35" borderId="35" xfId="0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164" fontId="3" fillId="35" borderId="33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34" xfId="0" applyNumberFormat="1" applyFont="1" applyFill="1" applyBorder="1" applyAlignment="1" applyProtection="1">
      <alignment horizontal="center" vertical="center" wrapText="1"/>
      <protection/>
    </xf>
    <xf numFmtId="164" fontId="3" fillId="35" borderId="16" xfId="0" applyNumberFormat="1" applyFont="1" applyFill="1" applyBorder="1" applyAlignment="1" applyProtection="1">
      <alignment horizontal="center" vertical="center" wrapText="1"/>
      <protection/>
    </xf>
    <xf numFmtId="164" fontId="0" fillId="35" borderId="22" xfId="0" applyNumberFormat="1" applyFill="1" applyBorder="1" applyAlignment="1" applyProtection="1">
      <alignment horizontal="center" vertical="center" wrapText="1"/>
      <protection/>
    </xf>
    <xf numFmtId="164" fontId="0" fillId="35" borderId="12" xfId="0" applyNumberFormat="1" applyFill="1" applyBorder="1" applyAlignment="1" applyProtection="1">
      <alignment horizontal="center" vertical="center" wrapText="1"/>
      <protection/>
    </xf>
    <xf numFmtId="164" fontId="0" fillId="35" borderId="22" xfId="0" applyNumberFormat="1" applyFill="1" applyBorder="1" applyAlignment="1">
      <alignment horizontal="center"/>
    </xf>
    <xf numFmtId="164" fontId="0" fillId="35" borderId="12" xfId="0" applyNumberFormat="1" applyFill="1" applyBorder="1" applyAlignment="1">
      <alignment horizontal="center"/>
    </xf>
    <xf numFmtId="164" fontId="3" fillId="35" borderId="12" xfId="0" applyNumberFormat="1" applyFont="1" applyFill="1" applyBorder="1" applyAlignment="1" applyProtection="1">
      <alignment horizontal="center" vertical="center" wrapText="1"/>
      <protection/>
    </xf>
    <xf numFmtId="164" fontId="3" fillId="35" borderId="22" xfId="0" applyNumberFormat="1" applyFont="1" applyFill="1" applyBorder="1" applyAlignment="1" applyProtection="1">
      <alignment horizontal="center" vertical="center" wrapText="1"/>
      <protection/>
    </xf>
    <xf numFmtId="164" fontId="0" fillId="35" borderId="22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164" fontId="0" fillId="35" borderId="12" xfId="0" applyNumberFormat="1" applyFill="1" applyBorder="1" applyAlignment="1" applyProtection="1">
      <alignment horizontal="center" vertical="center" wrapText="1"/>
      <protection locked="0"/>
    </xf>
    <xf numFmtId="164" fontId="0" fillId="35" borderId="22" xfId="0" applyNumberFormat="1" applyFill="1" applyBorder="1" applyAlignment="1">
      <alignment horizontal="center" vertical="center"/>
    </xf>
    <xf numFmtId="164" fontId="0" fillId="35" borderId="12" xfId="0" applyNumberFormat="1" applyFill="1" applyBorder="1" applyAlignment="1">
      <alignment horizontal="center" vertical="center"/>
    </xf>
    <xf numFmtId="164" fontId="3" fillId="35" borderId="12" xfId="0" applyNumberFormat="1" applyFont="1" applyFill="1" applyBorder="1" applyAlignment="1" applyProtection="1">
      <alignment horizontal="center" vertical="center" wrapText="1"/>
      <protection/>
    </xf>
    <xf numFmtId="164" fontId="0" fillId="35" borderId="22" xfId="0" applyNumberFormat="1" applyFill="1" applyBorder="1" applyAlignment="1" applyProtection="1">
      <alignment horizontal="center" vertical="center" wrapText="1"/>
      <protection locked="0"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164" fontId="0" fillId="35" borderId="35" xfId="0" applyNumberFormat="1" applyFill="1" applyBorder="1" applyAlignment="1" applyProtection="1">
      <alignment horizontal="center" vertical="center" wrapText="1"/>
      <protection/>
    </xf>
    <xf numFmtId="164" fontId="0" fillId="35" borderId="13" xfId="0" applyNumberFormat="1" applyFill="1" applyBorder="1" applyAlignment="1" applyProtection="1">
      <alignment horizontal="center" vertical="center" wrapText="1"/>
      <protection/>
    </xf>
    <xf numFmtId="164" fontId="0" fillId="35" borderId="35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5" borderId="32" xfId="0" applyNumberFormat="1" applyFill="1" applyBorder="1" applyAlignment="1" applyProtection="1">
      <alignment horizontal="center" vertical="center" wrapText="1"/>
      <protection/>
    </xf>
    <xf numFmtId="164" fontId="0" fillId="35" borderId="19" xfId="0" applyNumberFormat="1" applyFill="1" applyBorder="1" applyAlignment="1" applyProtection="1">
      <alignment horizontal="center" vertical="center" wrapText="1"/>
      <protection locked="0"/>
    </xf>
    <xf numFmtId="164" fontId="0" fillId="35" borderId="19" xfId="0" applyNumberFormat="1" applyFill="1" applyBorder="1" applyAlignment="1" applyProtection="1">
      <alignment horizontal="center" vertical="center" wrapText="1"/>
      <protection/>
    </xf>
    <xf numFmtId="164" fontId="0" fillId="35" borderId="32" xfId="0" applyNumberFormat="1" applyFill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35" borderId="31" xfId="0" applyNumberFormat="1" applyFill="1" applyBorder="1" applyAlignment="1" applyProtection="1">
      <alignment horizontal="center" vertical="center" wrapText="1"/>
      <protection/>
    </xf>
    <xf numFmtId="164" fontId="0" fillId="35" borderId="20" xfId="0" applyNumberFormat="1" applyFill="1" applyBorder="1" applyAlignment="1" applyProtection="1">
      <alignment horizontal="center" vertical="center" wrapText="1"/>
      <protection locked="0"/>
    </xf>
    <xf numFmtId="164" fontId="0" fillId="35" borderId="20" xfId="0" applyNumberFormat="1" applyFill="1" applyBorder="1" applyAlignment="1" applyProtection="1">
      <alignment horizontal="center" vertical="center" wrapText="1"/>
      <protection/>
    </xf>
    <xf numFmtId="164" fontId="0" fillId="35" borderId="31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0" fillId="35" borderId="34" xfId="0" applyNumberFormat="1" applyFill="1" applyBorder="1" applyAlignment="1" applyProtection="1">
      <alignment horizontal="center" vertical="center" wrapText="1"/>
      <protection/>
    </xf>
    <xf numFmtId="164" fontId="0" fillId="35" borderId="16" xfId="0" applyNumberFormat="1" applyFill="1" applyBorder="1" applyAlignment="1" applyProtection="1">
      <alignment horizontal="center" vertical="center" wrapText="1"/>
      <protection locked="0"/>
    </xf>
    <xf numFmtId="164" fontId="0" fillId="35" borderId="16" xfId="0" applyNumberFormat="1" applyFill="1" applyBorder="1" applyAlignment="1" applyProtection="1">
      <alignment horizontal="center" vertical="center" wrapText="1"/>
      <protection/>
    </xf>
    <xf numFmtId="164" fontId="0" fillId="35" borderId="34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164" fontId="3" fillId="35" borderId="43" xfId="0" applyNumberFormat="1" applyFont="1" applyFill="1" applyBorder="1" applyAlignment="1" applyProtection="1">
      <alignment horizontal="center" vertical="center" wrapText="1"/>
      <protection/>
    </xf>
    <xf numFmtId="164" fontId="3" fillId="35" borderId="21" xfId="0" applyNumberFormat="1" applyFont="1" applyFill="1" applyBorder="1" applyAlignment="1" applyProtection="1">
      <alignment horizontal="center" vertical="center" wrapText="1"/>
      <protection/>
    </xf>
    <xf numFmtId="164" fontId="0" fillId="35" borderId="22" xfId="0" applyNumberFormat="1" applyFont="1" applyFill="1" applyBorder="1" applyAlignment="1" applyProtection="1">
      <alignment horizontal="center" vertical="center" wrapText="1"/>
      <protection/>
    </xf>
    <xf numFmtId="164" fontId="0" fillId="35" borderId="12" xfId="0" applyNumberFormat="1" applyFont="1" applyFill="1" applyBorder="1" applyAlignment="1" applyProtection="1">
      <alignment horizontal="center" vertical="center" wrapText="1"/>
      <protection/>
    </xf>
    <xf numFmtId="164" fontId="0" fillId="35" borderId="21" xfId="0" applyNumberFormat="1" applyFont="1" applyFill="1" applyBorder="1" applyAlignment="1" applyProtection="1">
      <alignment horizontal="center" vertical="center" wrapText="1"/>
      <protection/>
    </xf>
    <xf numFmtId="164" fontId="0" fillId="35" borderId="22" xfId="0" applyNumberFormat="1" applyFont="1" applyFill="1" applyBorder="1" applyAlignment="1" applyProtection="1">
      <alignment horizontal="center" vertical="center" wrapText="1"/>
      <protection/>
    </xf>
    <xf numFmtId="164" fontId="0" fillId="35" borderId="21" xfId="0" applyNumberFormat="1" applyFill="1" applyBorder="1" applyAlignment="1" applyProtection="1">
      <alignment horizontal="center" vertical="center" wrapText="1"/>
      <protection/>
    </xf>
    <xf numFmtId="164" fontId="3" fillId="35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12" xfId="0" applyNumberFormat="1" applyFont="1" applyFill="1" applyBorder="1" applyAlignment="1">
      <alignment horizontal="center"/>
    </xf>
    <xf numFmtId="16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21" xfId="0" applyNumberFormat="1" applyFont="1" applyFill="1" applyBorder="1" applyAlignment="1" applyProtection="1">
      <alignment horizontal="center" vertical="center" wrapText="1"/>
      <protection/>
    </xf>
    <xf numFmtId="164" fontId="3" fillId="35" borderId="12" xfId="0" applyNumberFormat="1" applyFont="1" applyFill="1" applyBorder="1" applyAlignment="1">
      <alignment horizontal="center" vertical="center"/>
    </xf>
    <xf numFmtId="164" fontId="3" fillId="35" borderId="31" xfId="0" applyNumberFormat="1" applyFont="1" applyFill="1" applyBorder="1" applyAlignment="1" applyProtection="1">
      <alignment horizontal="center" vertical="center" wrapText="1"/>
      <protection/>
    </xf>
    <xf numFmtId="164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31" xfId="0" applyNumberFormat="1" applyFont="1" applyFill="1" applyBorder="1" applyAlignment="1">
      <alignment horizontal="center"/>
    </xf>
    <xf numFmtId="164" fontId="3" fillId="35" borderId="20" xfId="0" applyNumberFormat="1" applyFont="1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0" fillId="35" borderId="21" xfId="0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>
      <alignment/>
    </xf>
    <xf numFmtId="0" fontId="0" fillId="35" borderId="0" xfId="0" applyFill="1" applyAlignment="1" applyProtection="1">
      <alignment horizontal="center" vertical="center" wrapText="1"/>
      <protection locked="0"/>
    </xf>
    <xf numFmtId="164" fontId="0" fillId="35" borderId="0" xfId="0" applyNumberForma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49" fontId="3" fillId="0" borderId="18" xfId="0" applyNumberFormat="1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Alignment="1">
      <alignment/>
    </xf>
    <xf numFmtId="164" fontId="0" fillId="34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49" fontId="6" fillId="0" borderId="38" xfId="0" applyNumberFormat="1" applyFont="1" applyBorder="1" applyAlignment="1" applyProtection="1">
      <alignment horizontal="center" vertical="top" wrapText="1"/>
      <protection/>
    </xf>
    <xf numFmtId="49" fontId="6" fillId="0" borderId="16" xfId="0" applyNumberFormat="1" applyFont="1" applyBorder="1" applyAlignment="1">
      <alignment horizontal="left" vertical="top" wrapText="1"/>
    </xf>
    <xf numFmtId="49" fontId="9" fillId="0" borderId="41" xfId="0" applyNumberFormat="1" applyFont="1" applyBorder="1" applyAlignment="1" applyProtection="1">
      <alignment horizontal="center" vertical="top" wrapText="1"/>
      <protection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/>
    </xf>
    <xf numFmtId="164" fontId="3" fillId="0" borderId="43" xfId="0" applyNumberFormat="1" applyFont="1" applyBorder="1" applyAlignment="1" applyProtection="1">
      <alignment horizontal="center" vertical="center" wrapText="1"/>
      <protection/>
    </xf>
    <xf numFmtId="164" fontId="0" fillId="0" borderId="21" xfId="0" applyNumberFormat="1" applyFont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49" fontId="3" fillId="0" borderId="41" xfId="0" applyNumberFormat="1" applyFont="1" applyBorder="1" applyAlignment="1" applyProtection="1">
      <alignment horizontal="center" vertical="top" wrapText="1"/>
      <protection/>
    </xf>
    <xf numFmtId="49" fontId="3" fillId="0" borderId="40" xfId="0" applyNumberFormat="1" applyFont="1" applyBorder="1" applyAlignment="1" applyProtection="1">
      <alignment horizontal="center" vertical="top" wrapText="1"/>
      <protection/>
    </xf>
    <xf numFmtId="0" fontId="7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46" xfId="55" applyFont="1" applyBorder="1" applyAlignment="1" applyProtection="1">
      <alignment horizontal="left" vertical="top" wrapText="1"/>
      <protection/>
    </xf>
    <xf numFmtId="0" fontId="0" fillId="0" borderId="47" xfId="0" applyBorder="1" applyAlignment="1">
      <alignment/>
    </xf>
    <xf numFmtId="0" fontId="0" fillId="35" borderId="47" xfId="0" applyFill="1" applyBorder="1" applyAlignment="1">
      <alignment/>
    </xf>
    <xf numFmtId="0" fontId="41" fillId="35" borderId="47" xfId="0" applyFont="1" applyFill="1" applyBorder="1" applyAlignment="1">
      <alignment/>
    </xf>
    <xf numFmtId="0" fontId="0" fillId="35" borderId="48" xfId="0" applyFill="1" applyBorder="1" applyAlignment="1">
      <alignment/>
    </xf>
    <xf numFmtId="0" fontId="0" fillId="0" borderId="47" xfId="55" applyFont="1" applyBorder="1">
      <alignment/>
      <protection/>
    </xf>
    <xf numFmtId="0" fontId="0" fillId="35" borderId="47" xfId="55" applyFont="1" applyFill="1" applyBorder="1">
      <alignment/>
      <protection/>
    </xf>
    <xf numFmtId="0" fontId="0" fillId="35" borderId="49" xfId="55" applyFont="1" applyFill="1" applyBorder="1">
      <alignment/>
      <protection/>
    </xf>
    <xf numFmtId="0" fontId="0" fillId="0" borderId="0" xfId="55" applyFont="1">
      <alignment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 locked="0"/>
    </xf>
    <xf numFmtId="0" fontId="3" fillId="0" borderId="52" xfId="55" applyFont="1" applyBorder="1" applyAlignment="1" applyProtection="1">
      <alignment horizontal="center" wrapText="1"/>
      <protection/>
    </xf>
    <xf numFmtId="0" fontId="3" fillId="35" borderId="52" xfId="55" applyFont="1" applyFill="1" applyBorder="1" applyAlignment="1">
      <alignment horizontal="center"/>
      <protection/>
    </xf>
    <xf numFmtId="0" fontId="3" fillId="0" borderId="53" xfId="55" applyFont="1" applyBorder="1" applyAlignment="1">
      <alignment horizontal="center"/>
      <protection/>
    </xf>
    <xf numFmtId="0" fontId="0" fillId="0" borderId="50" xfId="55" applyFont="1" applyBorder="1">
      <alignment/>
      <protection/>
    </xf>
    <xf numFmtId="0" fontId="0" fillId="0" borderId="18" xfId="55" applyFont="1" applyBorder="1">
      <alignment/>
      <protection/>
    </xf>
    <xf numFmtId="0" fontId="0" fillId="35" borderId="12" xfId="55" applyFont="1" applyFill="1" applyBorder="1" applyAlignment="1">
      <alignment wrapText="1"/>
      <protection/>
    </xf>
    <xf numFmtId="0" fontId="0" fillId="35" borderId="18" xfId="55" applyFont="1" applyFill="1" applyBorder="1">
      <alignment/>
      <protection/>
    </xf>
    <xf numFmtId="49" fontId="3" fillId="0" borderId="54" xfId="55" applyNumberFormat="1" applyFont="1" applyBorder="1" applyAlignment="1" applyProtection="1">
      <alignment horizontal="center" vertical="top" wrapText="1"/>
      <protection/>
    </xf>
    <xf numFmtId="0" fontId="3" fillId="0" borderId="12" xfId="55" applyFont="1" applyBorder="1">
      <alignment/>
      <protection/>
    </xf>
    <xf numFmtId="171" fontId="10" fillId="0" borderId="22" xfId="55" applyNumberFormat="1" applyFont="1" applyBorder="1" applyAlignment="1">
      <alignment horizontal="center"/>
      <protection/>
    </xf>
    <xf numFmtId="171" fontId="10" fillId="35" borderId="12" xfId="55" applyNumberFormat="1" applyFont="1" applyFill="1" applyBorder="1" applyAlignment="1">
      <alignment horizontal="center" wrapText="1"/>
      <protection/>
    </xf>
    <xf numFmtId="171" fontId="3" fillId="0" borderId="18" xfId="55" applyNumberFormat="1" applyFont="1" applyBorder="1" applyAlignment="1" applyProtection="1">
      <alignment horizontal="center" vertical="center" wrapText="1"/>
      <protection/>
    </xf>
    <xf numFmtId="171" fontId="3" fillId="0" borderId="12" xfId="55" applyNumberFormat="1" applyFont="1" applyBorder="1" applyAlignment="1">
      <alignment horizontal="center" vertical="center"/>
      <protection/>
    </xf>
    <xf numFmtId="171" fontId="3" fillId="35" borderId="12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3" fillId="0" borderId="55" xfId="55" applyNumberFormat="1" applyFont="1" applyBorder="1" applyAlignment="1" applyProtection="1">
      <alignment horizontal="center" vertical="top" wrapText="1"/>
      <protection/>
    </xf>
    <xf numFmtId="0" fontId="3" fillId="0" borderId="56" xfId="55" applyFont="1" applyBorder="1" applyAlignment="1" applyProtection="1">
      <alignment horizontal="left" vertical="top" wrapText="1"/>
      <protection/>
    </xf>
    <xf numFmtId="171" fontId="3" fillId="35" borderId="18" xfId="55" applyNumberFormat="1" applyFont="1" applyFill="1" applyBorder="1" applyAlignment="1" applyProtection="1">
      <alignment horizontal="center" vertical="center" wrapText="1"/>
      <protection/>
    </xf>
    <xf numFmtId="49" fontId="0" fillId="0" borderId="46" xfId="55" applyNumberFormat="1" applyFont="1" applyBorder="1" applyAlignment="1" applyProtection="1">
      <alignment horizontal="center" vertical="top" wrapText="1"/>
      <protection/>
    </xf>
    <xf numFmtId="0" fontId="0" fillId="0" borderId="46" xfId="55" applyFont="1" applyBorder="1" applyAlignment="1" applyProtection="1">
      <alignment horizontal="left" vertical="top" wrapText="1"/>
      <protection locked="0"/>
    </xf>
    <xf numFmtId="171" fontId="0" fillId="35" borderId="12" xfId="55" applyNumberFormat="1" applyFont="1" applyFill="1" applyBorder="1" applyAlignment="1">
      <alignment horizontal="center" vertical="center"/>
      <protection/>
    </xf>
    <xf numFmtId="171" fontId="0" fillId="0" borderId="12" xfId="55" applyNumberFormat="1" applyFont="1" applyBorder="1" applyAlignment="1">
      <alignment horizontal="center" vertical="center"/>
      <protection/>
    </xf>
    <xf numFmtId="49" fontId="3" fillId="0" borderId="46" xfId="55" applyNumberFormat="1" applyFont="1" applyBorder="1" applyAlignment="1" applyProtection="1">
      <alignment horizontal="center" vertical="top" wrapText="1"/>
      <protection/>
    </xf>
    <xf numFmtId="0" fontId="3" fillId="0" borderId="46" xfId="55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wrapText="1"/>
    </xf>
    <xf numFmtId="0" fontId="3" fillId="0" borderId="46" xfId="55" applyFont="1" applyBorder="1" applyAlignment="1" applyProtection="1">
      <alignment horizontal="left" vertical="top" wrapText="1"/>
      <protection/>
    </xf>
    <xf numFmtId="0" fontId="0" fillId="0" borderId="46" xfId="55" applyFont="1" applyBorder="1" applyAlignment="1" applyProtection="1">
      <alignment horizontal="left" vertical="top" wrapText="1"/>
      <protection/>
    </xf>
    <xf numFmtId="49" fontId="0" fillId="0" borderId="57" xfId="55" applyNumberFormat="1" applyFont="1" applyBorder="1" applyAlignment="1" applyProtection="1">
      <alignment horizontal="center" vertical="top" wrapText="1"/>
      <protection/>
    </xf>
    <xf numFmtId="0" fontId="0" fillId="0" borderId="57" xfId="55" applyFont="1" applyBorder="1" applyAlignment="1" applyProtection="1">
      <alignment horizontal="left" vertical="top" wrapText="1"/>
      <protection/>
    </xf>
    <xf numFmtId="49" fontId="0" fillId="0" borderId="46" xfId="55" applyNumberFormat="1" applyFont="1" applyBorder="1" applyAlignment="1" applyProtection="1">
      <alignment horizontal="left" vertical="top" wrapText="1"/>
      <protection/>
    </xf>
    <xf numFmtId="49" fontId="0" fillId="0" borderId="58" xfId="55" applyNumberFormat="1" applyFont="1" applyBorder="1" applyAlignment="1" applyProtection="1">
      <alignment horizontal="center" vertical="top" wrapText="1"/>
      <protection/>
    </xf>
    <xf numFmtId="0" fontId="0" fillId="0" borderId="58" xfId="55" applyFont="1" applyBorder="1" applyAlignment="1" applyProtection="1">
      <alignment horizontal="left" vertical="top" wrapText="1"/>
      <protection/>
    </xf>
    <xf numFmtId="49" fontId="0" fillId="0" borderId="50" xfId="55" applyNumberFormat="1" applyFont="1" applyBorder="1" applyAlignment="1" applyProtection="1">
      <alignment horizontal="center" vertical="top" wrapText="1"/>
      <protection/>
    </xf>
    <xf numFmtId="49" fontId="0" fillId="0" borderId="50" xfId="55" applyNumberFormat="1" applyFont="1" applyBorder="1" applyAlignment="1" applyProtection="1">
      <alignment horizontal="left" vertical="top" wrapText="1"/>
      <protection/>
    </xf>
    <xf numFmtId="49" fontId="0" fillId="0" borderId="59" xfId="55" applyNumberFormat="1" applyFont="1" applyBorder="1" applyAlignment="1" applyProtection="1">
      <alignment horizontal="center" vertical="top" wrapText="1"/>
      <protection/>
    </xf>
    <xf numFmtId="49" fontId="0" fillId="0" borderId="16" xfId="55" applyNumberFormat="1" applyFont="1" applyBorder="1" applyAlignment="1" applyProtection="1">
      <alignment horizontal="left" vertical="top" wrapText="1"/>
      <protection/>
    </xf>
    <xf numFmtId="49" fontId="3" fillId="0" borderId="56" xfId="55" applyNumberFormat="1" applyFont="1" applyBorder="1" applyAlignment="1" applyProtection="1">
      <alignment horizontal="center" vertical="top" wrapText="1"/>
      <protection/>
    </xf>
    <xf numFmtId="0" fontId="0" fillId="0" borderId="46" xfId="55" applyFont="1" applyBorder="1" applyAlignment="1" applyProtection="1">
      <alignment horizontal="left" vertical="top" wrapText="1"/>
      <protection locked="0"/>
    </xf>
    <xf numFmtId="49" fontId="3" fillId="0" borderId="57" xfId="55" applyNumberFormat="1" applyFont="1" applyBorder="1" applyAlignment="1" applyProtection="1">
      <alignment horizontal="center" vertical="top" wrapText="1"/>
      <protection/>
    </xf>
    <xf numFmtId="0" fontId="3" fillId="0" borderId="60" xfId="55" applyFont="1" applyBorder="1" applyAlignment="1" applyProtection="1">
      <alignment horizontal="left" vertical="top" wrapText="1"/>
      <protection locked="0"/>
    </xf>
    <xf numFmtId="49" fontId="3" fillId="0" borderId="12" xfId="55" applyNumberFormat="1" applyFont="1" applyBorder="1" applyAlignment="1" applyProtection="1">
      <alignment horizontal="center" vertical="top" wrapText="1"/>
      <protection/>
    </xf>
    <xf numFmtId="0" fontId="3" fillId="0" borderId="12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3" fillId="0" borderId="22" xfId="55" applyFont="1" applyBorder="1">
      <alignment/>
      <protection/>
    </xf>
    <xf numFmtId="0" fontId="3" fillId="0" borderId="22" xfId="55" applyFont="1" applyBorder="1" applyAlignment="1">
      <alignment wrapText="1"/>
      <protection/>
    </xf>
    <xf numFmtId="171" fontId="0" fillId="0" borderId="0" xfId="0" applyNumberFormat="1" applyAlignment="1">
      <alignment horizontal="center"/>
    </xf>
    <xf numFmtId="171" fontId="0" fillId="35" borderId="0" xfId="0" applyNumberFormat="1" applyFill="1" applyAlignment="1">
      <alignment horizontal="center"/>
    </xf>
    <xf numFmtId="171" fontId="41" fillId="35" borderId="0" xfId="0" applyNumberFormat="1" applyFont="1" applyFill="1" applyAlignment="1">
      <alignment horizontal="center"/>
    </xf>
    <xf numFmtId="49" fontId="3" fillId="0" borderId="46" xfId="55" applyNumberFormat="1" applyFont="1" applyBorder="1" applyAlignment="1" applyProtection="1">
      <alignment horizontal="center" vertical="top" wrapText="1"/>
      <protection/>
    </xf>
    <xf numFmtId="0" fontId="3" fillId="0" borderId="46" xfId="55" applyFont="1" applyBorder="1" applyAlignment="1" applyProtection="1">
      <alignment horizontal="left" vertical="top" wrapText="1"/>
      <protection locked="0"/>
    </xf>
    <xf numFmtId="171" fontId="3" fillId="35" borderId="18" xfId="55" applyNumberFormat="1" applyFont="1" applyFill="1" applyBorder="1" applyAlignment="1" applyProtection="1">
      <alignment horizontal="center" vertical="center" wrapText="1"/>
      <protection/>
    </xf>
    <xf numFmtId="171" fontId="3" fillId="0" borderId="18" xfId="55" applyNumberFormat="1" applyFont="1" applyBorder="1" applyAlignment="1" applyProtection="1">
      <alignment horizontal="center" vertical="center" wrapText="1"/>
      <protection/>
    </xf>
    <xf numFmtId="0" fontId="41" fillId="35" borderId="0" xfId="0" applyFont="1" applyFill="1" applyAlignment="1">
      <alignment/>
    </xf>
    <xf numFmtId="0" fontId="4" fillId="35" borderId="47" xfId="55" applyFont="1" applyFill="1" applyBorder="1" applyAlignment="1" applyProtection="1">
      <alignment horizontal="center" vertical="center" wrapText="1"/>
      <protection locked="0"/>
    </xf>
    <xf numFmtId="171" fontId="10" fillId="35" borderId="22" xfId="55" applyNumberFormat="1" applyFont="1" applyFill="1" applyBorder="1" applyAlignment="1">
      <alignment horizontal="center"/>
      <protection/>
    </xf>
    <xf numFmtId="49" fontId="3" fillId="3" borderId="54" xfId="55" applyNumberFormat="1" applyFont="1" applyFill="1" applyBorder="1" applyAlignment="1" applyProtection="1">
      <alignment horizontal="center" vertical="top" wrapText="1"/>
      <protection/>
    </xf>
    <xf numFmtId="0" fontId="3" fillId="3" borderId="12" xfId="55" applyFont="1" applyFill="1" applyBorder="1" applyAlignment="1" applyProtection="1">
      <alignment horizontal="left" vertical="center" wrapText="1"/>
      <protection/>
    </xf>
    <xf numFmtId="171" fontId="3" fillId="3" borderId="22" xfId="55" applyNumberFormat="1" applyFont="1" applyFill="1" applyBorder="1" applyAlignment="1" applyProtection="1">
      <alignment horizontal="center" vertical="center" wrapText="1"/>
      <protection/>
    </xf>
    <xf numFmtId="171" fontId="3" fillId="3" borderId="12" xfId="55" applyNumberFormat="1" applyFont="1" applyFill="1" applyBorder="1" applyAlignment="1">
      <alignment horizontal="center" vertical="center"/>
      <protection/>
    </xf>
    <xf numFmtId="171" fontId="3" fillId="3" borderId="18" xfId="55" applyNumberFormat="1" applyFont="1" applyFill="1" applyBorder="1" applyAlignment="1" applyProtection="1">
      <alignment horizontal="center" vertical="center" wrapText="1"/>
      <protection/>
    </xf>
    <xf numFmtId="0" fontId="8" fillId="0" borderId="47" xfId="0" applyFont="1" applyBorder="1" applyAlignment="1">
      <alignment/>
    </xf>
    <xf numFmtId="0" fontId="7" fillId="0" borderId="0" xfId="55" applyFont="1" applyAlignment="1">
      <alignment horizontal="left"/>
      <protection/>
    </xf>
    <xf numFmtId="0" fontId="7" fillId="0" borderId="0" xfId="55" applyFont="1" applyBorder="1" applyAlignment="1" applyProtection="1">
      <alignment horizontal="center" vertical="center" wrapText="1"/>
      <protection locked="0"/>
    </xf>
    <xf numFmtId="0" fontId="8" fillId="0" borderId="47" xfId="55" applyFont="1" applyBorder="1">
      <alignment/>
      <protection/>
    </xf>
    <xf numFmtId="0" fontId="7" fillId="0" borderId="50" xfId="55" applyFont="1" applyBorder="1" applyAlignment="1" applyProtection="1">
      <alignment horizontal="center" vertical="center" wrapText="1"/>
      <protection/>
    </xf>
    <xf numFmtId="0" fontId="7" fillId="0" borderId="51" xfId="55" applyFont="1" applyBorder="1" applyAlignment="1" applyProtection="1">
      <alignment horizontal="center" vertical="center" wrapText="1"/>
      <protection locked="0"/>
    </xf>
    <xf numFmtId="0" fontId="8" fillId="0" borderId="50" xfId="55" applyFont="1" applyBorder="1">
      <alignment/>
      <protection/>
    </xf>
    <xf numFmtId="49" fontId="7" fillId="0" borderId="54" xfId="55" applyNumberFormat="1" applyFont="1" applyBorder="1" applyAlignment="1" applyProtection="1">
      <alignment horizontal="center" vertical="top" wrapText="1"/>
      <protection/>
    </xf>
    <xf numFmtId="0" fontId="7" fillId="0" borderId="12" xfId="55" applyFont="1" applyBorder="1">
      <alignment/>
      <protection/>
    </xf>
    <xf numFmtId="49" fontId="7" fillId="7" borderId="54" xfId="55" applyNumberFormat="1" applyFont="1" applyFill="1" applyBorder="1" applyAlignment="1" applyProtection="1">
      <alignment horizontal="center" vertical="top" wrapText="1"/>
      <protection/>
    </xf>
    <xf numFmtId="0" fontId="7" fillId="7" borderId="12" xfId="55" applyFont="1" applyFill="1" applyBorder="1" applyAlignment="1" applyProtection="1">
      <alignment horizontal="left" vertical="center" wrapText="1"/>
      <protection/>
    </xf>
    <xf numFmtId="49" fontId="7" fillId="0" borderId="55" xfId="55" applyNumberFormat="1" applyFont="1" applyBorder="1" applyAlignment="1" applyProtection="1">
      <alignment horizontal="center" vertical="top" wrapText="1"/>
      <protection/>
    </xf>
    <xf numFmtId="0" fontId="7" fillId="0" borderId="56" xfId="55" applyFont="1" applyBorder="1" applyAlignment="1" applyProtection="1">
      <alignment horizontal="left" vertical="top" wrapText="1"/>
      <protection/>
    </xf>
    <xf numFmtId="49" fontId="8" fillId="0" borderId="46" xfId="55" applyNumberFormat="1" applyFont="1" applyBorder="1" applyAlignment="1" applyProtection="1">
      <alignment horizontal="center" vertical="top" wrapText="1"/>
      <protection/>
    </xf>
    <xf numFmtId="0" fontId="8" fillId="0" borderId="46" xfId="55" applyFont="1" applyBorder="1" applyAlignment="1" applyProtection="1">
      <alignment horizontal="left" vertical="top" wrapText="1"/>
      <protection locked="0"/>
    </xf>
    <xf numFmtId="49" fontId="7" fillId="0" borderId="46" xfId="55" applyNumberFormat="1" applyFont="1" applyBorder="1" applyAlignment="1" applyProtection="1">
      <alignment horizontal="center" vertical="top" wrapText="1"/>
      <protection/>
    </xf>
    <xf numFmtId="0" fontId="7" fillId="0" borderId="46" xfId="55" applyFont="1" applyBorder="1" applyAlignment="1" applyProtection="1">
      <alignment horizontal="left" vertical="top" wrapText="1"/>
      <protection locked="0"/>
    </xf>
    <xf numFmtId="0" fontId="8" fillId="0" borderId="46" xfId="55" applyFont="1" applyBorder="1" applyAlignment="1" applyProtection="1">
      <alignment horizontal="left" vertical="top" wrapText="1"/>
      <protection/>
    </xf>
    <xf numFmtId="49" fontId="8" fillId="0" borderId="18" xfId="0" applyNumberFormat="1" applyFont="1" applyBorder="1" applyAlignment="1" applyProtection="1">
      <alignment horizontal="center" vertical="top" wrapText="1"/>
      <protection/>
    </xf>
    <xf numFmtId="0" fontId="12" fillId="0" borderId="0" xfId="0" applyFont="1" applyAlignment="1">
      <alignment wrapText="1"/>
    </xf>
    <xf numFmtId="0" fontId="7" fillId="0" borderId="46" xfId="55" applyFont="1" applyBorder="1" applyAlignment="1" applyProtection="1">
      <alignment horizontal="left" vertical="top" wrapText="1"/>
      <protection/>
    </xf>
    <xf numFmtId="0" fontId="8" fillId="0" borderId="46" xfId="55" applyFont="1" applyBorder="1" applyAlignment="1" applyProtection="1">
      <alignment horizontal="left" vertical="top" wrapText="1"/>
      <protection/>
    </xf>
    <xf numFmtId="49" fontId="8" fillId="0" borderId="57" xfId="55" applyNumberFormat="1" applyFont="1" applyBorder="1" applyAlignment="1" applyProtection="1">
      <alignment horizontal="center" vertical="top" wrapText="1"/>
      <protection/>
    </xf>
    <xf numFmtId="0" fontId="8" fillId="0" borderId="57" xfId="55" applyFont="1" applyBorder="1" applyAlignment="1" applyProtection="1">
      <alignment horizontal="left" vertical="top" wrapText="1"/>
      <protection/>
    </xf>
    <xf numFmtId="49" fontId="8" fillId="0" borderId="46" xfId="55" applyNumberFormat="1" applyFont="1" applyBorder="1" applyAlignment="1" applyProtection="1">
      <alignment horizontal="left" vertical="top" wrapText="1"/>
      <protection/>
    </xf>
    <xf numFmtId="49" fontId="8" fillId="0" borderId="58" xfId="55" applyNumberFormat="1" applyFont="1" applyBorder="1" applyAlignment="1" applyProtection="1">
      <alignment horizontal="center" vertical="top" wrapText="1"/>
      <protection/>
    </xf>
    <xf numFmtId="0" fontId="8" fillId="0" borderId="58" xfId="55" applyFont="1" applyBorder="1" applyAlignment="1" applyProtection="1">
      <alignment horizontal="left" vertical="top" wrapText="1"/>
      <protection/>
    </xf>
    <xf numFmtId="49" fontId="8" fillId="0" borderId="50" xfId="55" applyNumberFormat="1" applyFont="1" applyBorder="1" applyAlignment="1" applyProtection="1">
      <alignment horizontal="center" vertical="top" wrapText="1"/>
      <protection/>
    </xf>
    <xf numFmtId="49" fontId="8" fillId="0" borderId="50" xfId="55" applyNumberFormat="1" applyFont="1" applyBorder="1" applyAlignment="1" applyProtection="1">
      <alignment horizontal="left" vertical="top" wrapText="1"/>
      <protection/>
    </xf>
    <xf numFmtId="49" fontId="8" fillId="0" borderId="59" xfId="55" applyNumberFormat="1" applyFont="1" applyBorder="1" applyAlignment="1" applyProtection="1">
      <alignment horizontal="center" vertical="top" wrapText="1"/>
      <protection/>
    </xf>
    <xf numFmtId="49" fontId="8" fillId="0" borderId="16" xfId="55" applyNumberFormat="1" applyFont="1" applyBorder="1" applyAlignment="1" applyProtection="1">
      <alignment horizontal="left" vertical="top" wrapText="1"/>
      <protection/>
    </xf>
    <xf numFmtId="49" fontId="7" fillId="0" borderId="56" xfId="55" applyNumberFormat="1" applyFont="1" applyBorder="1" applyAlignment="1" applyProtection="1">
      <alignment horizontal="center" vertical="top" wrapText="1"/>
      <protection/>
    </xf>
    <xf numFmtId="0" fontId="8" fillId="0" borderId="46" xfId="55" applyFont="1" applyBorder="1" applyAlignment="1" applyProtection="1">
      <alignment horizontal="left" vertical="top" wrapText="1"/>
      <protection locked="0"/>
    </xf>
    <xf numFmtId="49" fontId="7" fillId="0" borderId="57" xfId="55" applyNumberFormat="1" applyFont="1" applyBorder="1" applyAlignment="1" applyProtection="1">
      <alignment horizontal="center" vertical="top" wrapText="1"/>
      <protection/>
    </xf>
    <xf numFmtId="0" fontId="7" fillId="0" borderId="60" xfId="55" applyFont="1" applyBorder="1" applyAlignment="1" applyProtection="1">
      <alignment horizontal="left" vertical="top" wrapText="1"/>
      <protection locked="0"/>
    </xf>
    <xf numFmtId="49" fontId="7" fillId="0" borderId="12" xfId="55" applyNumberFormat="1" applyFont="1" applyBorder="1" applyAlignment="1" applyProtection="1">
      <alignment horizontal="center" vertical="top" wrapText="1"/>
      <protection/>
    </xf>
    <xf numFmtId="0" fontId="7" fillId="0" borderId="12" xfId="55" applyFont="1" applyBorder="1" applyAlignment="1" applyProtection="1">
      <alignment horizontal="left" vertical="top" wrapText="1"/>
      <protection locked="0"/>
    </xf>
    <xf numFmtId="0" fontId="7" fillId="0" borderId="0" xfId="55" applyFont="1" applyBorder="1" applyAlignment="1" applyProtection="1">
      <alignment horizontal="left" vertical="top" wrapText="1"/>
      <protection locked="0"/>
    </xf>
    <xf numFmtId="0" fontId="7" fillId="0" borderId="22" xfId="55" applyFont="1" applyBorder="1">
      <alignment/>
      <protection/>
    </xf>
    <xf numFmtId="0" fontId="7" fillId="0" borderId="22" xfId="55" applyFont="1" applyBorder="1" applyAlignment="1">
      <alignment wrapText="1"/>
      <protection/>
    </xf>
    <xf numFmtId="0" fontId="8" fillId="0" borderId="0" xfId="0" applyFont="1" applyAlignment="1">
      <alignment/>
    </xf>
    <xf numFmtId="49" fontId="7" fillId="0" borderId="46" xfId="55" applyNumberFormat="1" applyFont="1" applyBorder="1" applyAlignment="1" applyProtection="1">
      <alignment horizontal="center" vertical="top" wrapText="1"/>
      <protection/>
    </xf>
    <xf numFmtId="0" fontId="7" fillId="0" borderId="46" xfId="55" applyFont="1" applyBorder="1" applyAlignment="1" applyProtection="1">
      <alignment horizontal="left" vertical="top" wrapText="1"/>
      <protection locked="0"/>
    </xf>
    <xf numFmtId="171" fontId="13" fillId="0" borderId="22" xfId="55" applyNumberFormat="1" applyFont="1" applyBorder="1" applyAlignment="1">
      <alignment horizontal="center"/>
      <protection/>
    </xf>
    <xf numFmtId="171" fontId="13" fillId="35" borderId="12" xfId="55" applyNumberFormat="1" applyFont="1" applyFill="1" applyBorder="1" applyAlignment="1">
      <alignment horizontal="center" wrapText="1"/>
      <protection/>
    </xf>
    <xf numFmtId="171" fontId="13" fillId="35" borderId="22" xfId="55" applyNumberFormat="1" applyFont="1" applyFill="1" applyBorder="1" applyAlignment="1">
      <alignment horizontal="center"/>
      <protection/>
    </xf>
    <xf numFmtId="171" fontId="7" fillId="0" borderId="18" xfId="55" applyNumberFormat="1" applyFont="1" applyBorder="1" applyAlignment="1" applyProtection="1">
      <alignment horizontal="center" vertical="center" wrapText="1"/>
      <protection/>
    </xf>
    <xf numFmtId="171" fontId="7" fillId="0" borderId="12" xfId="55" applyNumberFormat="1" applyFont="1" applyBorder="1" applyAlignment="1">
      <alignment horizontal="center" vertical="center"/>
      <protection/>
    </xf>
    <xf numFmtId="171" fontId="7" fillId="7" borderId="22" xfId="55" applyNumberFormat="1" applyFont="1" applyFill="1" applyBorder="1" applyAlignment="1" applyProtection="1">
      <alignment horizontal="center" vertical="center" wrapText="1"/>
      <protection/>
    </xf>
    <xf numFmtId="171" fontId="7" fillId="7" borderId="12" xfId="55" applyNumberFormat="1" applyFont="1" applyFill="1" applyBorder="1" applyAlignment="1">
      <alignment horizontal="center" vertical="center"/>
      <protection/>
    </xf>
    <xf numFmtId="171" fontId="7" fillId="7" borderId="18" xfId="55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0" fontId="10" fillId="35" borderId="15" xfId="0" applyFont="1" applyFill="1" applyBorder="1" applyAlignment="1" applyProtection="1">
      <alignment horizontal="center" vertical="center" wrapText="1"/>
      <protection locked="0"/>
    </xf>
    <xf numFmtId="0" fontId="16" fillId="35" borderId="15" xfId="0" applyFont="1" applyFill="1" applyBorder="1" applyAlignment="1" applyProtection="1">
      <alignment horizontal="center" vertical="center"/>
      <protection locked="0"/>
    </xf>
    <xf numFmtId="0" fontId="17" fillId="35" borderId="61" xfId="0" applyFont="1" applyFill="1" applyBorder="1" applyAlignment="1" applyProtection="1">
      <alignment horizontal="center" vertical="center" wrapText="1"/>
      <protection/>
    </xf>
    <xf numFmtId="0" fontId="15" fillId="35" borderId="50" xfId="0" applyFont="1" applyFill="1" applyBorder="1" applyAlignment="1">
      <alignment vertical="center" wrapText="1"/>
    </xf>
    <xf numFmtId="0" fontId="15" fillId="35" borderId="39" xfId="0" applyFont="1" applyFill="1" applyBorder="1" applyAlignment="1" applyProtection="1">
      <alignment horizontal="center" vertical="center" wrapText="1"/>
      <protection locked="0"/>
    </xf>
    <xf numFmtId="0" fontId="15" fillId="35" borderId="13" xfId="0" applyFont="1" applyFill="1" applyBorder="1" applyAlignment="1" applyProtection="1">
      <alignment horizontal="center" vertical="center" wrapText="1"/>
      <protection locked="0"/>
    </xf>
    <xf numFmtId="164" fontId="15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7" fillId="36" borderId="62" xfId="0" applyNumberFormat="1" applyFont="1" applyFill="1" applyBorder="1" applyAlignment="1" applyProtection="1">
      <alignment horizontal="center" vertical="center" wrapText="1"/>
      <protection/>
    </xf>
    <xf numFmtId="0" fontId="17" fillId="36" borderId="62" xfId="0" applyFont="1" applyFill="1" applyBorder="1" applyAlignment="1" applyProtection="1">
      <alignment horizontal="left" vertical="center" wrapText="1"/>
      <protection/>
    </xf>
    <xf numFmtId="49" fontId="17" fillId="35" borderId="41" xfId="0" applyNumberFormat="1" applyFont="1" applyFill="1" applyBorder="1" applyAlignment="1" applyProtection="1">
      <alignment horizontal="center" vertical="center" wrapText="1"/>
      <protection/>
    </xf>
    <xf numFmtId="0" fontId="17" fillId="35" borderId="21" xfId="0" applyFont="1" applyFill="1" applyBorder="1" applyAlignment="1" applyProtection="1">
      <alignment horizontal="left" vertical="center" wrapText="1"/>
      <protection/>
    </xf>
    <xf numFmtId="49" fontId="15" fillId="35" borderId="18" xfId="0" applyNumberFormat="1" applyFont="1" applyFill="1" applyBorder="1" applyAlignment="1" applyProtection="1">
      <alignment horizontal="center" vertical="center" wrapText="1"/>
      <protection/>
    </xf>
    <xf numFmtId="0" fontId="15" fillId="35" borderId="12" xfId="0" applyFont="1" applyFill="1" applyBorder="1" applyAlignment="1" applyProtection="1">
      <alignment horizontal="left" vertical="center" wrapText="1"/>
      <protection locked="0"/>
    </xf>
    <xf numFmtId="49" fontId="17" fillId="35" borderId="18" xfId="0" applyNumberFormat="1" applyFont="1" applyFill="1" applyBorder="1" applyAlignment="1" applyProtection="1">
      <alignment horizontal="center" vertical="center" wrapText="1"/>
      <protection/>
    </xf>
    <xf numFmtId="0" fontId="17" fillId="35" borderId="12" xfId="0" applyFont="1" applyFill="1" applyBorder="1" applyAlignment="1" applyProtection="1">
      <alignment horizontal="left" vertical="center" wrapText="1"/>
      <protection locked="0"/>
    </xf>
    <xf numFmtId="0" fontId="17" fillId="35" borderId="12" xfId="0" applyFont="1" applyFill="1" applyBorder="1" applyAlignment="1" applyProtection="1">
      <alignment horizontal="left" vertical="center" wrapText="1"/>
      <protection/>
    </xf>
    <xf numFmtId="0" fontId="15" fillId="35" borderId="12" xfId="0" applyFont="1" applyFill="1" applyBorder="1" applyAlignment="1" applyProtection="1">
      <alignment horizontal="left" vertical="center" wrapText="1"/>
      <protection/>
    </xf>
    <xf numFmtId="0" fontId="15" fillId="35" borderId="12" xfId="55" applyFont="1" applyFill="1" applyBorder="1" applyAlignment="1" applyProtection="1">
      <alignment horizontal="left" vertical="center" wrapText="1"/>
      <protection/>
    </xf>
    <xf numFmtId="49" fontId="15" fillId="35" borderId="12" xfId="0" applyNumberFormat="1" applyFont="1" applyFill="1" applyBorder="1" applyAlignment="1">
      <alignment horizontal="left" vertical="center" wrapText="1"/>
    </xf>
    <xf numFmtId="49" fontId="17" fillId="35" borderId="39" xfId="0" applyNumberFormat="1" applyFont="1" applyFill="1" applyBorder="1" applyAlignment="1" applyProtection="1">
      <alignment horizontal="center" vertical="center" wrapText="1"/>
      <protection/>
    </xf>
    <xf numFmtId="0" fontId="17" fillId="35" borderId="13" xfId="0" applyFont="1" applyFill="1" applyBorder="1" applyAlignment="1" applyProtection="1">
      <alignment horizontal="left" vertical="center" wrapText="1"/>
      <protection locked="0"/>
    </xf>
    <xf numFmtId="49" fontId="17" fillId="36" borderId="37" xfId="0" applyNumberFormat="1" applyFont="1" applyFill="1" applyBorder="1" applyAlignment="1">
      <alignment horizontal="center" vertical="center" wrapText="1"/>
    </xf>
    <xf numFmtId="49" fontId="17" fillId="36" borderId="17" xfId="0" applyNumberFormat="1" applyFont="1" applyFill="1" applyBorder="1" applyAlignment="1">
      <alignment horizontal="left" vertical="center" wrapText="1"/>
    </xf>
    <xf numFmtId="43" fontId="64" fillId="36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49" fontId="17" fillId="35" borderId="41" xfId="0" applyNumberFormat="1" applyFont="1" applyFill="1" applyBorder="1" applyAlignment="1">
      <alignment horizontal="center" vertical="center" wrapText="1"/>
    </xf>
    <xf numFmtId="49" fontId="17" fillId="35" borderId="21" xfId="0" applyNumberFormat="1" applyFont="1" applyFill="1" applyBorder="1" applyAlignment="1">
      <alignment horizontal="left" vertical="center" wrapText="1"/>
    </xf>
    <xf numFmtId="43" fontId="64" fillId="35" borderId="2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35" borderId="18" xfId="0" applyNumberFormat="1" applyFont="1" applyFill="1" applyBorder="1" applyAlignment="1">
      <alignment horizontal="center" vertical="center" wrapText="1"/>
    </xf>
    <xf numFmtId="49" fontId="17" fillId="35" borderId="12" xfId="0" applyNumberFormat="1" applyFont="1" applyFill="1" applyBorder="1" applyAlignment="1">
      <alignment horizontal="left" vertical="center" wrapText="1"/>
    </xf>
    <xf numFmtId="43" fontId="64" fillId="35" borderId="12" xfId="0" applyNumberFormat="1" applyFont="1" applyFill="1" applyBorder="1" applyAlignment="1">
      <alignment horizontal="center" vertical="center" wrapText="1"/>
    </xf>
    <xf numFmtId="49" fontId="15" fillId="35" borderId="18" xfId="0" applyNumberFormat="1" applyFont="1" applyFill="1" applyBorder="1" applyAlignment="1">
      <alignment horizontal="center" vertical="center" wrapText="1"/>
    </xf>
    <xf numFmtId="43" fontId="65" fillId="35" borderId="12" xfId="0" applyNumberFormat="1" applyFont="1" applyFill="1" applyBorder="1" applyAlignment="1">
      <alignment horizontal="center" vertical="center" wrapText="1"/>
    </xf>
    <xf numFmtId="49" fontId="66" fillId="35" borderId="18" xfId="34" applyNumberFormat="1" applyFont="1" applyFill="1" applyBorder="1" applyAlignment="1" applyProtection="1">
      <alignment horizontal="center" vertical="center" wrapText="1"/>
      <protection locked="0"/>
    </xf>
    <xf numFmtId="0" fontId="66" fillId="35" borderId="12" xfId="33" applyNumberFormat="1" applyFont="1" applyFill="1" applyBorder="1" applyAlignment="1" applyProtection="1">
      <alignment vertical="center" wrapText="1"/>
      <protection locked="0"/>
    </xf>
    <xf numFmtId="0" fontId="17" fillId="35" borderId="0" xfId="0" applyFont="1" applyFill="1" applyAlignment="1">
      <alignment/>
    </xf>
    <xf numFmtId="49" fontId="17" fillId="35" borderId="40" xfId="0" applyNumberFormat="1" applyFont="1" applyFill="1" applyBorder="1" applyAlignment="1">
      <alignment horizontal="center" vertical="center" wrapText="1"/>
    </xf>
    <xf numFmtId="49" fontId="17" fillId="35" borderId="19" xfId="0" applyNumberFormat="1" applyFont="1" applyFill="1" applyBorder="1" applyAlignment="1">
      <alignment horizontal="left" vertical="center" wrapText="1"/>
    </xf>
    <xf numFmtId="43" fontId="64" fillId="35" borderId="19" xfId="0" applyNumberFormat="1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left" vertical="center" wrapText="1"/>
    </xf>
    <xf numFmtId="49" fontId="20" fillId="35" borderId="18" xfId="0" applyNumberFormat="1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left" vertical="center" wrapText="1"/>
    </xf>
    <xf numFmtId="43" fontId="67" fillId="35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3" fontId="18" fillId="36" borderId="17" xfId="0" applyNumberFormat="1" applyFont="1" applyFill="1" applyBorder="1" applyAlignment="1" applyProtection="1">
      <alignment horizontal="center" vertical="center" wrapText="1"/>
      <protection/>
    </xf>
    <xf numFmtId="171" fontId="18" fillId="36" borderId="24" xfId="0" applyNumberFormat="1" applyFont="1" applyFill="1" applyBorder="1" applyAlignment="1" applyProtection="1">
      <alignment horizontal="center" vertical="center" wrapText="1"/>
      <protection/>
    </xf>
    <xf numFmtId="43" fontId="18" fillId="35" borderId="21" xfId="0" applyNumberFormat="1" applyFont="1" applyFill="1" applyBorder="1" applyAlignment="1" applyProtection="1">
      <alignment horizontal="center" vertical="center" wrapText="1"/>
      <protection/>
    </xf>
    <xf numFmtId="171" fontId="18" fillId="35" borderId="27" xfId="0" applyNumberFormat="1" applyFont="1" applyFill="1" applyBorder="1" applyAlignment="1" applyProtection="1">
      <alignment horizontal="center" vertical="center" wrapText="1"/>
      <protection/>
    </xf>
    <xf numFmtId="43" fontId="19" fillId="35" borderId="12" xfId="0" applyNumberFormat="1" applyFont="1" applyFill="1" applyBorder="1" applyAlignment="1" applyProtection="1">
      <alignment horizontal="center" vertical="center" wrapText="1"/>
      <protection/>
    </xf>
    <xf numFmtId="171" fontId="19" fillId="35" borderId="26" xfId="0" applyNumberFormat="1" applyFont="1" applyFill="1" applyBorder="1" applyAlignment="1" applyProtection="1">
      <alignment horizontal="center" vertical="center" wrapText="1"/>
      <protection/>
    </xf>
    <xf numFmtId="43" fontId="18" fillId="35" borderId="12" xfId="0" applyNumberFormat="1" applyFont="1" applyFill="1" applyBorder="1" applyAlignment="1" applyProtection="1">
      <alignment horizontal="center" vertical="center" wrapText="1"/>
      <protection/>
    </xf>
    <xf numFmtId="171" fontId="18" fillId="35" borderId="26" xfId="0" applyNumberFormat="1" applyFont="1" applyFill="1" applyBorder="1" applyAlignment="1" applyProtection="1">
      <alignment horizontal="center" vertical="center" wrapText="1"/>
      <protection/>
    </xf>
    <xf numFmtId="43" fontId="19" fillId="35" borderId="12" xfId="0" applyNumberFormat="1" applyFont="1" applyFill="1" applyBorder="1" applyAlignment="1" applyProtection="1">
      <alignment horizontal="center" vertical="center" wrapText="1"/>
      <protection locked="0"/>
    </xf>
    <xf numFmtId="43" fontId="18" fillId="35" borderId="12" xfId="0" applyNumberFormat="1" applyFont="1" applyFill="1" applyBorder="1" applyAlignment="1" applyProtection="1">
      <alignment horizontal="center" vertical="center" wrapText="1"/>
      <protection locked="0"/>
    </xf>
    <xf numFmtId="171" fontId="18" fillId="35" borderId="26" xfId="0" applyNumberFormat="1" applyFont="1" applyFill="1" applyBorder="1" applyAlignment="1" applyProtection="1">
      <alignment horizontal="center" vertical="center" wrapText="1"/>
      <protection locked="0"/>
    </xf>
    <xf numFmtId="43" fontId="18" fillId="35" borderId="13" xfId="0" applyNumberFormat="1" applyFont="1" applyFill="1" applyBorder="1" applyAlignment="1" applyProtection="1">
      <alignment horizontal="center" vertical="center" wrapText="1"/>
      <protection/>
    </xf>
    <xf numFmtId="43" fontId="18" fillId="35" borderId="13" xfId="0" applyNumberFormat="1" applyFont="1" applyFill="1" applyBorder="1" applyAlignment="1" applyProtection="1">
      <alignment horizontal="center" vertical="center" wrapText="1"/>
      <protection locked="0"/>
    </xf>
    <xf numFmtId="171" fontId="18" fillId="35" borderId="28" xfId="0" applyNumberFormat="1" applyFont="1" applyFill="1" applyBorder="1" applyAlignment="1" applyProtection="1">
      <alignment horizontal="center" vertical="center" wrapText="1"/>
      <protection locked="0"/>
    </xf>
    <xf numFmtId="164" fontId="18" fillId="36" borderId="24" xfId="0" applyNumberFormat="1" applyFont="1" applyFill="1" applyBorder="1" applyAlignment="1">
      <alignment horizontal="center" vertical="center" wrapText="1"/>
    </xf>
    <xf numFmtId="164" fontId="18" fillId="35" borderId="27" xfId="0" applyNumberFormat="1" applyFont="1" applyFill="1" applyBorder="1" applyAlignment="1">
      <alignment horizontal="center" vertical="center" wrapText="1"/>
    </xf>
    <xf numFmtId="164" fontId="18" fillId="35" borderId="26" xfId="0" applyNumberFormat="1" applyFont="1" applyFill="1" applyBorder="1" applyAlignment="1">
      <alignment horizontal="center" vertical="center" wrapText="1"/>
    </xf>
    <xf numFmtId="164" fontId="19" fillId="35" borderId="26" xfId="0" applyNumberFormat="1" applyFont="1" applyFill="1" applyBorder="1" applyAlignment="1">
      <alignment horizontal="center" vertical="center" wrapText="1"/>
    </xf>
    <xf numFmtId="164" fontId="22" fillId="35" borderId="26" xfId="0" applyNumberFormat="1" applyFont="1" applyFill="1" applyBorder="1" applyAlignment="1">
      <alignment horizontal="center" vertical="center" wrapText="1"/>
    </xf>
    <xf numFmtId="43" fontId="19" fillId="35" borderId="12" xfId="0" applyNumberFormat="1" applyFont="1" applyFill="1" applyBorder="1" applyAlignment="1">
      <alignment horizontal="center" vertical="center" wrapText="1"/>
    </xf>
    <xf numFmtId="43" fontId="18" fillId="35" borderId="12" xfId="0" applyNumberFormat="1" applyFont="1" applyFill="1" applyBorder="1" applyAlignment="1">
      <alignment horizontal="center" vertical="center" wrapText="1"/>
    </xf>
    <xf numFmtId="164" fontId="18" fillId="35" borderId="2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68" fillId="35" borderId="12" xfId="0" applyFont="1" applyFill="1" applyBorder="1" applyAlignment="1">
      <alignment horizontal="left" vertical="center" wrapText="1"/>
    </xf>
    <xf numFmtId="43" fontId="22" fillId="35" borderId="12" xfId="0" applyNumberFormat="1" applyFont="1" applyFill="1" applyBorder="1" applyAlignment="1">
      <alignment horizontal="center" vertical="center" wrapText="1"/>
    </xf>
    <xf numFmtId="0" fontId="68" fillId="35" borderId="12" xfId="33" applyNumberFormat="1" applyFont="1" applyFill="1" applyBorder="1" applyAlignment="1" applyProtection="1">
      <alignment vertical="center" wrapText="1"/>
      <protection locked="0"/>
    </xf>
    <xf numFmtId="49" fontId="15" fillId="35" borderId="39" xfId="0" applyNumberFormat="1" applyFont="1" applyFill="1" applyBorder="1" applyAlignment="1">
      <alignment horizontal="center" vertical="center" wrapText="1"/>
    </xf>
    <xf numFmtId="49" fontId="15" fillId="35" borderId="13" xfId="0" applyNumberFormat="1" applyFont="1" applyFill="1" applyBorder="1" applyAlignment="1">
      <alignment horizontal="left" vertical="center" wrapText="1"/>
    </xf>
    <xf numFmtId="43" fontId="19" fillId="35" borderId="13" xfId="0" applyNumberFormat="1" applyFont="1" applyFill="1" applyBorder="1" applyAlignment="1">
      <alignment horizontal="center" vertical="center" wrapText="1"/>
    </xf>
    <xf numFmtId="164" fontId="19" fillId="35" borderId="28" xfId="0" applyNumberFormat="1" applyFont="1" applyFill="1" applyBorder="1" applyAlignment="1">
      <alignment horizontal="center" vertic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left" vertical="center" wrapText="1"/>
    </xf>
    <xf numFmtId="43" fontId="19" fillId="35" borderId="21" xfId="0" applyNumberFormat="1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 wrapText="1"/>
    </xf>
    <xf numFmtId="0" fontId="17" fillId="36" borderId="37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left" vertical="center" wrapText="1"/>
    </xf>
    <xf numFmtId="43" fontId="18" fillId="36" borderId="17" xfId="0" applyNumberFormat="1" applyFont="1" applyFill="1" applyBorder="1" applyAlignment="1">
      <alignment horizontal="center" vertical="center" wrapText="1"/>
    </xf>
    <xf numFmtId="43" fontId="65" fillId="35" borderId="13" xfId="0" applyNumberFormat="1" applyFont="1" applyFill="1" applyBorder="1" applyAlignment="1">
      <alignment horizontal="center" vertical="center" wrapText="1"/>
    </xf>
    <xf numFmtId="49" fontId="68" fillId="35" borderId="18" xfId="34" applyNumberFormat="1" applyFont="1" applyFill="1" applyBorder="1" applyAlignment="1" applyProtection="1">
      <alignment horizontal="center" vertical="center" wrapText="1"/>
      <protection locked="0"/>
    </xf>
    <xf numFmtId="0" fontId="15" fillId="35" borderId="12" xfId="0" applyFont="1" applyFill="1" applyBorder="1" applyAlignment="1" applyProtection="1">
      <alignment horizontal="left" vertical="center"/>
      <protection locked="0"/>
    </xf>
    <xf numFmtId="0" fontId="17" fillId="35" borderId="59" xfId="0" applyFont="1" applyFill="1" applyBorder="1" applyAlignment="1" applyProtection="1">
      <alignment horizontal="center" vertical="center" wrapText="1"/>
      <protection locked="0"/>
    </xf>
    <xf numFmtId="0" fontId="17" fillId="35" borderId="14" xfId="0" applyFont="1" applyFill="1" applyBorder="1" applyAlignment="1" applyProtection="1">
      <alignment horizontal="center" vertical="center" wrapText="1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left" vertical="center"/>
      <protection locked="0"/>
    </xf>
    <xf numFmtId="0" fontId="14" fillId="35" borderId="0" xfId="0" applyFont="1" applyFill="1" applyBorder="1" applyAlignment="1" applyProtection="1">
      <alignment horizontal="left" vertical="center"/>
      <protection locked="0"/>
    </xf>
    <xf numFmtId="0" fontId="10" fillId="35" borderId="15" xfId="0" applyFont="1" applyFill="1" applyBorder="1" applyAlignment="1" applyProtection="1">
      <alignment horizontal="right" vertical="center" wrapText="1"/>
      <protection locked="0"/>
    </xf>
    <xf numFmtId="43" fontId="68" fillId="35" borderId="12" xfId="0" applyNumberFormat="1" applyFont="1" applyFill="1" applyBorder="1" applyAlignment="1">
      <alignment horizontal="left" vertical="center" wrapText="1"/>
    </xf>
    <xf numFmtId="49" fontId="17" fillId="35" borderId="38" xfId="0" applyNumberFormat="1" applyFont="1" applyFill="1" applyBorder="1" applyAlignment="1">
      <alignment horizontal="center" vertical="center" wrapText="1"/>
    </xf>
    <xf numFmtId="49" fontId="17" fillId="35" borderId="16" xfId="0" applyNumberFormat="1" applyFont="1" applyFill="1" applyBorder="1" applyAlignment="1">
      <alignment horizontal="left" vertical="center" wrapText="1"/>
    </xf>
    <xf numFmtId="43" fontId="64" fillId="35" borderId="16" xfId="0" applyNumberFormat="1" applyFont="1" applyFill="1" applyBorder="1" applyAlignment="1">
      <alignment horizontal="center" vertical="center" wrapText="1"/>
    </xf>
    <xf numFmtId="164" fontId="18" fillId="35" borderId="25" xfId="0" applyNumberFormat="1" applyFont="1" applyFill="1" applyBorder="1" applyAlignment="1">
      <alignment horizontal="center" vertical="center" wrapText="1"/>
    </xf>
    <xf numFmtId="43" fontId="67" fillId="35" borderId="2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2"/>
    </sheetView>
  </sheetViews>
  <sheetFormatPr defaultColWidth="9.00390625" defaultRowHeight="12.75"/>
  <cols>
    <col min="1" max="1" width="19.875" style="0" customWidth="1"/>
    <col min="2" max="2" width="42.00390625" style="0" customWidth="1"/>
    <col min="3" max="3" width="10.125" style="0" customWidth="1"/>
    <col min="5" max="5" width="9.00390625" style="0" customWidth="1"/>
    <col min="7" max="7" width="9.625" style="0" bestFit="1" customWidth="1"/>
    <col min="8" max="8" width="8.375" style="0" customWidth="1"/>
    <col min="9" max="9" width="7.875" style="29" customWidth="1"/>
    <col min="10" max="10" width="8.875" style="29" customWidth="1"/>
    <col min="11" max="11" width="8.25390625" style="29" customWidth="1"/>
  </cols>
  <sheetData>
    <row r="1" spans="1:11" ht="12.75" customHeight="1">
      <c r="A1" s="464" t="s">
        <v>114</v>
      </c>
      <c r="B1" s="464"/>
      <c r="C1" s="464"/>
      <c r="D1" s="464"/>
      <c r="E1" s="464"/>
      <c r="F1" s="464"/>
      <c r="G1" s="464"/>
      <c r="H1" s="464"/>
      <c r="I1" s="30"/>
      <c r="J1" s="30"/>
      <c r="K1" s="30"/>
    </row>
    <row r="2" spans="1:11" ht="12" customHeight="1" thickBot="1">
      <c r="A2" s="465"/>
      <c r="B2" s="465"/>
      <c r="C2" s="465"/>
      <c r="D2" s="465"/>
      <c r="E2" s="465"/>
      <c r="F2" s="464"/>
      <c r="G2" s="464"/>
      <c r="H2" s="464"/>
      <c r="I2" s="30"/>
      <c r="J2" s="30"/>
      <c r="K2" s="30"/>
    </row>
    <row r="3" spans="1:11" ht="19.5" customHeight="1">
      <c r="A3" s="234" t="s">
        <v>36</v>
      </c>
      <c r="B3" s="119" t="s">
        <v>0</v>
      </c>
      <c r="C3" s="6" t="s">
        <v>78</v>
      </c>
      <c r="D3" s="6"/>
      <c r="E3" s="134"/>
      <c r="F3" s="31" t="s">
        <v>96</v>
      </c>
      <c r="G3" s="136"/>
      <c r="H3" s="135"/>
      <c r="I3" s="31" t="s">
        <v>79</v>
      </c>
      <c r="J3" s="31"/>
      <c r="K3" s="32"/>
    </row>
    <row r="4" spans="1:11" ht="24" customHeight="1" thickBot="1">
      <c r="A4" s="100"/>
      <c r="B4" s="120"/>
      <c r="C4" s="111" t="s">
        <v>80</v>
      </c>
      <c r="D4" s="5" t="s">
        <v>81</v>
      </c>
      <c r="E4" s="227" t="s">
        <v>82</v>
      </c>
      <c r="F4" s="82" t="s">
        <v>80</v>
      </c>
      <c r="G4" s="63" t="s">
        <v>81</v>
      </c>
      <c r="H4" s="227" t="s">
        <v>82</v>
      </c>
      <c r="I4" s="83" t="s">
        <v>80</v>
      </c>
      <c r="J4" s="33" t="s">
        <v>81</v>
      </c>
      <c r="K4" s="227" t="s">
        <v>82</v>
      </c>
    </row>
    <row r="5" spans="1:12" ht="13.5" customHeight="1" thickBot="1">
      <c r="A5" s="101" t="s">
        <v>41</v>
      </c>
      <c r="B5" s="121" t="s">
        <v>9</v>
      </c>
      <c r="C5" s="68">
        <f>(C6+C8+C12+C17+C22+C26+C37+C42+C44+C47+C49+C51+C52)</f>
        <v>17080.4</v>
      </c>
      <c r="D5" s="10">
        <f>SUM(G5+J5)</f>
        <v>19452.7</v>
      </c>
      <c r="E5" s="10">
        <f aca="true" t="shared" si="0" ref="E5:E10">D5/C5*100</f>
        <v>113.88901899252943</v>
      </c>
      <c r="F5" s="68">
        <f>(F6+F8+F12+F17+F22+F26+F37+F42+F44+F47+F49+F51+F52)</f>
        <v>11021.8</v>
      </c>
      <c r="G5" s="10">
        <f>(G6+G8+G12+G17+G22+G26+G37+G42+G44+G47+G49+G51+G52+G53+G54)</f>
        <v>11911.9</v>
      </c>
      <c r="H5" s="10">
        <f aca="true" t="shared" si="1" ref="H5:H11">G5/F5*100</f>
        <v>108.07581338801285</v>
      </c>
      <c r="I5" s="84">
        <f>(I6+I8+I12+I17+I22+I26+I37+I42+I44+I47+I49+I51+I52)</f>
        <v>6058.6</v>
      </c>
      <c r="J5" s="84">
        <f>(J6+J8+J12+J17+J22+J26+J37+J42+J44+J47+J49+J51+J52)</f>
        <v>7540.8</v>
      </c>
      <c r="K5" s="34">
        <f>J5/I5*100</f>
        <v>124.46439771564388</v>
      </c>
      <c r="L5" s="225"/>
    </row>
    <row r="6" spans="1:11" ht="13.5" customHeight="1">
      <c r="A6" s="102" t="s">
        <v>42</v>
      </c>
      <c r="B6" s="122" t="s">
        <v>10</v>
      </c>
      <c r="C6" s="69">
        <f>C7</f>
        <v>13530.5</v>
      </c>
      <c r="D6" s="11">
        <f>D7</f>
        <v>15291.900000000001</v>
      </c>
      <c r="E6" s="11">
        <f t="shared" si="0"/>
        <v>113.01799637855217</v>
      </c>
      <c r="F6" s="69">
        <f>F7</f>
        <v>9442.1</v>
      </c>
      <c r="G6" s="11">
        <f>G7</f>
        <v>10232.6</v>
      </c>
      <c r="H6" s="11">
        <f t="shared" si="1"/>
        <v>108.37207824530559</v>
      </c>
      <c r="I6" s="85">
        <f>I7</f>
        <v>4088.4</v>
      </c>
      <c r="J6" s="35">
        <f>J7</f>
        <v>5059.3</v>
      </c>
      <c r="K6" s="36">
        <f>J6/I6*100</f>
        <v>123.74767635260737</v>
      </c>
    </row>
    <row r="7" spans="1:11" ht="13.5" customHeight="1" thickBot="1">
      <c r="A7" s="103" t="s">
        <v>43</v>
      </c>
      <c r="B7" s="123" t="s">
        <v>37</v>
      </c>
      <c r="C7" s="71">
        <f>F7+I7</f>
        <v>13530.5</v>
      </c>
      <c r="D7" s="12">
        <f>G7+J7</f>
        <v>15291.900000000001</v>
      </c>
      <c r="E7" s="13">
        <f t="shared" si="0"/>
        <v>113.01799637855217</v>
      </c>
      <c r="F7" s="70">
        <v>9442.1</v>
      </c>
      <c r="G7" s="13">
        <v>10232.6</v>
      </c>
      <c r="H7" s="13">
        <f t="shared" si="1"/>
        <v>108.37207824530559</v>
      </c>
      <c r="I7" s="86">
        <v>4088.4</v>
      </c>
      <c r="J7" s="37">
        <v>5059.3</v>
      </c>
      <c r="K7" s="38">
        <f>J7/I7*100</f>
        <v>123.74767635260737</v>
      </c>
    </row>
    <row r="8" spans="1:11" ht="13.5" customHeight="1">
      <c r="A8" s="104" t="s">
        <v>44</v>
      </c>
      <c r="B8" s="124" t="s">
        <v>1</v>
      </c>
      <c r="C8" s="112">
        <f aca="true" t="shared" si="2" ref="C8:C54">F8+I8</f>
        <v>661.6999999999999</v>
      </c>
      <c r="D8" s="14">
        <f aca="true" t="shared" si="3" ref="D8:D20">G8+J8</f>
        <v>1027.5</v>
      </c>
      <c r="E8" s="16">
        <f t="shared" si="0"/>
        <v>155.28184978086747</v>
      </c>
      <c r="F8" s="16">
        <f>(F9+F10+F11)</f>
        <v>648.8</v>
      </c>
      <c r="G8" s="16">
        <f>(G9+G10+G11)</f>
        <v>699.8</v>
      </c>
      <c r="H8" s="16">
        <f t="shared" si="1"/>
        <v>107.86066584463624</v>
      </c>
      <c r="I8" s="57">
        <f>(I9+I10+I11)</f>
        <v>12.9</v>
      </c>
      <c r="J8" s="57">
        <f>(J9+J10+J11)</f>
        <v>327.7</v>
      </c>
      <c r="K8" s="36">
        <f>J8/I8*100</f>
        <v>2540.31007751938</v>
      </c>
    </row>
    <row r="9" spans="1:11" ht="14.25" customHeight="1" thickBot="1">
      <c r="A9" s="103" t="s">
        <v>45</v>
      </c>
      <c r="B9" s="123" t="s">
        <v>26</v>
      </c>
      <c r="C9" s="71">
        <f t="shared" si="2"/>
        <v>331.7</v>
      </c>
      <c r="D9" s="12">
        <f t="shared" si="3"/>
        <v>367.7</v>
      </c>
      <c r="E9" s="13">
        <f t="shared" si="0"/>
        <v>110.85318058486584</v>
      </c>
      <c r="F9" s="70">
        <v>331.7</v>
      </c>
      <c r="G9" s="13">
        <v>367.7</v>
      </c>
      <c r="H9" s="13">
        <f t="shared" si="1"/>
        <v>110.85318058486584</v>
      </c>
      <c r="I9" s="66"/>
      <c r="J9" s="42"/>
      <c r="K9" s="38"/>
    </row>
    <row r="10" spans="1:11" ht="12.75" customHeight="1">
      <c r="A10" s="103" t="s">
        <v>46</v>
      </c>
      <c r="B10" s="123" t="s">
        <v>11</v>
      </c>
      <c r="C10" s="71">
        <f t="shared" si="2"/>
        <v>325.59999999999997</v>
      </c>
      <c r="D10" s="12">
        <f t="shared" si="3"/>
        <v>655.4</v>
      </c>
      <c r="E10" s="13">
        <f t="shared" si="0"/>
        <v>201.2899262899263</v>
      </c>
      <c r="F10" s="70">
        <v>312.7</v>
      </c>
      <c r="G10" s="12">
        <v>327.7</v>
      </c>
      <c r="H10" s="13">
        <f t="shared" si="1"/>
        <v>104.79692996482251</v>
      </c>
      <c r="I10" s="87">
        <v>12.9</v>
      </c>
      <c r="J10" s="43">
        <v>327.7</v>
      </c>
      <c r="K10" s="36">
        <f>J10/I10*100</f>
        <v>2540.31007751938</v>
      </c>
    </row>
    <row r="11" spans="1:11" ht="14.25" customHeight="1">
      <c r="A11" s="103" t="s">
        <v>106</v>
      </c>
      <c r="B11" s="123" t="s">
        <v>107</v>
      </c>
      <c r="C11" s="71">
        <f>F11+I11</f>
        <v>4.4</v>
      </c>
      <c r="D11" s="12">
        <f t="shared" si="3"/>
        <v>4.4</v>
      </c>
      <c r="E11" s="13"/>
      <c r="F11" s="70">
        <v>4.4</v>
      </c>
      <c r="G11" s="12">
        <v>4.4</v>
      </c>
      <c r="H11" s="13">
        <f t="shared" si="1"/>
        <v>100</v>
      </c>
      <c r="I11" s="87">
        <v>0</v>
      </c>
      <c r="J11" s="43">
        <v>0</v>
      </c>
      <c r="K11" s="38"/>
    </row>
    <row r="12" spans="1:11" ht="12.75" customHeight="1">
      <c r="A12" s="104" t="s">
        <v>47</v>
      </c>
      <c r="B12" s="125" t="s">
        <v>2</v>
      </c>
      <c r="C12" s="99">
        <f t="shared" si="2"/>
        <v>1021</v>
      </c>
      <c r="D12" s="17">
        <f t="shared" si="3"/>
        <v>942.2</v>
      </c>
      <c r="E12" s="16">
        <f>D12/C12*100</f>
        <v>92.28207639569051</v>
      </c>
      <c r="F12" s="26">
        <f>F13+F15+F16</f>
        <v>0</v>
      </c>
      <c r="G12" s="16">
        <f>SUM(G13:G16)</f>
        <v>0</v>
      </c>
      <c r="H12" s="93"/>
      <c r="I12" s="57">
        <f>(I13+I14+I15+I16)</f>
        <v>1021</v>
      </c>
      <c r="J12" s="40">
        <f>(J13+J14+J15+J16)</f>
        <v>942.2</v>
      </c>
      <c r="K12" s="44">
        <f>J12/I12*100</f>
        <v>92.28207639569051</v>
      </c>
    </row>
    <row r="13" spans="1:11" ht="12.75" customHeight="1">
      <c r="A13" s="103" t="s">
        <v>48</v>
      </c>
      <c r="B13" s="123" t="s">
        <v>31</v>
      </c>
      <c r="C13" s="71">
        <f t="shared" si="2"/>
        <v>145</v>
      </c>
      <c r="D13" s="12">
        <f t="shared" si="3"/>
        <v>185.1</v>
      </c>
      <c r="E13" s="25">
        <f>D13/C13*100</f>
        <v>127.6551724137931</v>
      </c>
      <c r="F13" s="70">
        <v>0</v>
      </c>
      <c r="G13" s="12">
        <v>0</v>
      </c>
      <c r="H13" s="13"/>
      <c r="I13" s="87">
        <v>145</v>
      </c>
      <c r="J13" s="43">
        <v>185.1</v>
      </c>
      <c r="K13" s="226">
        <f>J13/I13*100</f>
        <v>127.6551724137931</v>
      </c>
    </row>
    <row r="14" spans="1:11" ht="15" customHeight="1" hidden="1">
      <c r="A14" s="103" t="s">
        <v>49</v>
      </c>
      <c r="B14" s="123" t="s">
        <v>27</v>
      </c>
      <c r="C14" s="71">
        <f t="shared" si="2"/>
        <v>0</v>
      </c>
      <c r="D14" s="12">
        <f t="shared" si="3"/>
        <v>0</v>
      </c>
      <c r="E14" s="25"/>
      <c r="F14" s="70"/>
      <c r="G14" s="12"/>
      <c r="H14" s="13"/>
      <c r="I14" s="87"/>
      <c r="J14" s="43"/>
      <c r="K14" s="46"/>
    </row>
    <row r="15" spans="1:11" ht="12" customHeight="1">
      <c r="A15" s="103" t="s">
        <v>50</v>
      </c>
      <c r="B15" s="123" t="s">
        <v>28</v>
      </c>
      <c r="C15" s="71">
        <f t="shared" si="2"/>
        <v>0</v>
      </c>
      <c r="D15" s="12">
        <f t="shared" si="3"/>
        <v>0</v>
      </c>
      <c r="E15" s="78"/>
      <c r="F15" s="70">
        <v>0</v>
      </c>
      <c r="G15" s="12">
        <v>0</v>
      </c>
      <c r="H15" s="13"/>
      <c r="I15" s="87">
        <v>0</v>
      </c>
      <c r="J15" s="43">
        <v>0</v>
      </c>
      <c r="K15" s="46"/>
    </row>
    <row r="16" spans="1:11" ht="12.75" customHeight="1">
      <c r="A16" s="103" t="s">
        <v>51</v>
      </c>
      <c r="B16" s="126" t="s">
        <v>3</v>
      </c>
      <c r="C16" s="71">
        <f t="shared" si="2"/>
        <v>876</v>
      </c>
      <c r="D16" s="12">
        <f t="shared" si="3"/>
        <v>757.1</v>
      </c>
      <c r="E16" s="25">
        <f>D16/C16*100</f>
        <v>86.42694063926942</v>
      </c>
      <c r="F16" s="70">
        <v>0</v>
      </c>
      <c r="G16" s="12">
        <v>0</v>
      </c>
      <c r="H16" s="13"/>
      <c r="I16" s="87">
        <v>876</v>
      </c>
      <c r="J16" s="43">
        <v>757.1</v>
      </c>
      <c r="K16" s="45">
        <f>J16/I16*100</f>
        <v>86.42694063926942</v>
      </c>
    </row>
    <row r="17" spans="1:11" ht="16.5" customHeight="1">
      <c r="A17" s="104" t="s">
        <v>52</v>
      </c>
      <c r="B17" s="125" t="s">
        <v>12</v>
      </c>
      <c r="C17" s="112">
        <f t="shared" si="2"/>
        <v>7</v>
      </c>
      <c r="D17" s="14">
        <f t="shared" si="3"/>
        <v>7</v>
      </c>
      <c r="E17" s="25">
        <f>D17/C17*100</f>
        <v>100</v>
      </c>
      <c r="F17" s="26">
        <f>F18</f>
        <v>7</v>
      </c>
      <c r="G17" s="16">
        <f>G18</f>
        <v>7</v>
      </c>
      <c r="H17" s="13">
        <f>G17/F17*100</f>
        <v>100</v>
      </c>
      <c r="I17" s="57"/>
      <c r="J17" s="40"/>
      <c r="K17" s="41"/>
    </row>
    <row r="18" spans="1:11" ht="13.5" customHeight="1">
      <c r="A18" s="103" t="s">
        <v>53</v>
      </c>
      <c r="B18" s="127" t="s">
        <v>13</v>
      </c>
      <c r="C18" s="71">
        <f t="shared" si="2"/>
        <v>7</v>
      </c>
      <c r="D18" s="12">
        <f t="shared" si="3"/>
        <v>7</v>
      </c>
      <c r="E18" s="12">
        <f>H18+K18</f>
        <v>100</v>
      </c>
      <c r="F18" s="70">
        <f>SUM(F19:F20,F21)</f>
        <v>7</v>
      </c>
      <c r="G18" s="70">
        <f>SUM(G19:G20,G21)</f>
        <v>7</v>
      </c>
      <c r="H18" s="13">
        <f>G18/F18*100</f>
        <v>100</v>
      </c>
      <c r="I18" s="88"/>
      <c r="J18" s="47"/>
      <c r="K18" s="38"/>
    </row>
    <row r="19" spans="1:11" ht="20.25" customHeight="1">
      <c r="A19" s="103" t="s">
        <v>54</v>
      </c>
      <c r="B19" s="123" t="s">
        <v>14</v>
      </c>
      <c r="C19" s="71">
        <f t="shared" si="2"/>
        <v>0</v>
      </c>
      <c r="D19" s="12">
        <f t="shared" si="3"/>
        <v>0</v>
      </c>
      <c r="E19" s="12"/>
      <c r="F19" s="71"/>
      <c r="G19" s="12"/>
      <c r="H19" s="13"/>
      <c r="I19" s="66"/>
      <c r="J19" s="42"/>
      <c r="K19" s="38"/>
    </row>
    <row r="20" spans="1:11" ht="15" customHeight="1">
      <c r="A20" s="103" t="s">
        <v>55</v>
      </c>
      <c r="B20" s="123" t="s">
        <v>6</v>
      </c>
      <c r="C20" s="71">
        <f t="shared" si="2"/>
        <v>7</v>
      </c>
      <c r="D20" s="12">
        <f t="shared" si="3"/>
        <v>7</v>
      </c>
      <c r="E20" s="12">
        <f>H20+K20</f>
        <v>100</v>
      </c>
      <c r="F20" s="70">
        <v>7</v>
      </c>
      <c r="G20" s="13">
        <v>7</v>
      </c>
      <c r="H20" s="13">
        <f>G20/F20*100</f>
        <v>100</v>
      </c>
      <c r="I20" s="66"/>
      <c r="J20" s="42"/>
      <c r="K20" s="38"/>
    </row>
    <row r="21" spans="1:11" ht="15.75" customHeight="1">
      <c r="A21" s="103" t="s">
        <v>104</v>
      </c>
      <c r="B21" s="123" t="s">
        <v>105</v>
      </c>
      <c r="C21" s="71"/>
      <c r="D21" s="12"/>
      <c r="E21" s="13"/>
      <c r="F21" s="70"/>
      <c r="G21" s="70"/>
      <c r="H21" s="13"/>
      <c r="I21" s="66"/>
      <c r="J21" s="66"/>
      <c r="K21" s="141"/>
    </row>
    <row r="22" spans="1:11" ht="15" customHeight="1">
      <c r="A22" s="104" t="s">
        <v>56</v>
      </c>
      <c r="B22" s="124" t="s">
        <v>4</v>
      </c>
      <c r="C22" s="112">
        <f t="shared" si="2"/>
        <v>491.6</v>
      </c>
      <c r="D22" s="14">
        <f aca="true" t="shared" si="4" ref="D22:D54">G22+J22</f>
        <v>486.2</v>
      </c>
      <c r="E22" s="16">
        <f>D22/C22*100</f>
        <v>98.90154597233523</v>
      </c>
      <c r="F22" s="26">
        <f>(F23+F24+F25)</f>
        <v>449.6</v>
      </c>
      <c r="G22" s="15">
        <f>(G23+G24+G25)</f>
        <v>455.4</v>
      </c>
      <c r="H22" s="16">
        <f>G22/F22*100</f>
        <v>101.29003558718861</v>
      </c>
      <c r="I22" s="57">
        <f>(I23+I24+I25)</f>
        <v>42</v>
      </c>
      <c r="J22" s="39">
        <f>(J23+J24+J25)</f>
        <v>30.8</v>
      </c>
      <c r="K22" s="45">
        <f>J22/I22*100</f>
        <v>73.33333333333334</v>
      </c>
    </row>
    <row r="23" spans="1:11" ht="22.5" customHeight="1">
      <c r="A23" s="103" t="s">
        <v>57</v>
      </c>
      <c r="B23" s="127" t="s">
        <v>15</v>
      </c>
      <c r="C23" s="71">
        <f t="shared" si="2"/>
        <v>449.6</v>
      </c>
      <c r="D23" s="12">
        <f t="shared" si="4"/>
        <v>455.4</v>
      </c>
      <c r="E23" s="13">
        <f>D23/C23*100</f>
        <v>101.29003558718861</v>
      </c>
      <c r="F23" s="70">
        <v>449.6</v>
      </c>
      <c r="G23" s="13">
        <v>455.4</v>
      </c>
      <c r="H23" s="13">
        <f>G23/F23*100</f>
        <v>101.29003558718861</v>
      </c>
      <c r="I23" s="66"/>
      <c r="J23" s="42"/>
      <c r="K23" s="38"/>
    </row>
    <row r="24" spans="1:11" ht="23.25" customHeight="1">
      <c r="A24" s="103" t="s">
        <v>58</v>
      </c>
      <c r="B24" s="127" t="s">
        <v>32</v>
      </c>
      <c r="C24" s="71">
        <f t="shared" si="2"/>
        <v>42</v>
      </c>
      <c r="D24" s="12">
        <f t="shared" si="4"/>
        <v>30.8</v>
      </c>
      <c r="E24" s="13">
        <f>D24/C24*100</f>
        <v>73.33333333333334</v>
      </c>
      <c r="F24" s="70"/>
      <c r="G24" s="13"/>
      <c r="H24" s="13"/>
      <c r="I24" s="66">
        <v>42</v>
      </c>
      <c r="J24" s="37">
        <v>30.8</v>
      </c>
      <c r="K24" s="45">
        <f>J24/I24*100</f>
        <v>73.33333333333334</v>
      </c>
    </row>
    <row r="25" spans="1:11" ht="18" customHeight="1">
      <c r="A25" s="103" t="s">
        <v>112</v>
      </c>
      <c r="B25" s="229" t="s">
        <v>113</v>
      </c>
      <c r="C25" s="71">
        <f t="shared" si="2"/>
        <v>0</v>
      </c>
      <c r="D25" s="12">
        <f t="shared" si="4"/>
        <v>0</v>
      </c>
      <c r="E25" s="13"/>
      <c r="F25" s="70">
        <v>0</v>
      </c>
      <c r="G25" s="13"/>
      <c r="H25" s="13"/>
      <c r="I25" s="66"/>
      <c r="J25" s="42"/>
      <c r="K25" s="38"/>
    </row>
    <row r="26" spans="1:11" ht="23.25" customHeight="1">
      <c r="A26" s="104" t="s">
        <v>60</v>
      </c>
      <c r="B26" s="228" t="s">
        <v>17</v>
      </c>
      <c r="C26" s="112">
        <f t="shared" si="2"/>
        <v>0</v>
      </c>
      <c r="D26" s="14">
        <f t="shared" si="4"/>
        <v>0</v>
      </c>
      <c r="E26" s="13"/>
      <c r="F26" s="26">
        <f>F27+F28+F29+F30+F31+F32+F33+F34+F35+F36</f>
        <v>0</v>
      </c>
      <c r="G26" s="16">
        <f>G27+G28+G29+G30+G31+G32+G33+G34+G35+G36</f>
        <v>0</v>
      </c>
      <c r="H26" s="16"/>
      <c r="I26" s="57">
        <f>I27+I28+I29+I30+I31+I32+I33+I34+I35+I36</f>
        <v>0</v>
      </c>
      <c r="J26" s="40">
        <f>J27+J28+J29+J30+J31+J32+J33+J34+J35+J36</f>
        <v>0</v>
      </c>
      <c r="K26" s="45"/>
    </row>
    <row r="27" spans="1:11" ht="12" customHeight="1">
      <c r="A27" s="103" t="s">
        <v>61</v>
      </c>
      <c r="B27" s="126" t="s">
        <v>8</v>
      </c>
      <c r="C27" s="71">
        <f t="shared" si="2"/>
        <v>0</v>
      </c>
      <c r="D27" s="12">
        <f t="shared" si="4"/>
        <v>0</v>
      </c>
      <c r="E27" s="13"/>
      <c r="F27" s="70"/>
      <c r="G27" s="13">
        <v>0</v>
      </c>
      <c r="H27" s="13"/>
      <c r="I27" s="66"/>
      <c r="J27" s="42"/>
      <c r="K27" s="38"/>
    </row>
    <row r="28" spans="1:11" ht="24" customHeight="1" hidden="1">
      <c r="A28" s="103" t="s">
        <v>62</v>
      </c>
      <c r="B28" s="123" t="s">
        <v>91</v>
      </c>
      <c r="C28" s="71">
        <f t="shared" si="2"/>
        <v>0</v>
      </c>
      <c r="D28" s="12">
        <f t="shared" si="4"/>
        <v>0</v>
      </c>
      <c r="E28" s="13"/>
      <c r="F28" s="70"/>
      <c r="G28" s="13"/>
      <c r="H28" s="13"/>
      <c r="I28" s="66"/>
      <c r="J28" s="42"/>
      <c r="K28" s="38"/>
    </row>
    <row r="29" spans="1:11" ht="12.75" customHeight="1">
      <c r="A29" s="103" t="s">
        <v>63</v>
      </c>
      <c r="B29" s="126" t="s">
        <v>18</v>
      </c>
      <c r="C29" s="71">
        <f t="shared" si="2"/>
        <v>0</v>
      </c>
      <c r="D29" s="12">
        <f t="shared" si="4"/>
        <v>0</v>
      </c>
      <c r="E29" s="13"/>
      <c r="F29" s="70">
        <v>0</v>
      </c>
      <c r="G29" s="13">
        <v>0</v>
      </c>
      <c r="H29" s="13"/>
      <c r="I29" s="66"/>
      <c r="J29" s="42"/>
      <c r="K29" s="38"/>
    </row>
    <row r="30" spans="1:11" ht="24" customHeight="1" hidden="1">
      <c r="A30" s="105" t="s">
        <v>87</v>
      </c>
      <c r="B30" s="128" t="s">
        <v>88</v>
      </c>
      <c r="C30" s="113">
        <f>F30+I30</f>
        <v>0</v>
      </c>
      <c r="D30" s="18">
        <f t="shared" si="4"/>
        <v>0</v>
      </c>
      <c r="E30" s="19"/>
      <c r="F30" s="72">
        <v>0</v>
      </c>
      <c r="G30" s="19">
        <v>0</v>
      </c>
      <c r="H30" s="19"/>
      <c r="I30" s="89"/>
      <c r="J30" s="48"/>
      <c r="K30" s="49"/>
    </row>
    <row r="31" spans="1:11" ht="15" customHeight="1">
      <c r="A31" s="103" t="s">
        <v>101</v>
      </c>
      <c r="B31" s="129" t="s">
        <v>84</v>
      </c>
      <c r="C31" s="71">
        <f t="shared" si="2"/>
        <v>0</v>
      </c>
      <c r="D31" s="12">
        <f t="shared" si="4"/>
        <v>0</v>
      </c>
      <c r="E31" s="13"/>
      <c r="F31" s="70">
        <v>0</v>
      </c>
      <c r="G31" s="13">
        <v>0</v>
      </c>
      <c r="H31" s="13"/>
      <c r="I31" s="88">
        <v>0</v>
      </c>
      <c r="J31" s="47">
        <v>0</v>
      </c>
      <c r="K31" s="45"/>
    </row>
    <row r="32" spans="1:11" ht="12" customHeight="1">
      <c r="A32" s="103" t="s">
        <v>64</v>
      </c>
      <c r="B32" s="123" t="s">
        <v>19</v>
      </c>
      <c r="C32" s="71">
        <f t="shared" si="2"/>
        <v>0</v>
      </c>
      <c r="D32" s="12">
        <f t="shared" si="4"/>
        <v>0</v>
      </c>
      <c r="E32" s="13"/>
      <c r="F32" s="70"/>
      <c r="G32" s="13">
        <v>0</v>
      </c>
      <c r="H32" s="13"/>
      <c r="I32" s="66"/>
      <c r="J32" s="42"/>
      <c r="K32" s="38"/>
    </row>
    <row r="33" spans="1:11" ht="12.75" customHeight="1">
      <c r="A33" s="103" t="s">
        <v>65</v>
      </c>
      <c r="B33" s="123" t="s">
        <v>35</v>
      </c>
      <c r="C33" s="71">
        <f t="shared" si="2"/>
        <v>0</v>
      </c>
      <c r="D33" s="12">
        <f t="shared" si="4"/>
        <v>0</v>
      </c>
      <c r="E33" s="13"/>
      <c r="F33" s="70"/>
      <c r="G33" s="13"/>
      <c r="H33" s="13"/>
      <c r="I33" s="66"/>
      <c r="J33" s="42"/>
      <c r="K33" s="38"/>
    </row>
    <row r="34" spans="1:11" ht="10.5" customHeight="1" thickBot="1">
      <c r="A34" s="106" t="s">
        <v>66</v>
      </c>
      <c r="B34" s="130" t="s">
        <v>20</v>
      </c>
      <c r="C34" s="114">
        <f t="shared" si="2"/>
        <v>0</v>
      </c>
      <c r="D34" s="20">
        <f t="shared" si="4"/>
        <v>0</v>
      </c>
      <c r="E34" s="79"/>
      <c r="F34" s="73"/>
      <c r="G34" s="20"/>
      <c r="H34" s="79"/>
      <c r="I34" s="67"/>
      <c r="J34" s="50"/>
      <c r="K34" s="51"/>
    </row>
    <row r="35" spans="1:11" ht="25.5" customHeight="1" hidden="1" thickBot="1">
      <c r="A35" s="107" t="s">
        <v>67</v>
      </c>
      <c r="B35" s="131" t="s">
        <v>5</v>
      </c>
      <c r="C35" s="115">
        <f t="shared" si="2"/>
        <v>0</v>
      </c>
      <c r="D35" s="21">
        <f t="shared" si="4"/>
        <v>0</v>
      </c>
      <c r="E35" s="80"/>
      <c r="F35" s="74"/>
      <c r="G35" s="21"/>
      <c r="H35" s="80"/>
      <c r="I35" s="90"/>
      <c r="J35" s="52"/>
      <c r="K35" s="53"/>
    </row>
    <row r="36" spans="1:11" ht="10.5" customHeight="1">
      <c r="A36" s="230" t="s">
        <v>89</v>
      </c>
      <c r="B36" s="231" t="s">
        <v>90</v>
      </c>
      <c r="C36" s="116">
        <f>F36+I36</f>
        <v>0</v>
      </c>
      <c r="D36" s="22">
        <f t="shared" si="4"/>
        <v>0</v>
      </c>
      <c r="E36" s="81"/>
      <c r="F36" s="75"/>
      <c r="G36" s="22"/>
      <c r="H36" s="81"/>
      <c r="I36" s="91"/>
      <c r="J36" s="54"/>
      <c r="K36" s="55"/>
    </row>
    <row r="37" spans="1:11" ht="18.75" customHeight="1">
      <c r="A37" s="232" t="s">
        <v>68</v>
      </c>
      <c r="B37" s="233" t="s">
        <v>83</v>
      </c>
      <c r="C37" s="117">
        <f t="shared" si="2"/>
        <v>1137.6</v>
      </c>
      <c r="D37" s="23">
        <f t="shared" si="4"/>
        <v>1206.2</v>
      </c>
      <c r="E37" s="24">
        <f>D37/C37*100</f>
        <v>106.03023909985936</v>
      </c>
      <c r="F37" s="235">
        <f>(F38+F39+F40+F41)</f>
        <v>335.3</v>
      </c>
      <c r="G37" s="24">
        <f>(G38+G39+G40+G41)</f>
        <v>367.6</v>
      </c>
      <c r="H37" s="24">
        <f>G37/F37*100</f>
        <v>109.63316433045034</v>
      </c>
      <c r="I37" s="198">
        <f>(I38+I39+I40+I41)</f>
        <v>802.3</v>
      </c>
      <c r="J37" s="199">
        <f>(J38+J39+J40+J41)</f>
        <v>838.6</v>
      </c>
      <c r="K37" s="44">
        <f>J37/I37*100</f>
        <v>104.52449208525489</v>
      </c>
    </row>
    <row r="38" spans="1:11" ht="18" customHeight="1">
      <c r="A38" s="103" t="s">
        <v>92</v>
      </c>
      <c r="B38" s="127" t="s">
        <v>39</v>
      </c>
      <c r="C38" s="71">
        <f t="shared" si="2"/>
        <v>0</v>
      </c>
      <c r="D38" s="12">
        <f t="shared" si="4"/>
        <v>0</v>
      </c>
      <c r="E38" s="13"/>
      <c r="F38" s="76"/>
      <c r="G38" s="25">
        <v>0</v>
      </c>
      <c r="H38" s="142"/>
      <c r="I38" s="92"/>
      <c r="J38" s="56"/>
      <c r="K38" s="38"/>
    </row>
    <row r="39" spans="1:11" ht="13.5" customHeight="1">
      <c r="A39" s="103" t="s">
        <v>102</v>
      </c>
      <c r="B39" s="127" t="s">
        <v>21</v>
      </c>
      <c r="C39" s="71">
        <f t="shared" si="2"/>
        <v>657.1</v>
      </c>
      <c r="D39" s="12">
        <f t="shared" si="4"/>
        <v>616.2</v>
      </c>
      <c r="E39" s="13">
        <f>D39/C39*100</f>
        <v>93.7756810226754</v>
      </c>
      <c r="F39" s="77">
        <v>275.8</v>
      </c>
      <c r="G39" s="12">
        <v>308.1</v>
      </c>
      <c r="H39" s="13">
        <f>G39/F39*100</f>
        <v>111.71138506163886</v>
      </c>
      <c r="I39" s="87">
        <v>381.3</v>
      </c>
      <c r="J39" s="43">
        <v>308.1</v>
      </c>
      <c r="K39" s="38">
        <f>J39/I39*100</f>
        <v>80.80251770259639</v>
      </c>
    </row>
    <row r="40" spans="1:11" ht="38.25" customHeight="1" hidden="1">
      <c r="A40" s="103" t="s">
        <v>97</v>
      </c>
      <c r="B40" s="127" t="s">
        <v>98</v>
      </c>
      <c r="C40" s="71">
        <f t="shared" si="2"/>
        <v>0</v>
      </c>
      <c r="D40" s="12">
        <f t="shared" si="4"/>
        <v>0</v>
      </c>
      <c r="E40" s="16"/>
      <c r="F40" s="26"/>
      <c r="G40" s="12">
        <v>0</v>
      </c>
      <c r="H40" s="16"/>
      <c r="I40" s="87"/>
      <c r="J40" s="43"/>
      <c r="K40" s="38" t="e">
        <f>J40/I40*100</f>
        <v>#DIV/0!</v>
      </c>
    </row>
    <row r="41" spans="1:11" ht="21.75" customHeight="1">
      <c r="A41" s="103" t="s">
        <v>93</v>
      </c>
      <c r="B41" s="127" t="s">
        <v>22</v>
      </c>
      <c r="C41" s="71">
        <f t="shared" si="2"/>
        <v>480.5</v>
      </c>
      <c r="D41" s="12">
        <f t="shared" si="4"/>
        <v>590</v>
      </c>
      <c r="E41" s="13">
        <f aca="true" t="shared" si="5" ref="E41:E48">D41/C41*100</f>
        <v>122.78876170655566</v>
      </c>
      <c r="F41" s="70">
        <v>59.5</v>
      </c>
      <c r="G41" s="12">
        <v>59.5</v>
      </c>
      <c r="H41" s="13">
        <f aca="true" t="shared" si="6" ref="H41:H48">G41/F41*100</f>
        <v>100</v>
      </c>
      <c r="I41" s="87">
        <v>421</v>
      </c>
      <c r="J41" s="43">
        <v>530.5</v>
      </c>
      <c r="K41" s="38">
        <f>J41/I41*100</f>
        <v>126.00950118764847</v>
      </c>
    </row>
    <row r="42" spans="1:11" ht="21.75" customHeight="1">
      <c r="A42" s="104" t="s">
        <v>69</v>
      </c>
      <c r="B42" s="124" t="s">
        <v>23</v>
      </c>
      <c r="C42" s="112">
        <f t="shared" si="2"/>
        <v>6</v>
      </c>
      <c r="D42" s="14">
        <f t="shared" si="4"/>
        <v>8.7</v>
      </c>
      <c r="E42" s="16">
        <f t="shared" si="5"/>
        <v>145</v>
      </c>
      <c r="F42" s="26">
        <f>F43</f>
        <v>6</v>
      </c>
      <c r="G42" s="16">
        <f>G43</f>
        <v>8.7</v>
      </c>
      <c r="H42" s="16">
        <f t="shared" si="6"/>
        <v>145</v>
      </c>
      <c r="I42" s="57"/>
      <c r="J42" s="40"/>
      <c r="K42" s="41"/>
    </row>
    <row r="43" spans="1:11" ht="21" customHeight="1">
      <c r="A43" s="103" t="s">
        <v>70</v>
      </c>
      <c r="B43" s="127" t="s">
        <v>24</v>
      </c>
      <c r="C43" s="71">
        <f t="shared" si="2"/>
        <v>6</v>
      </c>
      <c r="D43" s="12">
        <f t="shared" si="4"/>
        <v>8.7</v>
      </c>
      <c r="E43" s="13">
        <f t="shared" si="5"/>
        <v>145</v>
      </c>
      <c r="F43" s="70">
        <v>6</v>
      </c>
      <c r="G43" s="12">
        <v>8.7</v>
      </c>
      <c r="H43" s="13">
        <f t="shared" si="6"/>
        <v>145</v>
      </c>
      <c r="I43" s="66"/>
      <c r="J43" s="42"/>
      <c r="K43" s="38"/>
    </row>
    <row r="44" spans="1:11" ht="18" customHeight="1">
      <c r="A44" s="104" t="s">
        <v>71</v>
      </c>
      <c r="B44" s="124" t="s">
        <v>29</v>
      </c>
      <c r="C44" s="112">
        <f t="shared" si="2"/>
        <v>36</v>
      </c>
      <c r="D44" s="14">
        <f t="shared" si="4"/>
        <v>41.8</v>
      </c>
      <c r="E44" s="13">
        <f t="shared" si="5"/>
        <v>116.1111111111111</v>
      </c>
      <c r="F44" s="26">
        <f>F45+F46</f>
        <v>0</v>
      </c>
      <c r="G44" s="26">
        <f>G45+G46</f>
        <v>0</v>
      </c>
      <c r="H44" s="93"/>
      <c r="I44" s="57">
        <f>I45+I46</f>
        <v>36</v>
      </c>
      <c r="J44" s="57">
        <f>J45+J46</f>
        <v>41.8</v>
      </c>
      <c r="K44" s="58">
        <f>J44/I44*100</f>
        <v>116.1111111111111</v>
      </c>
    </row>
    <row r="45" spans="1:11" ht="21" customHeight="1" hidden="1">
      <c r="A45" s="103" t="s">
        <v>72</v>
      </c>
      <c r="B45" s="127" t="s">
        <v>30</v>
      </c>
      <c r="C45" s="71">
        <f t="shared" si="2"/>
        <v>0</v>
      </c>
      <c r="D45" s="12">
        <f t="shared" si="4"/>
        <v>0</v>
      </c>
      <c r="E45" s="13" t="e">
        <f t="shared" si="5"/>
        <v>#DIV/0!</v>
      </c>
      <c r="F45" s="70"/>
      <c r="G45" s="12"/>
      <c r="H45" s="94" t="e">
        <f t="shared" si="6"/>
        <v>#DIV/0!</v>
      </c>
      <c r="I45" s="66"/>
      <c r="J45" s="42"/>
      <c r="K45" s="38"/>
    </row>
    <row r="46" spans="1:11" ht="18.75" customHeight="1">
      <c r="A46" s="103" t="s">
        <v>85</v>
      </c>
      <c r="B46" s="127" t="s">
        <v>86</v>
      </c>
      <c r="C46" s="71">
        <f t="shared" si="2"/>
        <v>36</v>
      </c>
      <c r="D46" s="12">
        <f t="shared" si="4"/>
        <v>41.8</v>
      </c>
      <c r="E46" s="13">
        <f t="shared" si="5"/>
        <v>116.1111111111111</v>
      </c>
      <c r="F46" s="70">
        <v>0</v>
      </c>
      <c r="G46" s="139"/>
      <c r="H46" s="13"/>
      <c r="I46" s="86">
        <v>36</v>
      </c>
      <c r="J46" s="37">
        <v>41.8</v>
      </c>
      <c r="K46" s="143">
        <f>J46/I46*100</f>
        <v>116.1111111111111</v>
      </c>
    </row>
    <row r="47" spans="1:11" ht="18.75" customHeight="1">
      <c r="A47" s="104" t="s">
        <v>73</v>
      </c>
      <c r="B47" s="124" t="s">
        <v>40</v>
      </c>
      <c r="C47" s="99">
        <f t="shared" si="2"/>
        <v>31</v>
      </c>
      <c r="D47" s="17">
        <f t="shared" si="4"/>
        <v>258.3</v>
      </c>
      <c r="E47" s="13">
        <f t="shared" si="5"/>
        <v>833.2258064516129</v>
      </c>
      <c r="F47" s="26">
        <f>F48</f>
        <v>17</v>
      </c>
      <c r="G47" s="16">
        <f>G48</f>
        <v>16.9</v>
      </c>
      <c r="H47" s="93">
        <f t="shared" si="6"/>
        <v>99.41176470588235</v>
      </c>
      <c r="I47" s="57">
        <f>I48</f>
        <v>14</v>
      </c>
      <c r="J47" s="40">
        <f>J48</f>
        <v>241.4</v>
      </c>
      <c r="K47" s="58">
        <f>J47/I47*100</f>
        <v>1724.2857142857144</v>
      </c>
    </row>
    <row r="48" spans="1:11" ht="11.25" customHeight="1">
      <c r="A48" s="103" t="s">
        <v>103</v>
      </c>
      <c r="B48" s="127" t="s">
        <v>38</v>
      </c>
      <c r="C48" s="71">
        <f t="shared" si="2"/>
        <v>31</v>
      </c>
      <c r="D48" s="12">
        <f t="shared" si="4"/>
        <v>258.3</v>
      </c>
      <c r="E48" s="13">
        <f t="shared" si="5"/>
        <v>833.2258064516129</v>
      </c>
      <c r="F48" s="70">
        <v>17</v>
      </c>
      <c r="G48" s="12">
        <v>16.9</v>
      </c>
      <c r="H48" s="13">
        <f t="shared" si="6"/>
        <v>99.41176470588235</v>
      </c>
      <c r="I48" s="86">
        <v>14</v>
      </c>
      <c r="J48" s="43">
        <v>241.4</v>
      </c>
      <c r="K48" s="143">
        <f>J48/I48*100</f>
        <v>1724.2857142857144</v>
      </c>
    </row>
    <row r="49" spans="1:11" ht="10.5" customHeight="1">
      <c r="A49" s="104" t="s">
        <v>74</v>
      </c>
      <c r="B49" s="124" t="s">
        <v>33</v>
      </c>
      <c r="C49" s="71">
        <f t="shared" si="2"/>
        <v>0</v>
      </c>
      <c r="D49" s="12">
        <f t="shared" si="4"/>
        <v>0</v>
      </c>
      <c r="E49" s="13"/>
      <c r="F49" s="26">
        <f>F50</f>
        <v>0</v>
      </c>
      <c r="G49" s="16">
        <f>G50</f>
        <v>0</v>
      </c>
      <c r="H49" s="13"/>
      <c r="I49" s="57">
        <f>I50</f>
        <v>0</v>
      </c>
      <c r="J49" s="40">
        <f>J50</f>
        <v>0</v>
      </c>
      <c r="K49" s="58"/>
    </row>
    <row r="50" spans="1:11" ht="12" customHeight="1">
      <c r="A50" s="103" t="s">
        <v>75</v>
      </c>
      <c r="B50" s="127" t="s">
        <v>34</v>
      </c>
      <c r="C50" s="71">
        <f t="shared" si="2"/>
        <v>0</v>
      </c>
      <c r="D50" s="12">
        <f t="shared" si="4"/>
        <v>0</v>
      </c>
      <c r="E50" s="13"/>
      <c r="F50" s="70"/>
      <c r="G50" s="12"/>
      <c r="H50" s="13"/>
      <c r="I50" s="66"/>
      <c r="J50" s="42"/>
      <c r="K50" s="38"/>
    </row>
    <row r="51" spans="1:11" ht="12" customHeight="1">
      <c r="A51" s="104" t="s">
        <v>76</v>
      </c>
      <c r="B51" s="124" t="s">
        <v>25</v>
      </c>
      <c r="C51" s="112">
        <f t="shared" si="2"/>
        <v>116</v>
      </c>
      <c r="D51" s="14">
        <f t="shared" si="4"/>
        <v>166.8</v>
      </c>
      <c r="E51" s="16">
        <f>D51/C51*100</f>
        <v>143.79310344827587</v>
      </c>
      <c r="F51" s="99">
        <v>116</v>
      </c>
      <c r="G51" s="17">
        <v>123.9</v>
      </c>
      <c r="H51" s="93"/>
      <c r="I51" s="66"/>
      <c r="J51" s="137">
        <v>42.9</v>
      </c>
      <c r="K51" s="143">
        <v>0</v>
      </c>
    </row>
    <row r="52" spans="1:11" ht="10.5" customHeight="1">
      <c r="A52" s="104" t="s">
        <v>77</v>
      </c>
      <c r="B52" s="124" t="s">
        <v>7</v>
      </c>
      <c r="C52" s="118">
        <f t="shared" si="2"/>
        <v>42</v>
      </c>
      <c r="D52" s="23">
        <f t="shared" si="4"/>
        <v>16.1</v>
      </c>
      <c r="E52" s="24">
        <f>D52/C52*100</f>
        <v>38.333333333333336</v>
      </c>
      <c r="F52" s="93">
        <v>0</v>
      </c>
      <c r="G52" s="14"/>
      <c r="H52" s="95"/>
      <c r="I52" s="137">
        <v>42</v>
      </c>
      <c r="J52" s="138">
        <v>16.1</v>
      </c>
      <c r="K52" s="98">
        <f>J52/I52*100</f>
        <v>38.333333333333336</v>
      </c>
    </row>
    <row r="53" spans="1:11" ht="16.5" customHeight="1">
      <c r="A53" s="109" t="s">
        <v>99</v>
      </c>
      <c r="B53" s="133" t="s">
        <v>100</v>
      </c>
      <c r="C53" s="118">
        <f>F53+I53</f>
        <v>0</v>
      </c>
      <c r="D53" s="23">
        <f t="shared" si="4"/>
        <v>0</v>
      </c>
      <c r="E53" s="24"/>
      <c r="F53" s="65">
        <v>0</v>
      </c>
      <c r="G53" s="59"/>
      <c r="H53" s="95"/>
      <c r="I53" s="96"/>
      <c r="J53" s="97"/>
      <c r="K53" s="140"/>
    </row>
    <row r="54" spans="1:11" ht="13.5" customHeight="1">
      <c r="A54" s="109" t="s">
        <v>94</v>
      </c>
      <c r="B54" s="62" t="s">
        <v>95</v>
      </c>
      <c r="C54" s="99">
        <f t="shared" si="2"/>
        <v>0</v>
      </c>
      <c r="D54" s="14">
        <f t="shared" si="4"/>
        <v>0</v>
      </c>
      <c r="E54" s="64"/>
      <c r="F54" s="1"/>
      <c r="G54" s="61"/>
      <c r="H54" s="64"/>
      <c r="I54" s="60"/>
      <c r="J54" s="60"/>
      <c r="K54" s="60"/>
    </row>
    <row r="55" spans="1:11" ht="0.75" customHeight="1" thickBot="1">
      <c r="A55" s="27"/>
      <c r="B55" s="28"/>
      <c r="C55" s="3"/>
      <c r="D55" s="2"/>
      <c r="E55" s="3"/>
      <c r="F55" s="8"/>
      <c r="G55" s="3"/>
      <c r="H55" s="2"/>
      <c r="I55" s="30"/>
      <c r="J55" s="30"/>
      <c r="K55" s="30"/>
    </row>
    <row r="56" spans="1:11" ht="12" customHeight="1" thickBot="1">
      <c r="A56" s="223" t="s">
        <v>108</v>
      </c>
      <c r="B56" s="224" t="s">
        <v>109</v>
      </c>
      <c r="C56" s="69">
        <f>C57</f>
        <v>1464.7</v>
      </c>
      <c r="D56" s="11">
        <f>D57</f>
        <v>1320.2</v>
      </c>
      <c r="E56" s="11">
        <f>D56/C56*100</f>
        <v>90.13449853212262</v>
      </c>
      <c r="F56" s="69">
        <f>F57</f>
        <v>0</v>
      </c>
      <c r="G56" s="11">
        <f>G57</f>
        <v>0</v>
      </c>
      <c r="H56" s="11"/>
      <c r="I56" s="85">
        <f>I57</f>
        <v>1464.7</v>
      </c>
      <c r="J56" s="35">
        <f>J57</f>
        <v>1320.2</v>
      </c>
      <c r="K56" s="36">
        <f>J56/I56*100</f>
        <v>90.13449853212262</v>
      </c>
    </row>
    <row r="57" spans="1:11" ht="12" customHeight="1">
      <c r="A57" s="103" t="s">
        <v>110</v>
      </c>
      <c r="B57" s="123" t="s">
        <v>111</v>
      </c>
      <c r="C57" s="71">
        <f>F57+I57</f>
        <v>1464.7</v>
      </c>
      <c r="D57" s="12">
        <f>G57+J57</f>
        <v>1320.2</v>
      </c>
      <c r="E57" s="13">
        <f>D57/C57*100</f>
        <v>90.13449853212262</v>
      </c>
      <c r="F57" s="70"/>
      <c r="G57" s="13"/>
      <c r="H57" s="13"/>
      <c r="I57" s="86">
        <v>1464.7</v>
      </c>
      <c r="J57" s="86">
        <v>1320.2</v>
      </c>
      <c r="K57" s="36">
        <f>J57/I57*100</f>
        <v>90.13449853212262</v>
      </c>
    </row>
    <row r="58" spans="1:11" ht="12.75">
      <c r="A58" s="2"/>
      <c r="B58" s="2"/>
      <c r="C58" s="2"/>
      <c r="D58" s="2"/>
      <c r="E58" s="4"/>
      <c r="F58" s="4"/>
      <c r="G58" s="2"/>
      <c r="H58" s="4"/>
      <c r="I58" s="30"/>
      <c r="J58" s="30"/>
      <c r="K58" s="30"/>
    </row>
    <row r="59" spans="1:11" ht="12.75">
      <c r="A59" s="2"/>
      <c r="B59" s="2"/>
      <c r="C59" s="2"/>
      <c r="D59" s="2"/>
      <c r="E59" s="4"/>
      <c r="F59" s="4"/>
      <c r="G59" s="2"/>
      <c r="H59" s="4"/>
      <c r="I59" s="30"/>
      <c r="J59" s="30"/>
      <c r="K59" s="30"/>
    </row>
    <row r="60" spans="2:11" ht="12.75">
      <c r="B60" s="2"/>
      <c r="C60" s="2"/>
      <c r="D60" s="2"/>
      <c r="I60" s="30"/>
      <c r="J60" s="30"/>
      <c r="K60" s="30"/>
    </row>
    <row r="61" spans="9:11" ht="12.75">
      <c r="I61" s="30"/>
      <c r="J61" s="30"/>
      <c r="K61" s="30"/>
    </row>
    <row r="62" spans="9:11" ht="12.75">
      <c r="I62" s="30"/>
      <c r="J62" s="30"/>
      <c r="K62" s="30"/>
    </row>
    <row r="63" spans="9:11" ht="12.75">
      <c r="I63" s="30"/>
      <c r="J63" s="30"/>
      <c r="K63" s="30"/>
    </row>
    <row r="64" spans="9:11" ht="12.75">
      <c r="I64" s="30"/>
      <c r="J64" s="30"/>
      <c r="K64" s="30"/>
    </row>
    <row r="65" spans="9:11" ht="12.75">
      <c r="I65" s="30"/>
      <c r="J65" s="30"/>
      <c r="K65" s="30"/>
    </row>
    <row r="66" spans="9:11" ht="12.75">
      <c r="I66" s="30"/>
      <c r="J66" s="30"/>
      <c r="K66" s="30"/>
    </row>
    <row r="67" spans="9:11" ht="12.75">
      <c r="I67" s="30"/>
      <c r="J67" s="30"/>
      <c r="K67" s="30"/>
    </row>
    <row r="68" spans="9:11" ht="12.75">
      <c r="I68" s="30"/>
      <c r="J68" s="30"/>
      <c r="K68" s="30"/>
    </row>
    <row r="69" spans="9:11" ht="12.75">
      <c r="I69" s="30"/>
      <c r="J69" s="30"/>
      <c r="K69" s="30"/>
    </row>
    <row r="70" spans="9:11" ht="12.75">
      <c r="I70" s="30"/>
      <c r="J70" s="30"/>
      <c r="K70" s="30"/>
    </row>
    <row r="71" spans="9:11" ht="12.75">
      <c r="I71" s="30"/>
      <c r="J71" s="30"/>
      <c r="K71" s="30"/>
    </row>
    <row r="72" spans="9:11" ht="12.75">
      <c r="I72" s="30"/>
      <c r="J72" s="30"/>
      <c r="K72" s="30"/>
    </row>
    <row r="73" spans="9:11" ht="12.75">
      <c r="I73" s="30"/>
      <c r="J73" s="30"/>
      <c r="K73" s="30"/>
    </row>
    <row r="74" spans="9:11" ht="12.75">
      <c r="I74" s="30"/>
      <c r="J74" s="30"/>
      <c r="K74" s="30"/>
    </row>
    <row r="75" spans="9:11" ht="12.75">
      <c r="I75" s="30"/>
      <c r="J75" s="30"/>
      <c r="K75" s="30"/>
    </row>
    <row r="76" spans="9:11" ht="12.75">
      <c r="I76" s="30"/>
      <c r="J76" s="30"/>
      <c r="K76" s="30"/>
    </row>
    <row r="77" spans="9:11" ht="12.75">
      <c r="I77" s="30"/>
      <c r="J77" s="30"/>
      <c r="K77" s="30"/>
    </row>
    <row r="78" spans="9:11" ht="12.75">
      <c r="I78" s="30"/>
      <c r="J78" s="30"/>
      <c r="K78" s="30"/>
    </row>
    <row r="79" spans="9:11" ht="12.75">
      <c r="I79" s="30"/>
      <c r="J79" s="30"/>
      <c r="K79" s="30"/>
    </row>
    <row r="80" spans="9:11" ht="12.75">
      <c r="I80" s="30"/>
      <c r="J80" s="30"/>
      <c r="K80" s="30"/>
    </row>
    <row r="81" spans="9:11" ht="12.75">
      <c r="I81" s="30"/>
      <c r="J81" s="30"/>
      <c r="K81" s="30"/>
    </row>
    <row r="82" spans="9:11" ht="12.75">
      <c r="I82" s="30"/>
      <c r="J82" s="30"/>
      <c r="K82" s="30"/>
    </row>
    <row r="83" spans="9:11" ht="12.75">
      <c r="I83" s="30"/>
      <c r="J83" s="30"/>
      <c r="K83" s="30"/>
    </row>
    <row r="84" spans="9:11" ht="12.75">
      <c r="I84" s="30"/>
      <c r="J84" s="30"/>
      <c r="K84" s="30"/>
    </row>
    <row r="85" spans="9:11" ht="12.75">
      <c r="I85" s="30"/>
      <c r="J85" s="30"/>
      <c r="K85" s="30"/>
    </row>
    <row r="86" spans="9:11" ht="12.75">
      <c r="I86" s="30"/>
      <c r="J86" s="30"/>
      <c r="K86" s="30"/>
    </row>
    <row r="87" spans="9:11" ht="12.75">
      <c r="I87" s="30"/>
      <c r="J87" s="30"/>
      <c r="K87" s="30"/>
    </row>
    <row r="88" spans="9:11" ht="12.75">
      <c r="I88" s="30"/>
      <c r="J88" s="30"/>
      <c r="K88" s="30"/>
    </row>
    <row r="89" spans="9:11" ht="12.75">
      <c r="I89" s="30"/>
      <c r="J89" s="30"/>
      <c r="K89" s="30"/>
    </row>
    <row r="90" spans="9:11" ht="12.75">
      <c r="I90" s="30"/>
      <c r="J90" s="30"/>
      <c r="K90" s="30"/>
    </row>
    <row r="91" spans="9:11" ht="12.75">
      <c r="I91" s="30"/>
      <c r="J91" s="30"/>
      <c r="K91" s="30"/>
    </row>
    <row r="92" spans="9:11" ht="12.75">
      <c r="I92" s="30"/>
      <c r="J92" s="30"/>
      <c r="K92" s="30"/>
    </row>
    <row r="93" spans="9:11" ht="12.75">
      <c r="I93" s="30"/>
      <c r="J93" s="30"/>
      <c r="K93" s="30"/>
    </row>
    <row r="94" spans="9:11" ht="12.75">
      <c r="I94" s="30"/>
      <c r="J94" s="30"/>
      <c r="K94" s="30"/>
    </row>
    <row r="95" spans="9:11" ht="12.75">
      <c r="I95" s="30"/>
      <c r="J95" s="30"/>
      <c r="K95" s="30"/>
    </row>
    <row r="96" spans="9:11" ht="12.75">
      <c r="I96" s="30"/>
      <c r="J96" s="30"/>
      <c r="K96" s="30"/>
    </row>
    <row r="97" spans="9:11" ht="12.75">
      <c r="I97" s="30"/>
      <c r="J97" s="30"/>
      <c r="K97" s="30"/>
    </row>
    <row r="98" spans="9:11" ht="12.75">
      <c r="I98" s="30"/>
      <c r="J98" s="30"/>
      <c r="K98" s="30"/>
    </row>
    <row r="99" spans="9:11" ht="12.75">
      <c r="I99" s="30"/>
      <c r="J99" s="30"/>
      <c r="K99" s="30"/>
    </row>
    <row r="100" spans="9:11" ht="12.75">
      <c r="I100" s="30"/>
      <c r="J100" s="30"/>
      <c r="K100" s="30"/>
    </row>
    <row r="101" spans="9:11" ht="12.75">
      <c r="I101" s="30"/>
      <c r="J101" s="30"/>
      <c r="K101" s="30"/>
    </row>
    <row r="102" spans="9:11" ht="12.75">
      <c r="I102" s="30"/>
      <c r="J102" s="30"/>
      <c r="K102" s="30"/>
    </row>
    <row r="103" spans="9:11" ht="12.75">
      <c r="I103" s="30"/>
      <c r="J103" s="30"/>
      <c r="K103" s="30"/>
    </row>
    <row r="104" spans="9:11" ht="12.75">
      <c r="I104" s="30"/>
      <c r="J104" s="30"/>
      <c r="K104" s="30"/>
    </row>
    <row r="105" spans="9:11" ht="12.75">
      <c r="I105" s="30"/>
      <c r="J105" s="30"/>
      <c r="K105" s="30"/>
    </row>
  </sheetData>
  <sheetProtection/>
  <mergeCells count="1">
    <mergeCell ref="A1:H2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0"/>
  <sheetViews>
    <sheetView tabSelected="1" view="pageBreakPreview" zoomScale="90" zoomScaleSheetLayoutView="90" zoomScalePageLayoutView="0" workbookViewId="0" topLeftCell="A1">
      <selection activeCell="C7" sqref="C7"/>
    </sheetView>
  </sheetViews>
  <sheetFormatPr defaultColWidth="9.00390625" defaultRowHeight="12.75"/>
  <cols>
    <col min="1" max="1" width="23.125" style="365" customWidth="1"/>
    <col min="2" max="2" width="39.875" style="365" customWidth="1"/>
    <col min="3" max="3" width="15.25390625" style="365" customWidth="1"/>
    <col min="4" max="4" width="14.875" style="366" customWidth="1"/>
    <col min="5" max="5" width="15.25390625" style="366" customWidth="1"/>
    <col min="6" max="16384" width="9.125" style="365" customWidth="1"/>
  </cols>
  <sheetData>
    <row r="1" ht="12.75">
      <c r="C1" s="365" t="s">
        <v>270</v>
      </c>
    </row>
    <row r="2" ht="12.75">
      <c r="C2" s="365" t="s">
        <v>283</v>
      </c>
    </row>
    <row r="3" ht="12.75">
      <c r="C3" s="365" t="s">
        <v>269</v>
      </c>
    </row>
    <row r="4" ht="12.75">
      <c r="C4" s="365" t="s">
        <v>271</v>
      </c>
    </row>
    <row r="5" ht="12.75">
      <c r="C5" s="365" t="s">
        <v>363</v>
      </c>
    </row>
    <row r="6" ht="12.75" hidden="1"/>
    <row r="8" spans="1:5" ht="12.75" customHeight="1">
      <c r="A8" s="455" t="s">
        <v>362</v>
      </c>
      <c r="B8" s="456"/>
      <c r="C8" s="455"/>
      <c r="D8" s="455"/>
      <c r="E8" s="455"/>
    </row>
    <row r="9" spans="1:5" ht="22.5" customHeight="1" thickBot="1">
      <c r="A9" s="367"/>
      <c r="B9" s="457" t="s">
        <v>297</v>
      </c>
      <c r="C9" s="367"/>
      <c r="D9" s="367"/>
      <c r="E9" s="368" t="s">
        <v>357</v>
      </c>
    </row>
    <row r="10" spans="1:5" ht="25.5">
      <c r="A10" s="369" t="s">
        <v>36</v>
      </c>
      <c r="B10" s="369" t="s">
        <v>0</v>
      </c>
      <c r="C10" s="452" t="s">
        <v>121</v>
      </c>
      <c r="D10" s="453"/>
      <c r="E10" s="454"/>
    </row>
    <row r="11" spans="1:5" ht="51.75" thickBot="1">
      <c r="A11" s="370"/>
      <c r="B11" s="370"/>
      <c r="C11" s="371" t="s">
        <v>298</v>
      </c>
      <c r="D11" s="372" t="s">
        <v>299</v>
      </c>
      <c r="E11" s="373" t="s">
        <v>82</v>
      </c>
    </row>
    <row r="12" spans="1:5" ht="23.25" customHeight="1" thickBot="1">
      <c r="A12" s="374" t="s">
        <v>41</v>
      </c>
      <c r="B12" s="375" t="s">
        <v>300</v>
      </c>
      <c r="C12" s="412">
        <f>SUM(C13+C15+C24+C29+C33+C44+C49+C54+C57+C59)</f>
        <v>187770.90000000002</v>
      </c>
      <c r="D12" s="412">
        <f>SUM(D13+D15+D24+D29+D33+D44+D49+D54+D57+D59)</f>
        <v>188575.90000000005</v>
      </c>
      <c r="E12" s="413">
        <f aca="true" t="shared" si="0" ref="E12:E18">D12/C12*100</f>
        <v>100.42871392745096</v>
      </c>
    </row>
    <row r="13" spans="1:5" ht="14.25" customHeight="1">
      <c r="A13" s="376" t="s">
        <v>42</v>
      </c>
      <c r="B13" s="377" t="s">
        <v>10</v>
      </c>
      <c r="C13" s="414">
        <f>C14</f>
        <v>146308.7</v>
      </c>
      <c r="D13" s="414">
        <f>D14</f>
        <v>146640.1</v>
      </c>
      <c r="E13" s="415">
        <f t="shared" si="0"/>
        <v>100.22650737789345</v>
      </c>
    </row>
    <row r="14" spans="1:5" ht="16.5" customHeight="1">
      <c r="A14" s="378" t="s">
        <v>43</v>
      </c>
      <c r="B14" s="379" t="s">
        <v>37</v>
      </c>
      <c r="C14" s="416">
        <v>146308.7</v>
      </c>
      <c r="D14" s="416">
        <v>146640.1</v>
      </c>
      <c r="E14" s="417">
        <f t="shared" si="0"/>
        <v>100.22650737789345</v>
      </c>
    </row>
    <row r="15" spans="1:5" ht="15" customHeight="1">
      <c r="A15" s="380" t="s">
        <v>44</v>
      </c>
      <c r="B15" s="381" t="s">
        <v>1</v>
      </c>
      <c r="C15" s="418">
        <f>(C16+C17+C18)</f>
        <v>12452.9</v>
      </c>
      <c r="D15" s="418">
        <f>(D16+D17+D18)</f>
        <v>12517.499999999998</v>
      </c>
      <c r="E15" s="419">
        <f t="shared" si="0"/>
        <v>100.51875466758746</v>
      </c>
    </row>
    <row r="16" spans="1:5" ht="27.75" customHeight="1">
      <c r="A16" s="378" t="s">
        <v>291</v>
      </c>
      <c r="B16" s="379" t="s">
        <v>26</v>
      </c>
      <c r="C16" s="416">
        <v>11781</v>
      </c>
      <c r="D16" s="416">
        <v>11848.8</v>
      </c>
      <c r="E16" s="417">
        <f t="shared" si="0"/>
        <v>100.57550292844411</v>
      </c>
    </row>
    <row r="17" spans="1:5" ht="13.5" customHeight="1">
      <c r="A17" s="378" t="s">
        <v>46</v>
      </c>
      <c r="B17" s="451" t="s">
        <v>11</v>
      </c>
      <c r="C17" s="416">
        <v>341.9</v>
      </c>
      <c r="D17" s="420">
        <v>352.3</v>
      </c>
      <c r="E17" s="417">
        <f t="shared" si="0"/>
        <v>103.04182509505704</v>
      </c>
    </row>
    <row r="18" spans="1:5" ht="25.5" customHeight="1">
      <c r="A18" s="378" t="s">
        <v>292</v>
      </c>
      <c r="B18" s="379" t="s">
        <v>122</v>
      </c>
      <c r="C18" s="416">
        <v>330</v>
      </c>
      <c r="D18" s="420">
        <v>316.4</v>
      </c>
      <c r="E18" s="417">
        <f t="shared" si="0"/>
        <v>95.87878787878788</v>
      </c>
    </row>
    <row r="19" spans="1:5" ht="14.25" hidden="1">
      <c r="A19" s="380" t="s">
        <v>47</v>
      </c>
      <c r="B19" s="382" t="s">
        <v>2</v>
      </c>
      <c r="C19" s="418">
        <f>C20+C22+C23</f>
        <v>0</v>
      </c>
      <c r="D19" s="418">
        <f>SUM(D20:D23)</f>
        <v>0</v>
      </c>
      <c r="E19" s="419"/>
    </row>
    <row r="20" spans="1:5" ht="14.25" customHeight="1" hidden="1">
      <c r="A20" s="378" t="s">
        <v>293</v>
      </c>
      <c r="B20" s="379" t="s">
        <v>31</v>
      </c>
      <c r="C20" s="416">
        <v>0</v>
      </c>
      <c r="D20" s="420">
        <v>0</v>
      </c>
      <c r="E20" s="417"/>
    </row>
    <row r="21" spans="1:5" ht="15" customHeight="1" hidden="1">
      <c r="A21" s="378" t="s">
        <v>294</v>
      </c>
      <c r="B21" s="379" t="s">
        <v>27</v>
      </c>
      <c r="C21" s="416">
        <v>0</v>
      </c>
      <c r="D21" s="420">
        <v>0</v>
      </c>
      <c r="E21" s="417"/>
    </row>
    <row r="22" spans="1:5" ht="15" hidden="1">
      <c r="A22" s="378" t="s">
        <v>50</v>
      </c>
      <c r="B22" s="379" t="s">
        <v>28</v>
      </c>
      <c r="C22" s="416">
        <v>0</v>
      </c>
      <c r="D22" s="420">
        <v>0</v>
      </c>
      <c r="E22" s="417"/>
    </row>
    <row r="23" spans="1:5" ht="15" hidden="1">
      <c r="A23" s="378" t="s">
        <v>295</v>
      </c>
      <c r="B23" s="383" t="s">
        <v>3</v>
      </c>
      <c r="C23" s="416">
        <v>0</v>
      </c>
      <c r="D23" s="420">
        <v>0</v>
      </c>
      <c r="E23" s="417"/>
    </row>
    <row r="24" spans="1:5" ht="28.5" customHeight="1">
      <c r="A24" s="380" t="s">
        <v>52</v>
      </c>
      <c r="B24" s="382" t="s">
        <v>12</v>
      </c>
      <c r="C24" s="418">
        <f>C25</f>
        <v>324</v>
      </c>
      <c r="D24" s="418">
        <f>D25</f>
        <v>449.7</v>
      </c>
      <c r="E24" s="419">
        <f aca="true" t="shared" si="1" ref="E24:E30">D24/C24*100</f>
        <v>138.79629629629628</v>
      </c>
    </row>
    <row r="25" spans="1:5" ht="15.75" customHeight="1">
      <c r="A25" s="378" t="s">
        <v>53</v>
      </c>
      <c r="B25" s="379" t="s">
        <v>13</v>
      </c>
      <c r="C25" s="416">
        <v>324</v>
      </c>
      <c r="D25" s="416">
        <v>449.7</v>
      </c>
      <c r="E25" s="417">
        <f t="shared" si="1"/>
        <v>138.79629629629628</v>
      </c>
    </row>
    <row r="26" spans="1:5" ht="25.5" customHeight="1" hidden="1">
      <c r="A26" s="378" t="s">
        <v>54</v>
      </c>
      <c r="B26" s="379" t="s">
        <v>14</v>
      </c>
      <c r="C26" s="416">
        <v>0</v>
      </c>
      <c r="D26" s="420">
        <v>0</v>
      </c>
      <c r="E26" s="417"/>
    </row>
    <row r="27" spans="1:5" ht="13.5" customHeight="1" hidden="1">
      <c r="A27" s="378" t="s">
        <v>55</v>
      </c>
      <c r="B27" s="379" t="s">
        <v>6</v>
      </c>
      <c r="C27" s="416">
        <v>0</v>
      </c>
      <c r="D27" s="420">
        <v>0</v>
      </c>
      <c r="E27" s="417"/>
    </row>
    <row r="28" spans="1:5" ht="32.25" customHeight="1">
      <c r="A28" s="378" t="s">
        <v>104</v>
      </c>
      <c r="B28" s="384" t="s">
        <v>123</v>
      </c>
      <c r="C28" s="416">
        <v>324</v>
      </c>
      <c r="D28" s="416">
        <v>449.7</v>
      </c>
      <c r="E28" s="417">
        <f t="shared" si="1"/>
        <v>138.79629629629628</v>
      </c>
    </row>
    <row r="29" spans="1:5" ht="16.5" customHeight="1">
      <c r="A29" s="380" t="s">
        <v>56</v>
      </c>
      <c r="B29" s="381" t="s">
        <v>4</v>
      </c>
      <c r="C29" s="418">
        <f>(C30+C31+C32)</f>
        <v>2700</v>
      </c>
      <c r="D29" s="418">
        <f>(D30+D31+D32)</f>
        <v>2732.2</v>
      </c>
      <c r="E29" s="419">
        <f t="shared" si="1"/>
        <v>101.19259259259259</v>
      </c>
    </row>
    <row r="30" spans="1:5" ht="26.25" customHeight="1">
      <c r="A30" s="378" t="s">
        <v>57</v>
      </c>
      <c r="B30" s="379" t="s">
        <v>15</v>
      </c>
      <c r="C30" s="416">
        <v>2700</v>
      </c>
      <c r="D30" s="416">
        <v>2732.2</v>
      </c>
      <c r="E30" s="417">
        <f t="shared" si="1"/>
        <v>101.19259259259259</v>
      </c>
    </row>
    <row r="31" spans="1:5" ht="24.75" customHeight="1" hidden="1">
      <c r="A31" s="378" t="s">
        <v>58</v>
      </c>
      <c r="B31" s="379" t="s">
        <v>32</v>
      </c>
      <c r="C31" s="416"/>
      <c r="D31" s="416"/>
      <c r="E31" s="417"/>
    </row>
    <row r="32" spans="1:5" ht="27" customHeight="1" hidden="1">
      <c r="A32" s="378" t="s">
        <v>59</v>
      </c>
      <c r="B32" s="379" t="s">
        <v>16</v>
      </c>
      <c r="C32" s="416">
        <v>0</v>
      </c>
      <c r="D32" s="416"/>
      <c r="E32" s="417"/>
    </row>
    <row r="33" spans="1:5" ht="44.25" customHeight="1">
      <c r="A33" s="380" t="s">
        <v>60</v>
      </c>
      <c r="B33" s="381" t="s">
        <v>17</v>
      </c>
      <c r="C33" s="418">
        <f>C34+C35+C36+C37+C38+C39+C40+C41+C42+C43</f>
        <v>0.1</v>
      </c>
      <c r="D33" s="418">
        <f>D34+D35+D36+D37+D38+D39+D40+D41+D42+D43</f>
        <v>0.1</v>
      </c>
      <c r="E33" s="417">
        <f>D33/C33*100</f>
        <v>100</v>
      </c>
    </row>
    <row r="34" spans="1:5" ht="14.25" customHeight="1" hidden="1">
      <c r="A34" s="378" t="s">
        <v>61</v>
      </c>
      <c r="B34" s="383" t="s">
        <v>8</v>
      </c>
      <c r="C34" s="416"/>
      <c r="D34" s="416">
        <v>0</v>
      </c>
      <c r="E34" s="417"/>
    </row>
    <row r="35" spans="1:5" ht="21.75" customHeight="1" hidden="1">
      <c r="A35" s="378" t="s">
        <v>62</v>
      </c>
      <c r="B35" s="379" t="s">
        <v>91</v>
      </c>
      <c r="C35" s="416"/>
      <c r="D35" s="416">
        <v>0</v>
      </c>
      <c r="E35" s="417"/>
    </row>
    <row r="36" spans="1:5" ht="11.25" customHeight="1" hidden="1">
      <c r="A36" s="378" t="s">
        <v>63</v>
      </c>
      <c r="B36" s="383" t="s">
        <v>18</v>
      </c>
      <c r="C36" s="416"/>
      <c r="D36" s="416">
        <v>0</v>
      </c>
      <c r="E36" s="417"/>
    </row>
    <row r="37" spans="1:5" ht="24.75" customHeight="1" hidden="1">
      <c r="A37" s="378" t="s">
        <v>87</v>
      </c>
      <c r="B37" s="383" t="s">
        <v>88</v>
      </c>
      <c r="C37" s="416">
        <v>0</v>
      </c>
      <c r="D37" s="416">
        <v>0</v>
      </c>
      <c r="E37" s="417"/>
    </row>
    <row r="38" spans="1:5" ht="28.5" customHeight="1" hidden="1">
      <c r="A38" s="378" t="s">
        <v>124</v>
      </c>
      <c r="B38" s="385" t="s">
        <v>84</v>
      </c>
      <c r="C38" s="416"/>
      <c r="D38" s="416">
        <v>0</v>
      </c>
      <c r="E38" s="417"/>
    </row>
    <row r="39" spans="1:5" ht="15">
      <c r="A39" s="378" t="s">
        <v>64</v>
      </c>
      <c r="B39" s="379" t="s">
        <v>19</v>
      </c>
      <c r="C39" s="416">
        <v>0.1</v>
      </c>
      <c r="D39" s="416">
        <v>0.1</v>
      </c>
      <c r="E39" s="417">
        <f>D39/C39*100</f>
        <v>100</v>
      </c>
    </row>
    <row r="40" spans="1:5" ht="15" hidden="1">
      <c r="A40" s="378" t="s">
        <v>65</v>
      </c>
      <c r="B40" s="379" t="s">
        <v>35</v>
      </c>
      <c r="C40" s="416"/>
      <c r="D40" s="416"/>
      <c r="E40" s="417"/>
    </row>
    <row r="41" spans="1:5" ht="15" customHeight="1" hidden="1">
      <c r="A41" s="378" t="s">
        <v>66</v>
      </c>
      <c r="B41" s="379" t="s">
        <v>20</v>
      </c>
      <c r="C41" s="416"/>
      <c r="D41" s="420"/>
      <c r="E41" s="417"/>
    </row>
    <row r="42" spans="1:5" ht="26.25" customHeight="1" hidden="1">
      <c r="A42" s="378" t="s">
        <v>67</v>
      </c>
      <c r="B42" s="385" t="s">
        <v>5</v>
      </c>
      <c r="C42" s="416"/>
      <c r="D42" s="420"/>
      <c r="E42" s="417"/>
    </row>
    <row r="43" spans="1:5" ht="15" customHeight="1" hidden="1">
      <c r="A43" s="378" t="s">
        <v>89</v>
      </c>
      <c r="B43" s="385" t="s">
        <v>90</v>
      </c>
      <c r="C43" s="416"/>
      <c r="D43" s="420">
        <v>0</v>
      </c>
      <c r="E43" s="417"/>
    </row>
    <row r="44" spans="1:5" ht="27" customHeight="1">
      <c r="A44" s="380" t="s">
        <v>68</v>
      </c>
      <c r="B44" s="381" t="s">
        <v>83</v>
      </c>
      <c r="C44" s="418">
        <f>(C45+C46+C47+C48)</f>
        <v>5002.599999999999</v>
      </c>
      <c r="D44" s="418">
        <f>(D45+D46+D47+D48)</f>
        <v>5259.4</v>
      </c>
      <c r="E44" s="419">
        <f>D44/C44*100</f>
        <v>105.13333066805262</v>
      </c>
    </row>
    <row r="45" spans="1:5" ht="26.25" customHeight="1">
      <c r="A45" s="378" t="s">
        <v>92</v>
      </c>
      <c r="B45" s="379" t="s">
        <v>39</v>
      </c>
      <c r="C45" s="416">
        <v>249.6</v>
      </c>
      <c r="D45" s="416">
        <v>249.5</v>
      </c>
      <c r="E45" s="417">
        <f>D45/C45*100</f>
        <v>99.9599358974359</v>
      </c>
    </row>
    <row r="46" spans="1:5" ht="14.25" customHeight="1">
      <c r="A46" s="378" t="s">
        <v>125</v>
      </c>
      <c r="B46" s="379" t="s">
        <v>21</v>
      </c>
      <c r="C46" s="416">
        <v>3833.1</v>
      </c>
      <c r="D46" s="420">
        <v>4056.2</v>
      </c>
      <c r="E46" s="417">
        <f>D46/C46*100</f>
        <v>105.82035428243456</v>
      </c>
    </row>
    <row r="47" spans="1:5" ht="27.75" customHeight="1" hidden="1">
      <c r="A47" s="378" t="s">
        <v>126</v>
      </c>
      <c r="B47" s="379" t="s">
        <v>127</v>
      </c>
      <c r="C47" s="416"/>
      <c r="D47" s="420">
        <v>0</v>
      </c>
      <c r="E47" s="417"/>
    </row>
    <row r="48" spans="1:5" ht="26.25" customHeight="1">
      <c r="A48" s="378" t="s">
        <v>93</v>
      </c>
      <c r="B48" s="379" t="s">
        <v>22</v>
      </c>
      <c r="C48" s="416">
        <v>919.9</v>
      </c>
      <c r="D48" s="420">
        <v>953.7</v>
      </c>
      <c r="E48" s="417">
        <f aca="true" t="shared" si="2" ref="E48:E56">D48/C48*100</f>
        <v>103.67431242526362</v>
      </c>
    </row>
    <row r="49" spans="1:5" ht="30" customHeight="1">
      <c r="A49" s="380" t="s">
        <v>69</v>
      </c>
      <c r="B49" s="381" t="s">
        <v>23</v>
      </c>
      <c r="C49" s="418">
        <f>C50</f>
        <v>352.5</v>
      </c>
      <c r="D49" s="418">
        <f>D50</f>
        <v>324.6</v>
      </c>
      <c r="E49" s="419">
        <f t="shared" si="2"/>
        <v>92.08510638297874</v>
      </c>
    </row>
    <row r="50" spans="1:5" ht="33" customHeight="1">
      <c r="A50" s="378" t="s">
        <v>70</v>
      </c>
      <c r="B50" s="379" t="s">
        <v>24</v>
      </c>
      <c r="C50" s="416">
        <v>352.5</v>
      </c>
      <c r="D50" s="420">
        <v>324.6</v>
      </c>
      <c r="E50" s="417">
        <f t="shared" si="2"/>
        <v>92.08510638297874</v>
      </c>
    </row>
    <row r="51" spans="1:5" ht="27.75" customHeight="1" hidden="1">
      <c r="A51" s="380" t="s">
        <v>71</v>
      </c>
      <c r="B51" s="381" t="s">
        <v>29</v>
      </c>
      <c r="C51" s="418">
        <f>C52+C53</f>
        <v>0</v>
      </c>
      <c r="D51" s="418">
        <f>D52+D53</f>
        <v>0</v>
      </c>
      <c r="E51" s="419"/>
    </row>
    <row r="52" spans="1:5" ht="15" hidden="1">
      <c r="A52" s="378" t="s">
        <v>72</v>
      </c>
      <c r="B52" s="379" t="s">
        <v>30</v>
      </c>
      <c r="C52" s="416"/>
      <c r="D52" s="420"/>
      <c r="E52" s="417"/>
    </row>
    <row r="53" spans="1:5" ht="27" customHeight="1" hidden="1">
      <c r="A53" s="378" t="s">
        <v>85</v>
      </c>
      <c r="B53" s="379" t="s">
        <v>282</v>
      </c>
      <c r="C53" s="416"/>
      <c r="D53" s="420"/>
      <c r="E53" s="417"/>
    </row>
    <row r="54" spans="1:5" ht="29.25" customHeight="1">
      <c r="A54" s="380" t="s">
        <v>73</v>
      </c>
      <c r="B54" s="381" t="s">
        <v>40</v>
      </c>
      <c r="C54" s="418">
        <f>C55+C56</f>
        <v>7899.1</v>
      </c>
      <c r="D54" s="418">
        <f>D55+D56</f>
        <v>7890.700000000001</v>
      </c>
      <c r="E54" s="419">
        <f t="shared" si="2"/>
        <v>99.89365877125242</v>
      </c>
    </row>
    <row r="55" spans="1:5" ht="16.5" customHeight="1">
      <c r="A55" s="378" t="s">
        <v>275</v>
      </c>
      <c r="B55" s="379" t="s">
        <v>38</v>
      </c>
      <c r="C55" s="416">
        <v>4676.8</v>
      </c>
      <c r="D55" s="420">
        <v>4676.8</v>
      </c>
      <c r="E55" s="419">
        <f t="shared" si="2"/>
        <v>100</v>
      </c>
    </row>
    <row r="56" spans="1:5" ht="25.5" customHeight="1">
      <c r="A56" s="378" t="s">
        <v>296</v>
      </c>
      <c r="B56" s="379" t="s">
        <v>274</v>
      </c>
      <c r="C56" s="416">
        <v>3222.3</v>
      </c>
      <c r="D56" s="420">
        <v>3213.9</v>
      </c>
      <c r="E56" s="419">
        <f t="shared" si="2"/>
        <v>99.73931663718461</v>
      </c>
    </row>
    <row r="57" spans="1:5" ht="18.75" customHeight="1">
      <c r="A57" s="380" t="s">
        <v>76</v>
      </c>
      <c r="B57" s="381" t="s">
        <v>25</v>
      </c>
      <c r="C57" s="421">
        <v>2113.7</v>
      </c>
      <c r="D57" s="421">
        <v>1969.7</v>
      </c>
      <c r="E57" s="419">
        <f>D57/C57*100</f>
        <v>93.18730188768511</v>
      </c>
    </row>
    <row r="58" spans="1:5" ht="12.75" customHeight="1">
      <c r="A58" s="380" t="s">
        <v>77</v>
      </c>
      <c r="B58" s="381" t="s">
        <v>7</v>
      </c>
      <c r="C58" s="418">
        <v>0</v>
      </c>
      <c r="D58" s="421"/>
      <c r="E58" s="419"/>
    </row>
    <row r="59" spans="1:5" ht="28.5" customHeight="1">
      <c r="A59" s="380" t="s">
        <v>108</v>
      </c>
      <c r="B59" s="381" t="s">
        <v>130</v>
      </c>
      <c r="C59" s="421">
        <f>C60</f>
        <v>10617.3</v>
      </c>
      <c r="D59" s="421">
        <f>D60</f>
        <v>10791.9</v>
      </c>
      <c r="E59" s="422">
        <f>D59/C59%</f>
        <v>101.64448588624228</v>
      </c>
    </row>
    <row r="60" spans="1:5" ht="26.25" thickBot="1">
      <c r="A60" s="386" t="s">
        <v>110</v>
      </c>
      <c r="B60" s="387" t="s">
        <v>131</v>
      </c>
      <c r="C60" s="423">
        <v>10617.3</v>
      </c>
      <c r="D60" s="424">
        <v>10791.9</v>
      </c>
      <c r="E60" s="425">
        <f>D60/C60%</f>
        <v>101.64448588624228</v>
      </c>
    </row>
    <row r="61" spans="1:5" s="391" customFormat="1" ht="28.5" customHeight="1" thickBot="1">
      <c r="A61" s="388" t="s">
        <v>172</v>
      </c>
      <c r="B61" s="389" t="s">
        <v>155</v>
      </c>
      <c r="C61" s="390">
        <f>SUM(C62+C99)</f>
        <v>568166.8</v>
      </c>
      <c r="D61" s="390">
        <f>SUM(D62+D99)</f>
        <v>565489.0000000001</v>
      </c>
      <c r="E61" s="426">
        <f>D61/C61*100</f>
        <v>99.52869474245945</v>
      </c>
    </row>
    <row r="62" spans="1:5" s="395" customFormat="1" ht="38.25">
      <c r="A62" s="392" t="s">
        <v>173</v>
      </c>
      <c r="B62" s="393" t="s">
        <v>156</v>
      </c>
      <c r="C62" s="394">
        <f>SUM(C63+C68+C85+C94)</f>
        <v>568415.4</v>
      </c>
      <c r="D62" s="394">
        <f>SUM(D63+D68+D85+D94)</f>
        <v>565737.6000000001</v>
      </c>
      <c r="E62" s="427">
        <f aca="true" t="shared" si="3" ref="E62:E125">D62/C62*100</f>
        <v>99.52890087073645</v>
      </c>
    </row>
    <row r="63" spans="1:5" s="395" customFormat="1" ht="25.5">
      <c r="A63" s="396" t="s">
        <v>303</v>
      </c>
      <c r="B63" s="397" t="s">
        <v>157</v>
      </c>
      <c r="C63" s="398">
        <f>C64+C66</f>
        <v>80043.9</v>
      </c>
      <c r="D63" s="398">
        <f>D64+D66</f>
        <v>80043.9</v>
      </c>
      <c r="E63" s="428">
        <f t="shared" si="3"/>
        <v>100</v>
      </c>
    </row>
    <row r="64" spans="1:5" s="395" customFormat="1" ht="25.5">
      <c r="A64" s="399" t="s">
        <v>304</v>
      </c>
      <c r="B64" s="385" t="s">
        <v>158</v>
      </c>
      <c r="C64" s="400">
        <f>SUM(C65)</f>
        <v>64667</v>
      </c>
      <c r="D64" s="400">
        <f>SUM(D65)</f>
        <v>64667</v>
      </c>
      <c r="E64" s="429">
        <f t="shared" si="3"/>
        <v>100</v>
      </c>
    </row>
    <row r="65" spans="1:5" s="434" customFormat="1" ht="33.75" customHeight="1">
      <c r="A65" s="408" t="s">
        <v>305</v>
      </c>
      <c r="B65" s="409" t="s">
        <v>159</v>
      </c>
      <c r="C65" s="410">
        <v>64667</v>
      </c>
      <c r="D65" s="410">
        <v>64667</v>
      </c>
      <c r="E65" s="430">
        <f>D65/C65*100</f>
        <v>100</v>
      </c>
    </row>
    <row r="66" spans="1:5" s="395" customFormat="1" ht="33" customHeight="1">
      <c r="A66" s="399" t="s">
        <v>306</v>
      </c>
      <c r="B66" s="385" t="s">
        <v>160</v>
      </c>
      <c r="C66" s="400">
        <f>SUM(C67)</f>
        <v>15376.9</v>
      </c>
      <c r="D66" s="400">
        <f>SUM(D67)</f>
        <v>15376.9</v>
      </c>
      <c r="E66" s="429">
        <f>D66/C66*100</f>
        <v>100</v>
      </c>
    </row>
    <row r="67" spans="1:5" s="434" customFormat="1" ht="38.25">
      <c r="A67" s="408" t="s">
        <v>307</v>
      </c>
      <c r="B67" s="409" t="s">
        <v>161</v>
      </c>
      <c r="C67" s="410">
        <v>15376.9</v>
      </c>
      <c r="D67" s="410">
        <v>15376.9</v>
      </c>
      <c r="E67" s="430">
        <f>D67/C67*100</f>
        <v>100</v>
      </c>
    </row>
    <row r="68" spans="1:5" s="395" customFormat="1" ht="38.25">
      <c r="A68" s="396" t="s">
        <v>174</v>
      </c>
      <c r="B68" s="397" t="s">
        <v>162</v>
      </c>
      <c r="C68" s="398">
        <f>SUM(C69+C71+C73+C75+C77+C79+C81+C83)</f>
        <v>107453.1</v>
      </c>
      <c r="D68" s="398">
        <f>SUM(D69+D71+D73+D75+D77+D79+D81+D83)</f>
        <v>105453</v>
      </c>
      <c r="E68" s="428">
        <f t="shared" si="3"/>
        <v>98.1386297835986</v>
      </c>
    </row>
    <row r="69" spans="1:5" s="395" customFormat="1" ht="33.75" customHeight="1">
      <c r="A69" s="399" t="s">
        <v>309</v>
      </c>
      <c r="B69" s="385" t="s">
        <v>284</v>
      </c>
      <c r="C69" s="400">
        <f>SUM(C70)</f>
        <v>3245.8</v>
      </c>
      <c r="D69" s="400">
        <f>SUM(D70)</f>
        <v>3245.8</v>
      </c>
      <c r="E69" s="429">
        <f t="shared" si="3"/>
        <v>100</v>
      </c>
    </row>
    <row r="70" spans="1:5" s="411" customFormat="1" ht="30.75" customHeight="1">
      <c r="A70" s="408" t="s">
        <v>310</v>
      </c>
      <c r="B70" s="409" t="s">
        <v>308</v>
      </c>
      <c r="C70" s="410">
        <v>3245.8</v>
      </c>
      <c r="D70" s="410">
        <v>3245.8</v>
      </c>
      <c r="E70" s="430">
        <f t="shared" si="3"/>
        <v>100</v>
      </c>
    </row>
    <row r="71" spans="1:5" s="395" customFormat="1" ht="57" customHeight="1">
      <c r="A71" s="399" t="s">
        <v>313</v>
      </c>
      <c r="B71" s="385" t="s">
        <v>312</v>
      </c>
      <c r="C71" s="400">
        <f>SUM(C72)</f>
        <v>7024.7</v>
      </c>
      <c r="D71" s="400">
        <f>SUM(D72)</f>
        <v>4024.5</v>
      </c>
      <c r="E71" s="429">
        <f t="shared" si="3"/>
        <v>57.29070280581377</v>
      </c>
    </row>
    <row r="72" spans="1:5" s="411" customFormat="1" ht="42.75" customHeight="1">
      <c r="A72" s="408" t="s">
        <v>314</v>
      </c>
      <c r="B72" s="409" t="s">
        <v>311</v>
      </c>
      <c r="C72" s="410">
        <v>7024.7</v>
      </c>
      <c r="D72" s="410">
        <v>4024.5</v>
      </c>
      <c r="E72" s="430">
        <f t="shared" si="3"/>
        <v>57.29070280581377</v>
      </c>
    </row>
    <row r="73" spans="1:5" s="395" customFormat="1" ht="51">
      <c r="A73" s="399" t="s">
        <v>318</v>
      </c>
      <c r="B73" s="385" t="s">
        <v>316</v>
      </c>
      <c r="C73" s="400">
        <f>SUM(C74)</f>
        <v>1100</v>
      </c>
      <c r="D73" s="400">
        <f>SUM(D74)</f>
        <v>1100</v>
      </c>
      <c r="E73" s="429">
        <f t="shared" si="3"/>
        <v>100</v>
      </c>
    </row>
    <row r="74" spans="1:5" s="411" customFormat="1" ht="63.75">
      <c r="A74" s="408" t="s">
        <v>319</v>
      </c>
      <c r="B74" s="409" t="s">
        <v>317</v>
      </c>
      <c r="C74" s="410">
        <v>1100</v>
      </c>
      <c r="D74" s="410">
        <v>1100</v>
      </c>
      <c r="E74" s="430">
        <f t="shared" si="3"/>
        <v>100</v>
      </c>
    </row>
    <row r="75" spans="1:5" ht="55.5" customHeight="1">
      <c r="A75" s="399" t="s">
        <v>322</v>
      </c>
      <c r="B75" s="407" t="s">
        <v>320</v>
      </c>
      <c r="C75" s="400">
        <f>SUM(C76)</f>
        <v>1941.9</v>
      </c>
      <c r="D75" s="400">
        <f>SUM(D76)</f>
        <v>1941.9</v>
      </c>
      <c r="E75" s="429">
        <f t="shared" si="3"/>
        <v>100</v>
      </c>
    </row>
    <row r="76" spans="1:5" s="411" customFormat="1" ht="73.5" customHeight="1">
      <c r="A76" s="408" t="s">
        <v>323</v>
      </c>
      <c r="B76" s="435" t="s">
        <v>321</v>
      </c>
      <c r="C76" s="410">
        <v>1941.9</v>
      </c>
      <c r="D76" s="410">
        <v>1941.9</v>
      </c>
      <c r="E76" s="430">
        <f t="shared" si="3"/>
        <v>100</v>
      </c>
    </row>
    <row r="77" spans="1:5" s="395" customFormat="1" ht="33" customHeight="1">
      <c r="A77" s="399" t="s">
        <v>326</v>
      </c>
      <c r="B77" s="407" t="s">
        <v>324</v>
      </c>
      <c r="C77" s="400">
        <f>SUM(C78)</f>
        <v>36</v>
      </c>
      <c r="D77" s="400">
        <f>SUM(D78)</f>
        <v>36</v>
      </c>
      <c r="E77" s="429">
        <f t="shared" si="3"/>
        <v>100</v>
      </c>
    </row>
    <row r="78" spans="1:5" s="411" customFormat="1" ht="34.5" customHeight="1">
      <c r="A78" s="408" t="s">
        <v>327</v>
      </c>
      <c r="B78" s="435" t="s">
        <v>325</v>
      </c>
      <c r="C78" s="410">
        <v>36</v>
      </c>
      <c r="D78" s="410">
        <v>36</v>
      </c>
      <c r="E78" s="430">
        <f t="shared" si="3"/>
        <v>100</v>
      </c>
    </row>
    <row r="79" spans="1:5" s="395" customFormat="1" ht="73.5" customHeight="1">
      <c r="A79" s="399" t="s">
        <v>332</v>
      </c>
      <c r="B79" s="407" t="s">
        <v>328</v>
      </c>
      <c r="C79" s="400">
        <f>SUM(C80)</f>
        <v>9850.8</v>
      </c>
      <c r="D79" s="400">
        <f>SUM(D80)</f>
        <v>9850.8</v>
      </c>
      <c r="E79" s="429">
        <f t="shared" si="3"/>
        <v>100</v>
      </c>
    </row>
    <row r="80" spans="1:5" s="411" customFormat="1" ht="68.25" customHeight="1">
      <c r="A80" s="408" t="s">
        <v>333</v>
      </c>
      <c r="B80" s="435" t="s">
        <v>329</v>
      </c>
      <c r="C80" s="410">
        <v>9850.8</v>
      </c>
      <c r="D80" s="410">
        <v>9850.8</v>
      </c>
      <c r="E80" s="430">
        <f t="shared" si="3"/>
        <v>100</v>
      </c>
    </row>
    <row r="81" spans="1:5" ht="84.75" customHeight="1">
      <c r="A81" s="399" t="s">
        <v>334</v>
      </c>
      <c r="B81" s="407" t="s">
        <v>330</v>
      </c>
      <c r="C81" s="400">
        <f>SUM(C82)</f>
        <v>1124.4</v>
      </c>
      <c r="D81" s="400">
        <f>SUM(D82)</f>
        <v>1124.4</v>
      </c>
      <c r="E81" s="429">
        <f t="shared" si="3"/>
        <v>100</v>
      </c>
    </row>
    <row r="82" spans="1:5" s="434" customFormat="1" ht="93.75" customHeight="1">
      <c r="A82" s="408" t="s">
        <v>335</v>
      </c>
      <c r="B82" s="435" t="s">
        <v>331</v>
      </c>
      <c r="C82" s="410">
        <v>1124.4</v>
      </c>
      <c r="D82" s="410">
        <v>1124.4</v>
      </c>
      <c r="E82" s="430">
        <f t="shared" si="3"/>
        <v>100</v>
      </c>
    </row>
    <row r="83" spans="1:5" ht="15">
      <c r="A83" s="399" t="s">
        <v>301</v>
      </c>
      <c r="B83" s="385" t="s">
        <v>163</v>
      </c>
      <c r="C83" s="400">
        <f>SUM(C84)</f>
        <v>83129.5</v>
      </c>
      <c r="D83" s="400">
        <f>SUM(D84)</f>
        <v>84129.6</v>
      </c>
      <c r="E83" s="429">
        <f t="shared" si="3"/>
        <v>101.20306269134302</v>
      </c>
    </row>
    <row r="84" spans="1:5" s="434" customFormat="1" ht="32.25" customHeight="1">
      <c r="A84" s="408" t="s">
        <v>302</v>
      </c>
      <c r="B84" s="409" t="s">
        <v>164</v>
      </c>
      <c r="C84" s="410">
        <v>83129.5</v>
      </c>
      <c r="D84" s="410">
        <v>84129.6</v>
      </c>
      <c r="E84" s="430">
        <f t="shared" si="3"/>
        <v>101.20306269134302</v>
      </c>
    </row>
    <row r="85" spans="1:5" s="395" customFormat="1" ht="25.5">
      <c r="A85" s="396" t="s">
        <v>175</v>
      </c>
      <c r="B85" s="397" t="s">
        <v>165</v>
      </c>
      <c r="C85" s="398">
        <f>SUM(C86+C88+C90+C92)</f>
        <v>354289.1</v>
      </c>
      <c r="D85" s="398">
        <f>SUM(D86+D88+D90+D92)</f>
        <v>353706.30000000005</v>
      </c>
      <c r="E85" s="428">
        <f t="shared" si="3"/>
        <v>99.83550157202129</v>
      </c>
    </row>
    <row r="86" spans="1:5" ht="38.25">
      <c r="A86" s="399" t="s">
        <v>336</v>
      </c>
      <c r="B86" s="385" t="s">
        <v>168</v>
      </c>
      <c r="C86" s="400">
        <f>SUM(C87)</f>
        <v>332968.3</v>
      </c>
      <c r="D86" s="400">
        <f>SUM(D87)</f>
        <v>332533.9</v>
      </c>
      <c r="E86" s="429">
        <f t="shared" si="3"/>
        <v>99.8695371301112</v>
      </c>
    </row>
    <row r="87" spans="1:5" s="434" customFormat="1" ht="47.25" customHeight="1">
      <c r="A87" s="408" t="s">
        <v>337</v>
      </c>
      <c r="B87" s="409" t="s">
        <v>169</v>
      </c>
      <c r="C87" s="436">
        <v>332968.3</v>
      </c>
      <c r="D87" s="436">
        <v>332533.9</v>
      </c>
      <c r="E87" s="430">
        <f t="shared" si="3"/>
        <v>99.8695371301112</v>
      </c>
    </row>
    <row r="88" spans="1:5" ht="56.25" customHeight="1">
      <c r="A88" s="399" t="s">
        <v>340</v>
      </c>
      <c r="B88" s="385" t="s">
        <v>338</v>
      </c>
      <c r="C88" s="400">
        <f>SUM(C89)</f>
        <v>19132.6</v>
      </c>
      <c r="D88" s="400">
        <f>SUM(D89)</f>
        <v>19009.2</v>
      </c>
      <c r="E88" s="429">
        <f>D88/C88*100</f>
        <v>99.35502754460973</v>
      </c>
    </row>
    <row r="89" spans="1:5" s="434" customFormat="1" ht="58.5" customHeight="1">
      <c r="A89" s="408" t="s">
        <v>341</v>
      </c>
      <c r="B89" s="409" t="s">
        <v>339</v>
      </c>
      <c r="C89" s="410">
        <v>19132.6</v>
      </c>
      <c r="D89" s="410">
        <v>19009.2</v>
      </c>
      <c r="E89" s="430">
        <f>D89/C89*100</f>
        <v>99.35502754460973</v>
      </c>
    </row>
    <row r="90" spans="1:5" ht="38.25">
      <c r="A90" s="399" t="s">
        <v>344</v>
      </c>
      <c r="B90" s="385" t="s">
        <v>166</v>
      </c>
      <c r="C90" s="400">
        <f>SUM(C91)</f>
        <v>2163.2</v>
      </c>
      <c r="D90" s="400">
        <f>SUM(D91)</f>
        <v>2163.2</v>
      </c>
      <c r="E90" s="429">
        <f t="shared" si="3"/>
        <v>100</v>
      </c>
    </row>
    <row r="91" spans="1:5" s="434" customFormat="1" ht="51">
      <c r="A91" s="408" t="s">
        <v>345</v>
      </c>
      <c r="B91" s="409" t="s">
        <v>167</v>
      </c>
      <c r="C91" s="436">
        <v>2163.2</v>
      </c>
      <c r="D91" s="436">
        <v>2163.2</v>
      </c>
      <c r="E91" s="430">
        <f t="shared" si="3"/>
        <v>100</v>
      </c>
    </row>
    <row r="92" spans="1:5" ht="69.75" customHeight="1">
      <c r="A92" s="401" t="s">
        <v>276</v>
      </c>
      <c r="B92" s="402" t="s">
        <v>342</v>
      </c>
      <c r="C92" s="431">
        <f>SUM(C93)</f>
        <v>25</v>
      </c>
      <c r="D92" s="431">
        <f>SUM(D93)</f>
        <v>0</v>
      </c>
      <c r="E92" s="429">
        <f t="shared" si="3"/>
        <v>0</v>
      </c>
    </row>
    <row r="93" spans="1:5" s="434" customFormat="1" ht="66.75" customHeight="1">
      <c r="A93" s="450" t="s">
        <v>277</v>
      </c>
      <c r="B93" s="437" t="s">
        <v>343</v>
      </c>
      <c r="C93" s="436">
        <v>25</v>
      </c>
      <c r="D93" s="436">
        <v>0</v>
      </c>
      <c r="E93" s="430">
        <f t="shared" si="3"/>
        <v>0</v>
      </c>
    </row>
    <row r="94" spans="1:5" s="395" customFormat="1" ht="14.25">
      <c r="A94" s="396" t="s">
        <v>348</v>
      </c>
      <c r="B94" s="397" t="s">
        <v>170</v>
      </c>
      <c r="C94" s="398">
        <f>SUM(C95+C97)</f>
        <v>26629.3</v>
      </c>
      <c r="D94" s="398">
        <f>SUM(D95+D97)</f>
        <v>26534.4</v>
      </c>
      <c r="E94" s="428">
        <f t="shared" si="3"/>
        <v>99.64362563041462</v>
      </c>
    </row>
    <row r="95" spans="1:5" ht="56.25" customHeight="1">
      <c r="A95" s="399" t="s">
        <v>349</v>
      </c>
      <c r="B95" s="385" t="s">
        <v>289</v>
      </c>
      <c r="C95" s="400">
        <f>SUM(C96)</f>
        <v>1129.3</v>
      </c>
      <c r="D95" s="400">
        <f>SUM(D96)</f>
        <v>1034.4</v>
      </c>
      <c r="E95" s="429">
        <f t="shared" si="3"/>
        <v>91.59656424333659</v>
      </c>
    </row>
    <row r="96" spans="1:5" s="411" customFormat="1" ht="69" customHeight="1">
      <c r="A96" s="408" t="s">
        <v>350</v>
      </c>
      <c r="B96" s="409" t="s">
        <v>290</v>
      </c>
      <c r="C96" s="410">
        <v>1129.3</v>
      </c>
      <c r="D96" s="410">
        <v>1034.4</v>
      </c>
      <c r="E96" s="430">
        <f t="shared" si="3"/>
        <v>91.59656424333659</v>
      </c>
    </row>
    <row r="97" spans="1:5" ht="25.5">
      <c r="A97" s="399" t="s">
        <v>351</v>
      </c>
      <c r="B97" s="402" t="s">
        <v>346</v>
      </c>
      <c r="C97" s="400">
        <f>SUM(C98)</f>
        <v>25500</v>
      </c>
      <c r="D97" s="400">
        <f>SUM(D98)</f>
        <v>25500</v>
      </c>
      <c r="E97" s="429">
        <f t="shared" si="3"/>
        <v>100</v>
      </c>
    </row>
    <row r="98" spans="1:5" s="434" customFormat="1" ht="38.25">
      <c r="A98" s="408" t="s">
        <v>352</v>
      </c>
      <c r="B98" s="437" t="s">
        <v>347</v>
      </c>
      <c r="C98" s="436">
        <v>25500</v>
      </c>
      <c r="D98" s="436">
        <v>25500</v>
      </c>
      <c r="E98" s="430">
        <f t="shared" si="3"/>
        <v>100</v>
      </c>
    </row>
    <row r="99" spans="1:5" s="395" customFormat="1" ht="51">
      <c r="A99" s="396" t="s">
        <v>176</v>
      </c>
      <c r="B99" s="397" t="s">
        <v>171</v>
      </c>
      <c r="C99" s="398">
        <f>SUM(C100)</f>
        <v>-248.6</v>
      </c>
      <c r="D99" s="398">
        <f>SUM(D100)</f>
        <v>-248.6</v>
      </c>
      <c r="E99" s="430">
        <f t="shared" si="3"/>
        <v>100</v>
      </c>
    </row>
    <row r="100" spans="1:5" ht="54" customHeight="1" thickBot="1">
      <c r="A100" s="438" t="s">
        <v>354</v>
      </c>
      <c r="B100" s="439" t="s">
        <v>353</v>
      </c>
      <c r="C100" s="440">
        <v>-248.6</v>
      </c>
      <c r="D100" s="440">
        <v>-248.6</v>
      </c>
      <c r="E100" s="430">
        <f t="shared" si="3"/>
        <v>100</v>
      </c>
    </row>
    <row r="101" spans="1:5" s="403" customFormat="1" ht="27.75" customHeight="1" thickBot="1">
      <c r="A101" s="446"/>
      <c r="B101" s="447" t="s">
        <v>177</v>
      </c>
      <c r="C101" s="448">
        <f>C61+C12</f>
        <v>755937.7000000001</v>
      </c>
      <c r="D101" s="448">
        <f>D61+D12</f>
        <v>754064.9000000001</v>
      </c>
      <c r="E101" s="426">
        <f t="shared" si="3"/>
        <v>99.7522547162286</v>
      </c>
    </row>
    <row r="102" spans="1:5" s="366" customFormat="1" ht="27" customHeight="1">
      <c r="A102" s="442"/>
      <c r="B102" s="443" t="s">
        <v>315</v>
      </c>
      <c r="C102" s="444"/>
      <c r="D102" s="444"/>
      <c r="E102" s="445"/>
    </row>
    <row r="103" spans="1:5" s="395" customFormat="1" ht="21" customHeight="1">
      <c r="A103" s="396" t="s">
        <v>178</v>
      </c>
      <c r="B103" s="397" t="s">
        <v>213</v>
      </c>
      <c r="C103" s="398">
        <f>SUM(C104:C110)</f>
        <v>43687</v>
      </c>
      <c r="D103" s="398">
        <f>SUM(D104:D110)</f>
        <v>43554.5</v>
      </c>
      <c r="E103" s="428">
        <f t="shared" si="3"/>
        <v>99.69670611394695</v>
      </c>
    </row>
    <row r="104" spans="1:5" s="434" customFormat="1" ht="38.25">
      <c r="A104" s="408" t="s">
        <v>179</v>
      </c>
      <c r="B104" s="409" t="s">
        <v>214</v>
      </c>
      <c r="C104" s="410">
        <v>1581</v>
      </c>
      <c r="D104" s="410">
        <v>1580.1</v>
      </c>
      <c r="E104" s="430">
        <f t="shared" si="3"/>
        <v>99.94307400379506</v>
      </c>
    </row>
    <row r="105" spans="1:5" s="434" customFormat="1" ht="51">
      <c r="A105" s="408" t="s">
        <v>285</v>
      </c>
      <c r="B105" s="409" t="s">
        <v>286</v>
      </c>
      <c r="C105" s="410">
        <v>1077.9</v>
      </c>
      <c r="D105" s="410">
        <v>1077.9</v>
      </c>
      <c r="E105" s="430">
        <f t="shared" si="3"/>
        <v>100</v>
      </c>
    </row>
    <row r="106" spans="1:5" s="434" customFormat="1" ht="63.75">
      <c r="A106" s="408" t="s">
        <v>180</v>
      </c>
      <c r="B106" s="409" t="s">
        <v>215</v>
      </c>
      <c r="C106" s="410">
        <v>22716</v>
      </c>
      <c r="D106" s="410">
        <v>22623.5</v>
      </c>
      <c r="E106" s="430">
        <f t="shared" si="3"/>
        <v>99.5927980278218</v>
      </c>
    </row>
    <row r="107" spans="1:5" s="434" customFormat="1" ht="51">
      <c r="A107" s="408" t="s">
        <v>181</v>
      </c>
      <c r="B107" s="409" t="s">
        <v>216</v>
      </c>
      <c r="C107" s="410">
        <v>9188</v>
      </c>
      <c r="D107" s="410">
        <v>9173.9</v>
      </c>
      <c r="E107" s="430">
        <f t="shared" si="3"/>
        <v>99.84653896386591</v>
      </c>
    </row>
    <row r="108" spans="1:5" s="434" customFormat="1" ht="25.5" hidden="1">
      <c r="A108" s="408" t="s">
        <v>278</v>
      </c>
      <c r="B108" s="409" t="s">
        <v>279</v>
      </c>
      <c r="C108" s="410"/>
      <c r="D108" s="410"/>
      <c r="E108" s="430" t="e">
        <f t="shared" si="3"/>
        <v>#DIV/0!</v>
      </c>
    </row>
    <row r="109" spans="1:5" s="434" customFormat="1" ht="15" hidden="1">
      <c r="A109" s="408" t="s">
        <v>182</v>
      </c>
      <c r="B109" s="409" t="s">
        <v>217</v>
      </c>
      <c r="C109" s="410"/>
      <c r="D109" s="410"/>
      <c r="E109" s="430">
        <v>0</v>
      </c>
    </row>
    <row r="110" spans="1:5" s="434" customFormat="1" ht="15">
      <c r="A110" s="408" t="s">
        <v>183</v>
      </c>
      <c r="B110" s="409" t="s">
        <v>218</v>
      </c>
      <c r="C110" s="410">
        <v>9124.1</v>
      </c>
      <c r="D110" s="410">
        <v>9099.1</v>
      </c>
      <c r="E110" s="430">
        <f t="shared" si="3"/>
        <v>99.72600037263949</v>
      </c>
    </row>
    <row r="111" spans="1:5" s="395" customFormat="1" ht="38.25">
      <c r="A111" s="396" t="s">
        <v>184</v>
      </c>
      <c r="B111" s="397" t="s">
        <v>219</v>
      </c>
      <c r="C111" s="398">
        <f>C112+C113</f>
        <v>131.9</v>
      </c>
      <c r="D111" s="398">
        <f>D112+D113</f>
        <v>131.9</v>
      </c>
      <c r="E111" s="428">
        <f t="shared" si="3"/>
        <v>100</v>
      </c>
    </row>
    <row r="112" spans="1:5" ht="51">
      <c r="A112" s="399" t="s">
        <v>185</v>
      </c>
      <c r="B112" s="385" t="s">
        <v>220</v>
      </c>
      <c r="C112" s="400">
        <v>131.9</v>
      </c>
      <c r="D112" s="400">
        <v>131.9</v>
      </c>
      <c r="E112" s="429">
        <f t="shared" si="3"/>
        <v>100</v>
      </c>
    </row>
    <row r="113" spans="1:5" ht="38.25" hidden="1">
      <c r="A113" s="399" t="s">
        <v>186</v>
      </c>
      <c r="B113" s="385" t="s">
        <v>221</v>
      </c>
      <c r="C113" s="400"/>
      <c r="D113" s="400"/>
      <c r="E113" s="429" t="e">
        <f t="shared" si="3"/>
        <v>#DIV/0!</v>
      </c>
    </row>
    <row r="114" spans="1:5" s="395" customFormat="1" ht="14.25">
      <c r="A114" s="396" t="s">
        <v>187</v>
      </c>
      <c r="B114" s="397" t="s">
        <v>222</v>
      </c>
      <c r="C114" s="398">
        <f>C115+C116+C117+C118</f>
        <v>23381.7</v>
      </c>
      <c r="D114" s="398">
        <f>D115+D116+D117+D118</f>
        <v>12218.699999999999</v>
      </c>
      <c r="E114" s="428">
        <f t="shared" si="3"/>
        <v>52.2575347387059</v>
      </c>
    </row>
    <row r="115" spans="1:5" ht="15">
      <c r="A115" s="399" t="s">
        <v>188</v>
      </c>
      <c r="B115" s="385" t="s">
        <v>223</v>
      </c>
      <c r="C115" s="400"/>
      <c r="D115" s="400"/>
      <c r="E115" s="429"/>
    </row>
    <row r="116" spans="1:5" ht="15">
      <c r="A116" s="399" t="s">
        <v>189</v>
      </c>
      <c r="B116" s="385" t="s">
        <v>224</v>
      </c>
      <c r="C116" s="400"/>
      <c r="D116" s="400"/>
      <c r="E116" s="429" t="e">
        <f t="shared" si="3"/>
        <v>#DIV/0!</v>
      </c>
    </row>
    <row r="117" spans="1:5" ht="15">
      <c r="A117" s="399" t="s">
        <v>190</v>
      </c>
      <c r="B117" s="385" t="s">
        <v>225</v>
      </c>
      <c r="C117" s="400">
        <v>23380.9</v>
      </c>
      <c r="D117" s="400">
        <v>12217.9</v>
      </c>
      <c r="E117" s="429">
        <f t="shared" si="3"/>
        <v>52.2559011843</v>
      </c>
    </row>
    <row r="118" spans="1:5" ht="25.5">
      <c r="A118" s="399" t="s">
        <v>191</v>
      </c>
      <c r="B118" s="385" t="s">
        <v>226</v>
      </c>
      <c r="C118" s="400">
        <v>0.8</v>
      </c>
      <c r="D118" s="400">
        <v>0.8</v>
      </c>
      <c r="E118" s="429">
        <f t="shared" si="3"/>
        <v>100</v>
      </c>
    </row>
    <row r="119" spans="1:5" s="395" customFormat="1" ht="25.5">
      <c r="A119" s="396" t="s">
        <v>272</v>
      </c>
      <c r="B119" s="397" t="s">
        <v>273</v>
      </c>
      <c r="C119" s="398">
        <f>C120</f>
        <v>0</v>
      </c>
      <c r="D119" s="398">
        <f>D120</f>
        <v>0</v>
      </c>
      <c r="E119" s="428"/>
    </row>
    <row r="120" spans="1:5" ht="15">
      <c r="A120" s="399" t="s">
        <v>280</v>
      </c>
      <c r="B120" s="385" t="s">
        <v>281</v>
      </c>
      <c r="C120" s="400"/>
      <c r="D120" s="400"/>
      <c r="E120" s="428"/>
    </row>
    <row r="121" spans="1:5" s="395" customFormat="1" ht="14.25">
      <c r="A121" s="396" t="s">
        <v>192</v>
      </c>
      <c r="B121" s="397" t="s">
        <v>227</v>
      </c>
      <c r="C121" s="398">
        <f>C122+C123+C125+C126+C124</f>
        <v>534257.7999999999</v>
      </c>
      <c r="D121" s="398">
        <f>D122+D123+D125+D126+D124</f>
        <v>533727.1</v>
      </c>
      <c r="E121" s="428">
        <f t="shared" si="3"/>
        <v>99.90066593318807</v>
      </c>
    </row>
    <row r="122" spans="1:5" ht="15">
      <c r="A122" s="399" t="s">
        <v>193</v>
      </c>
      <c r="B122" s="385" t="s">
        <v>228</v>
      </c>
      <c r="C122" s="400">
        <v>110884.8</v>
      </c>
      <c r="D122" s="400">
        <v>110884.8</v>
      </c>
      <c r="E122" s="429">
        <f t="shared" si="3"/>
        <v>100</v>
      </c>
    </row>
    <row r="123" spans="1:5" ht="15">
      <c r="A123" s="399" t="s">
        <v>194</v>
      </c>
      <c r="B123" s="385" t="s">
        <v>229</v>
      </c>
      <c r="C123" s="400">
        <v>360000.6</v>
      </c>
      <c r="D123" s="400">
        <v>359933.3</v>
      </c>
      <c r="E123" s="429">
        <f t="shared" si="3"/>
        <v>99.9813055867129</v>
      </c>
    </row>
    <row r="124" spans="1:5" ht="15">
      <c r="A124" s="399" t="s">
        <v>355</v>
      </c>
      <c r="B124" s="385" t="s">
        <v>356</v>
      </c>
      <c r="C124" s="400">
        <v>24162.4</v>
      </c>
      <c r="D124" s="400">
        <v>24162.4</v>
      </c>
      <c r="E124" s="429"/>
    </row>
    <row r="125" spans="1:5" ht="15">
      <c r="A125" s="399" t="s">
        <v>195</v>
      </c>
      <c r="B125" s="385" t="s">
        <v>230</v>
      </c>
      <c r="C125" s="400">
        <v>3550</v>
      </c>
      <c r="D125" s="400">
        <v>3550</v>
      </c>
      <c r="E125" s="429">
        <f t="shared" si="3"/>
        <v>100</v>
      </c>
    </row>
    <row r="126" spans="1:5" ht="15">
      <c r="A126" s="399" t="s">
        <v>196</v>
      </c>
      <c r="B126" s="385" t="s">
        <v>231</v>
      </c>
      <c r="C126" s="400">
        <v>35660</v>
      </c>
      <c r="D126" s="400">
        <v>35196.6</v>
      </c>
      <c r="E126" s="429">
        <f aca="true" t="shared" si="4" ref="E126:E157">D126/C126*100</f>
        <v>98.70050476724622</v>
      </c>
    </row>
    <row r="127" spans="1:5" s="395" customFormat="1" ht="14.25">
      <c r="A127" s="396" t="s">
        <v>197</v>
      </c>
      <c r="B127" s="397" t="s">
        <v>232</v>
      </c>
      <c r="C127" s="398">
        <f>C128+C129</f>
        <v>29078.5</v>
      </c>
      <c r="D127" s="398">
        <f>D128+D129</f>
        <v>29073.5</v>
      </c>
      <c r="E127" s="428">
        <f t="shared" si="4"/>
        <v>99.98280516532833</v>
      </c>
    </row>
    <row r="128" spans="1:5" ht="15">
      <c r="A128" s="399" t="s">
        <v>198</v>
      </c>
      <c r="B128" s="385" t="s">
        <v>233</v>
      </c>
      <c r="C128" s="400">
        <v>20378.2</v>
      </c>
      <c r="D128" s="400">
        <v>20373.2</v>
      </c>
      <c r="E128" s="429">
        <f t="shared" si="4"/>
        <v>99.97546397620987</v>
      </c>
    </row>
    <row r="129" spans="1:5" ht="25.5">
      <c r="A129" s="399" t="s">
        <v>199</v>
      </c>
      <c r="B129" s="385" t="s">
        <v>234</v>
      </c>
      <c r="C129" s="400">
        <v>8700.3</v>
      </c>
      <c r="D129" s="400">
        <v>8700.3</v>
      </c>
      <c r="E129" s="429">
        <f t="shared" si="4"/>
        <v>100</v>
      </c>
    </row>
    <row r="130" spans="1:5" s="395" customFormat="1" ht="14.25">
      <c r="A130" s="396" t="s">
        <v>200</v>
      </c>
      <c r="B130" s="397" t="s">
        <v>235</v>
      </c>
      <c r="C130" s="398">
        <f>C131+C132+C133+C134</f>
        <v>28211.6</v>
      </c>
      <c r="D130" s="398">
        <f>D131+D132+D133+D134</f>
        <v>28209.699999999997</v>
      </c>
      <c r="E130" s="428">
        <f t="shared" si="4"/>
        <v>99.9932651816983</v>
      </c>
    </row>
    <row r="131" spans="1:5" ht="15">
      <c r="A131" s="399" t="s">
        <v>201</v>
      </c>
      <c r="B131" s="385" t="s">
        <v>236</v>
      </c>
      <c r="C131" s="400">
        <v>2504.5</v>
      </c>
      <c r="D131" s="400">
        <v>2504.5</v>
      </c>
      <c r="E131" s="429">
        <f t="shared" si="4"/>
        <v>100</v>
      </c>
    </row>
    <row r="132" spans="1:5" ht="15">
      <c r="A132" s="399" t="s">
        <v>202</v>
      </c>
      <c r="B132" s="385" t="s">
        <v>237</v>
      </c>
      <c r="C132" s="400">
        <v>3957.8</v>
      </c>
      <c r="D132" s="400">
        <v>3957.8</v>
      </c>
      <c r="E132" s="429">
        <f t="shared" si="4"/>
        <v>100</v>
      </c>
    </row>
    <row r="133" spans="1:5" ht="15">
      <c r="A133" s="399" t="s">
        <v>203</v>
      </c>
      <c r="B133" s="385" t="s">
        <v>238</v>
      </c>
      <c r="C133" s="400">
        <v>20506.5</v>
      </c>
      <c r="D133" s="400">
        <v>20504.6</v>
      </c>
      <c r="E133" s="429">
        <f t="shared" si="4"/>
        <v>99.99073464511252</v>
      </c>
    </row>
    <row r="134" spans="1:5" ht="25.5">
      <c r="A134" s="399" t="s">
        <v>287</v>
      </c>
      <c r="B134" s="385" t="s">
        <v>288</v>
      </c>
      <c r="C134" s="400">
        <v>1242.8</v>
      </c>
      <c r="D134" s="400">
        <v>1242.8</v>
      </c>
      <c r="E134" s="429">
        <f t="shared" si="4"/>
        <v>100</v>
      </c>
    </row>
    <row r="135" spans="1:5" s="395" customFormat="1" ht="14.25">
      <c r="A135" s="396" t="s">
        <v>204</v>
      </c>
      <c r="B135" s="397" t="s">
        <v>239</v>
      </c>
      <c r="C135" s="398">
        <f>C136+C137</f>
        <v>6560.9</v>
      </c>
      <c r="D135" s="398">
        <f>D136+D137</f>
        <v>6542.2</v>
      </c>
      <c r="E135" s="428">
        <f t="shared" si="4"/>
        <v>99.71497812800074</v>
      </c>
    </row>
    <row r="136" spans="1:5" ht="15">
      <c r="A136" s="399" t="s">
        <v>205</v>
      </c>
      <c r="B136" s="385" t="s">
        <v>240</v>
      </c>
      <c r="C136" s="400">
        <v>59.7</v>
      </c>
      <c r="D136" s="400">
        <v>59.7</v>
      </c>
      <c r="E136" s="429">
        <f t="shared" si="4"/>
        <v>100</v>
      </c>
    </row>
    <row r="137" spans="1:5" ht="15">
      <c r="A137" s="399" t="s">
        <v>206</v>
      </c>
      <c r="B137" s="385" t="s">
        <v>241</v>
      </c>
      <c r="C137" s="400">
        <v>6501.2</v>
      </c>
      <c r="D137" s="400">
        <v>6482.5</v>
      </c>
      <c r="E137" s="429">
        <f t="shared" si="4"/>
        <v>99.71236079493016</v>
      </c>
    </row>
    <row r="138" spans="1:5" s="395" customFormat="1" ht="25.5">
      <c r="A138" s="396" t="s">
        <v>207</v>
      </c>
      <c r="B138" s="397" t="s">
        <v>242</v>
      </c>
      <c r="C138" s="398">
        <f>C139</f>
        <v>360.6</v>
      </c>
      <c r="D138" s="398">
        <f>D139</f>
        <v>360.6</v>
      </c>
      <c r="E138" s="428">
        <f t="shared" si="4"/>
        <v>100</v>
      </c>
    </row>
    <row r="139" spans="1:5" ht="25.5">
      <c r="A139" s="399" t="s">
        <v>208</v>
      </c>
      <c r="B139" s="385" t="s">
        <v>243</v>
      </c>
      <c r="C139" s="400">
        <v>360.6</v>
      </c>
      <c r="D139" s="400">
        <v>360.6</v>
      </c>
      <c r="E139" s="429">
        <f t="shared" si="4"/>
        <v>100</v>
      </c>
    </row>
    <row r="140" spans="1:5" s="395" customFormat="1" ht="51">
      <c r="A140" s="396" t="s">
        <v>209</v>
      </c>
      <c r="B140" s="397" t="s">
        <v>244</v>
      </c>
      <c r="C140" s="398">
        <f>C141+C142+C143</f>
        <v>92992.29999999999</v>
      </c>
      <c r="D140" s="398">
        <f>D141+D142+D143</f>
        <v>91101.79999999999</v>
      </c>
      <c r="E140" s="428">
        <f t="shared" si="4"/>
        <v>97.96703598039838</v>
      </c>
    </row>
    <row r="141" spans="1:5" ht="38.25">
      <c r="A141" s="399" t="s">
        <v>210</v>
      </c>
      <c r="B141" s="385" t="s">
        <v>245</v>
      </c>
      <c r="C141" s="400">
        <v>16948</v>
      </c>
      <c r="D141" s="400">
        <v>16948</v>
      </c>
      <c r="E141" s="429">
        <f t="shared" si="4"/>
        <v>100</v>
      </c>
    </row>
    <row r="142" spans="1:5" ht="15">
      <c r="A142" s="399" t="s">
        <v>211</v>
      </c>
      <c r="B142" s="385" t="s">
        <v>246</v>
      </c>
      <c r="C142" s="400">
        <v>30646.6</v>
      </c>
      <c r="D142" s="400">
        <v>30646.6</v>
      </c>
      <c r="E142" s="429">
        <f t="shared" si="4"/>
        <v>100</v>
      </c>
    </row>
    <row r="143" spans="1:5" ht="26.25" thickBot="1">
      <c r="A143" s="438" t="s">
        <v>212</v>
      </c>
      <c r="B143" s="439" t="s">
        <v>247</v>
      </c>
      <c r="C143" s="449">
        <v>45397.7</v>
      </c>
      <c r="D143" s="449">
        <v>43507.2</v>
      </c>
      <c r="E143" s="441">
        <f t="shared" si="4"/>
        <v>95.83569211656096</v>
      </c>
    </row>
    <row r="144" spans="1:5" s="403" customFormat="1" ht="25.5" customHeight="1" thickBot="1">
      <c r="A144" s="388"/>
      <c r="B144" s="389" t="s">
        <v>249</v>
      </c>
      <c r="C144" s="390">
        <f>C103+C111+C114+C121+C135+C138+C140+C127+C130+C119</f>
        <v>758662.2999999999</v>
      </c>
      <c r="D144" s="390">
        <f>D103+D111+D114+D121+D135+D138+D140+D127+D130</f>
        <v>744919.9999999998</v>
      </c>
      <c r="E144" s="426">
        <f t="shared" si="4"/>
        <v>98.18861435450263</v>
      </c>
    </row>
    <row r="145" spans="1:5" s="403" customFormat="1" ht="34.5" customHeight="1" thickBot="1">
      <c r="A145" s="446"/>
      <c r="B145" s="389" t="s">
        <v>248</v>
      </c>
      <c r="C145" s="390">
        <f>C101-C144</f>
        <v>-2724.5999999998603</v>
      </c>
      <c r="D145" s="390">
        <f>D101-D144</f>
        <v>9144.900000000373</v>
      </c>
      <c r="E145" s="426">
        <f t="shared" si="4"/>
        <v>-335.6419290905396</v>
      </c>
    </row>
    <row r="146" spans="1:5" s="395" customFormat="1" ht="25.5" customHeight="1">
      <c r="A146" s="459" t="s">
        <v>250</v>
      </c>
      <c r="B146" s="460" t="s">
        <v>259</v>
      </c>
      <c r="C146" s="461">
        <f>SUM(C147+C155)</f>
        <v>2724.5999999999303</v>
      </c>
      <c r="D146" s="461">
        <f>SUM(D147+D155)</f>
        <v>-9144.899999999954</v>
      </c>
      <c r="E146" s="462">
        <f t="shared" si="4"/>
        <v>-335.6419290905156</v>
      </c>
    </row>
    <row r="147" spans="1:5" s="395" customFormat="1" ht="38.25">
      <c r="A147" s="396" t="s">
        <v>251</v>
      </c>
      <c r="B147" s="397" t="s">
        <v>260</v>
      </c>
      <c r="C147" s="398">
        <f>SUM(C148+C151)</f>
        <v>-6013.2</v>
      </c>
      <c r="D147" s="398">
        <f>SUM(D148+D151)</f>
        <v>-6013.2</v>
      </c>
      <c r="E147" s="428">
        <f t="shared" si="4"/>
        <v>100</v>
      </c>
    </row>
    <row r="148" spans="1:5" s="395" customFormat="1" ht="25.5">
      <c r="A148" s="396" t="s">
        <v>252</v>
      </c>
      <c r="B148" s="397" t="s">
        <v>261</v>
      </c>
      <c r="C148" s="398">
        <f>SUM(C149:C150)</f>
        <v>-7947.2</v>
      </c>
      <c r="D148" s="398">
        <f>SUM(D149:D150)</f>
        <v>-7947.2</v>
      </c>
      <c r="E148" s="428">
        <f t="shared" si="4"/>
        <v>100</v>
      </c>
    </row>
    <row r="149" spans="1:5" s="434" customFormat="1" ht="38.25">
      <c r="A149" s="408" t="s">
        <v>253</v>
      </c>
      <c r="B149" s="409" t="s">
        <v>262</v>
      </c>
      <c r="C149" s="410">
        <v>1793.2</v>
      </c>
      <c r="D149" s="410">
        <v>1793.2</v>
      </c>
      <c r="E149" s="430">
        <f t="shared" si="4"/>
        <v>100</v>
      </c>
    </row>
    <row r="150" spans="1:5" s="434" customFormat="1" ht="51">
      <c r="A150" s="408" t="s">
        <v>254</v>
      </c>
      <c r="B150" s="409" t="s">
        <v>263</v>
      </c>
      <c r="C150" s="436">
        <v>-9740.4</v>
      </c>
      <c r="D150" s="436">
        <v>-9740.4</v>
      </c>
      <c r="E150" s="430">
        <f t="shared" si="4"/>
        <v>100</v>
      </c>
    </row>
    <row r="151" spans="1:5" s="395" customFormat="1" ht="25.5">
      <c r="A151" s="396" t="s">
        <v>255</v>
      </c>
      <c r="B151" s="397" t="s">
        <v>264</v>
      </c>
      <c r="C151" s="398">
        <f>SUM(C152:C153)</f>
        <v>1934</v>
      </c>
      <c r="D151" s="398">
        <f>SUM(D152:D153)</f>
        <v>1934</v>
      </c>
      <c r="E151" s="428">
        <f t="shared" si="4"/>
        <v>100</v>
      </c>
    </row>
    <row r="152" spans="1:5" s="434" customFormat="1" ht="63.75">
      <c r="A152" s="408" t="s">
        <v>359</v>
      </c>
      <c r="B152" s="458" t="s">
        <v>358</v>
      </c>
      <c r="C152" s="410">
        <v>-734</v>
      </c>
      <c r="D152" s="410">
        <v>-734</v>
      </c>
      <c r="E152" s="463">
        <f>SUM(E153:E154)</f>
        <v>100</v>
      </c>
    </row>
    <row r="153" spans="1:5" s="434" customFormat="1" ht="63.75">
      <c r="A153" s="408" t="s">
        <v>361</v>
      </c>
      <c r="B153" s="409" t="s">
        <v>360</v>
      </c>
      <c r="C153" s="410">
        <v>2668</v>
      </c>
      <c r="D153" s="410">
        <v>2668</v>
      </c>
      <c r="E153" s="430">
        <f t="shared" si="4"/>
        <v>100</v>
      </c>
    </row>
    <row r="154" spans="1:5" s="395" customFormat="1" ht="14.25">
      <c r="A154" s="396" t="s">
        <v>251</v>
      </c>
      <c r="B154" s="397" t="s">
        <v>265</v>
      </c>
      <c r="C154" s="398">
        <f>SUM(C155)</f>
        <v>8737.79999999993</v>
      </c>
      <c r="D154" s="398">
        <f>SUM(D155)</f>
        <v>-3131.6999999999534</v>
      </c>
      <c r="E154" s="428"/>
    </row>
    <row r="155" spans="1:5" s="395" customFormat="1" ht="25.5">
      <c r="A155" s="396" t="s">
        <v>256</v>
      </c>
      <c r="B155" s="397" t="s">
        <v>266</v>
      </c>
      <c r="C155" s="432">
        <f>SUM(C156:C157)</f>
        <v>8737.79999999993</v>
      </c>
      <c r="D155" s="432">
        <f>SUM(D156:D157)</f>
        <v>-3131.6999999999534</v>
      </c>
      <c r="E155" s="428">
        <f t="shared" si="4"/>
        <v>-35.84082949941608</v>
      </c>
    </row>
    <row r="156" spans="1:5" s="395" customFormat="1" ht="14.25">
      <c r="A156" s="396" t="s">
        <v>257</v>
      </c>
      <c r="B156" s="397" t="s">
        <v>267</v>
      </c>
      <c r="C156" s="398">
        <v>-760398.9</v>
      </c>
      <c r="D156" s="398">
        <v>-778323.2</v>
      </c>
      <c r="E156" s="428">
        <f t="shared" si="4"/>
        <v>102.35722329424726</v>
      </c>
    </row>
    <row r="157" spans="1:5" s="395" customFormat="1" ht="15" thickBot="1">
      <c r="A157" s="404" t="s">
        <v>258</v>
      </c>
      <c r="B157" s="405" t="s">
        <v>268</v>
      </c>
      <c r="C157" s="406">
        <v>769136.7</v>
      </c>
      <c r="D157" s="406">
        <v>775191.5</v>
      </c>
      <c r="E157" s="433">
        <f t="shared" si="4"/>
        <v>100.78722026916674</v>
      </c>
    </row>
    <row r="158" spans="1:3" ht="12.75">
      <c r="A158" s="366"/>
      <c r="B158" s="366"/>
      <c r="C158" s="366"/>
    </row>
    <row r="159" spans="1:3" ht="12.75">
      <c r="A159" s="366"/>
      <c r="B159" s="366"/>
      <c r="C159" s="366"/>
    </row>
    <row r="160" spans="1:3" ht="12.75">
      <c r="A160" s="366"/>
      <c r="B160" s="366"/>
      <c r="C160" s="366"/>
    </row>
  </sheetData>
  <sheetProtection/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7.00390625" style="354" customWidth="1"/>
    <col min="2" max="2" width="35.125" style="354" customWidth="1"/>
    <col min="3" max="3" width="8.875" style="0" customWidth="1"/>
    <col min="4" max="4" width="10.125" style="152" customWidth="1"/>
    <col min="5" max="5" width="8.125" style="306" customWidth="1"/>
    <col min="6" max="6" width="8.875" style="152" customWidth="1"/>
    <col min="7" max="7" width="8.75390625" style="152" customWidth="1"/>
    <col min="8" max="8" width="9.00390625" style="152" customWidth="1"/>
    <col min="9" max="9" width="8.375" style="0" customWidth="1"/>
    <col min="10" max="10" width="8.625" style="0" customWidth="1"/>
    <col min="11" max="11" width="9.75390625" style="0" customWidth="1"/>
  </cols>
  <sheetData>
    <row r="1" spans="1:8" ht="15">
      <c r="A1" s="314"/>
      <c r="B1" s="314"/>
      <c r="C1" s="244"/>
      <c r="D1" s="245"/>
      <c r="E1" s="246"/>
      <c r="F1" s="245"/>
      <c r="G1" s="245"/>
      <c r="H1" s="247"/>
    </row>
    <row r="2" spans="1:8" ht="15.75">
      <c r="A2" s="315" t="s">
        <v>152</v>
      </c>
      <c r="B2" s="316"/>
      <c r="C2" s="147"/>
      <c r="D2" s="149"/>
      <c r="E2" s="149"/>
      <c r="F2" s="149"/>
      <c r="G2" s="149"/>
      <c r="H2" s="307"/>
    </row>
    <row r="3" spans="1:11" ht="12.75">
      <c r="A3" s="317"/>
      <c r="B3" s="317"/>
      <c r="C3" s="248"/>
      <c r="D3" s="249"/>
      <c r="E3" s="249"/>
      <c r="F3" s="249"/>
      <c r="G3" s="249"/>
      <c r="H3" s="250"/>
      <c r="I3" s="251"/>
      <c r="J3" s="251"/>
      <c r="K3" s="251"/>
    </row>
    <row r="4" spans="1:9" ht="27.75" customHeight="1">
      <c r="A4" s="318" t="s">
        <v>36</v>
      </c>
      <c r="B4" s="319" t="s">
        <v>0</v>
      </c>
      <c r="C4" s="254" t="s">
        <v>132</v>
      </c>
      <c r="E4" s="152"/>
      <c r="F4" s="255" t="s">
        <v>133</v>
      </c>
      <c r="I4" s="256" t="s">
        <v>134</v>
      </c>
    </row>
    <row r="5" spans="1:11" ht="39" customHeight="1" thickBot="1">
      <c r="A5" s="320"/>
      <c r="B5" s="320"/>
      <c r="C5" s="258" t="s">
        <v>135</v>
      </c>
      <c r="D5" s="259" t="s">
        <v>136</v>
      </c>
      <c r="E5" s="259" t="s">
        <v>137</v>
      </c>
      <c r="F5" s="260" t="s">
        <v>135</v>
      </c>
      <c r="G5" s="259" t="s">
        <v>136</v>
      </c>
      <c r="H5" s="259" t="s">
        <v>137</v>
      </c>
      <c r="I5" s="260" t="s">
        <v>135</v>
      </c>
      <c r="J5" s="259" t="s">
        <v>136</v>
      </c>
      <c r="K5" s="259" t="s">
        <v>137</v>
      </c>
    </row>
    <row r="6" spans="1:11" ht="22.5" customHeight="1" thickBot="1">
      <c r="A6" s="321" t="s">
        <v>138</v>
      </c>
      <c r="B6" s="322" t="s">
        <v>139</v>
      </c>
      <c r="C6" s="357">
        <f>D6+E6</f>
        <v>197052.59999999998</v>
      </c>
      <c r="D6" s="358">
        <f>D7+D57+D58+D59</f>
        <v>127930.4</v>
      </c>
      <c r="E6" s="358">
        <f>E7+E57+E58+E59</f>
        <v>69122.2</v>
      </c>
      <c r="F6" s="359">
        <f aca="true" t="shared" si="0" ref="F6:F22">G6+H6</f>
        <v>171606.30000000005</v>
      </c>
      <c r="G6" s="358">
        <f>G7+G57+G58+G59</f>
        <v>117912.50000000003</v>
      </c>
      <c r="H6" s="358">
        <f>H7+H57+H58+H59</f>
        <v>53693.8</v>
      </c>
      <c r="I6" s="360">
        <f>J6+K6</f>
        <v>-25446.29999999996</v>
      </c>
      <c r="J6" s="361">
        <f>G6-D6</f>
        <v>-10017.899999999965</v>
      </c>
      <c r="K6" s="361">
        <f>H6-E6</f>
        <v>-15428.399999999994</v>
      </c>
    </row>
    <row r="7" spans="1:12" ht="21" customHeight="1" thickBot="1">
      <c r="A7" s="323" t="s">
        <v>41</v>
      </c>
      <c r="B7" s="324" t="s">
        <v>140</v>
      </c>
      <c r="C7" s="362">
        <f>D7+E7</f>
        <v>91730.1</v>
      </c>
      <c r="D7" s="363">
        <f>D8+D10+D14+D19+D24+D28+D39+D44+D46+D49+D53+D54+D55</f>
        <v>56772.00000000001</v>
      </c>
      <c r="E7" s="363">
        <f>E8+E10+E14+E19+E24+E28+E39+E44+E46+E49+E53+E54</f>
        <v>34958.1</v>
      </c>
      <c r="F7" s="362">
        <f t="shared" si="0"/>
        <v>104009.20000000003</v>
      </c>
      <c r="G7" s="363">
        <f>G8+G10+G14+G19+G24+G28+G39+G44+G46+G49+G53+G54</f>
        <v>72194.90000000002</v>
      </c>
      <c r="H7" s="363">
        <f>H8+H10+H14+H19+H24+H28+H39+H44+H46+H49+H53+H54</f>
        <v>31814.300000000003</v>
      </c>
      <c r="I7" s="364">
        <f>J7+K7</f>
        <v>12279.10000000002</v>
      </c>
      <c r="J7" s="363">
        <f>G7-D7</f>
        <v>15422.900000000016</v>
      </c>
      <c r="K7" s="363">
        <f>H7-E7</f>
        <v>-3143.7999999999956</v>
      </c>
      <c r="L7" s="268"/>
    </row>
    <row r="8" spans="1:12" ht="24">
      <c r="A8" s="325" t="s">
        <v>42</v>
      </c>
      <c r="B8" s="326" t="s">
        <v>10</v>
      </c>
      <c r="C8" s="265">
        <f>D8+E8</f>
        <v>69386.6</v>
      </c>
      <c r="D8" s="267">
        <f>D9</f>
        <v>46449.4</v>
      </c>
      <c r="E8" s="267">
        <f>E9</f>
        <v>22937.2</v>
      </c>
      <c r="F8" s="271">
        <f t="shared" si="0"/>
        <v>82155.9</v>
      </c>
      <c r="G8" s="267">
        <f>G9</f>
        <v>61846.4</v>
      </c>
      <c r="H8" s="267">
        <f>H9</f>
        <v>20309.5</v>
      </c>
      <c r="I8" s="265">
        <f>J8+K8</f>
        <v>12769.3</v>
      </c>
      <c r="J8" s="266">
        <f>J9</f>
        <v>15397</v>
      </c>
      <c r="K8" s="266">
        <f>K9</f>
        <v>-2627.7000000000007</v>
      </c>
      <c r="L8" s="268"/>
    </row>
    <row r="9" spans="1:12" ht="16.5" customHeight="1">
      <c r="A9" s="327" t="s">
        <v>43</v>
      </c>
      <c r="B9" s="328" t="s">
        <v>37</v>
      </c>
      <c r="C9" s="265">
        <f>D9+E9</f>
        <v>69386.6</v>
      </c>
      <c r="D9" s="274">
        <v>46449.4</v>
      </c>
      <c r="E9" s="274">
        <v>22937.2</v>
      </c>
      <c r="F9" s="271">
        <f t="shared" si="0"/>
        <v>82155.9</v>
      </c>
      <c r="G9" s="274">
        <v>61846.4</v>
      </c>
      <c r="H9" s="274">
        <v>20309.5</v>
      </c>
      <c r="I9" s="265">
        <f>J9+K9</f>
        <v>12769.3</v>
      </c>
      <c r="J9" s="275">
        <f>G9-D9</f>
        <v>15397</v>
      </c>
      <c r="K9" s="275">
        <f>H9-E9</f>
        <v>-2627.7000000000007</v>
      </c>
      <c r="L9" s="268"/>
    </row>
    <row r="10" spans="1:12" ht="24">
      <c r="A10" s="329" t="s">
        <v>44</v>
      </c>
      <c r="B10" s="330" t="s">
        <v>1</v>
      </c>
      <c r="C10" s="265">
        <f>D10+E10</f>
        <v>5343</v>
      </c>
      <c r="D10" s="267">
        <f>D11+D12+D13</f>
        <v>5261.9</v>
      </c>
      <c r="E10" s="267">
        <f>E11+E12</f>
        <v>81.1</v>
      </c>
      <c r="F10" s="271">
        <f t="shared" si="0"/>
        <v>5419.3</v>
      </c>
      <c r="G10" s="267">
        <f>G11+G12+G13</f>
        <v>5358.7</v>
      </c>
      <c r="H10" s="267">
        <f>H11+H12</f>
        <v>60.6</v>
      </c>
      <c r="I10" s="266">
        <f>I11+I12</f>
        <v>82.70000000000019</v>
      </c>
      <c r="J10" s="266">
        <f>J11+J12</f>
        <v>103.20000000000017</v>
      </c>
      <c r="K10" s="266">
        <f>K11+K12</f>
        <v>-20.499999999999993</v>
      </c>
      <c r="L10" s="268"/>
    </row>
    <row r="11" spans="1:12" ht="27.75" customHeight="1">
      <c r="A11" s="327" t="s">
        <v>45</v>
      </c>
      <c r="B11" s="328" t="s">
        <v>26</v>
      </c>
      <c r="C11" s="265">
        <f aca="true" t="shared" si="1" ref="C11:C56">D11+E11</f>
        <v>5135.7</v>
      </c>
      <c r="D11" s="274">
        <v>5135.7</v>
      </c>
      <c r="E11" s="274"/>
      <c r="F11" s="271">
        <f t="shared" si="0"/>
        <v>5180.5</v>
      </c>
      <c r="G11" s="274">
        <v>5180.5</v>
      </c>
      <c r="H11" s="274"/>
      <c r="I11" s="265">
        <f aca="true" t="shared" si="2" ref="I11:I18">J11+K11</f>
        <v>44.80000000000018</v>
      </c>
      <c r="J11" s="275">
        <f>G11-D11</f>
        <v>44.80000000000018</v>
      </c>
      <c r="K11" s="275">
        <f>H11-E11</f>
        <v>0</v>
      </c>
      <c r="L11" s="268"/>
    </row>
    <row r="12" spans="1:12" ht="12.75" customHeight="1">
      <c r="A12" s="327" t="s">
        <v>46</v>
      </c>
      <c r="B12" s="331" t="s">
        <v>11</v>
      </c>
      <c r="C12" s="265">
        <f t="shared" si="1"/>
        <v>162.39999999999998</v>
      </c>
      <c r="D12" s="274">
        <v>81.3</v>
      </c>
      <c r="E12" s="274">
        <v>81.1</v>
      </c>
      <c r="F12" s="271">
        <f t="shared" si="0"/>
        <v>200.29999999999998</v>
      </c>
      <c r="G12" s="274">
        <v>139.7</v>
      </c>
      <c r="H12" s="274">
        <v>60.6</v>
      </c>
      <c r="I12" s="265">
        <f t="shared" si="2"/>
        <v>37.9</v>
      </c>
      <c r="J12" s="275">
        <f>G12-D12</f>
        <v>58.39999999999999</v>
      </c>
      <c r="K12" s="275">
        <f>H12-E12</f>
        <v>-20.499999999999993</v>
      </c>
      <c r="L12" s="268"/>
    </row>
    <row r="13" spans="1:12" ht="12.75" customHeight="1">
      <c r="A13" s="332" t="s">
        <v>106</v>
      </c>
      <c r="B13" s="333" t="s">
        <v>141</v>
      </c>
      <c r="C13" s="265"/>
      <c r="D13" s="274">
        <v>44.9</v>
      </c>
      <c r="E13" s="274"/>
      <c r="F13" s="271"/>
      <c r="G13" s="274">
        <v>38.5</v>
      </c>
      <c r="H13" s="274"/>
      <c r="I13" s="265"/>
      <c r="J13" s="275"/>
      <c r="K13" s="275"/>
      <c r="L13" s="268"/>
    </row>
    <row r="14" spans="1:12" ht="14.25" customHeight="1">
      <c r="A14" s="329" t="s">
        <v>47</v>
      </c>
      <c r="B14" s="334" t="s">
        <v>2</v>
      </c>
      <c r="C14" s="265">
        <f t="shared" si="1"/>
        <v>6582.8</v>
      </c>
      <c r="D14" s="267">
        <f>D15+D16+D17+D18</f>
        <v>0</v>
      </c>
      <c r="E14" s="267">
        <f>E15+E16+E17+E18</f>
        <v>6582.8</v>
      </c>
      <c r="F14" s="271">
        <f t="shared" si="0"/>
        <v>7571.9</v>
      </c>
      <c r="G14" s="267">
        <f>G15+G16+G17+G18</f>
        <v>0</v>
      </c>
      <c r="H14" s="267">
        <f>H15+H16+H17+H18</f>
        <v>7571.9</v>
      </c>
      <c r="I14" s="265">
        <f t="shared" si="2"/>
        <v>989.0999999999997</v>
      </c>
      <c r="J14" s="266">
        <f>J15+J16+J17+J18</f>
        <v>0</v>
      </c>
      <c r="K14" s="266">
        <f>K15+K16+K17+K18</f>
        <v>989.0999999999997</v>
      </c>
      <c r="L14" s="268"/>
    </row>
    <row r="15" spans="1:12" ht="16.5" customHeight="1">
      <c r="A15" s="327" t="s">
        <v>48</v>
      </c>
      <c r="B15" s="331" t="s">
        <v>31</v>
      </c>
      <c r="C15" s="265">
        <f t="shared" si="1"/>
        <v>122.3</v>
      </c>
      <c r="D15" s="274"/>
      <c r="E15" s="274">
        <v>122.3</v>
      </c>
      <c r="F15" s="271">
        <f t="shared" si="0"/>
        <v>98.5</v>
      </c>
      <c r="G15" s="274"/>
      <c r="H15" s="274">
        <v>98.5</v>
      </c>
      <c r="I15" s="265">
        <f t="shared" si="2"/>
        <v>-23.799999999999997</v>
      </c>
      <c r="J15" s="275">
        <f aca="true" t="shared" si="3" ref="J15:K18">G15-D15</f>
        <v>0</v>
      </c>
      <c r="K15" s="275">
        <f t="shared" si="3"/>
        <v>-23.799999999999997</v>
      </c>
      <c r="L15" s="268"/>
    </row>
    <row r="16" spans="1:12" ht="14.25" customHeight="1">
      <c r="A16" s="327" t="s">
        <v>49</v>
      </c>
      <c r="B16" s="331" t="s">
        <v>27</v>
      </c>
      <c r="C16" s="265">
        <f t="shared" si="1"/>
        <v>0</v>
      </c>
      <c r="D16" s="274"/>
      <c r="E16" s="274"/>
      <c r="F16" s="271">
        <f t="shared" si="0"/>
        <v>0</v>
      </c>
      <c r="G16" s="274"/>
      <c r="H16" s="274"/>
      <c r="I16" s="265">
        <f t="shared" si="2"/>
        <v>0</v>
      </c>
      <c r="J16" s="275">
        <f t="shared" si="3"/>
        <v>0</v>
      </c>
      <c r="K16" s="275">
        <f t="shared" si="3"/>
        <v>0</v>
      </c>
      <c r="L16" s="268"/>
    </row>
    <row r="17" spans="1:12" ht="15.75" customHeight="1">
      <c r="A17" s="327" t="s">
        <v>50</v>
      </c>
      <c r="B17" s="331" t="s">
        <v>28</v>
      </c>
      <c r="C17" s="265">
        <f t="shared" si="1"/>
        <v>0</v>
      </c>
      <c r="D17" s="274"/>
      <c r="E17" s="274"/>
      <c r="F17" s="271">
        <f t="shared" si="0"/>
        <v>0</v>
      </c>
      <c r="G17" s="274"/>
      <c r="H17" s="274"/>
      <c r="I17" s="265">
        <f t="shared" si="2"/>
        <v>0</v>
      </c>
      <c r="J17" s="275">
        <f t="shared" si="3"/>
        <v>0</v>
      </c>
      <c r="K17" s="275">
        <f t="shared" si="3"/>
        <v>0</v>
      </c>
      <c r="L17" s="268"/>
    </row>
    <row r="18" spans="1:12" ht="16.5" customHeight="1">
      <c r="A18" s="327" t="s">
        <v>51</v>
      </c>
      <c r="B18" s="331" t="s">
        <v>3</v>
      </c>
      <c r="C18" s="265">
        <f t="shared" si="1"/>
        <v>6460.5</v>
      </c>
      <c r="D18" s="274"/>
      <c r="E18" s="274">
        <v>6460.5</v>
      </c>
      <c r="F18" s="271">
        <f t="shared" si="0"/>
        <v>7473.4</v>
      </c>
      <c r="G18" s="274"/>
      <c r="H18" s="274">
        <v>7473.4</v>
      </c>
      <c r="I18" s="265">
        <f t="shared" si="2"/>
        <v>1012.8999999999996</v>
      </c>
      <c r="J18" s="275">
        <f t="shared" si="3"/>
        <v>0</v>
      </c>
      <c r="K18" s="275">
        <f t="shared" si="3"/>
        <v>1012.8999999999996</v>
      </c>
      <c r="L18" s="268"/>
    </row>
    <row r="19" spans="1:12" ht="39.75" customHeight="1">
      <c r="A19" s="329" t="s">
        <v>52</v>
      </c>
      <c r="B19" s="334" t="s">
        <v>12</v>
      </c>
      <c r="C19" s="265">
        <f t="shared" si="1"/>
        <v>34</v>
      </c>
      <c r="D19" s="267">
        <f>D20</f>
        <v>34</v>
      </c>
      <c r="E19" s="267">
        <f>E20</f>
        <v>0</v>
      </c>
      <c r="F19" s="271">
        <f t="shared" si="0"/>
        <v>597.1</v>
      </c>
      <c r="G19" s="267">
        <f>G20</f>
        <v>597.1</v>
      </c>
      <c r="H19" s="267">
        <f>H20</f>
        <v>0</v>
      </c>
      <c r="I19" s="265">
        <f>J19+K19</f>
        <v>-0.3</v>
      </c>
      <c r="J19" s="266">
        <f>J20</f>
        <v>-0.3</v>
      </c>
      <c r="K19" s="266">
        <v>0</v>
      </c>
      <c r="L19" s="268"/>
    </row>
    <row r="20" spans="1:12" ht="14.25" customHeight="1">
      <c r="A20" s="327" t="s">
        <v>53</v>
      </c>
      <c r="B20" s="335" t="s">
        <v>13</v>
      </c>
      <c r="C20" s="265">
        <f t="shared" si="1"/>
        <v>34</v>
      </c>
      <c r="D20" s="267">
        <f>D21+D22+D23</f>
        <v>34</v>
      </c>
      <c r="E20" s="267">
        <f>E21+E22</f>
        <v>0</v>
      </c>
      <c r="F20" s="271">
        <f t="shared" si="0"/>
        <v>597.1</v>
      </c>
      <c r="G20" s="267">
        <f>G21+G22+G23</f>
        <v>597.1</v>
      </c>
      <c r="H20" s="267">
        <f>H21+H22</f>
        <v>0</v>
      </c>
      <c r="I20" s="265">
        <f aca="true" t="shared" si="4" ref="I20:I50">J20+K20</f>
        <v>-0.3</v>
      </c>
      <c r="J20" s="266">
        <f>J21+J22</f>
        <v>-0.3</v>
      </c>
      <c r="K20" s="266">
        <f>K21+K22</f>
        <v>0</v>
      </c>
      <c r="L20" s="268"/>
    </row>
    <row r="21" spans="1:12" ht="24.75" customHeight="1">
      <c r="A21" s="327" t="s">
        <v>54</v>
      </c>
      <c r="B21" s="331" t="s">
        <v>14</v>
      </c>
      <c r="C21" s="265">
        <f t="shared" si="1"/>
        <v>31.3</v>
      </c>
      <c r="D21" s="274">
        <v>31.3</v>
      </c>
      <c r="E21" s="274"/>
      <c r="F21" s="271">
        <f t="shared" si="0"/>
        <v>4.6</v>
      </c>
      <c r="G21" s="274">
        <v>4.6</v>
      </c>
      <c r="H21" s="274"/>
      <c r="I21" s="265">
        <f t="shared" si="4"/>
        <v>0</v>
      </c>
      <c r="J21" s="275">
        <v>0</v>
      </c>
      <c r="K21" s="275">
        <v>0</v>
      </c>
      <c r="L21" s="268"/>
    </row>
    <row r="22" spans="1:12" ht="26.25" customHeight="1">
      <c r="A22" s="327" t="s">
        <v>55</v>
      </c>
      <c r="B22" s="331" t="s">
        <v>6</v>
      </c>
      <c r="C22" s="265">
        <f t="shared" si="1"/>
        <v>0.3</v>
      </c>
      <c r="D22" s="274">
        <v>0.3</v>
      </c>
      <c r="E22" s="274"/>
      <c r="F22" s="271">
        <f t="shared" si="0"/>
        <v>0</v>
      </c>
      <c r="G22" s="274"/>
      <c r="H22" s="274"/>
      <c r="I22" s="265">
        <f t="shared" si="4"/>
        <v>-0.3</v>
      </c>
      <c r="J22" s="275">
        <f>G22-D22</f>
        <v>-0.3</v>
      </c>
      <c r="K22" s="275">
        <f>H22-E22</f>
        <v>0</v>
      </c>
      <c r="L22" s="268"/>
    </row>
    <row r="23" spans="1:12" ht="26.25" customHeight="1">
      <c r="A23" s="332" t="s">
        <v>104</v>
      </c>
      <c r="B23" s="331" t="s">
        <v>123</v>
      </c>
      <c r="C23" s="265"/>
      <c r="D23" s="274">
        <v>2.4</v>
      </c>
      <c r="E23" s="274"/>
      <c r="F23" s="271"/>
      <c r="G23" s="274">
        <v>592.5</v>
      </c>
      <c r="H23" s="274"/>
      <c r="I23" s="265"/>
      <c r="J23" s="275"/>
      <c r="K23" s="275"/>
      <c r="L23" s="268"/>
    </row>
    <row r="24" spans="1:12" ht="15" customHeight="1">
      <c r="A24" s="329" t="s">
        <v>56</v>
      </c>
      <c r="B24" s="334" t="s">
        <v>4</v>
      </c>
      <c r="C24" s="265">
        <f t="shared" si="1"/>
        <v>1248.6000000000001</v>
      </c>
      <c r="D24" s="267">
        <f>D25+D26+D27</f>
        <v>1028.4</v>
      </c>
      <c r="E24" s="267">
        <f>E25+E26+E27</f>
        <v>220.2</v>
      </c>
      <c r="F24" s="271">
        <f aca="true" t="shared" si="5" ref="F24:F38">G24+H24</f>
        <v>2088.7</v>
      </c>
      <c r="G24" s="267">
        <f>G25+G26+G27</f>
        <v>1906</v>
      </c>
      <c r="H24" s="267">
        <f>H25+H26+H27</f>
        <v>182.7</v>
      </c>
      <c r="I24" s="265">
        <f t="shared" si="4"/>
        <v>840.0999999999999</v>
      </c>
      <c r="J24" s="266">
        <f>J25+J26+J27</f>
        <v>877.5999999999999</v>
      </c>
      <c r="K24" s="266">
        <f>K25+K26+K27</f>
        <v>-37.5</v>
      </c>
      <c r="L24" s="268"/>
    </row>
    <row r="25" spans="1:12" ht="39.75" customHeight="1">
      <c r="A25" s="327" t="s">
        <v>57</v>
      </c>
      <c r="B25" s="335" t="s">
        <v>15</v>
      </c>
      <c r="C25" s="265">
        <f t="shared" si="1"/>
        <v>1028.4</v>
      </c>
      <c r="D25" s="274">
        <v>1028.4</v>
      </c>
      <c r="E25" s="274"/>
      <c r="F25" s="271">
        <f t="shared" si="5"/>
        <v>1906</v>
      </c>
      <c r="G25" s="274">
        <v>1906</v>
      </c>
      <c r="H25" s="274"/>
      <c r="I25" s="265">
        <f t="shared" si="4"/>
        <v>877.5999999999999</v>
      </c>
      <c r="J25" s="275">
        <f aca="true" t="shared" si="6" ref="J25:K27">G25-D25</f>
        <v>877.5999999999999</v>
      </c>
      <c r="K25" s="275">
        <f t="shared" si="6"/>
        <v>0</v>
      </c>
      <c r="L25" s="268"/>
    </row>
    <row r="26" spans="1:12" ht="29.25" customHeight="1">
      <c r="A26" s="327" t="s">
        <v>58</v>
      </c>
      <c r="B26" s="335" t="s">
        <v>32</v>
      </c>
      <c r="C26" s="265">
        <f t="shared" si="1"/>
        <v>220.2</v>
      </c>
      <c r="D26" s="274"/>
      <c r="E26" s="274">
        <v>220.2</v>
      </c>
      <c r="F26" s="271">
        <f t="shared" si="5"/>
        <v>182.7</v>
      </c>
      <c r="G26" s="274"/>
      <c r="H26" s="274">
        <v>182.7</v>
      </c>
      <c r="I26" s="265">
        <f t="shared" si="4"/>
        <v>-37.5</v>
      </c>
      <c r="J26" s="275">
        <f t="shared" si="6"/>
        <v>0</v>
      </c>
      <c r="K26" s="275">
        <f t="shared" si="6"/>
        <v>-37.5</v>
      </c>
      <c r="L26" s="268"/>
    </row>
    <row r="27" spans="1:12" ht="37.5" customHeight="1">
      <c r="A27" s="327" t="s">
        <v>112</v>
      </c>
      <c r="B27" s="335" t="s">
        <v>113</v>
      </c>
      <c r="C27" s="265">
        <f t="shared" si="1"/>
        <v>0</v>
      </c>
      <c r="D27" s="274">
        <v>0</v>
      </c>
      <c r="E27" s="274"/>
      <c r="F27" s="271">
        <f t="shared" si="5"/>
        <v>0</v>
      </c>
      <c r="G27" s="274">
        <v>0</v>
      </c>
      <c r="H27" s="274"/>
      <c r="I27" s="265">
        <f t="shared" si="4"/>
        <v>0</v>
      </c>
      <c r="J27" s="275">
        <f t="shared" si="6"/>
        <v>0</v>
      </c>
      <c r="K27" s="275">
        <f t="shared" si="6"/>
        <v>0</v>
      </c>
      <c r="L27" s="268"/>
    </row>
    <row r="28" spans="1:12" ht="39.75" customHeight="1" hidden="1">
      <c r="A28" s="329" t="s">
        <v>60</v>
      </c>
      <c r="B28" s="334" t="s">
        <v>17</v>
      </c>
      <c r="C28" s="265">
        <f t="shared" si="1"/>
        <v>0</v>
      </c>
      <c r="D28" s="267">
        <f>D29+D30+D31+D32+D33+D34+D35+D36+D37</f>
        <v>0</v>
      </c>
      <c r="E28" s="267">
        <f>E29+E30+E31+E32+E33+E34+E35+E36+E37</f>
        <v>0</v>
      </c>
      <c r="F28" s="271">
        <f t="shared" si="5"/>
        <v>0</v>
      </c>
      <c r="G28" s="267">
        <f>G29+G30+G31+G32+G33+G34+G35+G36+G37</f>
        <v>0</v>
      </c>
      <c r="H28" s="267">
        <f>H29+H30+H31+H32+H33+H34+H35+H36+H37</f>
        <v>0</v>
      </c>
      <c r="I28" s="265">
        <f t="shared" si="4"/>
        <v>0</v>
      </c>
      <c r="J28" s="266">
        <f>J29+J30+J31+J32+J33+J34+J35+J36+J37+J38</f>
        <v>0</v>
      </c>
      <c r="K28" s="266">
        <f>K29+K30+K31+K32+K33+K34+K35+K36+K37+K38</f>
        <v>0</v>
      </c>
      <c r="L28" s="268"/>
    </row>
    <row r="29" spans="1:12" ht="13.5" customHeight="1" hidden="1">
      <c r="A29" s="327" t="s">
        <v>61</v>
      </c>
      <c r="B29" s="331" t="s">
        <v>8</v>
      </c>
      <c r="C29" s="265">
        <f t="shared" si="1"/>
        <v>0</v>
      </c>
      <c r="D29" s="274">
        <v>0</v>
      </c>
      <c r="E29" s="274"/>
      <c r="F29" s="271">
        <f t="shared" si="5"/>
        <v>0</v>
      </c>
      <c r="G29" s="274"/>
      <c r="H29" s="274"/>
      <c r="I29" s="265">
        <f t="shared" si="4"/>
        <v>0</v>
      </c>
      <c r="J29" s="275">
        <f aca="true" t="shared" si="7" ref="J29:K38">G29-D29</f>
        <v>0</v>
      </c>
      <c r="K29" s="275">
        <f t="shared" si="7"/>
        <v>0</v>
      </c>
      <c r="L29" s="268"/>
    </row>
    <row r="30" spans="1:12" ht="25.5" customHeight="1" hidden="1">
      <c r="A30" s="327" t="s">
        <v>62</v>
      </c>
      <c r="B30" s="331" t="s">
        <v>91</v>
      </c>
      <c r="C30" s="265">
        <f t="shared" si="1"/>
        <v>0</v>
      </c>
      <c r="D30" s="274"/>
      <c r="E30" s="274"/>
      <c r="F30" s="271">
        <f t="shared" si="5"/>
        <v>0</v>
      </c>
      <c r="G30" s="274"/>
      <c r="H30" s="274"/>
      <c r="I30" s="265">
        <f t="shared" si="4"/>
        <v>0</v>
      </c>
      <c r="J30" s="275">
        <f t="shared" si="7"/>
        <v>0</v>
      </c>
      <c r="K30" s="275">
        <f t="shared" si="7"/>
        <v>0</v>
      </c>
      <c r="L30" s="268"/>
    </row>
    <row r="31" spans="1:12" ht="14.25" customHeight="1" hidden="1">
      <c r="A31" s="327" t="s">
        <v>63</v>
      </c>
      <c r="B31" s="331" t="s">
        <v>18</v>
      </c>
      <c r="C31" s="265">
        <f t="shared" si="1"/>
        <v>0</v>
      </c>
      <c r="D31" s="274">
        <v>0</v>
      </c>
      <c r="E31" s="274"/>
      <c r="F31" s="271">
        <f t="shared" si="5"/>
        <v>0</v>
      </c>
      <c r="G31" s="274">
        <v>0</v>
      </c>
      <c r="H31" s="274"/>
      <c r="I31" s="265">
        <f t="shared" si="4"/>
        <v>0</v>
      </c>
      <c r="J31" s="275">
        <f t="shared" si="7"/>
        <v>0</v>
      </c>
      <c r="K31" s="275">
        <f t="shared" si="7"/>
        <v>0</v>
      </c>
      <c r="L31" s="268"/>
    </row>
    <row r="32" spans="1:12" ht="27" customHeight="1" hidden="1">
      <c r="A32" s="336" t="s">
        <v>87</v>
      </c>
      <c r="B32" s="337" t="s">
        <v>88</v>
      </c>
      <c r="C32" s="265">
        <f t="shared" si="1"/>
        <v>0</v>
      </c>
      <c r="D32" s="274"/>
      <c r="E32" s="274"/>
      <c r="F32" s="271">
        <f t="shared" si="5"/>
        <v>0</v>
      </c>
      <c r="G32" s="274"/>
      <c r="H32" s="274"/>
      <c r="I32" s="265">
        <f t="shared" si="4"/>
        <v>0</v>
      </c>
      <c r="J32" s="275">
        <f t="shared" si="7"/>
        <v>0</v>
      </c>
      <c r="K32" s="275">
        <f t="shared" si="7"/>
        <v>0</v>
      </c>
      <c r="L32" s="268"/>
    </row>
    <row r="33" spans="1:12" ht="27" customHeight="1" hidden="1">
      <c r="A33" s="327" t="s">
        <v>124</v>
      </c>
      <c r="B33" s="338" t="s">
        <v>84</v>
      </c>
      <c r="C33" s="265">
        <f t="shared" si="1"/>
        <v>0</v>
      </c>
      <c r="D33" s="274">
        <v>0</v>
      </c>
      <c r="E33" s="274"/>
      <c r="F33" s="271">
        <f t="shared" si="5"/>
        <v>0</v>
      </c>
      <c r="G33" s="274">
        <v>0</v>
      </c>
      <c r="H33" s="274">
        <v>0</v>
      </c>
      <c r="I33" s="265">
        <f t="shared" si="4"/>
        <v>0</v>
      </c>
      <c r="J33" s="275">
        <f t="shared" si="7"/>
        <v>0</v>
      </c>
      <c r="K33" s="275">
        <f t="shared" si="7"/>
        <v>0</v>
      </c>
      <c r="L33" s="268"/>
    </row>
    <row r="34" spans="1:12" ht="14.25" customHeight="1" hidden="1">
      <c r="A34" s="327" t="s">
        <v>64</v>
      </c>
      <c r="B34" s="331" t="s">
        <v>19</v>
      </c>
      <c r="C34" s="265">
        <f t="shared" si="1"/>
        <v>0</v>
      </c>
      <c r="D34" s="274">
        <v>0</v>
      </c>
      <c r="E34" s="274"/>
      <c r="F34" s="271">
        <f t="shared" si="5"/>
        <v>0</v>
      </c>
      <c r="G34" s="274">
        <v>0</v>
      </c>
      <c r="H34" s="274"/>
      <c r="I34" s="265">
        <f t="shared" si="4"/>
        <v>0</v>
      </c>
      <c r="J34" s="275">
        <f t="shared" si="7"/>
        <v>0</v>
      </c>
      <c r="K34" s="275">
        <f t="shared" si="7"/>
        <v>0</v>
      </c>
      <c r="L34" s="268"/>
    </row>
    <row r="35" spans="1:12" ht="13.5" customHeight="1" hidden="1">
      <c r="A35" s="327" t="s">
        <v>65</v>
      </c>
      <c r="B35" s="331" t="s">
        <v>35</v>
      </c>
      <c r="C35" s="265">
        <f t="shared" si="1"/>
        <v>0</v>
      </c>
      <c r="D35" s="274"/>
      <c r="E35" s="274"/>
      <c r="F35" s="271">
        <f t="shared" si="5"/>
        <v>0</v>
      </c>
      <c r="G35" s="274"/>
      <c r="H35" s="274"/>
      <c r="I35" s="265">
        <f t="shared" si="4"/>
        <v>0</v>
      </c>
      <c r="J35" s="275">
        <f t="shared" si="7"/>
        <v>0</v>
      </c>
      <c r="K35" s="275">
        <f t="shared" si="7"/>
        <v>0</v>
      </c>
      <c r="L35" s="268"/>
    </row>
    <row r="36" spans="1:12" ht="15.75" customHeight="1" hidden="1" thickBot="1">
      <c r="A36" s="339" t="s">
        <v>66</v>
      </c>
      <c r="B36" s="340" t="s">
        <v>20</v>
      </c>
      <c r="C36" s="265">
        <f t="shared" si="1"/>
        <v>0</v>
      </c>
      <c r="D36" s="274">
        <v>0</v>
      </c>
      <c r="E36" s="274"/>
      <c r="F36" s="271">
        <f t="shared" si="5"/>
        <v>0</v>
      </c>
      <c r="G36" s="274">
        <v>0</v>
      </c>
      <c r="H36" s="274"/>
      <c r="I36" s="265">
        <f t="shared" si="4"/>
        <v>0</v>
      </c>
      <c r="J36" s="275">
        <f t="shared" si="7"/>
        <v>0</v>
      </c>
      <c r="K36" s="275">
        <f t="shared" si="7"/>
        <v>0</v>
      </c>
      <c r="L36" s="268"/>
    </row>
    <row r="37" spans="1:12" ht="29.25" customHeight="1" hidden="1" thickBot="1">
      <c r="A37" s="341" t="s">
        <v>67</v>
      </c>
      <c r="B37" s="342" t="s">
        <v>5</v>
      </c>
      <c r="C37" s="265">
        <f t="shared" si="1"/>
        <v>0</v>
      </c>
      <c r="D37" s="274"/>
      <c r="E37" s="274"/>
      <c r="F37" s="271">
        <f t="shared" si="5"/>
        <v>0</v>
      </c>
      <c r="G37" s="274"/>
      <c r="H37" s="274"/>
      <c r="I37" s="265">
        <f t="shared" si="4"/>
        <v>0</v>
      </c>
      <c r="J37" s="275">
        <f t="shared" si="7"/>
        <v>0</v>
      </c>
      <c r="K37" s="275">
        <f t="shared" si="7"/>
        <v>0</v>
      </c>
      <c r="L37" s="268"/>
    </row>
    <row r="38" spans="1:12" ht="18.75" customHeight="1" hidden="1">
      <c r="A38" s="343" t="s">
        <v>89</v>
      </c>
      <c r="B38" s="344" t="s">
        <v>90</v>
      </c>
      <c r="C38" s="265">
        <f t="shared" si="1"/>
        <v>0</v>
      </c>
      <c r="D38" s="274">
        <v>0</v>
      </c>
      <c r="E38" s="274"/>
      <c r="F38" s="271">
        <f t="shared" si="5"/>
        <v>0</v>
      </c>
      <c r="G38" s="274"/>
      <c r="H38" s="274"/>
      <c r="I38" s="265">
        <f t="shared" si="4"/>
        <v>0</v>
      </c>
      <c r="J38" s="275">
        <f t="shared" si="7"/>
        <v>0</v>
      </c>
      <c r="K38" s="275">
        <f t="shared" si="7"/>
        <v>0</v>
      </c>
      <c r="L38" s="268"/>
    </row>
    <row r="39" spans="1:12" ht="40.5" customHeight="1">
      <c r="A39" s="345" t="s">
        <v>68</v>
      </c>
      <c r="B39" s="326" t="s">
        <v>83</v>
      </c>
      <c r="C39" s="265">
        <f t="shared" si="1"/>
        <v>3772.2</v>
      </c>
      <c r="D39" s="267">
        <f>D40+D41+D42+D43</f>
        <v>1043.3</v>
      </c>
      <c r="E39" s="267">
        <f>E40+E41+E42+E43</f>
        <v>2728.9</v>
      </c>
      <c r="F39" s="271">
        <f>G39+H39</f>
        <v>3391</v>
      </c>
      <c r="G39" s="267">
        <f>G40+G41+G42+G43</f>
        <v>1036.8000000000002</v>
      </c>
      <c r="H39" s="267">
        <f>H40+H41+H42+H43</f>
        <v>2354.2</v>
      </c>
      <c r="I39" s="265">
        <f t="shared" si="4"/>
        <v>-381.19999999999993</v>
      </c>
      <c r="J39" s="266">
        <f>J40+J41+J42+J43</f>
        <v>-6.499999999999915</v>
      </c>
      <c r="K39" s="266">
        <f>K40+K41+K42+K43</f>
        <v>-374.7</v>
      </c>
      <c r="L39" s="268"/>
    </row>
    <row r="40" spans="1:12" ht="27.75" customHeight="1">
      <c r="A40" s="327" t="s">
        <v>92</v>
      </c>
      <c r="B40" s="335" t="s">
        <v>39</v>
      </c>
      <c r="C40" s="265">
        <f t="shared" si="1"/>
        <v>136.5</v>
      </c>
      <c r="D40" s="274">
        <v>136.5</v>
      </c>
      <c r="E40" s="274"/>
      <c r="F40" s="271">
        <f>G40+H40</f>
        <v>203</v>
      </c>
      <c r="G40" s="274">
        <v>203</v>
      </c>
      <c r="H40" s="274"/>
      <c r="I40" s="265">
        <f t="shared" si="4"/>
        <v>66.5</v>
      </c>
      <c r="J40" s="275">
        <f aca="true" t="shared" si="8" ref="J40:K43">G40-D40</f>
        <v>66.5</v>
      </c>
      <c r="K40" s="275">
        <f t="shared" si="8"/>
        <v>0</v>
      </c>
      <c r="L40" s="268"/>
    </row>
    <row r="41" spans="1:12" ht="14.25" customHeight="1">
      <c r="A41" s="327" t="s">
        <v>125</v>
      </c>
      <c r="B41" s="346" t="s">
        <v>21</v>
      </c>
      <c r="C41" s="265">
        <f t="shared" si="1"/>
        <v>1698.8</v>
      </c>
      <c r="D41" s="274">
        <v>849.4</v>
      </c>
      <c r="E41" s="274">
        <v>849.4</v>
      </c>
      <c r="F41" s="271">
        <f>G41+H41</f>
        <v>969.9000000000001</v>
      </c>
      <c r="G41" s="274">
        <v>548.2</v>
      </c>
      <c r="H41" s="274">
        <v>421.7</v>
      </c>
      <c r="I41" s="265">
        <f t="shared" si="4"/>
        <v>-728.8999999999999</v>
      </c>
      <c r="J41" s="275">
        <f t="shared" si="8"/>
        <v>-301.19999999999993</v>
      </c>
      <c r="K41" s="275">
        <f t="shared" si="8"/>
        <v>-427.7</v>
      </c>
      <c r="L41" s="268"/>
    </row>
    <row r="42" spans="1:12" ht="15" customHeight="1">
      <c r="A42" s="327" t="s">
        <v>97</v>
      </c>
      <c r="B42" s="346" t="s">
        <v>142</v>
      </c>
      <c r="C42" s="265">
        <f t="shared" si="1"/>
        <v>0</v>
      </c>
      <c r="D42" s="274"/>
      <c r="E42" s="274"/>
      <c r="F42" s="271">
        <f>G42+H42</f>
        <v>0</v>
      </c>
      <c r="G42" s="274"/>
      <c r="H42" s="274"/>
      <c r="I42" s="265">
        <f t="shared" si="4"/>
        <v>0</v>
      </c>
      <c r="J42" s="275">
        <f t="shared" si="8"/>
        <v>0</v>
      </c>
      <c r="K42" s="275">
        <f t="shared" si="8"/>
        <v>0</v>
      </c>
      <c r="L42" s="268"/>
    </row>
    <row r="43" spans="1:12" ht="42" customHeight="1">
      <c r="A43" s="327" t="s">
        <v>93</v>
      </c>
      <c r="B43" s="346" t="s">
        <v>22</v>
      </c>
      <c r="C43" s="265">
        <f t="shared" si="1"/>
        <v>1936.9</v>
      </c>
      <c r="D43" s="274">
        <v>57.4</v>
      </c>
      <c r="E43" s="274">
        <v>1879.5</v>
      </c>
      <c r="F43" s="271">
        <f>G43+H43</f>
        <v>2218.1</v>
      </c>
      <c r="G43" s="274">
        <v>285.6</v>
      </c>
      <c r="H43" s="274">
        <v>1932.5</v>
      </c>
      <c r="I43" s="265">
        <f t="shared" si="4"/>
        <v>281.20000000000005</v>
      </c>
      <c r="J43" s="275">
        <f t="shared" si="8"/>
        <v>228.20000000000002</v>
      </c>
      <c r="K43" s="275">
        <f t="shared" si="8"/>
        <v>53</v>
      </c>
      <c r="L43" s="268"/>
    </row>
    <row r="44" spans="1:12" ht="27.75" customHeight="1">
      <c r="A44" s="329" t="s">
        <v>69</v>
      </c>
      <c r="B44" s="330" t="s">
        <v>23</v>
      </c>
      <c r="C44" s="265">
        <f t="shared" si="1"/>
        <v>605.7</v>
      </c>
      <c r="D44" s="267">
        <f>D45</f>
        <v>605.7</v>
      </c>
      <c r="E44" s="267">
        <f>E45</f>
        <v>0</v>
      </c>
      <c r="F44" s="271">
        <f aca="true" t="shared" si="9" ref="F44:F50">G44+H44</f>
        <v>445.4</v>
      </c>
      <c r="G44" s="267">
        <f>G45</f>
        <v>445.4</v>
      </c>
      <c r="H44" s="267">
        <f>H45</f>
        <v>0</v>
      </c>
      <c r="I44" s="265">
        <f t="shared" si="4"/>
        <v>-160.30000000000007</v>
      </c>
      <c r="J44" s="266">
        <f>J45</f>
        <v>-160.30000000000007</v>
      </c>
      <c r="K44" s="266">
        <f>K45</f>
        <v>0</v>
      </c>
      <c r="L44" s="268"/>
    </row>
    <row r="45" spans="1:12" ht="26.25" customHeight="1">
      <c r="A45" s="327" t="s">
        <v>70</v>
      </c>
      <c r="B45" s="346" t="s">
        <v>24</v>
      </c>
      <c r="C45" s="265">
        <f t="shared" si="1"/>
        <v>605.7</v>
      </c>
      <c r="D45" s="274">
        <v>605.7</v>
      </c>
      <c r="E45" s="274"/>
      <c r="F45" s="271">
        <f t="shared" si="9"/>
        <v>445.4</v>
      </c>
      <c r="G45" s="274">
        <v>445.4</v>
      </c>
      <c r="H45" s="274"/>
      <c r="I45" s="265">
        <f t="shared" si="4"/>
        <v>-160.30000000000007</v>
      </c>
      <c r="J45" s="275">
        <f>G45-D45</f>
        <v>-160.30000000000007</v>
      </c>
      <c r="K45" s="275">
        <f>H45-E45</f>
        <v>0</v>
      </c>
      <c r="L45" s="268"/>
    </row>
    <row r="46" spans="1:12" ht="29.25" customHeight="1">
      <c r="A46" s="329" t="s">
        <v>71</v>
      </c>
      <c r="B46" s="330" t="s">
        <v>29</v>
      </c>
      <c r="C46" s="265">
        <f t="shared" si="1"/>
        <v>203.7</v>
      </c>
      <c r="D46" s="267">
        <f>D47+D48</f>
        <v>0</v>
      </c>
      <c r="E46" s="267">
        <f>E47+E48</f>
        <v>203.7</v>
      </c>
      <c r="F46" s="271">
        <f t="shared" si="9"/>
        <v>406.5</v>
      </c>
      <c r="G46" s="267">
        <f>G47+G48</f>
        <v>17.1</v>
      </c>
      <c r="H46" s="267">
        <f>H47+H48</f>
        <v>389.4</v>
      </c>
      <c r="I46" s="265">
        <f t="shared" si="4"/>
        <v>202.79999999999998</v>
      </c>
      <c r="J46" s="266">
        <f>J47+J48</f>
        <v>17.1</v>
      </c>
      <c r="K46" s="266">
        <f>K47+K48</f>
        <v>185.7</v>
      </c>
      <c r="L46" s="268"/>
    </row>
    <row r="47" spans="1:12" ht="15" customHeight="1">
      <c r="A47" s="327" t="s">
        <v>72</v>
      </c>
      <c r="B47" s="346" t="s">
        <v>30</v>
      </c>
      <c r="C47" s="265">
        <f t="shared" si="1"/>
        <v>0</v>
      </c>
      <c r="D47" s="274"/>
      <c r="E47" s="274"/>
      <c r="F47" s="271">
        <f t="shared" si="9"/>
        <v>0</v>
      </c>
      <c r="G47" s="274"/>
      <c r="H47" s="274"/>
      <c r="I47" s="265">
        <f t="shared" si="4"/>
        <v>0</v>
      </c>
      <c r="J47" s="275">
        <f>G47-D47</f>
        <v>0</v>
      </c>
      <c r="K47" s="275">
        <f>H47-E47</f>
        <v>0</v>
      </c>
      <c r="L47" s="268"/>
    </row>
    <row r="48" spans="1:12" ht="30" customHeight="1">
      <c r="A48" s="327" t="s">
        <v>85</v>
      </c>
      <c r="B48" s="346" t="s">
        <v>86</v>
      </c>
      <c r="C48" s="265">
        <f t="shared" si="1"/>
        <v>203.7</v>
      </c>
      <c r="D48" s="274">
        <v>0</v>
      </c>
      <c r="E48" s="274">
        <v>203.7</v>
      </c>
      <c r="F48" s="271">
        <f t="shared" si="9"/>
        <v>406.5</v>
      </c>
      <c r="G48" s="274">
        <v>17.1</v>
      </c>
      <c r="H48" s="274">
        <v>389.4</v>
      </c>
      <c r="I48" s="265">
        <f t="shared" si="4"/>
        <v>202.79999999999998</v>
      </c>
      <c r="J48" s="275">
        <f>G48-D48</f>
        <v>17.1</v>
      </c>
      <c r="K48" s="275">
        <f>H48-E48</f>
        <v>185.7</v>
      </c>
      <c r="L48" s="268"/>
    </row>
    <row r="49" spans="1:12" ht="24.75" customHeight="1">
      <c r="A49" s="329" t="s">
        <v>73</v>
      </c>
      <c r="B49" s="330" t="s">
        <v>40</v>
      </c>
      <c r="C49" s="265">
        <f t="shared" si="1"/>
        <v>2833</v>
      </c>
      <c r="D49" s="267">
        <f>D50</f>
        <v>926.3</v>
      </c>
      <c r="E49" s="267">
        <f>E50</f>
        <v>1906.7</v>
      </c>
      <c r="F49" s="271">
        <f t="shared" si="9"/>
        <v>932.6</v>
      </c>
      <c r="G49" s="267">
        <f>G50</f>
        <v>326.1</v>
      </c>
      <c r="H49" s="267">
        <f>H50</f>
        <v>606.5</v>
      </c>
      <c r="I49" s="265">
        <f t="shared" si="4"/>
        <v>-1900.4</v>
      </c>
      <c r="J49" s="266">
        <f>J50</f>
        <v>-600.1999999999999</v>
      </c>
      <c r="K49" s="266">
        <f>K50</f>
        <v>-1300.2</v>
      </c>
      <c r="L49" s="268"/>
    </row>
    <row r="50" spans="1:12" ht="16.5" customHeight="1">
      <c r="A50" s="327" t="s">
        <v>128</v>
      </c>
      <c r="B50" s="346" t="s">
        <v>38</v>
      </c>
      <c r="C50" s="265">
        <f t="shared" si="1"/>
        <v>2833</v>
      </c>
      <c r="D50" s="274">
        <v>926.3</v>
      </c>
      <c r="E50" s="274">
        <v>1906.7</v>
      </c>
      <c r="F50" s="271">
        <f t="shared" si="9"/>
        <v>932.6</v>
      </c>
      <c r="G50" s="274">
        <v>326.1</v>
      </c>
      <c r="H50" s="274">
        <v>606.5</v>
      </c>
      <c r="I50" s="265">
        <f t="shared" si="4"/>
        <v>-1900.4</v>
      </c>
      <c r="J50" s="275">
        <f>G50-D50</f>
        <v>-600.1999999999999</v>
      </c>
      <c r="K50" s="275">
        <f>H50-E50</f>
        <v>-1300.2</v>
      </c>
      <c r="L50" s="268"/>
    </row>
    <row r="51" spans="1:12" ht="17.25" customHeight="1">
      <c r="A51" s="329" t="s">
        <v>74</v>
      </c>
      <c r="B51" s="330" t="s">
        <v>33</v>
      </c>
      <c r="C51" s="265">
        <f t="shared" si="1"/>
        <v>0</v>
      </c>
      <c r="D51" s="274">
        <v>0</v>
      </c>
      <c r="E51" s="274"/>
      <c r="F51" s="271">
        <v>0</v>
      </c>
      <c r="G51" s="274">
        <v>0</v>
      </c>
      <c r="H51" s="274"/>
      <c r="I51" s="275"/>
      <c r="J51" s="275"/>
      <c r="K51" s="275"/>
      <c r="L51" s="268"/>
    </row>
    <row r="52" spans="1:12" ht="18" customHeight="1">
      <c r="A52" s="327" t="s">
        <v>75</v>
      </c>
      <c r="B52" s="346" t="s">
        <v>34</v>
      </c>
      <c r="C52" s="265">
        <f t="shared" si="1"/>
        <v>0</v>
      </c>
      <c r="D52" s="274"/>
      <c r="E52" s="274"/>
      <c r="F52" s="271">
        <v>0</v>
      </c>
      <c r="G52" s="274"/>
      <c r="H52" s="274"/>
      <c r="I52" s="275"/>
      <c r="J52" s="275"/>
      <c r="K52" s="275"/>
      <c r="L52" s="268"/>
    </row>
    <row r="53" spans="1:12" ht="26.25" customHeight="1">
      <c r="A53" s="347" t="s">
        <v>76</v>
      </c>
      <c r="B53" s="348" t="s">
        <v>25</v>
      </c>
      <c r="C53" s="265">
        <f t="shared" si="1"/>
        <v>1478.5</v>
      </c>
      <c r="D53" s="267">
        <v>1413.9</v>
      </c>
      <c r="E53" s="267">
        <v>64.6</v>
      </c>
      <c r="F53" s="271">
        <f>G53+H53</f>
        <v>731.7</v>
      </c>
      <c r="G53" s="267">
        <v>668.5</v>
      </c>
      <c r="H53" s="267">
        <v>63.2</v>
      </c>
      <c r="I53" s="265">
        <f>J53+K53</f>
        <v>-746.8000000000001</v>
      </c>
      <c r="J53" s="275">
        <f>G53-D53</f>
        <v>-745.4000000000001</v>
      </c>
      <c r="K53" s="275">
        <f>H53-E53</f>
        <v>-1.3999999999999915</v>
      </c>
      <c r="L53" s="268"/>
    </row>
    <row r="54" spans="1:12" ht="14.25" customHeight="1">
      <c r="A54" s="349" t="s">
        <v>77</v>
      </c>
      <c r="B54" s="350" t="s">
        <v>7</v>
      </c>
      <c r="C54" s="265">
        <f t="shared" si="1"/>
        <v>242</v>
      </c>
      <c r="D54" s="267">
        <v>9.1</v>
      </c>
      <c r="E54" s="267">
        <v>232.9</v>
      </c>
      <c r="F54" s="271">
        <f>G54+H54</f>
        <v>269.1</v>
      </c>
      <c r="G54" s="267">
        <v>-7.2</v>
      </c>
      <c r="H54" s="267">
        <v>276.3</v>
      </c>
      <c r="I54" s="265">
        <f>J54+K54</f>
        <v>27.100000000000005</v>
      </c>
      <c r="J54" s="275">
        <f>G54-D54</f>
        <v>-16.3</v>
      </c>
      <c r="K54" s="275">
        <f>H54-E54</f>
        <v>43.400000000000006</v>
      </c>
      <c r="L54" s="268"/>
    </row>
    <row r="55" spans="1:12" ht="25.5" customHeight="1">
      <c r="A55" s="349" t="s">
        <v>99</v>
      </c>
      <c r="B55" s="351" t="s">
        <v>129</v>
      </c>
      <c r="C55" s="265">
        <f t="shared" si="1"/>
        <v>0</v>
      </c>
      <c r="D55" s="267">
        <v>0</v>
      </c>
      <c r="E55" s="267">
        <v>0</v>
      </c>
      <c r="F55" s="271">
        <v>0</v>
      </c>
      <c r="G55" s="267">
        <v>0</v>
      </c>
      <c r="H55" s="267" t="s">
        <v>143</v>
      </c>
      <c r="I55" s="275"/>
      <c r="J55" s="275"/>
      <c r="K55" s="275"/>
      <c r="L55" s="268"/>
    </row>
    <row r="56" spans="1:12" ht="12.75" customHeight="1">
      <c r="A56" s="349" t="s">
        <v>94</v>
      </c>
      <c r="B56" s="352" t="s">
        <v>144</v>
      </c>
      <c r="C56" s="265">
        <f t="shared" si="1"/>
        <v>0</v>
      </c>
      <c r="D56" s="267"/>
      <c r="E56" s="267"/>
      <c r="F56" s="271">
        <v>0</v>
      </c>
      <c r="G56" s="267"/>
      <c r="H56" s="267"/>
      <c r="I56" s="275"/>
      <c r="J56" s="275"/>
      <c r="K56" s="275"/>
      <c r="L56" s="268"/>
    </row>
    <row r="57" spans="1:11" ht="24">
      <c r="A57" s="349" t="s">
        <v>145</v>
      </c>
      <c r="B57" s="353" t="s">
        <v>146</v>
      </c>
      <c r="C57" s="265">
        <f>D57+E57</f>
        <v>39599.2</v>
      </c>
      <c r="D57" s="267">
        <v>31939</v>
      </c>
      <c r="E57" s="267">
        <v>7660.2</v>
      </c>
      <c r="F57" s="271">
        <f>G57+H57</f>
        <v>53467</v>
      </c>
      <c r="G57" s="267">
        <v>43168.8</v>
      </c>
      <c r="H57" s="267">
        <v>10298.2</v>
      </c>
      <c r="I57" s="265">
        <f>J57+K57</f>
        <v>13867.800000000003</v>
      </c>
      <c r="J57" s="275">
        <f aca="true" t="shared" si="10" ref="J57:K59">G57-D57</f>
        <v>11229.800000000003</v>
      </c>
      <c r="K57" s="275">
        <f t="shared" si="10"/>
        <v>2638.000000000001</v>
      </c>
    </row>
    <row r="58" spans="1:11" ht="33.75" customHeight="1">
      <c r="A58" s="349" t="s">
        <v>147</v>
      </c>
      <c r="B58" s="353" t="s">
        <v>148</v>
      </c>
      <c r="C58" s="265">
        <f>D58+E58</f>
        <v>63199.5</v>
      </c>
      <c r="D58" s="267">
        <v>39219.4</v>
      </c>
      <c r="E58" s="267">
        <v>23980.1</v>
      </c>
      <c r="F58" s="271">
        <f>G58+H58</f>
        <v>11581.3</v>
      </c>
      <c r="G58" s="267"/>
      <c r="H58" s="267">
        <v>11581.3</v>
      </c>
      <c r="I58" s="265">
        <f>J58+K58</f>
        <v>-51618.2</v>
      </c>
      <c r="J58" s="275">
        <f t="shared" si="10"/>
        <v>-39219.4</v>
      </c>
      <c r="K58" s="275">
        <f t="shared" si="10"/>
        <v>-12398.8</v>
      </c>
    </row>
    <row r="59" spans="1:11" ht="27" customHeight="1">
      <c r="A59" s="349" t="s">
        <v>149</v>
      </c>
      <c r="B59" s="353" t="s">
        <v>150</v>
      </c>
      <c r="C59" s="265">
        <f>D59+E59</f>
        <v>2523.8</v>
      </c>
      <c r="D59" s="267"/>
      <c r="E59" s="267">
        <v>2523.8</v>
      </c>
      <c r="F59" s="271">
        <f>G59+H59</f>
        <v>2548.8</v>
      </c>
      <c r="G59" s="267">
        <v>2548.8</v>
      </c>
      <c r="H59" s="267"/>
      <c r="I59" s="265">
        <f>J59+K59</f>
        <v>25</v>
      </c>
      <c r="J59" s="275">
        <f t="shared" si="10"/>
        <v>2548.8</v>
      </c>
      <c r="K59" s="275">
        <f t="shared" si="10"/>
        <v>-2523.8</v>
      </c>
    </row>
    <row r="60" spans="3:11" ht="15">
      <c r="C60" s="299"/>
      <c r="D60" s="300"/>
      <c r="E60" s="301"/>
      <c r="F60" s="300"/>
      <c r="G60" s="300"/>
      <c r="H60" s="300"/>
      <c r="I60" s="299"/>
      <c r="J60" s="299"/>
      <c r="K60" s="299"/>
    </row>
    <row r="61" spans="1:12" ht="28.5" customHeight="1">
      <c r="A61" s="355" t="s">
        <v>108</v>
      </c>
      <c r="B61" s="356" t="s">
        <v>130</v>
      </c>
      <c r="C61" s="304">
        <f aca="true" t="shared" si="11" ref="C61:H61">C62</f>
        <v>5585.6</v>
      </c>
      <c r="D61" s="267">
        <f t="shared" si="11"/>
        <v>0</v>
      </c>
      <c r="E61" s="267">
        <f t="shared" si="11"/>
        <v>5585.6</v>
      </c>
      <c r="F61" s="304">
        <f t="shared" si="11"/>
        <v>12961.7</v>
      </c>
      <c r="G61" s="267">
        <f t="shared" si="11"/>
        <v>5741.9</v>
      </c>
      <c r="H61" s="267">
        <f t="shared" si="11"/>
        <v>7219.8</v>
      </c>
      <c r="I61" s="305">
        <f>J61+K61</f>
        <v>7376.099999999999</v>
      </c>
      <c r="J61" s="266">
        <f>J62</f>
        <v>5741.9</v>
      </c>
      <c r="K61" s="266">
        <f>K62</f>
        <v>1634.1999999999998</v>
      </c>
      <c r="L61" s="268"/>
    </row>
    <row r="62" spans="1:12" ht="36" customHeight="1">
      <c r="A62" s="327" t="s">
        <v>110</v>
      </c>
      <c r="B62" s="328" t="s">
        <v>151</v>
      </c>
      <c r="C62" s="271">
        <f>D62+E62</f>
        <v>5585.6</v>
      </c>
      <c r="D62" s="274"/>
      <c r="E62" s="274">
        <v>5585.6</v>
      </c>
      <c r="F62" s="271">
        <f>G62+H62</f>
        <v>12961.7</v>
      </c>
      <c r="G62" s="274">
        <v>5741.9</v>
      </c>
      <c r="H62" s="274">
        <v>7219.8</v>
      </c>
      <c r="I62" s="265">
        <f>J62+K62</f>
        <v>7376.099999999999</v>
      </c>
      <c r="J62" s="275">
        <f>G62-D62</f>
        <v>5741.9</v>
      </c>
      <c r="K62" s="275">
        <f>H62-E62</f>
        <v>1634.1999999999998</v>
      </c>
      <c r="L62" s="2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875" style="0" customWidth="1"/>
    <col min="2" max="2" width="35.625" style="0" customWidth="1"/>
    <col min="3" max="3" width="8.875" style="0" customWidth="1"/>
    <col min="4" max="4" width="10.00390625" style="152" customWidth="1"/>
    <col min="5" max="5" width="9.00390625" style="306" customWidth="1"/>
    <col min="6" max="6" width="9.00390625" style="152" customWidth="1"/>
    <col min="7" max="7" width="9.875" style="152" customWidth="1"/>
    <col min="8" max="8" width="9.125" style="152" customWidth="1"/>
    <col min="9" max="9" width="8.625" style="0" customWidth="1"/>
    <col min="10" max="10" width="9.125" style="0" customWidth="1"/>
    <col min="11" max="11" width="8.75390625" style="0" customWidth="1"/>
  </cols>
  <sheetData>
    <row r="1" spans="1:8" ht="15">
      <c r="A1" s="244"/>
      <c r="B1" s="244"/>
      <c r="C1" s="244"/>
      <c r="D1" s="245"/>
      <c r="E1" s="246"/>
      <c r="F1" s="245"/>
      <c r="G1" s="245"/>
      <c r="H1" s="247"/>
    </row>
    <row r="2" spans="1:8" ht="15.75">
      <c r="A2" s="146" t="s">
        <v>153</v>
      </c>
      <c r="B2" s="147"/>
      <c r="C2" s="147"/>
      <c r="D2" s="149"/>
      <c r="E2" s="149"/>
      <c r="F2" s="149"/>
      <c r="G2" s="149"/>
      <c r="H2" s="307"/>
    </row>
    <row r="3" spans="1:11" ht="12.75">
      <c r="A3" s="248"/>
      <c r="B3" s="248"/>
      <c r="C3" s="248"/>
      <c r="D3" s="249"/>
      <c r="E3" s="249"/>
      <c r="F3" s="249"/>
      <c r="G3" s="249"/>
      <c r="H3" s="250"/>
      <c r="I3" s="251"/>
      <c r="J3" s="251"/>
      <c r="K3" s="251"/>
    </row>
    <row r="4" spans="1:9" ht="27.75" customHeight="1">
      <c r="A4" s="252" t="s">
        <v>36</v>
      </c>
      <c r="B4" s="253" t="s">
        <v>0</v>
      </c>
      <c r="C4" s="254" t="s">
        <v>132</v>
      </c>
      <c r="E4" s="152"/>
      <c r="F4" s="255" t="s">
        <v>133</v>
      </c>
      <c r="I4" s="256" t="s">
        <v>134</v>
      </c>
    </row>
    <row r="5" spans="1:11" ht="39" customHeight="1" thickBot="1">
      <c r="A5" s="257"/>
      <c r="B5" s="257"/>
      <c r="C5" s="258" t="s">
        <v>135</v>
      </c>
      <c r="D5" s="259" t="s">
        <v>136</v>
      </c>
      <c r="E5" s="259" t="s">
        <v>137</v>
      </c>
      <c r="F5" s="260" t="s">
        <v>135</v>
      </c>
      <c r="G5" s="259" t="s">
        <v>136</v>
      </c>
      <c r="H5" s="259" t="s">
        <v>137</v>
      </c>
      <c r="I5" s="260" t="s">
        <v>135</v>
      </c>
      <c r="J5" s="259" t="s">
        <v>136</v>
      </c>
      <c r="K5" s="259" t="s">
        <v>137</v>
      </c>
    </row>
    <row r="6" spans="1:11" ht="22.5" customHeight="1" thickBot="1">
      <c r="A6" s="261" t="s">
        <v>138</v>
      </c>
      <c r="B6" s="262" t="s">
        <v>139</v>
      </c>
      <c r="C6" s="263">
        <f>D6+E6</f>
        <v>12668.6</v>
      </c>
      <c r="D6" s="264">
        <f>D7+D57+D58+D59</f>
        <v>8009.1</v>
      </c>
      <c r="E6" s="264">
        <f>E7+E57+E58+E59</f>
        <v>4659.5</v>
      </c>
      <c r="F6" s="308">
        <f aca="true" t="shared" si="0" ref="F6:F22">G6+H6</f>
        <v>15812.3</v>
      </c>
      <c r="G6" s="264">
        <f>G7+G57+G58+G59</f>
        <v>11189.5</v>
      </c>
      <c r="H6" s="264">
        <f>H7+H57+H58+H59</f>
        <v>4622.799999999999</v>
      </c>
      <c r="I6" s="265">
        <f>J6+K6</f>
        <v>3143.699999999999</v>
      </c>
      <c r="J6" s="266">
        <f>G6-D6</f>
        <v>3180.3999999999996</v>
      </c>
      <c r="K6" s="266">
        <f>H6-E6</f>
        <v>-36.70000000000073</v>
      </c>
    </row>
    <row r="7" spans="1:12" ht="21" customHeight="1" thickBot="1">
      <c r="A7" s="309" t="s">
        <v>41</v>
      </c>
      <c r="B7" s="310" t="s">
        <v>140</v>
      </c>
      <c r="C7" s="311">
        <f>D7+E7</f>
        <v>12668.6</v>
      </c>
      <c r="D7" s="312">
        <f>D8+D10+D14+D19+D24+D28+D39+D44+D46+D49+D53+D54+D55</f>
        <v>8009.1</v>
      </c>
      <c r="E7" s="312">
        <f>E8+E10+E14+E19+E24+E28+E39+E44+E46+E49+E53+E54</f>
        <v>4659.5</v>
      </c>
      <c r="F7" s="311">
        <f t="shared" si="0"/>
        <v>15812.3</v>
      </c>
      <c r="G7" s="312">
        <f>G8+G10+G14+G19+G24+G28+G39+G44+G46+G49+G53+G54</f>
        <v>11189.5</v>
      </c>
      <c r="H7" s="312">
        <f>H8+H10+H14+H19+H24+H28+H39+H44+H46+H49+H53+H54</f>
        <v>4622.799999999999</v>
      </c>
      <c r="I7" s="313">
        <f>J7+K7</f>
        <v>3143.699999999999</v>
      </c>
      <c r="J7" s="312">
        <f>G7-D7</f>
        <v>3180.3999999999996</v>
      </c>
      <c r="K7" s="312">
        <f>H7-E7</f>
        <v>-36.70000000000073</v>
      </c>
      <c r="L7" s="268"/>
    </row>
    <row r="8" spans="1:12" ht="25.5">
      <c r="A8" s="269" t="s">
        <v>42</v>
      </c>
      <c r="B8" s="270" t="s">
        <v>10</v>
      </c>
      <c r="C8" s="265">
        <f>D8+E8</f>
        <v>10265.8</v>
      </c>
      <c r="D8" s="267">
        <f>D9</f>
        <v>6872</v>
      </c>
      <c r="E8" s="267">
        <f>E9</f>
        <v>3393.8</v>
      </c>
      <c r="F8" s="271">
        <f t="shared" si="0"/>
        <v>13218</v>
      </c>
      <c r="G8" s="267">
        <f>G9</f>
        <v>10090</v>
      </c>
      <c r="H8" s="267">
        <f>H9</f>
        <v>3128</v>
      </c>
      <c r="I8" s="265">
        <f>J8+K8</f>
        <v>2952.2</v>
      </c>
      <c r="J8" s="266">
        <f>J9</f>
        <v>3218</v>
      </c>
      <c r="K8" s="266">
        <f>K9</f>
        <v>-265.8000000000002</v>
      </c>
      <c r="L8" s="268"/>
    </row>
    <row r="9" spans="1:12" ht="16.5" customHeight="1">
      <c r="A9" s="272" t="s">
        <v>43</v>
      </c>
      <c r="B9" s="273" t="s">
        <v>37</v>
      </c>
      <c r="C9" s="265">
        <f>D9+E9</f>
        <v>10265.8</v>
      </c>
      <c r="D9" s="274">
        <v>6872</v>
      </c>
      <c r="E9" s="274">
        <v>3393.8</v>
      </c>
      <c r="F9" s="271">
        <f t="shared" si="0"/>
        <v>13218</v>
      </c>
      <c r="G9" s="274">
        <v>10090</v>
      </c>
      <c r="H9" s="274">
        <v>3128</v>
      </c>
      <c r="I9" s="265">
        <f>J9+K9</f>
        <v>2952.2</v>
      </c>
      <c r="J9" s="275">
        <f>G9-D9</f>
        <v>3218</v>
      </c>
      <c r="K9" s="275">
        <f>H9-E9</f>
        <v>-265.8000000000002</v>
      </c>
      <c r="L9" s="268"/>
    </row>
    <row r="10" spans="1:12" ht="25.5">
      <c r="A10" s="276" t="s">
        <v>44</v>
      </c>
      <c r="B10" s="277" t="s">
        <v>1</v>
      </c>
      <c r="C10" s="265">
        <f>D10+E10</f>
        <v>224.10000000000002</v>
      </c>
      <c r="D10" s="267">
        <f>D11+D12+D13</f>
        <v>223.8</v>
      </c>
      <c r="E10" s="267">
        <f>E11+E12</f>
        <v>0.3</v>
      </c>
      <c r="F10" s="271">
        <f t="shared" si="0"/>
        <v>566.1000000000001</v>
      </c>
      <c r="G10" s="267">
        <f>G11+G12+G13</f>
        <v>565.4000000000001</v>
      </c>
      <c r="H10" s="267">
        <f>H11+H12</f>
        <v>0.7</v>
      </c>
      <c r="I10" s="266">
        <f>I11+I12</f>
        <v>335.8</v>
      </c>
      <c r="J10" s="266">
        <f>J11+J12</f>
        <v>335.4</v>
      </c>
      <c r="K10" s="266">
        <f>K11+K12</f>
        <v>0.39999999999999997</v>
      </c>
      <c r="L10" s="268"/>
    </row>
    <row r="11" spans="1:12" ht="27.75" customHeight="1">
      <c r="A11" s="272" t="s">
        <v>45</v>
      </c>
      <c r="B11" s="273" t="s">
        <v>26</v>
      </c>
      <c r="C11" s="265">
        <f aca="true" t="shared" si="1" ref="C11:C56">D11+E11</f>
        <v>223.5</v>
      </c>
      <c r="D11" s="274">
        <v>223.5</v>
      </c>
      <c r="E11" s="274"/>
      <c r="F11" s="271">
        <f t="shared" si="0"/>
        <v>557.5</v>
      </c>
      <c r="G11" s="274">
        <v>557.5</v>
      </c>
      <c r="H11" s="274"/>
      <c r="I11" s="265">
        <f aca="true" t="shared" si="2" ref="I11:I18">J11+K11</f>
        <v>334</v>
      </c>
      <c r="J11" s="275">
        <f>G11-D11</f>
        <v>334</v>
      </c>
      <c r="K11" s="275">
        <f>H11-E11</f>
        <v>0</v>
      </c>
      <c r="L11" s="268"/>
    </row>
    <row r="12" spans="1:12" ht="12.75" customHeight="1">
      <c r="A12" s="272" t="s">
        <v>46</v>
      </c>
      <c r="B12" s="243" t="s">
        <v>11</v>
      </c>
      <c r="C12" s="265">
        <f t="shared" si="1"/>
        <v>0.6</v>
      </c>
      <c r="D12" s="274">
        <v>0.3</v>
      </c>
      <c r="E12" s="274">
        <v>0.3</v>
      </c>
      <c r="F12" s="271">
        <f t="shared" si="0"/>
        <v>2.4</v>
      </c>
      <c r="G12" s="274">
        <v>1.7</v>
      </c>
      <c r="H12" s="274">
        <v>0.7</v>
      </c>
      <c r="I12" s="265">
        <f t="shared" si="2"/>
        <v>1.7999999999999998</v>
      </c>
      <c r="J12" s="275">
        <f>G12-D12</f>
        <v>1.4</v>
      </c>
      <c r="K12" s="275">
        <f>H12-E12</f>
        <v>0.39999999999999997</v>
      </c>
      <c r="L12" s="268"/>
    </row>
    <row r="13" spans="1:12" ht="12.75" customHeight="1">
      <c r="A13" s="103" t="s">
        <v>106</v>
      </c>
      <c r="B13" s="278" t="s">
        <v>141</v>
      </c>
      <c r="C13" s="265"/>
      <c r="D13" s="274"/>
      <c r="E13" s="274"/>
      <c r="F13" s="271"/>
      <c r="G13" s="274">
        <v>6.2</v>
      </c>
      <c r="H13" s="274"/>
      <c r="I13" s="265"/>
      <c r="J13" s="275"/>
      <c r="K13" s="275"/>
      <c r="L13" s="268"/>
    </row>
    <row r="14" spans="1:12" ht="14.25" customHeight="1">
      <c r="A14" s="276" t="s">
        <v>47</v>
      </c>
      <c r="B14" s="279" t="s">
        <v>2</v>
      </c>
      <c r="C14" s="265">
        <f t="shared" si="1"/>
        <v>532.1</v>
      </c>
      <c r="D14" s="267">
        <f>D15+D16+D17+D18</f>
        <v>0</v>
      </c>
      <c r="E14" s="267">
        <f>E15+E16+E17+E18</f>
        <v>532.1</v>
      </c>
      <c r="F14" s="271">
        <f t="shared" si="0"/>
        <v>723.8</v>
      </c>
      <c r="G14" s="267">
        <f>G15+G16+G17+G18</f>
        <v>0</v>
      </c>
      <c r="H14" s="267">
        <f>H15+H16+H17+H18</f>
        <v>723.8</v>
      </c>
      <c r="I14" s="265">
        <f t="shared" si="2"/>
        <v>191.7</v>
      </c>
      <c r="J14" s="266">
        <f>J15+J16+J17+J18</f>
        <v>0</v>
      </c>
      <c r="K14" s="266">
        <f>K15+K16+K17+K18</f>
        <v>191.7</v>
      </c>
      <c r="L14" s="268"/>
    </row>
    <row r="15" spans="1:12" ht="16.5" customHeight="1">
      <c r="A15" s="272" t="s">
        <v>48</v>
      </c>
      <c r="B15" s="243" t="s">
        <v>31</v>
      </c>
      <c r="C15" s="265">
        <f t="shared" si="1"/>
        <v>15.1</v>
      </c>
      <c r="D15" s="274"/>
      <c r="E15" s="274">
        <v>15.1</v>
      </c>
      <c r="F15" s="271">
        <f t="shared" si="0"/>
        <v>-1.2</v>
      </c>
      <c r="G15" s="274"/>
      <c r="H15" s="274">
        <v>-1.2</v>
      </c>
      <c r="I15" s="265">
        <f t="shared" si="2"/>
        <v>-16.3</v>
      </c>
      <c r="J15" s="275">
        <f aca="true" t="shared" si="3" ref="J15:K18">G15-D15</f>
        <v>0</v>
      </c>
      <c r="K15" s="275">
        <f t="shared" si="3"/>
        <v>-16.3</v>
      </c>
      <c r="L15" s="268"/>
    </row>
    <row r="16" spans="1:12" ht="14.25" customHeight="1">
      <c r="A16" s="272" t="s">
        <v>49</v>
      </c>
      <c r="B16" s="243" t="s">
        <v>27</v>
      </c>
      <c r="C16" s="265">
        <f t="shared" si="1"/>
        <v>0</v>
      </c>
      <c r="D16" s="274"/>
      <c r="E16" s="274"/>
      <c r="F16" s="271">
        <f t="shared" si="0"/>
        <v>0</v>
      </c>
      <c r="G16" s="274"/>
      <c r="H16" s="274"/>
      <c r="I16" s="265">
        <f t="shared" si="2"/>
        <v>0</v>
      </c>
      <c r="J16" s="275">
        <f t="shared" si="3"/>
        <v>0</v>
      </c>
      <c r="K16" s="275">
        <f t="shared" si="3"/>
        <v>0</v>
      </c>
      <c r="L16" s="268"/>
    </row>
    <row r="17" spans="1:12" ht="15.75" customHeight="1">
      <c r="A17" s="272" t="s">
        <v>50</v>
      </c>
      <c r="B17" s="243" t="s">
        <v>28</v>
      </c>
      <c r="C17" s="265">
        <f t="shared" si="1"/>
        <v>0</v>
      </c>
      <c r="D17" s="274"/>
      <c r="E17" s="274"/>
      <c r="F17" s="271">
        <f t="shared" si="0"/>
        <v>0</v>
      </c>
      <c r="G17" s="274"/>
      <c r="H17" s="274"/>
      <c r="I17" s="265">
        <f t="shared" si="2"/>
        <v>0</v>
      </c>
      <c r="J17" s="275">
        <f t="shared" si="3"/>
        <v>0</v>
      </c>
      <c r="K17" s="275">
        <f t="shared" si="3"/>
        <v>0</v>
      </c>
      <c r="L17" s="268"/>
    </row>
    <row r="18" spans="1:12" ht="16.5" customHeight="1">
      <c r="A18" s="272" t="s">
        <v>51</v>
      </c>
      <c r="B18" s="243" t="s">
        <v>3</v>
      </c>
      <c r="C18" s="265">
        <f t="shared" si="1"/>
        <v>517</v>
      </c>
      <c r="D18" s="274"/>
      <c r="E18" s="274">
        <v>517</v>
      </c>
      <c r="F18" s="271">
        <f t="shared" si="0"/>
        <v>725</v>
      </c>
      <c r="G18" s="274"/>
      <c r="H18" s="274">
        <v>725</v>
      </c>
      <c r="I18" s="265">
        <f t="shared" si="2"/>
        <v>208</v>
      </c>
      <c r="J18" s="275">
        <f t="shared" si="3"/>
        <v>0</v>
      </c>
      <c r="K18" s="275">
        <f t="shared" si="3"/>
        <v>208</v>
      </c>
      <c r="L18" s="268"/>
    </row>
    <row r="19" spans="1:12" ht="39.75" customHeight="1">
      <c r="A19" s="276" t="s">
        <v>52</v>
      </c>
      <c r="B19" s="279" t="s">
        <v>12</v>
      </c>
      <c r="C19" s="265">
        <f t="shared" si="1"/>
        <v>0</v>
      </c>
      <c r="D19" s="267">
        <f>D20</f>
        <v>0</v>
      </c>
      <c r="E19" s="267">
        <f>E20</f>
        <v>0</v>
      </c>
      <c r="F19" s="271">
        <f t="shared" si="0"/>
        <v>2</v>
      </c>
      <c r="G19" s="267">
        <f>G20</f>
        <v>2</v>
      </c>
      <c r="H19" s="267">
        <f>H20</f>
        <v>0</v>
      </c>
      <c r="I19" s="265">
        <f>J19+K19</f>
        <v>0</v>
      </c>
      <c r="J19" s="266">
        <f>J20</f>
        <v>0</v>
      </c>
      <c r="K19" s="266">
        <v>0</v>
      </c>
      <c r="L19" s="268"/>
    </row>
    <row r="20" spans="1:12" ht="14.25" customHeight="1">
      <c r="A20" s="272" t="s">
        <v>53</v>
      </c>
      <c r="B20" s="280" t="s">
        <v>13</v>
      </c>
      <c r="C20" s="265">
        <f t="shared" si="1"/>
        <v>0</v>
      </c>
      <c r="D20" s="267">
        <f>D21+D22+D23</f>
        <v>0</v>
      </c>
      <c r="E20" s="267">
        <f>E21+E22</f>
        <v>0</v>
      </c>
      <c r="F20" s="271">
        <f t="shared" si="0"/>
        <v>2</v>
      </c>
      <c r="G20" s="267">
        <f>G21+G22+G23</f>
        <v>2</v>
      </c>
      <c r="H20" s="267">
        <f>H21+H22</f>
        <v>0</v>
      </c>
      <c r="I20" s="265">
        <f aca="true" t="shared" si="4" ref="I20:I50">J20+K20</f>
        <v>0</v>
      </c>
      <c r="J20" s="266">
        <f>J21+J22</f>
        <v>0</v>
      </c>
      <c r="K20" s="266">
        <f>K21+K22</f>
        <v>0</v>
      </c>
      <c r="L20" s="268"/>
    </row>
    <row r="21" spans="1:12" ht="24.75" customHeight="1">
      <c r="A21" s="272" t="s">
        <v>54</v>
      </c>
      <c r="B21" s="243" t="s">
        <v>14</v>
      </c>
      <c r="C21" s="265">
        <f t="shared" si="1"/>
        <v>0</v>
      </c>
      <c r="D21" s="274"/>
      <c r="E21" s="274"/>
      <c r="F21" s="271">
        <f t="shared" si="0"/>
        <v>2</v>
      </c>
      <c r="G21" s="274">
        <v>2</v>
      </c>
      <c r="H21" s="274"/>
      <c r="I21" s="265">
        <f t="shared" si="4"/>
        <v>0</v>
      </c>
      <c r="J21" s="275">
        <v>0</v>
      </c>
      <c r="K21" s="275">
        <v>0</v>
      </c>
      <c r="L21" s="268"/>
    </row>
    <row r="22" spans="1:12" ht="26.25" customHeight="1">
      <c r="A22" s="272" t="s">
        <v>55</v>
      </c>
      <c r="B22" s="243" t="s">
        <v>6</v>
      </c>
      <c r="C22" s="265">
        <f t="shared" si="1"/>
        <v>0</v>
      </c>
      <c r="D22" s="274"/>
      <c r="E22" s="274"/>
      <c r="F22" s="271">
        <f t="shared" si="0"/>
        <v>0</v>
      </c>
      <c r="G22" s="274"/>
      <c r="H22" s="274"/>
      <c r="I22" s="265">
        <f t="shared" si="4"/>
        <v>0</v>
      </c>
      <c r="J22" s="275">
        <f>G22-D22</f>
        <v>0</v>
      </c>
      <c r="K22" s="275">
        <f>H22-E22</f>
        <v>0</v>
      </c>
      <c r="L22" s="268"/>
    </row>
    <row r="23" spans="1:12" ht="26.25" customHeight="1">
      <c r="A23" s="103" t="s">
        <v>104</v>
      </c>
      <c r="B23" s="243" t="s">
        <v>123</v>
      </c>
      <c r="C23" s="265"/>
      <c r="D23" s="274"/>
      <c r="E23" s="274"/>
      <c r="F23" s="271"/>
      <c r="G23" s="274"/>
      <c r="H23" s="274"/>
      <c r="I23" s="265"/>
      <c r="J23" s="275"/>
      <c r="K23" s="275"/>
      <c r="L23" s="268"/>
    </row>
    <row r="24" spans="1:12" ht="15" customHeight="1">
      <c r="A24" s="276" t="s">
        <v>56</v>
      </c>
      <c r="B24" s="279" t="s">
        <v>4</v>
      </c>
      <c r="C24" s="265">
        <f t="shared" si="1"/>
        <v>289.4</v>
      </c>
      <c r="D24" s="267">
        <f>D25+D26+D27</f>
        <v>261.2</v>
      </c>
      <c r="E24" s="267">
        <f>E25+E26+E27</f>
        <v>28.2</v>
      </c>
      <c r="F24" s="271">
        <f aca="true" t="shared" si="5" ref="F24:F38">G24+H24</f>
        <v>324.6</v>
      </c>
      <c r="G24" s="267">
        <f>G25+G26+G27</f>
        <v>299.6</v>
      </c>
      <c r="H24" s="267">
        <f>H25+H26+H27</f>
        <v>25</v>
      </c>
      <c r="I24" s="265">
        <f t="shared" si="4"/>
        <v>35.20000000000003</v>
      </c>
      <c r="J24" s="266">
        <f>J25+J26+J27</f>
        <v>38.400000000000034</v>
      </c>
      <c r="K24" s="266">
        <f>K25+K26+K27</f>
        <v>-3.1999999999999993</v>
      </c>
      <c r="L24" s="268"/>
    </row>
    <row r="25" spans="1:12" ht="39.75" customHeight="1">
      <c r="A25" s="272" t="s">
        <v>57</v>
      </c>
      <c r="B25" s="280" t="s">
        <v>15</v>
      </c>
      <c r="C25" s="265">
        <f t="shared" si="1"/>
        <v>261.2</v>
      </c>
      <c r="D25" s="274">
        <v>261.2</v>
      </c>
      <c r="E25" s="274"/>
      <c r="F25" s="271">
        <f t="shared" si="5"/>
        <v>299.6</v>
      </c>
      <c r="G25" s="274">
        <v>299.6</v>
      </c>
      <c r="H25" s="274"/>
      <c r="I25" s="265">
        <f t="shared" si="4"/>
        <v>38.400000000000034</v>
      </c>
      <c r="J25" s="275">
        <f aca="true" t="shared" si="6" ref="J25:K27">G25-D25</f>
        <v>38.400000000000034</v>
      </c>
      <c r="K25" s="275">
        <f t="shared" si="6"/>
        <v>0</v>
      </c>
      <c r="L25" s="268"/>
    </row>
    <row r="26" spans="1:12" ht="29.25" customHeight="1">
      <c r="A26" s="272" t="s">
        <v>58</v>
      </c>
      <c r="B26" s="280" t="s">
        <v>32</v>
      </c>
      <c r="C26" s="265">
        <f t="shared" si="1"/>
        <v>28.2</v>
      </c>
      <c r="D26" s="274"/>
      <c r="E26" s="274">
        <v>28.2</v>
      </c>
      <c r="F26" s="271">
        <f t="shared" si="5"/>
        <v>25</v>
      </c>
      <c r="G26" s="274"/>
      <c r="H26" s="274">
        <v>25</v>
      </c>
      <c r="I26" s="265">
        <f t="shared" si="4"/>
        <v>-3.1999999999999993</v>
      </c>
      <c r="J26" s="275">
        <f t="shared" si="6"/>
        <v>0</v>
      </c>
      <c r="K26" s="275">
        <f t="shared" si="6"/>
        <v>-3.1999999999999993</v>
      </c>
      <c r="L26" s="268"/>
    </row>
    <row r="27" spans="1:12" ht="37.5" customHeight="1">
      <c r="A27" s="272" t="s">
        <v>112</v>
      </c>
      <c r="B27" s="280" t="s">
        <v>113</v>
      </c>
      <c r="C27" s="265">
        <f t="shared" si="1"/>
        <v>0</v>
      </c>
      <c r="D27" s="274">
        <v>0</v>
      </c>
      <c r="E27" s="274"/>
      <c r="F27" s="271">
        <f t="shared" si="5"/>
        <v>0</v>
      </c>
      <c r="G27" s="274">
        <v>0</v>
      </c>
      <c r="H27" s="274"/>
      <c r="I27" s="265">
        <f t="shared" si="4"/>
        <v>0</v>
      </c>
      <c r="J27" s="275">
        <f t="shared" si="6"/>
        <v>0</v>
      </c>
      <c r="K27" s="275">
        <f t="shared" si="6"/>
        <v>0</v>
      </c>
      <c r="L27" s="268"/>
    </row>
    <row r="28" spans="1:12" ht="39.75" customHeight="1" hidden="1">
      <c r="A28" s="276" t="s">
        <v>60</v>
      </c>
      <c r="B28" s="279" t="s">
        <v>17</v>
      </c>
      <c r="C28" s="265">
        <f t="shared" si="1"/>
        <v>0</v>
      </c>
      <c r="D28" s="267">
        <f>D29+D30+D31+D32+D33+D34+D35+D36+D37</f>
        <v>0</v>
      </c>
      <c r="E28" s="267">
        <f>E29+E30+E31+E32+E33+E34+E35+E36+E37</f>
        <v>0</v>
      </c>
      <c r="F28" s="271">
        <f t="shared" si="5"/>
        <v>0</v>
      </c>
      <c r="G28" s="267">
        <f>G29+G30+G31+G32+G33+G34+G35+G36+G37</f>
        <v>0</v>
      </c>
      <c r="H28" s="267">
        <f>H29+H30+H31+H32+H33+H34+H35+H36+H37</f>
        <v>0</v>
      </c>
      <c r="I28" s="265">
        <f t="shared" si="4"/>
        <v>0</v>
      </c>
      <c r="J28" s="266">
        <f>J29+J30+J31+J32+J33+J34+J35+J36+J37+J38</f>
        <v>0</v>
      </c>
      <c r="K28" s="266">
        <f>K29+K30+K31+K32+K33+K34+K35+K36+K37+K38</f>
        <v>0</v>
      </c>
      <c r="L28" s="268"/>
    </row>
    <row r="29" spans="1:12" ht="13.5" customHeight="1" hidden="1">
      <c r="A29" s="272" t="s">
        <v>61</v>
      </c>
      <c r="B29" s="243" t="s">
        <v>8</v>
      </c>
      <c r="C29" s="265">
        <f t="shared" si="1"/>
        <v>0</v>
      </c>
      <c r="D29" s="274">
        <v>0</v>
      </c>
      <c r="E29" s="274"/>
      <c r="F29" s="271">
        <f t="shared" si="5"/>
        <v>0</v>
      </c>
      <c r="G29" s="274"/>
      <c r="H29" s="274"/>
      <c r="I29" s="265">
        <f t="shared" si="4"/>
        <v>0</v>
      </c>
      <c r="J29" s="275">
        <f aca="true" t="shared" si="7" ref="J29:K38">G29-D29</f>
        <v>0</v>
      </c>
      <c r="K29" s="275">
        <f t="shared" si="7"/>
        <v>0</v>
      </c>
      <c r="L29" s="268"/>
    </row>
    <row r="30" spans="1:12" ht="25.5" customHeight="1" hidden="1">
      <c r="A30" s="272" t="s">
        <v>62</v>
      </c>
      <c r="B30" s="243" t="s">
        <v>91</v>
      </c>
      <c r="C30" s="265">
        <f t="shared" si="1"/>
        <v>0</v>
      </c>
      <c r="D30" s="274"/>
      <c r="E30" s="274"/>
      <c r="F30" s="271">
        <f t="shared" si="5"/>
        <v>0</v>
      </c>
      <c r="G30" s="274"/>
      <c r="H30" s="274"/>
      <c r="I30" s="265">
        <f t="shared" si="4"/>
        <v>0</v>
      </c>
      <c r="J30" s="275">
        <f t="shared" si="7"/>
        <v>0</v>
      </c>
      <c r="K30" s="275">
        <f t="shared" si="7"/>
        <v>0</v>
      </c>
      <c r="L30" s="268"/>
    </row>
    <row r="31" spans="1:12" ht="14.25" customHeight="1" hidden="1">
      <c r="A31" s="272" t="s">
        <v>63</v>
      </c>
      <c r="B31" s="243" t="s">
        <v>18</v>
      </c>
      <c r="C31" s="265">
        <f t="shared" si="1"/>
        <v>0</v>
      </c>
      <c r="D31" s="274">
        <v>0</v>
      </c>
      <c r="E31" s="274"/>
      <c r="F31" s="271">
        <f t="shared" si="5"/>
        <v>0</v>
      </c>
      <c r="G31" s="274">
        <v>0</v>
      </c>
      <c r="H31" s="274"/>
      <c r="I31" s="265">
        <f t="shared" si="4"/>
        <v>0</v>
      </c>
      <c r="J31" s="275">
        <f t="shared" si="7"/>
        <v>0</v>
      </c>
      <c r="K31" s="275">
        <f t="shared" si="7"/>
        <v>0</v>
      </c>
      <c r="L31" s="268"/>
    </row>
    <row r="32" spans="1:12" ht="27" customHeight="1" hidden="1">
      <c r="A32" s="281" t="s">
        <v>87</v>
      </c>
      <c r="B32" s="282" t="s">
        <v>88</v>
      </c>
      <c r="C32" s="265">
        <f t="shared" si="1"/>
        <v>0</v>
      </c>
      <c r="D32" s="274"/>
      <c r="E32" s="274"/>
      <c r="F32" s="271">
        <f t="shared" si="5"/>
        <v>0</v>
      </c>
      <c r="G32" s="274"/>
      <c r="H32" s="274"/>
      <c r="I32" s="265">
        <f t="shared" si="4"/>
        <v>0</v>
      </c>
      <c r="J32" s="275">
        <f t="shared" si="7"/>
        <v>0</v>
      </c>
      <c r="K32" s="275">
        <f t="shared" si="7"/>
        <v>0</v>
      </c>
      <c r="L32" s="268"/>
    </row>
    <row r="33" spans="1:12" ht="27" customHeight="1" hidden="1">
      <c r="A33" s="272" t="s">
        <v>124</v>
      </c>
      <c r="B33" s="283" t="s">
        <v>84</v>
      </c>
      <c r="C33" s="265">
        <f t="shared" si="1"/>
        <v>0</v>
      </c>
      <c r="D33" s="274">
        <v>0</v>
      </c>
      <c r="E33" s="274"/>
      <c r="F33" s="271">
        <f t="shared" si="5"/>
        <v>0</v>
      </c>
      <c r="G33" s="274">
        <v>0</v>
      </c>
      <c r="H33" s="274">
        <v>0</v>
      </c>
      <c r="I33" s="265">
        <f t="shared" si="4"/>
        <v>0</v>
      </c>
      <c r="J33" s="275">
        <f t="shared" si="7"/>
        <v>0</v>
      </c>
      <c r="K33" s="275">
        <f t="shared" si="7"/>
        <v>0</v>
      </c>
      <c r="L33" s="268"/>
    </row>
    <row r="34" spans="1:12" ht="14.25" customHeight="1" hidden="1">
      <c r="A34" s="272" t="s">
        <v>64</v>
      </c>
      <c r="B34" s="243" t="s">
        <v>19</v>
      </c>
      <c r="C34" s="265">
        <f t="shared" si="1"/>
        <v>0</v>
      </c>
      <c r="D34" s="274">
        <v>0</v>
      </c>
      <c r="E34" s="274"/>
      <c r="F34" s="271">
        <f t="shared" si="5"/>
        <v>0</v>
      </c>
      <c r="G34" s="274">
        <v>0</v>
      </c>
      <c r="H34" s="274"/>
      <c r="I34" s="265">
        <f t="shared" si="4"/>
        <v>0</v>
      </c>
      <c r="J34" s="275">
        <f t="shared" si="7"/>
        <v>0</v>
      </c>
      <c r="K34" s="275">
        <f t="shared" si="7"/>
        <v>0</v>
      </c>
      <c r="L34" s="268"/>
    </row>
    <row r="35" spans="1:12" ht="13.5" customHeight="1" hidden="1">
      <c r="A35" s="272" t="s">
        <v>65</v>
      </c>
      <c r="B35" s="243" t="s">
        <v>35</v>
      </c>
      <c r="C35" s="265">
        <f t="shared" si="1"/>
        <v>0</v>
      </c>
      <c r="D35" s="274"/>
      <c r="E35" s="274"/>
      <c r="F35" s="271">
        <f t="shared" si="5"/>
        <v>0</v>
      </c>
      <c r="G35" s="274"/>
      <c r="H35" s="274"/>
      <c r="I35" s="265">
        <f t="shared" si="4"/>
        <v>0</v>
      </c>
      <c r="J35" s="275">
        <f t="shared" si="7"/>
        <v>0</v>
      </c>
      <c r="K35" s="275">
        <f t="shared" si="7"/>
        <v>0</v>
      </c>
      <c r="L35" s="268"/>
    </row>
    <row r="36" spans="1:12" ht="15.75" customHeight="1" hidden="1" thickBot="1">
      <c r="A36" s="284" t="s">
        <v>66</v>
      </c>
      <c r="B36" s="285" t="s">
        <v>20</v>
      </c>
      <c r="C36" s="265">
        <f t="shared" si="1"/>
        <v>0</v>
      </c>
      <c r="D36" s="274">
        <v>0</v>
      </c>
      <c r="E36" s="274"/>
      <c r="F36" s="271">
        <f t="shared" si="5"/>
        <v>0</v>
      </c>
      <c r="G36" s="274">
        <v>0</v>
      </c>
      <c r="H36" s="274"/>
      <c r="I36" s="265">
        <f t="shared" si="4"/>
        <v>0</v>
      </c>
      <c r="J36" s="275">
        <f t="shared" si="7"/>
        <v>0</v>
      </c>
      <c r="K36" s="275">
        <f t="shared" si="7"/>
        <v>0</v>
      </c>
      <c r="L36" s="268"/>
    </row>
    <row r="37" spans="1:12" ht="29.25" customHeight="1" hidden="1" thickBot="1">
      <c r="A37" s="286" t="s">
        <v>67</v>
      </c>
      <c r="B37" s="287" t="s">
        <v>5</v>
      </c>
      <c r="C37" s="265">
        <f t="shared" si="1"/>
        <v>0</v>
      </c>
      <c r="D37" s="274"/>
      <c r="E37" s="274"/>
      <c r="F37" s="271">
        <f t="shared" si="5"/>
        <v>0</v>
      </c>
      <c r="G37" s="274"/>
      <c r="H37" s="274"/>
      <c r="I37" s="265">
        <f t="shared" si="4"/>
        <v>0</v>
      </c>
      <c r="J37" s="275">
        <f t="shared" si="7"/>
        <v>0</v>
      </c>
      <c r="K37" s="275">
        <f t="shared" si="7"/>
        <v>0</v>
      </c>
      <c r="L37" s="268"/>
    </row>
    <row r="38" spans="1:12" ht="18.75" customHeight="1" hidden="1">
      <c r="A38" s="288" t="s">
        <v>89</v>
      </c>
      <c r="B38" s="289" t="s">
        <v>90</v>
      </c>
      <c r="C38" s="265">
        <f t="shared" si="1"/>
        <v>0</v>
      </c>
      <c r="D38" s="274">
        <v>0</v>
      </c>
      <c r="E38" s="274"/>
      <c r="F38" s="271">
        <f t="shared" si="5"/>
        <v>0</v>
      </c>
      <c r="G38" s="274"/>
      <c r="H38" s="274"/>
      <c r="I38" s="265">
        <f t="shared" si="4"/>
        <v>0</v>
      </c>
      <c r="J38" s="275">
        <f t="shared" si="7"/>
        <v>0</v>
      </c>
      <c r="K38" s="275">
        <f t="shared" si="7"/>
        <v>0</v>
      </c>
      <c r="L38" s="268"/>
    </row>
    <row r="39" spans="1:12" ht="40.5" customHeight="1">
      <c r="A39" s="290" t="s">
        <v>68</v>
      </c>
      <c r="B39" s="270" t="s">
        <v>83</v>
      </c>
      <c r="C39" s="265">
        <f t="shared" si="1"/>
        <v>686.3</v>
      </c>
      <c r="D39" s="267">
        <f>D40+D41+D42+D43</f>
        <v>252.29999999999998</v>
      </c>
      <c r="E39" s="267">
        <f>E40+E41+E42+E43</f>
        <v>434</v>
      </c>
      <c r="F39" s="271">
        <f>G39+H39</f>
        <v>677.4</v>
      </c>
      <c r="G39" s="267">
        <f>G40+G41+G42+G43</f>
        <v>166.5</v>
      </c>
      <c r="H39" s="267">
        <f>H40+H41+H42+H43</f>
        <v>510.9</v>
      </c>
      <c r="I39" s="265">
        <f t="shared" si="4"/>
        <v>-8.900000000000006</v>
      </c>
      <c r="J39" s="266">
        <f>J40+J41+J42+J43</f>
        <v>-85.79999999999998</v>
      </c>
      <c r="K39" s="266">
        <f>K40+K41+K42+K43</f>
        <v>76.89999999999998</v>
      </c>
      <c r="L39" s="268"/>
    </row>
    <row r="40" spans="1:12" ht="27.75" customHeight="1">
      <c r="A40" s="272" t="s">
        <v>92</v>
      </c>
      <c r="B40" s="280" t="s">
        <v>39</v>
      </c>
      <c r="C40" s="265">
        <f t="shared" si="1"/>
        <v>0</v>
      </c>
      <c r="D40" s="274"/>
      <c r="E40" s="274"/>
      <c r="F40" s="271">
        <f>G40+H40</f>
        <v>0</v>
      </c>
      <c r="G40" s="274"/>
      <c r="H40" s="274"/>
      <c r="I40" s="265">
        <f t="shared" si="4"/>
        <v>0</v>
      </c>
      <c r="J40" s="275">
        <f aca="true" t="shared" si="8" ref="J40:K43">G40-D40</f>
        <v>0</v>
      </c>
      <c r="K40" s="275">
        <f t="shared" si="8"/>
        <v>0</v>
      </c>
      <c r="L40" s="268"/>
    </row>
    <row r="41" spans="1:12" ht="14.25" customHeight="1">
      <c r="A41" s="272" t="s">
        <v>125</v>
      </c>
      <c r="B41" s="291" t="s">
        <v>21</v>
      </c>
      <c r="C41" s="265">
        <f t="shared" si="1"/>
        <v>446.4</v>
      </c>
      <c r="D41" s="274">
        <v>223.2</v>
      </c>
      <c r="E41" s="274">
        <v>223.2</v>
      </c>
      <c r="F41" s="271">
        <f>G41+H41</f>
        <v>189.9</v>
      </c>
      <c r="G41" s="274">
        <v>96.7</v>
      </c>
      <c r="H41" s="274">
        <v>93.2</v>
      </c>
      <c r="I41" s="265">
        <f t="shared" si="4"/>
        <v>-256.5</v>
      </c>
      <c r="J41" s="275">
        <f t="shared" si="8"/>
        <v>-126.49999999999999</v>
      </c>
      <c r="K41" s="275">
        <f t="shared" si="8"/>
        <v>-130</v>
      </c>
      <c r="L41" s="268"/>
    </row>
    <row r="42" spans="1:12" ht="15" customHeight="1">
      <c r="A42" s="272" t="s">
        <v>97</v>
      </c>
      <c r="B42" s="291" t="s">
        <v>142</v>
      </c>
      <c r="C42" s="265">
        <f t="shared" si="1"/>
        <v>0</v>
      </c>
      <c r="D42" s="274"/>
      <c r="E42" s="274"/>
      <c r="F42" s="271">
        <f>G42+H42</f>
        <v>0</v>
      </c>
      <c r="G42" s="274"/>
      <c r="H42" s="274"/>
      <c r="I42" s="265">
        <f t="shared" si="4"/>
        <v>0</v>
      </c>
      <c r="J42" s="275">
        <f t="shared" si="8"/>
        <v>0</v>
      </c>
      <c r="K42" s="275">
        <f t="shared" si="8"/>
        <v>0</v>
      </c>
      <c r="L42" s="268"/>
    </row>
    <row r="43" spans="1:12" ht="42" customHeight="1">
      <c r="A43" s="272" t="s">
        <v>93</v>
      </c>
      <c r="B43" s="291" t="s">
        <v>22</v>
      </c>
      <c r="C43" s="265">
        <f t="shared" si="1"/>
        <v>239.9</v>
      </c>
      <c r="D43" s="274">
        <v>29.1</v>
      </c>
      <c r="E43" s="274">
        <v>210.8</v>
      </c>
      <c r="F43" s="271">
        <f>G43+H43</f>
        <v>487.5</v>
      </c>
      <c r="G43" s="274">
        <v>69.8</v>
      </c>
      <c r="H43" s="274">
        <v>417.7</v>
      </c>
      <c r="I43" s="265">
        <f t="shared" si="4"/>
        <v>247.59999999999997</v>
      </c>
      <c r="J43" s="275">
        <f t="shared" si="8"/>
        <v>40.699999999999996</v>
      </c>
      <c r="K43" s="275">
        <f t="shared" si="8"/>
        <v>206.89999999999998</v>
      </c>
      <c r="L43" s="268"/>
    </row>
    <row r="44" spans="1:12" ht="27.75" customHeight="1">
      <c r="A44" s="276" t="s">
        <v>69</v>
      </c>
      <c r="B44" s="277" t="s">
        <v>23</v>
      </c>
      <c r="C44" s="265">
        <f t="shared" si="1"/>
        <v>16</v>
      </c>
      <c r="D44" s="267">
        <f>D45</f>
        <v>16</v>
      </c>
      <c r="E44" s="267">
        <f>E45</f>
        <v>0</v>
      </c>
      <c r="F44" s="271">
        <f aca="true" t="shared" si="9" ref="F44:F50">G44+H44</f>
        <v>0.9</v>
      </c>
      <c r="G44" s="267">
        <f>G45</f>
        <v>0.9</v>
      </c>
      <c r="H44" s="267">
        <f>H45</f>
        <v>0</v>
      </c>
      <c r="I44" s="265">
        <f t="shared" si="4"/>
        <v>-15.1</v>
      </c>
      <c r="J44" s="266">
        <f>J45</f>
        <v>-15.1</v>
      </c>
      <c r="K44" s="266">
        <f>K45</f>
        <v>0</v>
      </c>
      <c r="L44" s="268"/>
    </row>
    <row r="45" spans="1:12" ht="26.25" customHeight="1">
      <c r="A45" s="272" t="s">
        <v>70</v>
      </c>
      <c r="B45" s="291" t="s">
        <v>24</v>
      </c>
      <c r="C45" s="265">
        <f t="shared" si="1"/>
        <v>16</v>
      </c>
      <c r="D45" s="274">
        <v>16</v>
      </c>
      <c r="E45" s="274"/>
      <c r="F45" s="271">
        <f t="shared" si="9"/>
        <v>0.9</v>
      </c>
      <c r="G45" s="274">
        <v>0.9</v>
      </c>
      <c r="H45" s="274"/>
      <c r="I45" s="265">
        <f t="shared" si="4"/>
        <v>-15.1</v>
      </c>
      <c r="J45" s="275">
        <f>G45-D45</f>
        <v>-15.1</v>
      </c>
      <c r="K45" s="275">
        <f>H45-E45</f>
        <v>0</v>
      </c>
      <c r="L45" s="268"/>
    </row>
    <row r="46" spans="1:12" ht="29.25" customHeight="1">
      <c r="A46" s="276" t="s">
        <v>71</v>
      </c>
      <c r="B46" s="277" t="s">
        <v>29</v>
      </c>
      <c r="C46" s="265">
        <f t="shared" si="1"/>
        <v>29.8</v>
      </c>
      <c r="D46" s="267">
        <f>D47+D48</f>
        <v>0</v>
      </c>
      <c r="E46" s="267">
        <f>E47+E48</f>
        <v>29.8</v>
      </c>
      <c r="F46" s="271">
        <f t="shared" si="9"/>
        <v>51.4</v>
      </c>
      <c r="G46" s="267">
        <f>G47+G48</f>
        <v>6.4</v>
      </c>
      <c r="H46" s="267">
        <f>H47+H48</f>
        <v>45</v>
      </c>
      <c r="I46" s="265">
        <f t="shared" si="4"/>
        <v>21.6</v>
      </c>
      <c r="J46" s="266">
        <f>J47+J48</f>
        <v>6.4</v>
      </c>
      <c r="K46" s="266">
        <f>K47+K48</f>
        <v>15.2</v>
      </c>
      <c r="L46" s="268"/>
    </row>
    <row r="47" spans="1:12" ht="15" customHeight="1">
      <c r="A47" s="272" t="s">
        <v>72</v>
      </c>
      <c r="B47" s="291" t="s">
        <v>30</v>
      </c>
      <c r="C47" s="265">
        <f t="shared" si="1"/>
        <v>0</v>
      </c>
      <c r="D47" s="274"/>
      <c r="E47" s="274"/>
      <c r="F47" s="271">
        <f t="shared" si="9"/>
        <v>0</v>
      </c>
      <c r="G47" s="274"/>
      <c r="H47" s="274"/>
      <c r="I47" s="265">
        <f t="shared" si="4"/>
        <v>0</v>
      </c>
      <c r="J47" s="275">
        <f>G47-D47</f>
        <v>0</v>
      </c>
      <c r="K47" s="275">
        <f>H47-E47</f>
        <v>0</v>
      </c>
      <c r="L47" s="268"/>
    </row>
    <row r="48" spans="1:12" ht="30" customHeight="1">
      <c r="A48" s="272" t="s">
        <v>85</v>
      </c>
      <c r="B48" s="291" t="s">
        <v>86</v>
      </c>
      <c r="C48" s="265">
        <f t="shared" si="1"/>
        <v>29.8</v>
      </c>
      <c r="D48" s="274">
        <v>0</v>
      </c>
      <c r="E48" s="274">
        <v>29.8</v>
      </c>
      <c r="F48" s="271">
        <f t="shared" si="9"/>
        <v>51.4</v>
      </c>
      <c r="G48" s="274">
        <v>6.4</v>
      </c>
      <c r="H48" s="274">
        <v>45</v>
      </c>
      <c r="I48" s="265">
        <f t="shared" si="4"/>
        <v>21.6</v>
      </c>
      <c r="J48" s="275">
        <f>G48-D48</f>
        <v>6.4</v>
      </c>
      <c r="K48" s="275">
        <f>H48-E48</f>
        <v>15.2</v>
      </c>
      <c r="L48" s="268"/>
    </row>
    <row r="49" spans="1:12" ht="24.75" customHeight="1">
      <c r="A49" s="276" t="s">
        <v>73</v>
      </c>
      <c r="B49" s="277" t="s">
        <v>40</v>
      </c>
      <c r="C49" s="265">
        <f t="shared" si="1"/>
        <v>390.79999999999995</v>
      </c>
      <c r="D49" s="267">
        <f>D50</f>
        <v>157.2</v>
      </c>
      <c r="E49" s="267">
        <f>E50</f>
        <v>233.6</v>
      </c>
      <c r="F49" s="271">
        <f t="shared" si="9"/>
        <v>111.10000000000001</v>
      </c>
      <c r="G49" s="267">
        <f>G50</f>
        <v>9.7</v>
      </c>
      <c r="H49" s="267">
        <f>H50</f>
        <v>101.4</v>
      </c>
      <c r="I49" s="265">
        <f t="shared" si="4"/>
        <v>-279.7</v>
      </c>
      <c r="J49" s="266">
        <f>J50</f>
        <v>-147.5</v>
      </c>
      <c r="K49" s="266">
        <f>K50</f>
        <v>-132.2</v>
      </c>
      <c r="L49" s="268"/>
    </row>
    <row r="50" spans="1:12" ht="16.5" customHeight="1">
      <c r="A50" s="272" t="s">
        <v>128</v>
      </c>
      <c r="B50" s="291" t="s">
        <v>38</v>
      </c>
      <c r="C50" s="265">
        <f t="shared" si="1"/>
        <v>390.79999999999995</v>
      </c>
      <c r="D50" s="274">
        <v>157.2</v>
      </c>
      <c r="E50" s="274">
        <v>233.6</v>
      </c>
      <c r="F50" s="271">
        <f t="shared" si="9"/>
        <v>111.10000000000001</v>
      </c>
      <c r="G50" s="274">
        <v>9.7</v>
      </c>
      <c r="H50" s="274">
        <v>101.4</v>
      </c>
      <c r="I50" s="265">
        <f t="shared" si="4"/>
        <v>-279.7</v>
      </c>
      <c r="J50" s="275">
        <f>G50-D50</f>
        <v>-147.5</v>
      </c>
      <c r="K50" s="275">
        <f>H50-E50</f>
        <v>-132.2</v>
      </c>
      <c r="L50" s="268"/>
    </row>
    <row r="51" spans="1:12" ht="17.25" customHeight="1">
      <c r="A51" s="276" t="s">
        <v>74</v>
      </c>
      <c r="B51" s="277" t="s">
        <v>33</v>
      </c>
      <c r="C51" s="265">
        <f t="shared" si="1"/>
        <v>0</v>
      </c>
      <c r="D51" s="274">
        <v>0</v>
      </c>
      <c r="E51" s="274"/>
      <c r="F51" s="271">
        <v>0</v>
      </c>
      <c r="G51" s="274">
        <v>0</v>
      </c>
      <c r="H51" s="274"/>
      <c r="I51" s="275"/>
      <c r="J51" s="275"/>
      <c r="K51" s="275"/>
      <c r="L51" s="268"/>
    </row>
    <row r="52" spans="1:12" ht="18" customHeight="1">
      <c r="A52" s="272" t="s">
        <v>75</v>
      </c>
      <c r="B52" s="291" t="s">
        <v>34</v>
      </c>
      <c r="C52" s="265">
        <f t="shared" si="1"/>
        <v>0</v>
      </c>
      <c r="D52" s="274"/>
      <c r="E52" s="274"/>
      <c r="F52" s="271">
        <v>0</v>
      </c>
      <c r="G52" s="274"/>
      <c r="H52" s="274"/>
      <c r="I52" s="275"/>
      <c r="J52" s="275"/>
      <c r="K52" s="275"/>
      <c r="L52" s="268"/>
    </row>
    <row r="53" spans="1:12" ht="26.25" customHeight="1">
      <c r="A53" s="292" t="s">
        <v>76</v>
      </c>
      <c r="B53" s="293" t="s">
        <v>25</v>
      </c>
      <c r="C53" s="265">
        <f t="shared" si="1"/>
        <v>226.9</v>
      </c>
      <c r="D53" s="267">
        <v>226.6</v>
      </c>
      <c r="E53" s="267">
        <v>0.3</v>
      </c>
      <c r="F53" s="271">
        <f>G53+H53</f>
        <v>165.7</v>
      </c>
      <c r="G53" s="267">
        <v>137.2</v>
      </c>
      <c r="H53" s="267">
        <v>28.5</v>
      </c>
      <c r="I53" s="265">
        <f>J53+K53</f>
        <v>-61.2</v>
      </c>
      <c r="J53" s="275">
        <f>G53-D53</f>
        <v>-89.4</v>
      </c>
      <c r="K53" s="275">
        <f>H53-E53</f>
        <v>28.2</v>
      </c>
      <c r="L53" s="268"/>
    </row>
    <row r="54" spans="1:12" ht="14.25" customHeight="1">
      <c r="A54" s="294" t="s">
        <v>77</v>
      </c>
      <c r="B54" s="295" t="s">
        <v>7</v>
      </c>
      <c r="C54" s="265">
        <f t="shared" si="1"/>
        <v>7.4</v>
      </c>
      <c r="D54" s="267">
        <v>0</v>
      </c>
      <c r="E54" s="267">
        <v>7.4</v>
      </c>
      <c r="F54" s="271">
        <f>G54+H54</f>
        <v>-28.700000000000003</v>
      </c>
      <c r="G54" s="267">
        <v>-88.2</v>
      </c>
      <c r="H54" s="267">
        <v>59.5</v>
      </c>
      <c r="I54" s="265">
        <f>J54+K54</f>
        <v>-36.1</v>
      </c>
      <c r="J54" s="275">
        <f>G54-D54</f>
        <v>-88.2</v>
      </c>
      <c r="K54" s="275">
        <f>H54-E54</f>
        <v>52.1</v>
      </c>
      <c r="L54" s="268"/>
    </row>
    <row r="55" spans="1:12" ht="25.5" customHeight="1">
      <c r="A55" s="294" t="s">
        <v>99</v>
      </c>
      <c r="B55" s="296" t="s">
        <v>129</v>
      </c>
      <c r="C55" s="265">
        <f t="shared" si="1"/>
        <v>0</v>
      </c>
      <c r="D55" s="267">
        <v>0</v>
      </c>
      <c r="E55" s="267">
        <v>0</v>
      </c>
      <c r="F55" s="271">
        <v>0</v>
      </c>
      <c r="G55" s="267">
        <v>0</v>
      </c>
      <c r="H55" s="267" t="s">
        <v>143</v>
      </c>
      <c r="I55" s="275"/>
      <c r="J55" s="275"/>
      <c r="K55" s="275"/>
      <c r="L55" s="268"/>
    </row>
    <row r="56" spans="1:12" ht="12.75" customHeight="1">
      <c r="A56" s="294" t="s">
        <v>94</v>
      </c>
      <c r="B56" s="297" t="s">
        <v>144</v>
      </c>
      <c r="C56" s="265">
        <f t="shared" si="1"/>
        <v>0</v>
      </c>
      <c r="D56" s="267"/>
      <c r="E56" s="267"/>
      <c r="F56" s="271">
        <v>0</v>
      </c>
      <c r="G56" s="267"/>
      <c r="H56" s="267"/>
      <c r="I56" s="275"/>
      <c r="J56" s="275"/>
      <c r="K56" s="275"/>
      <c r="L56" s="268"/>
    </row>
    <row r="57" spans="1:11" ht="25.5">
      <c r="A57" s="294" t="s">
        <v>145</v>
      </c>
      <c r="B57" s="298" t="s">
        <v>146</v>
      </c>
      <c r="C57" s="265">
        <f>D57+E57</f>
        <v>0</v>
      </c>
      <c r="D57" s="267"/>
      <c r="E57" s="267"/>
      <c r="F57" s="271">
        <f>G57+H57</f>
        <v>0</v>
      </c>
      <c r="G57" s="267"/>
      <c r="H57" s="267"/>
      <c r="I57" s="265">
        <f>J57+K57</f>
        <v>0</v>
      </c>
      <c r="J57" s="275">
        <f aca="true" t="shared" si="10" ref="J57:K59">G57-D57</f>
        <v>0</v>
      </c>
      <c r="K57" s="275">
        <f t="shared" si="10"/>
        <v>0</v>
      </c>
    </row>
    <row r="58" spans="1:11" ht="33.75" customHeight="1">
      <c r="A58" s="294" t="s">
        <v>147</v>
      </c>
      <c r="B58" s="298" t="s">
        <v>148</v>
      </c>
      <c r="C58" s="265">
        <f>D58+E58</f>
        <v>0</v>
      </c>
      <c r="D58" s="267"/>
      <c r="E58" s="267"/>
      <c r="F58" s="271">
        <f>G58+H58</f>
        <v>0</v>
      </c>
      <c r="G58" s="267"/>
      <c r="H58" s="267"/>
      <c r="I58" s="265">
        <f>J58+K58</f>
        <v>0</v>
      </c>
      <c r="J58" s="275">
        <f t="shared" si="10"/>
        <v>0</v>
      </c>
      <c r="K58" s="275">
        <f t="shared" si="10"/>
        <v>0</v>
      </c>
    </row>
    <row r="59" spans="1:11" ht="27" customHeight="1">
      <c r="A59" s="294" t="s">
        <v>149</v>
      </c>
      <c r="B59" s="298" t="s">
        <v>150</v>
      </c>
      <c r="C59" s="265">
        <f>D59+E59</f>
        <v>0</v>
      </c>
      <c r="D59" s="267"/>
      <c r="E59" s="267"/>
      <c r="F59" s="271">
        <f>G59+H59</f>
        <v>0</v>
      </c>
      <c r="G59" s="267"/>
      <c r="H59" s="267"/>
      <c r="I59" s="265">
        <f>J59+K59</f>
        <v>0</v>
      </c>
      <c r="J59" s="275">
        <f t="shared" si="10"/>
        <v>0</v>
      </c>
      <c r="K59" s="275">
        <f t="shared" si="10"/>
        <v>0</v>
      </c>
    </row>
    <row r="60" spans="3:11" ht="15">
      <c r="C60" s="299"/>
      <c r="D60" s="300"/>
      <c r="E60" s="301"/>
      <c r="F60" s="300"/>
      <c r="G60" s="300"/>
      <c r="H60" s="300"/>
      <c r="I60" s="299"/>
      <c r="J60" s="299"/>
      <c r="K60" s="299"/>
    </row>
    <row r="61" spans="1:12" ht="28.5" customHeight="1">
      <c r="A61" s="302" t="s">
        <v>108</v>
      </c>
      <c r="B61" s="303" t="s">
        <v>130</v>
      </c>
      <c r="C61" s="304">
        <f aca="true" t="shared" si="11" ref="C61:H61">C62</f>
        <v>1090.1</v>
      </c>
      <c r="D61" s="267">
        <f t="shared" si="11"/>
        <v>0</v>
      </c>
      <c r="E61" s="267">
        <f t="shared" si="11"/>
        <v>1090.1</v>
      </c>
      <c r="F61" s="304">
        <f t="shared" si="11"/>
        <v>1296.3</v>
      </c>
      <c r="G61" s="267">
        <f t="shared" si="11"/>
        <v>574.3</v>
      </c>
      <c r="H61" s="267">
        <f t="shared" si="11"/>
        <v>722</v>
      </c>
      <c r="I61" s="305">
        <f>J61+K61</f>
        <v>206.20000000000005</v>
      </c>
      <c r="J61" s="266">
        <f>J62</f>
        <v>574.3</v>
      </c>
      <c r="K61" s="266">
        <f>K62</f>
        <v>-368.0999999999999</v>
      </c>
      <c r="L61" s="268"/>
    </row>
    <row r="62" spans="1:12" ht="36" customHeight="1">
      <c r="A62" s="272" t="s">
        <v>110</v>
      </c>
      <c r="B62" s="273" t="s">
        <v>151</v>
      </c>
      <c r="C62" s="271">
        <f>D62+E62</f>
        <v>1090.1</v>
      </c>
      <c r="D62" s="274"/>
      <c r="E62" s="274">
        <v>1090.1</v>
      </c>
      <c r="F62" s="271">
        <f>G62+H62</f>
        <v>1296.3</v>
      </c>
      <c r="G62" s="274">
        <v>574.3</v>
      </c>
      <c r="H62" s="274">
        <v>722</v>
      </c>
      <c r="I62" s="265">
        <f>J62+K62</f>
        <v>206.20000000000005</v>
      </c>
      <c r="J62" s="275">
        <f>G62-D62</f>
        <v>574.3</v>
      </c>
      <c r="K62" s="275">
        <f>H62-E62</f>
        <v>-368.0999999999999</v>
      </c>
      <c r="L62" s="26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1.75390625" style="221" customWidth="1"/>
    <col min="2" max="2" width="75.375" style="221" customWidth="1"/>
    <col min="3" max="3" width="10.125" style="221" customWidth="1"/>
    <col min="4" max="4" width="9.125" style="221" customWidth="1"/>
    <col min="5" max="5" width="9.00390625" style="221" customWidth="1"/>
    <col min="6" max="6" width="9.125" style="221" customWidth="1"/>
    <col min="7" max="7" width="9.625" style="221" bestFit="1" customWidth="1"/>
    <col min="8" max="8" width="7.625" style="221" customWidth="1"/>
    <col min="9" max="9" width="7.875" style="222" customWidth="1"/>
    <col min="10" max="10" width="8.875" style="222" customWidth="1"/>
    <col min="11" max="11" width="8.25390625" style="222" customWidth="1"/>
    <col min="12" max="16384" width="9.125" style="22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0.25390625" style="0" customWidth="1"/>
    <col min="2" max="2" width="43.75390625" style="0" customWidth="1"/>
    <col min="3" max="3" width="10.125" style="0" customWidth="1"/>
    <col min="5" max="5" width="9.00390625" style="0" customWidth="1"/>
    <col min="6" max="6" width="9.125" style="152" customWidth="1"/>
    <col min="7" max="7" width="9.625" style="152" bestFit="1" customWidth="1"/>
    <col min="8" max="8" width="7.625" style="152" customWidth="1"/>
    <col min="9" max="9" width="7.875" style="152" customWidth="1"/>
    <col min="10" max="10" width="8.875" style="152" customWidth="1"/>
    <col min="11" max="11" width="8.25390625" style="29" customWidth="1"/>
  </cols>
  <sheetData>
    <row r="1" spans="1:11" ht="33" customHeight="1">
      <c r="A1" s="146" t="s">
        <v>115</v>
      </c>
      <c r="B1" s="147"/>
      <c r="C1" s="147"/>
      <c r="D1" s="147"/>
      <c r="E1" s="147"/>
      <c r="F1" s="149"/>
      <c r="G1" s="149"/>
      <c r="H1" s="149"/>
      <c r="I1" s="150"/>
      <c r="J1" s="150"/>
      <c r="K1" s="148"/>
    </row>
    <row r="2" spans="1:11" ht="27" customHeight="1" thickBot="1">
      <c r="A2" s="7"/>
      <c r="B2" s="7"/>
      <c r="C2" s="7"/>
      <c r="D2" s="7"/>
      <c r="E2" s="7"/>
      <c r="F2" s="151"/>
      <c r="G2" s="151"/>
      <c r="H2" s="151"/>
      <c r="K2" s="30"/>
    </row>
    <row r="3" spans="1:11" ht="24.75" customHeight="1">
      <c r="A3" s="110" t="s">
        <v>36</v>
      </c>
      <c r="B3" s="119" t="s">
        <v>0</v>
      </c>
      <c r="C3" s="6" t="s">
        <v>78</v>
      </c>
      <c r="D3" s="6"/>
      <c r="E3" s="134"/>
      <c r="F3" s="153" t="s">
        <v>96</v>
      </c>
      <c r="G3" s="154"/>
      <c r="H3" s="155"/>
      <c r="I3" s="153" t="s">
        <v>79</v>
      </c>
      <c r="J3" s="153"/>
      <c r="K3" s="32"/>
    </row>
    <row r="4" spans="1:11" ht="24" customHeight="1" thickBot="1">
      <c r="A4" s="100"/>
      <c r="B4" s="120"/>
      <c r="C4" s="111" t="s">
        <v>80</v>
      </c>
      <c r="D4" s="5" t="s">
        <v>81</v>
      </c>
      <c r="E4" s="20" t="s">
        <v>82</v>
      </c>
      <c r="F4" s="156" t="s">
        <v>80</v>
      </c>
      <c r="G4" s="157" t="s">
        <v>81</v>
      </c>
      <c r="H4" s="158" t="s">
        <v>82</v>
      </c>
      <c r="I4" s="159" t="s">
        <v>80</v>
      </c>
      <c r="J4" s="160" t="s">
        <v>81</v>
      </c>
      <c r="K4" s="144" t="s">
        <v>82</v>
      </c>
    </row>
    <row r="5" spans="1:11" ht="13.5" customHeight="1" thickBot="1">
      <c r="A5" s="101" t="s">
        <v>41</v>
      </c>
      <c r="B5" s="121" t="s">
        <v>9</v>
      </c>
      <c r="C5" s="68">
        <f>(C6+C8+C12+C17+C22+C26+C37+C42+C44+C47+C49+C51+C52)</f>
        <v>16093.300000000001</v>
      </c>
      <c r="D5" s="10">
        <f>SUM(G5+J5)</f>
        <v>16626.5</v>
      </c>
      <c r="E5" s="10">
        <f aca="true" t="shared" si="0" ref="E5:E18">D5/C5*100</f>
        <v>103.31318001901411</v>
      </c>
      <c r="F5" s="161">
        <f>(F6+F8+F12+F17+F22+F26+F37+F42+F44+F47+F49+F51+F52)</f>
        <v>11031.8</v>
      </c>
      <c r="G5" s="162">
        <f>(G6+G8+G12+G17+G22+G26+G37+G42+G44+G47+G49+G51+G52+G53+G54)</f>
        <v>11623.9</v>
      </c>
      <c r="H5" s="162">
        <f>G5/F5*100</f>
        <v>105.36721115321164</v>
      </c>
      <c r="I5" s="161">
        <f>(I6+I8+I12+I17+I22+I26+I37+I42+I44+I47+I49+I51+I52)</f>
        <v>5061.500000000001</v>
      </c>
      <c r="J5" s="162">
        <f>(J6+J8+J12+J17+J22+J26+J37+J42+J44+J47+J49+J51+J52+J53+J54)</f>
        <v>5002.599999999999</v>
      </c>
      <c r="K5" s="145">
        <f>J5/I5*100</f>
        <v>98.83631334584607</v>
      </c>
    </row>
    <row r="6" spans="1:11" ht="13.5" customHeight="1">
      <c r="A6" s="102" t="s">
        <v>42</v>
      </c>
      <c r="B6" s="122" t="s">
        <v>10</v>
      </c>
      <c r="C6" s="69">
        <f>C7</f>
        <v>12194.8</v>
      </c>
      <c r="D6" s="11">
        <f>D7</f>
        <v>11936.3</v>
      </c>
      <c r="E6" s="11">
        <f t="shared" si="0"/>
        <v>97.88024403844261</v>
      </c>
      <c r="F6" s="163">
        <f>F7</f>
        <v>8947.4</v>
      </c>
      <c r="G6" s="164">
        <f>G7</f>
        <v>8969.3</v>
      </c>
      <c r="H6" s="164">
        <f>G6/F6*100</f>
        <v>100.24476384200997</v>
      </c>
      <c r="I6" s="163">
        <f>I7</f>
        <v>3247.4</v>
      </c>
      <c r="J6" s="164">
        <f>J7</f>
        <v>2967</v>
      </c>
      <c r="K6" s="95">
        <f>J6/I6*100</f>
        <v>91.36540001231754</v>
      </c>
    </row>
    <row r="7" spans="1:11" ht="13.5" customHeight="1">
      <c r="A7" s="103" t="s">
        <v>43</v>
      </c>
      <c r="B7" s="123" t="s">
        <v>37</v>
      </c>
      <c r="C7" s="71">
        <f>F7+I7</f>
        <v>12194.8</v>
      </c>
      <c r="D7" s="12">
        <f>G7+J7</f>
        <v>11936.3</v>
      </c>
      <c r="E7" s="13">
        <f t="shared" si="0"/>
        <v>97.88024403844261</v>
      </c>
      <c r="F7" s="165">
        <v>8947.4</v>
      </c>
      <c r="G7" s="166">
        <v>8969.3</v>
      </c>
      <c r="H7" s="166">
        <f>G7/F7*100</f>
        <v>100.24476384200997</v>
      </c>
      <c r="I7" s="167">
        <v>3247.4</v>
      </c>
      <c r="J7" s="168">
        <v>2967</v>
      </c>
      <c r="K7" s="13">
        <f>J7/I7*100</f>
        <v>91.36540001231754</v>
      </c>
    </row>
    <row r="8" spans="1:11" ht="13.5" customHeight="1">
      <c r="A8" s="104" t="s">
        <v>44</v>
      </c>
      <c r="B8" s="124" t="s">
        <v>1</v>
      </c>
      <c r="C8" s="112">
        <f aca="true" t="shared" si="1" ref="C8:D54">F8+I8</f>
        <v>1692.1</v>
      </c>
      <c r="D8" s="14">
        <f t="shared" si="1"/>
        <v>1741.7</v>
      </c>
      <c r="E8" s="16">
        <f t="shared" si="0"/>
        <v>102.93126883753916</v>
      </c>
      <c r="F8" s="169">
        <f>(F9+F10+F11)</f>
        <v>1690.1</v>
      </c>
      <c r="G8" s="169">
        <f>(G9+G10+G11)</f>
        <v>1740.9</v>
      </c>
      <c r="H8" s="169">
        <f>G8/F8*100</f>
        <v>103.00573930536656</v>
      </c>
      <c r="I8" s="170">
        <f>(I9+I10+I11)</f>
        <v>2</v>
      </c>
      <c r="J8" s="170">
        <f>(J9+J10+J11)</f>
        <v>0.8</v>
      </c>
      <c r="K8" s="13"/>
    </row>
    <row r="9" spans="1:11" ht="14.25" customHeight="1">
      <c r="A9" s="103" t="s">
        <v>45</v>
      </c>
      <c r="B9" s="123" t="s">
        <v>26</v>
      </c>
      <c r="C9" s="71">
        <f t="shared" si="1"/>
        <v>1639</v>
      </c>
      <c r="D9" s="12">
        <f t="shared" si="1"/>
        <v>1719.9</v>
      </c>
      <c r="E9" s="13">
        <f t="shared" si="0"/>
        <v>104.93593654667481</v>
      </c>
      <c r="F9" s="165">
        <v>1639</v>
      </c>
      <c r="G9" s="166">
        <v>1719.9</v>
      </c>
      <c r="H9" s="166">
        <f>G9/F9*100</f>
        <v>104.93593654667481</v>
      </c>
      <c r="I9" s="171"/>
      <c r="J9" s="172"/>
      <c r="K9" s="13"/>
    </row>
    <row r="10" spans="1:11" ht="12.75" customHeight="1">
      <c r="A10" s="103" t="s">
        <v>46</v>
      </c>
      <c r="B10" s="123" t="s">
        <v>11</v>
      </c>
      <c r="C10" s="71">
        <f t="shared" si="1"/>
        <v>2</v>
      </c>
      <c r="D10" s="12">
        <f t="shared" si="1"/>
        <v>2.7</v>
      </c>
      <c r="E10" s="13"/>
      <c r="F10" s="165"/>
      <c r="G10" s="173">
        <v>1.9</v>
      </c>
      <c r="H10" s="166"/>
      <c r="I10" s="174">
        <v>2</v>
      </c>
      <c r="J10" s="175">
        <v>0.8</v>
      </c>
      <c r="K10" s="13"/>
    </row>
    <row r="11" spans="1:11" ht="26.25" customHeight="1">
      <c r="A11" s="103" t="s">
        <v>106</v>
      </c>
      <c r="B11" s="123" t="s">
        <v>107</v>
      </c>
      <c r="C11" s="71">
        <f>F11+I11</f>
        <v>51.1</v>
      </c>
      <c r="D11" s="12">
        <f>G11+J11</f>
        <v>19.1</v>
      </c>
      <c r="E11" s="13"/>
      <c r="F11" s="165">
        <v>51.1</v>
      </c>
      <c r="G11" s="173">
        <v>19.1</v>
      </c>
      <c r="H11" s="166"/>
      <c r="I11" s="174">
        <v>0</v>
      </c>
      <c r="J11" s="175">
        <v>0</v>
      </c>
      <c r="K11" s="13"/>
    </row>
    <row r="12" spans="1:11" ht="12.75" customHeight="1">
      <c r="A12" s="104" t="s">
        <v>47</v>
      </c>
      <c r="B12" s="125" t="s">
        <v>2</v>
      </c>
      <c r="C12" s="99">
        <f t="shared" si="1"/>
        <v>1293.5</v>
      </c>
      <c r="D12" s="17">
        <f t="shared" si="1"/>
        <v>1739.3000000000002</v>
      </c>
      <c r="E12" s="16"/>
      <c r="F12" s="170">
        <f>F13+F15+F16</f>
        <v>0</v>
      </c>
      <c r="G12" s="169">
        <f>SUM(G13:G16)</f>
        <v>0</v>
      </c>
      <c r="H12" s="176"/>
      <c r="I12" s="170">
        <f>(I13+I14+I15+I16)</f>
        <v>1293.5</v>
      </c>
      <c r="J12" s="169">
        <f>(J13+J14+J15+J16)</f>
        <v>1739.3000000000002</v>
      </c>
      <c r="K12" s="93">
        <f>J12/I12*100</f>
        <v>134.46463084654042</v>
      </c>
    </row>
    <row r="13" spans="1:11" ht="12.75" customHeight="1">
      <c r="A13" s="103" t="s">
        <v>48</v>
      </c>
      <c r="B13" s="123" t="s">
        <v>31</v>
      </c>
      <c r="C13" s="71">
        <f t="shared" si="1"/>
        <v>92</v>
      </c>
      <c r="D13" s="12">
        <f t="shared" si="1"/>
        <v>18.4</v>
      </c>
      <c r="E13" s="25"/>
      <c r="F13" s="165">
        <v>0</v>
      </c>
      <c r="G13" s="173">
        <v>0</v>
      </c>
      <c r="H13" s="166"/>
      <c r="I13" s="174">
        <v>92</v>
      </c>
      <c r="J13" s="175">
        <v>18.4</v>
      </c>
      <c r="K13" s="13">
        <f>J13/I13*100</f>
        <v>20</v>
      </c>
    </row>
    <row r="14" spans="1:11" ht="15" customHeight="1">
      <c r="A14" s="103" t="s">
        <v>49</v>
      </c>
      <c r="B14" s="123" t="s">
        <v>27</v>
      </c>
      <c r="C14" s="71">
        <f t="shared" si="1"/>
        <v>0</v>
      </c>
      <c r="D14" s="12">
        <f t="shared" si="1"/>
        <v>0</v>
      </c>
      <c r="E14" s="25"/>
      <c r="F14" s="165"/>
      <c r="G14" s="173"/>
      <c r="H14" s="166"/>
      <c r="I14" s="174"/>
      <c r="J14" s="175"/>
      <c r="K14" s="13" t="e">
        <f>J14/I14*100</f>
        <v>#DIV/0!</v>
      </c>
    </row>
    <row r="15" spans="1:11" ht="12" customHeight="1">
      <c r="A15" s="103" t="s">
        <v>50</v>
      </c>
      <c r="B15" s="123" t="s">
        <v>28</v>
      </c>
      <c r="C15" s="71">
        <f t="shared" si="1"/>
        <v>0</v>
      </c>
      <c r="D15" s="12">
        <f t="shared" si="1"/>
        <v>0</v>
      </c>
      <c r="E15" s="78"/>
      <c r="F15" s="165">
        <v>0</v>
      </c>
      <c r="G15" s="173">
        <v>0</v>
      </c>
      <c r="H15" s="166"/>
      <c r="I15" s="174">
        <v>0</v>
      </c>
      <c r="J15" s="175">
        <v>0</v>
      </c>
      <c r="K15" s="13"/>
    </row>
    <row r="16" spans="1:11" ht="12.75" customHeight="1">
      <c r="A16" s="103" t="s">
        <v>51</v>
      </c>
      <c r="B16" s="126" t="s">
        <v>3</v>
      </c>
      <c r="C16" s="71">
        <f t="shared" si="1"/>
        <v>1201.5</v>
      </c>
      <c r="D16" s="12">
        <f t="shared" si="1"/>
        <v>1720.9</v>
      </c>
      <c r="E16" s="25"/>
      <c r="F16" s="165">
        <v>0</v>
      </c>
      <c r="G16" s="173">
        <v>0</v>
      </c>
      <c r="H16" s="166"/>
      <c r="I16" s="174">
        <v>1201.5</v>
      </c>
      <c r="J16" s="175">
        <v>1720.9</v>
      </c>
      <c r="K16" s="13">
        <f>J16/I16*100</f>
        <v>143.2292967124428</v>
      </c>
    </row>
    <row r="17" spans="1:11" ht="24.75" customHeight="1">
      <c r="A17" s="104" t="s">
        <v>52</v>
      </c>
      <c r="B17" s="125" t="s">
        <v>12</v>
      </c>
      <c r="C17" s="112">
        <f t="shared" si="1"/>
        <v>0</v>
      </c>
      <c r="D17" s="14">
        <f t="shared" si="1"/>
        <v>333.5</v>
      </c>
      <c r="E17" s="16" t="e">
        <f t="shared" si="0"/>
        <v>#DIV/0!</v>
      </c>
      <c r="F17" s="170">
        <f>F18</f>
        <v>0</v>
      </c>
      <c r="G17" s="169">
        <f>G18</f>
        <v>333.5</v>
      </c>
      <c r="H17" s="169" t="e">
        <f aca="true" t="shared" si="2" ref="H17:H23">G17/F17*100</f>
        <v>#DIV/0!</v>
      </c>
      <c r="I17" s="170"/>
      <c r="J17" s="169"/>
      <c r="K17" s="13"/>
    </row>
    <row r="18" spans="1:11" ht="13.5" customHeight="1">
      <c r="A18" s="103" t="s">
        <v>53</v>
      </c>
      <c r="B18" s="127" t="s">
        <v>13</v>
      </c>
      <c r="C18" s="71">
        <f t="shared" si="1"/>
        <v>0</v>
      </c>
      <c r="D18" s="12">
        <f t="shared" si="1"/>
        <v>333.5</v>
      </c>
      <c r="E18" s="13" t="e">
        <f t="shared" si="0"/>
        <v>#DIV/0!</v>
      </c>
      <c r="F18" s="165">
        <f>SUM(F19:F20,F21)</f>
        <v>0</v>
      </c>
      <c r="G18" s="165">
        <f>SUM(G19:G20,G21)</f>
        <v>333.5</v>
      </c>
      <c r="H18" s="166" t="e">
        <f t="shared" si="2"/>
        <v>#DIV/0!</v>
      </c>
      <c r="I18" s="165"/>
      <c r="J18" s="166"/>
      <c r="K18" s="13"/>
    </row>
    <row r="19" spans="1:11" ht="24.75" customHeight="1">
      <c r="A19" s="103" t="s">
        <v>54</v>
      </c>
      <c r="B19" s="123" t="s">
        <v>14</v>
      </c>
      <c r="C19" s="71">
        <f t="shared" si="1"/>
        <v>0</v>
      </c>
      <c r="D19" s="12">
        <f t="shared" si="1"/>
        <v>0</v>
      </c>
      <c r="E19" s="13"/>
      <c r="F19" s="177"/>
      <c r="G19" s="173">
        <v>0</v>
      </c>
      <c r="H19" s="166"/>
      <c r="I19" s="171"/>
      <c r="J19" s="172"/>
      <c r="K19" s="13"/>
    </row>
    <row r="20" spans="1:11" ht="16.5" customHeight="1">
      <c r="A20" s="103" t="s">
        <v>55</v>
      </c>
      <c r="B20" s="123" t="s">
        <v>6</v>
      </c>
      <c r="C20" s="71">
        <f t="shared" si="1"/>
        <v>0</v>
      </c>
      <c r="D20" s="12">
        <f t="shared" si="1"/>
        <v>0</v>
      </c>
      <c r="E20" s="13" t="e">
        <f>D20/C20*100</f>
        <v>#DIV/0!</v>
      </c>
      <c r="F20" s="165"/>
      <c r="G20" s="166"/>
      <c r="H20" s="166" t="e">
        <f t="shared" si="2"/>
        <v>#DIV/0!</v>
      </c>
      <c r="I20" s="171"/>
      <c r="J20" s="172"/>
      <c r="K20" s="13"/>
    </row>
    <row r="21" spans="1:11" ht="25.5" customHeight="1">
      <c r="A21" s="103" t="s">
        <v>104</v>
      </c>
      <c r="B21" s="123" t="s">
        <v>105</v>
      </c>
      <c r="C21" s="71"/>
      <c r="D21" s="12"/>
      <c r="E21" s="13"/>
      <c r="F21" s="165"/>
      <c r="G21" s="165">
        <v>333.5</v>
      </c>
      <c r="H21" s="166"/>
      <c r="I21" s="171"/>
      <c r="J21" s="171"/>
      <c r="K21" s="13"/>
    </row>
    <row r="22" spans="1:11" ht="15" customHeight="1">
      <c r="A22" s="104" t="s">
        <v>56</v>
      </c>
      <c r="B22" s="124" t="s">
        <v>4</v>
      </c>
      <c r="C22" s="112">
        <f t="shared" si="1"/>
        <v>51.5</v>
      </c>
      <c r="D22" s="14">
        <f t="shared" si="1"/>
        <v>154.5</v>
      </c>
      <c r="E22" s="16">
        <f>D22/C22*100</f>
        <v>300</v>
      </c>
      <c r="F22" s="170">
        <f>(F23+F24+F25)</f>
        <v>34.9</v>
      </c>
      <c r="G22" s="178">
        <f>(G23+G24+G25)</f>
        <v>152.6</v>
      </c>
      <c r="H22" s="169">
        <f t="shared" si="2"/>
        <v>437.24928366762174</v>
      </c>
      <c r="I22" s="170">
        <f>(I23+I24+I25)</f>
        <v>16.6</v>
      </c>
      <c r="J22" s="178">
        <f>(J23+J24+J25)</f>
        <v>1.9</v>
      </c>
      <c r="K22" s="93">
        <f>J22/I22*100</f>
        <v>11.445783132530119</v>
      </c>
    </row>
    <row r="23" spans="1:11" ht="38.25" customHeight="1">
      <c r="A23" s="103" t="s">
        <v>57</v>
      </c>
      <c r="B23" s="127" t="s">
        <v>15</v>
      </c>
      <c r="C23" s="71">
        <f t="shared" si="1"/>
        <v>34.9</v>
      </c>
      <c r="D23" s="12">
        <f t="shared" si="1"/>
        <v>152.6</v>
      </c>
      <c r="E23" s="13">
        <f>D23/C23*100</f>
        <v>437.24928366762174</v>
      </c>
      <c r="F23" s="165">
        <v>34.9</v>
      </c>
      <c r="G23" s="166">
        <v>152.6</v>
      </c>
      <c r="H23" s="166">
        <f t="shared" si="2"/>
        <v>437.24928366762174</v>
      </c>
      <c r="I23" s="171"/>
      <c r="J23" s="172"/>
      <c r="K23" s="13"/>
    </row>
    <row r="24" spans="1:11" ht="26.25" customHeight="1">
      <c r="A24" s="103" t="s">
        <v>58</v>
      </c>
      <c r="B24" s="127" t="s">
        <v>32</v>
      </c>
      <c r="C24" s="71">
        <f t="shared" si="1"/>
        <v>16.6</v>
      </c>
      <c r="D24" s="12">
        <f t="shared" si="1"/>
        <v>1.9</v>
      </c>
      <c r="E24" s="13"/>
      <c r="F24" s="165"/>
      <c r="G24" s="166"/>
      <c r="H24" s="166"/>
      <c r="I24" s="171">
        <v>16.6</v>
      </c>
      <c r="J24" s="168">
        <v>1.9</v>
      </c>
      <c r="K24" s="13">
        <f>J24/I24*100</f>
        <v>11.445783132530119</v>
      </c>
    </row>
    <row r="25" spans="1:11" ht="27.75" customHeight="1">
      <c r="A25" s="103" t="s">
        <v>59</v>
      </c>
      <c r="B25" s="127" t="s">
        <v>16</v>
      </c>
      <c r="C25" s="71">
        <f t="shared" si="1"/>
        <v>0</v>
      </c>
      <c r="D25" s="12">
        <f t="shared" si="1"/>
        <v>0</v>
      </c>
      <c r="E25" s="13"/>
      <c r="F25" s="165">
        <v>0</v>
      </c>
      <c r="G25" s="166"/>
      <c r="H25" s="166"/>
      <c r="I25" s="171"/>
      <c r="J25" s="172"/>
      <c r="K25" s="13"/>
    </row>
    <row r="26" spans="1:11" ht="37.5" customHeight="1">
      <c r="A26" s="104" t="s">
        <v>60</v>
      </c>
      <c r="B26" s="124" t="s">
        <v>17</v>
      </c>
      <c r="C26" s="112">
        <f t="shared" si="1"/>
        <v>0</v>
      </c>
      <c r="D26" s="14">
        <f t="shared" si="1"/>
        <v>0</v>
      </c>
      <c r="E26" s="13"/>
      <c r="F26" s="170">
        <f>F27+F28+F29+F30+F31+F32+F33+F34+F35+F36</f>
        <v>0</v>
      </c>
      <c r="G26" s="169">
        <f>G27+G28+G29+G30+G31+G32+G33+G34+G35+G36</f>
        <v>0</v>
      </c>
      <c r="H26" s="169"/>
      <c r="I26" s="170">
        <f>I27+I28+I29+I30+I31+I32+I33+I34+I35+I36</f>
        <v>0</v>
      </c>
      <c r="J26" s="169">
        <f>J27+J28+J29+J30+J31+J32+J33+J34+J35+J36</f>
        <v>0</v>
      </c>
      <c r="K26" s="13"/>
    </row>
    <row r="27" spans="1:11" ht="12" customHeight="1">
      <c r="A27" s="103" t="s">
        <v>61</v>
      </c>
      <c r="B27" s="126" t="s">
        <v>8</v>
      </c>
      <c r="C27" s="71">
        <f t="shared" si="1"/>
        <v>0</v>
      </c>
      <c r="D27" s="12">
        <f t="shared" si="1"/>
        <v>0</v>
      </c>
      <c r="E27" s="13"/>
      <c r="F27" s="165"/>
      <c r="G27" s="166">
        <v>0</v>
      </c>
      <c r="H27" s="166"/>
      <c r="I27" s="171"/>
      <c r="J27" s="172"/>
      <c r="K27" s="13"/>
    </row>
    <row r="28" spans="1:11" ht="24" customHeight="1">
      <c r="A28" s="103" t="s">
        <v>62</v>
      </c>
      <c r="B28" s="123" t="s">
        <v>91</v>
      </c>
      <c r="C28" s="71">
        <f t="shared" si="1"/>
        <v>0</v>
      </c>
      <c r="D28" s="12">
        <f t="shared" si="1"/>
        <v>0</v>
      </c>
      <c r="E28" s="13"/>
      <c r="F28" s="165"/>
      <c r="G28" s="166"/>
      <c r="H28" s="166"/>
      <c r="I28" s="171"/>
      <c r="J28" s="172"/>
      <c r="K28" s="13" t="e">
        <f>J28/I28*100</f>
        <v>#DIV/0!</v>
      </c>
    </row>
    <row r="29" spans="1:11" ht="12.75" customHeight="1">
      <c r="A29" s="103" t="s">
        <v>63</v>
      </c>
      <c r="B29" s="126" t="s">
        <v>18</v>
      </c>
      <c r="C29" s="71">
        <f t="shared" si="1"/>
        <v>0</v>
      </c>
      <c r="D29" s="12">
        <f t="shared" si="1"/>
        <v>0</v>
      </c>
      <c r="E29" s="13"/>
      <c r="F29" s="165">
        <v>0</v>
      </c>
      <c r="G29" s="166">
        <v>0</v>
      </c>
      <c r="H29" s="166"/>
      <c r="I29" s="171"/>
      <c r="J29" s="172"/>
      <c r="K29" s="13"/>
    </row>
    <row r="30" spans="1:11" ht="24" customHeight="1">
      <c r="A30" s="105" t="s">
        <v>87</v>
      </c>
      <c r="B30" s="128" t="s">
        <v>88</v>
      </c>
      <c r="C30" s="113">
        <f>F30+I30</f>
        <v>0</v>
      </c>
      <c r="D30" s="18">
        <f>G30+J30</f>
        <v>0</v>
      </c>
      <c r="E30" s="19"/>
      <c r="F30" s="179">
        <v>0</v>
      </c>
      <c r="G30" s="180">
        <v>0</v>
      </c>
      <c r="H30" s="180"/>
      <c r="I30" s="181"/>
      <c r="J30" s="182"/>
      <c r="K30" s="13" t="e">
        <f>J30/I30*100</f>
        <v>#DIV/0!</v>
      </c>
    </row>
    <row r="31" spans="1:11" ht="24.75" customHeight="1">
      <c r="A31" s="103" t="s">
        <v>101</v>
      </c>
      <c r="B31" s="129" t="s">
        <v>84</v>
      </c>
      <c r="C31" s="71">
        <f t="shared" si="1"/>
        <v>0</v>
      </c>
      <c r="D31" s="12">
        <f t="shared" si="1"/>
        <v>0</v>
      </c>
      <c r="E31" s="13"/>
      <c r="F31" s="165">
        <v>0</v>
      </c>
      <c r="G31" s="166">
        <v>0</v>
      </c>
      <c r="H31" s="166"/>
      <c r="I31" s="165">
        <v>0</v>
      </c>
      <c r="J31" s="166">
        <v>0</v>
      </c>
      <c r="K31" s="13"/>
    </row>
    <row r="32" spans="1:11" ht="12" customHeight="1">
      <c r="A32" s="103" t="s">
        <v>64</v>
      </c>
      <c r="B32" s="123" t="s">
        <v>19</v>
      </c>
      <c r="C32" s="71">
        <f t="shared" si="1"/>
        <v>0</v>
      </c>
      <c r="D32" s="12">
        <f t="shared" si="1"/>
        <v>0</v>
      </c>
      <c r="E32" s="13"/>
      <c r="F32" s="165"/>
      <c r="G32" s="166">
        <v>0</v>
      </c>
      <c r="H32" s="166"/>
      <c r="I32" s="171"/>
      <c r="J32" s="172"/>
      <c r="K32" s="13"/>
    </row>
    <row r="33" spans="1:11" ht="12.75" customHeight="1">
      <c r="A33" s="103" t="s">
        <v>65</v>
      </c>
      <c r="B33" s="123" t="s">
        <v>35</v>
      </c>
      <c r="C33" s="71">
        <f t="shared" si="1"/>
        <v>0</v>
      </c>
      <c r="D33" s="12">
        <f t="shared" si="1"/>
        <v>0</v>
      </c>
      <c r="E33" s="13"/>
      <c r="F33" s="165"/>
      <c r="G33" s="166"/>
      <c r="H33" s="166"/>
      <c r="I33" s="171"/>
      <c r="J33" s="172"/>
      <c r="K33" s="13"/>
    </row>
    <row r="34" spans="1:11" ht="17.25" customHeight="1" thickBot="1">
      <c r="A34" s="106" t="s">
        <v>66</v>
      </c>
      <c r="B34" s="130" t="s">
        <v>20</v>
      </c>
      <c r="C34" s="114">
        <f t="shared" si="1"/>
        <v>0</v>
      </c>
      <c r="D34" s="20">
        <f t="shared" si="1"/>
        <v>0</v>
      </c>
      <c r="E34" s="79"/>
      <c r="F34" s="183"/>
      <c r="G34" s="184"/>
      <c r="H34" s="185"/>
      <c r="I34" s="186"/>
      <c r="J34" s="187"/>
      <c r="K34" s="79"/>
    </row>
    <row r="35" spans="1:11" ht="25.5" customHeight="1" thickBot="1">
      <c r="A35" s="107" t="s">
        <v>67</v>
      </c>
      <c r="B35" s="131" t="s">
        <v>5</v>
      </c>
      <c r="C35" s="115">
        <f t="shared" si="1"/>
        <v>0</v>
      </c>
      <c r="D35" s="21">
        <f t="shared" si="1"/>
        <v>0</v>
      </c>
      <c r="E35" s="80"/>
      <c r="F35" s="188"/>
      <c r="G35" s="189"/>
      <c r="H35" s="190"/>
      <c r="I35" s="191"/>
      <c r="J35" s="192"/>
      <c r="K35" s="94" t="e">
        <f>J35/I35*100</f>
        <v>#DIV/0!</v>
      </c>
    </row>
    <row r="36" spans="1:11" ht="13.5" customHeight="1">
      <c r="A36" s="108" t="s">
        <v>89</v>
      </c>
      <c r="B36" s="9" t="s">
        <v>90</v>
      </c>
      <c r="C36" s="116">
        <f>F36+I36</f>
        <v>0</v>
      </c>
      <c r="D36" s="22">
        <f>G36+J36</f>
        <v>0</v>
      </c>
      <c r="E36" s="81"/>
      <c r="F36" s="193"/>
      <c r="G36" s="194"/>
      <c r="H36" s="195"/>
      <c r="I36" s="196"/>
      <c r="J36" s="197"/>
      <c r="K36" s="13"/>
    </row>
    <row r="37" spans="1:11" ht="36.75" customHeight="1">
      <c r="A37" s="109" t="s">
        <v>68</v>
      </c>
      <c r="B37" s="132" t="s">
        <v>83</v>
      </c>
      <c r="C37" s="117">
        <f t="shared" si="1"/>
        <v>622.7</v>
      </c>
      <c r="D37" s="23">
        <f t="shared" si="1"/>
        <v>237.7</v>
      </c>
      <c r="E37" s="24">
        <f>D37/C37*100</f>
        <v>38.17247470692146</v>
      </c>
      <c r="F37" s="198">
        <f>(F38+F39+F40+F41)</f>
        <v>180.10000000000002</v>
      </c>
      <c r="G37" s="199">
        <f>(G38+G39+G40+G41)</f>
        <v>59.6</v>
      </c>
      <c r="H37" s="199">
        <f>G37/F37*100</f>
        <v>33.09272626318712</v>
      </c>
      <c r="I37" s="198">
        <f>(I38+I39+I40+I41)</f>
        <v>442.6</v>
      </c>
      <c r="J37" s="199">
        <f>(J38+J39+J40+J41)</f>
        <v>178.1</v>
      </c>
      <c r="K37" s="93">
        <f>J37/I37*100</f>
        <v>40.23949389968368</v>
      </c>
    </row>
    <row r="38" spans="1:11" ht="24.75" customHeight="1">
      <c r="A38" s="103" t="s">
        <v>92</v>
      </c>
      <c r="B38" s="127" t="s">
        <v>39</v>
      </c>
      <c r="C38" s="71">
        <f t="shared" si="1"/>
        <v>14.3</v>
      </c>
      <c r="D38" s="12">
        <f t="shared" si="1"/>
        <v>0</v>
      </c>
      <c r="E38" s="13"/>
      <c r="F38" s="200">
        <v>14.3</v>
      </c>
      <c r="G38" s="201"/>
      <c r="H38" s="202">
        <f>G38/F38*100</f>
        <v>0</v>
      </c>
      <c r="I38" s="200"/>
      <c r="J38" s="201"/>
      <c r="K38" s="13"/>
    </row>
    <row r="39" spans="1:11" ht="13.5" customHeight="1">
      <c r="A39" s="103" t="s">
        <v>102</v>
      </c>
      <c r="B39" s="127" t="s">
        <v>21</v>
      </c>
      <c r="C39" s="71">
        <f t="shared" si="1"/>
        <v>224.5</v>
      </c>
      <c r="D39" s="12">
        <f t="shared" si="1"/>
        <v>96.9</v>
      </c>
      <c r="E39" s="13">
        <f>D39/C39*100</f>
        <v>43.16258351893096</v>
      </c>
      <c r="F39" s="203">
        <v>124.5</v>
      </c>
      <c r="G39" s="173">
        <v>57</v>
      </c>
      <c r="H39" s="166">
        <f>G39/F39*100</f>
        <v>45.78313253012048</v>
      </c>
      <c r="I39" s="174">
        <v>100</v>
      </c>
      <c r="J39" s="175">
        <v>39.9</v>
      </c>
      <c r="K39" s="13">
        <f>J39/I39*100</f>
        <v>39.9</v>
      </c>
    </row>
    <row r="40" spans="1:11" ht="38.25" customHeight="1">
      <c r="A40" s="103" t="s">
        <v>97</v>
      </c>
      <c r="B40" s="127" t="s">
        <v>98</v>
      </c>
      <c r="C40" s="71">
        <f t="shared" si="1"/>
        <v>0</v>
      </c>
      <c r="D40" s="12">
        <f t="shared" si="1"/>
        <v>0</v>
      </c>
      <c r="E40" s="16"/>
      <c r="F40" s="170"/>
      <c r="G40" s="173">
        <v>0</v>
      </c>
      <c r="H40" s="169"/>
      <c r="I40" s="174"/>
      <c r="J40" s="175"/>
      <c r="K40" s="13" t="e">
        <f>J40/I40*100</f>
        <v>#DIV/0!</v>
      </c>
    </row>
    <row r="41" spans="1:11" ht="37.5" customHeight="1">
      <c r="A41" s="103" t="s">
        <v>93</v>
      </c>
      <c r="B41" s="127" t="s">
        <v>22</v>
      </c>
      <c r="C41" s="71">
        <f t="shared" si="1"/>
        <v>383.90000000000003</v>
      </c>
      <c r="D41" s="12">
        <f t="shared" si="1"/>
        <v>140.79999999999998</v>
      </c>
      <c r="E41" s="13">
        <f aca="true" t="shared" si="3" ref="E41:E48">D41/C41*100</f>
        <v>36.67621776504297</v>
      </c>
      <c r="F41" s="165">
        <v>41.3</v>
      </c>
      <c r="G41" s="173">
        <v>2.6</v>
      </c>
      <c r="H41" s="166">
        <f aca="true" t="shared" si="4" ref="H41:H48">G41/F41*100</f>
        <v>6.2953995157385</v>
      </c>
      <c r="I41" s="174">
        <v>342.6</v>
      </c>
      <c r="J41" s="175">
        <v>138.2</v>
      </c>
      <c r="K41" s="13">
        <f>J41/I41*100</f>
        <v>40.33858727378867</v>
      </c>
    </row>
    <row r="42" spans="1:11" ht="25.5" customHeight="1">
      <c r="A42" s="104" t="s">
        <v>69</v>
      </c>
      <c r="B42" s="124" t="s">
        <v>23</v>
      </c>
      <c r="C42" s="112">
        <f t="shared" si="1"/>
        <v>26.2</v>
      </c>
      <c r="D42" s="14">
        <f t="shared" si="1"/>
        <v>218.8</v>
      </c>
      <c r="E42" s="16">
        <f t="shared" si="3"/>
        <v>835.1145038167939</v>
      </c>
      <c r="F42" s="170">
        <f>F43</f>
        <v>26.2</v>
      </c>
      <c r="G42" s="169">
        <f>G43</f>
        <v>218.8</v>
      </c>
      <c r="H42" s="169">
        <f t="shared" si="4"/>
        <v>835.1145038167939</v>
      </c>
      <c r="I42" s="170"/>
      <c r="J42" s="169"/>
      <c r="K42" s="13"/>
    </row>
    <row r="43" spans="1:11" ht="26.25" customHeight="1">
      <c r="A43" s="103" t="s">
        <v>70</v>
      </c>
      <c r="B43" s="127" t="s">
        <v>24</v>
      </c>
      <c r="C43" s="71">
        <f t="shared" si="1"/>
        <v>26.2</v>
      </c>
      <c r="D43" s="12">
        <f t="shared" si="1"/>
        <v>218.8</v>
      </c>
      <c r="E43" s="13">
        <f t="shared" si="3"/>
        <v>835.1145038167939</v>
      </c>
      <c r="F43" s="165">
        <v>26.2</v>
      </c>
      <c r="G43" s="173">
        <v>218.8</v>
      </c>
      <c r="H43" s="166">
        <f t="shared" si="4"/>
        <v>835.1145038167939</v>
      </c>
      <c r="I43" s="170"/>
      <c r="J43" s="172"/>
      <c r="K43" s="13"/>
    </row>
    <row r="44" spans="1:11" ht="27.75" customHeight="1">
      <c r="A44" s="104" t="s">
        <v>71</v>
      </c>
      <c r="B44" s="124" t="s">
        <v>29</v>
      </c>
      <c r="C44" s="112">
        <f t="shared" si="1"/>
        <v>18.7</v>
      </c>
      <c r="D44" s="14">
        <f t="shared" si="1"/>
        <v>16.4</v>
      </c>
      <c r="E44" s="13"/>
      <c r="F44" s="170">
        <f>F45+F46</f>
        <v>0</v>
      </c>
      <c r="G44" s="170">
        <f>G45+G46</f>
        <v>0</v>
      </c>
      <c r="H44" s="176"/>
      <c r="I44" s="170">
        <f>I45+I46</f>
        <v>18.7</v>
      </c>
      <c r="J44" s="170">
        <f>J45+J46</f>
        <v>16.4</v>
      </c>
      <c r="K44" s="93">
        <f>J44/I44*100</f>
        <v>87.70053475935828</v>
      </c>
    </row>
    <row r="45" spans="1:11" ht="21" customHeight="1">
      <c r="A45" s="103" t="s">
        <v>72</v>
      </c>
      <c r="B45" s="127" t="s">
        <v>30</v>
      </c>
      <c r="C45" s="71">
        <f t="shared" si="1"/>
        <v>0</v>
      </c>
      <c r="D45" s="12">
        <f t="shared" si="1"/>
        <v>0</v>
      </c>
      <c r="E45" s="13" t="e">
        <f t="shared" si="3"/>
        <v>#DIV/0!</v>
      </c>
      <c r="F45" s="165"/>
      <c r="G45" s="173"/>
      <c r="H45" s="204" t="e">
        <f t="shared" si="4"/>
        <v>#DIV/0!</v>
      </c>
      <c r="I45" s="171"/>
      <c r="J45" s="172"/>
      <c r="K45" s="13" t="e">
        <f>J45/I45*100</f>
        <v>#DIV/0!</v>
      </c>
    </row>
    <row r="46" spans="1:11" ht="24" customHeight="1">
      <c r="A46" s="103" t="s">
        <v>85</v>
      </c>
      <c r="B46" s="127" t="s">
        <v>86</v>
      </c>
      <c r="C46" s="71">
        <f t="shared" si="1"/>
        <v>18.7</v>
      </c>
      <c r="D46" s="12">
        <f t="shared" si="1"/>
        <v>16.4</v>
      </c>
      <c r="E46" s="13"/>
      <c r="F46" s="165">
        <v>0</v>
      </c>
      <c r="G46" s="173">
        <v>0</v>
      </c>
      <c r="H46" s="166"/>
      <c r="I46" s="167">
        <v>18.7</v>
      </c>
      <c r="J46" s="168">
        <v>16.4</v>
      </c>
      <c r="K46" s="13">
        <f>J46/I46*100</f>
        <v>87.70053475935828</v>
      </c>
    </row>
    <row r="47" spans="1:11" ht="26.25" customHeight="1">
      <c r="A47" s="104" t="s">
        <v>73</v>
      </c>
      <c r="B47" s="124" t="s">
        <v>40</v>
      </c>
      <c r="C47" s="99">
        <f t="shared" si="1"/>
        <v>49.900000000000006</v>
      </c>
      <c r="D47" s="17">
        <f t="shared" si="1"/>
        <v>59.599999999999994</v>
      </c>
      <c r="E47" s="13">
        <f t="shared" si="3"/>
        <v>119.43887775551099</v>
      </c>
      <c r="F47" s="170">
        <f>F48</f>
        <v>19.3</v>
      </c>
      <c r="G47" s="169">
        <f>G48</f>
        <v>87.6</v>
      </c>
      <c r="H47" s="176">
        <f t="shared" si="4"/>
        <v>453.8860103626942</v>
      </c>
      <c r="I47" s="170">
        <f>I48</f>
        <v>30.6</v>
      </c>
      <c r="J47" s="169">
        <f>J48</f>
        <v>-28</v>
      </c>
      <c r="K47" s="93">
        <f>J47/I47*100</f>
        <v>-91.50326797385621</v>
      </c>
    </row>
    <row r="48" spans="1:11" ht="15.75" customHeight="1">
      <c r="A48" s="103" t="s">
        <v>103</v>
      </c>
      <c r="B48" s="127" t="s">
        <v>38</v>
      </c>
      <c r="C48" s="71">
        <f t="shared" si="1"/>
        <v>49.900000000000006</v>
      </c>
      <c r="D48" s="12">
        <f t="shared" si="1"/>
        <v>59.599999999999994</v>
      </c>
      <c r="E48" s="13">
        <f t="shared" si="3"/>
        <v>119.43887775551099</v>
      </c>
      <c r="F48" s="165">
        <v>19.3</v>
      </c>
      <c r="G48" s="173">
        <v>87.6</v>
      </c>
      <c r="H48" s="166">
        <f t="shared" si="4"/>
        <v>453.8860103626942</v>
      </c>
      <c r="I48" s="167">
        <v>30.6</v>
      </c>
      <c r="J48" s="175">
        <v>-28</v>
      </c>
      <c r="K48" s="13">
        <f>J48/I48*100</f>
        <v>-91.50326797385621</v>
      </c>
    </row>
    <row r="49" spans="1:11" ht="15.75" customHeight="1">
      <c r="A49" s="104" t="s">
        <v>74</v>
      </c>
      <c r="B49" s="124" t="s">
        <v>33</v>
      </c>
      <c r="C49" s="71">
        <f t="shared" si="1"/>
        <v>0</v>
      </c>
      <c r="D49" s="12">
        <f t="shared" si="1"/>
        <v>0</v>
      </c>
      <c r="E49" s="13"/>
      <c r="F49" s="170">
        <f>F50</f>
        <v>0</v>
      </c>
      <c r="G49" s="169">
        <f>G50</f>
        <v>0</v>
      </c>
      <c r="H49" s="166"/>
      <c r="I49" s="170">
        <f>I50</f>
        <v>0</v>
      </c>
      <c r="J49" s="169">
        <f>J50</f>
        <v>0</v>
      </c>
      <c r="K49" s="13"/>
    </row>
    <row r="50" spans="1:11" ht="15" customHeight="1">
      <c r="A50" s="103" t="s">
        <v>75</v>
      </c>
      <c r="B50" s="127" t="s">
        <v>34</v>
      </c>
      <c r="C50" s="71">
        <f t="shared" si="1"/>
        <v>0</v>
      </c>
      <c r="D50" s="12">
        <f t="shared" si="1"/>
        <v>0</v>
      </c>
      <c r="E50" s="13"/>
      <c r="F50" s="165"/>
      <c r="G50" s="173"/>
      <c r="H50" s="166"/>
      <c r="I50" s="171"/>
      <c r="J50" s="172"/>
      <c r="K50" s="13"/>
    </row>
    <row r="51" spans="1:11" ht="16.5" customHeight="1">
      <c r="A51" s="104" t="s">
        <v>76</v>
      </c>
      <c r="B51" s="124" t="s">
        <v>25</v>
      </c>
      <c r="C51" s="112">
        <f t="shared" si="1"/>
        <v>133.8</v>
      </c>
      <c r="D51" s="14">
        <f t="shared" si="1"/>
        <v>71</v>
      </c>
      <c r="E51" s="16">
        <f>D51/C51*100</f>
        <v>53.0642750373692</v>
      </c>
      <c r="F51" s="205">
        <v>133.8</v>
      </c>
      <c r="G51" s="206">
        <v>61.6</v>
      </c>
      <c r="H51" s="176">
        <f>G51/F51*100</f>
        <v>46.038863976083704</v>
      </c>
      <c r="I51" s="171"/>
      <c r="J51" s="207">
        <v>9.4</v>
      </c>
      <c r="K51" s="13"/>
    </row>
    <row r="52" spans="1:11" ht="16.5" customHeight="1">
      <c r="A52" s="104" t="s">
        <v>77</v>
      </c>
      <c r="B52" s="124" t="s">
        <v>7</v>
      </c>
      <c r="C52" s="118">
        <f t="shared" si="1"/>
        <v>10.1</v>
      </c>
      <c r="D52" s="23">
        <f t="shared" si="1"/>
        <v>117.7</v>
      </c>
      <c r="E52" s="24"/>
      <c r="F52" s="176">
        <v>0</v>
      </c>
      <c r="G52" s="208"/>
      <c r="H52" s="209"/>
      <c r="I52" s="207">
        <v>10.1</v>
      </c>
      <c r="J52" s="210">
        <v>117.7</v>
      </c>
      <c r="K52" s="93">
        <f>J52/I52*100</f>
        <v>1165.3465346534654</v>
      </c>
    </row>
    <row r="53" spans="1:11" ht="16.5" customHeight="1">
      <c r="A53" s="109" t="s">
        <v>99</v>
      </c>
      <c r="B53" s="133" t="s">
        <v>100</v>
      </c>
      <c r="C53" s="118">
        <f>F53+I53</f>
        <v>0</v>
      </c>
      <c r="D53" s="23">
        <f>G53+J53</f>
        <v>0</v>
      </c>
      <c r="E53" s="24"/>
      <c r="F53" s="211">
        <v>0</v>
      </c>
      <c r="G53" s="212"/>
      <c r="H53" s="209"/>
      <c r="I53" s="213"/>
      <c r="J53" s="214"/>
      <c r="K53" s="140"/>
    </row>
    <row r="54" spans="1:11" ht="13.5" customHeight="1" thickBot="1">
      <c r="A54" s="109" t="s">
        <v>94</v>
      </c>
      <c r="B54" s="62" t="s">
        <v>95</v>
      </c>
      <c r="C54" s="99">
        <f t="shared" si="1"/>
        <v>0</v>
      </c>
      <c r="D54" s="14">
        <f t="shared" si="1"/>
        <v>0</v>
      </c>
      <c r="E54" s="64"/>
      <c r="F54" s="215"/>
      <c r="G54" s="216"/>
      <c r="H54" s="217"/>
      <c r="I54" s="218"/>
      <c r="J54" s="218"/>
      <c r="K54" s="60"/>
    </row>
    <row r="55" spans="1:11" ht="31.5" customHeight="1" thickBot="1">
      <c r="A55" s="223" t="s">
        <v>108</v>
      </c>
      <c r="B55" s="224" t="s">
        <v>109</v>
      </c>
      <c r="C55" s="69">
        <f>C56</f>
        <v>2648</v>
      </c>
      <c r="D55" s="11">
        <f>D56</f>
        <v>2343.6000000000004</v>
      </c>
      <c r="E55" s="11">
        <f>D55/C55*100</f>
        <v>88.5045317220544</v>
      </c>
      <c r="F55" s="69">
        <f>F56</f>
        <v>1172.8</v>
      </c>
      <c r="G55" s="11">
        <f>G56</f>
        <v>1038.2</v>
      </c>
      <c r="H55" s="176">
        <f>G55/F55*100</f>
        <v>88.52319236016372</v>
      </c>
      <c r="I55" s="85">
        <f>I56</f>
        <v>1475.2</v>
      </c>
      <c r="J55" s="35">
        <f>J56</f>
        <v>1305.4</v>
      </c>
      <c r="K55" s="36">
        <f>J55/I55*100</f>
        <v>88.48969631236443</v>
      </c>
    </row>
    <row r="56" spans="1:11" ht="22.5" customHeight="1">
      <c r="A56" s="103" t="s">
        <v>110</v>
      </c>
      <c r="B56" s="123" t="s">
        <v>111</v>
      </c>
      <c r="C56" s="71">
        <f>F56+I56</f>
        <v>2648</v>
      </c>
      <c r="D56" s="12">
        <f>G56+J56</f>
        <v>2343.6000000000004</v>
      </c>
      <c r="E56" s="13">
        <f>D56/C56*100</f>
        <v>88.5045317220544</v>
      </c>
      <c r="F56" s="70">
        <v>1172.8</v>
      </c>
      <c r="G56" s="13">
        <v>1038.2</v>
      </c>
      <c r="H56" s="176">
        <f>G56/F56*100</f>
        <v>88.52319236016372</v>
      </c>
      <c r="I56" s="86">
        <v>1475.2</v>
      </c>
      <c r="J56" s="86">
        <v>1305.4</v>
      </c>
      <c r="K56" s="36">
        <f>J56/I56*100</f>
        <v>88.48969631236443</v>
      </c>
    </row>
    <row r="57" spans="1:11" ht="12.75">
      <c r="A57" s="2"/>
      <c r="B57" s="2"/>
      <c r="C57" s="2"/>
      <c r="D57" s="2"/>
      <c r="E57" s="4"/>
      <c r="F57" s="220"/>
      <c r="G57" s="219"/>
      <c r="H57" s="220"/>
      <c r="K57" s="30"/>
    </row>
    <row r="58" spans="1:11" ht="12.75">
      <c r="A58" s="2"/>
      <c r="B58" s="2"/>
      <c r="C58" s="2"/>
      <c r="D58" s="2"/>
      <c r="E58" s="4"/>
      <c r="F58" s="220"/>
      <c r="G58" s="219"/>
      <c r="H58" s="220"/>
      <c r="K58" s="30"/>
    </row>
    <row r="59" spans="1:11" ht="12.75">
      <c r="A59" s="2"/>
      <c r="B59" s="2"/>
      <c r="C59" s="2"/>
      <c r="D59" s="2"/>
      <c r="E59" s="4"/>
      <c r="F59" s="220"/>
      <c r="G59" s="219"/>
      <c r="H59" s="220"/>
      <c r="K59" s="30"/>
    </row>
    <row r="60" spans="2:11" ht="12.75">
      <c r="B60" s="2"/>
      <c r="C60" s="2"/>
      <c r="D60" s="2"/>
      <c r="K60" s="30"/>
    </row>
    <row r="61" ht="12.75">
      <c r="K61" s="30"/>
    </row>
    <row r="62" ht="12.75">
      <c r="K62" s="30"/>
    </row>
    <row r="63" ht="12.75">
      <c r="K63" s="30"/>
    </row>
    <row r="64" ht="12.75">
      <c r="K64" s="30"/>
    </row>
    <row r="65" ht="12.75">
      <c r="K65" s="30"/>
    </row>
    <row r="66" ht="12.75">
      <c r="K66" s="30"/>
    </row>
    <row r="67" ht="12.75">
      <c r="K67" s="30"/>
    </row>
    <row r="68" ht="12.75">
      <c r="K68" s="30"/>
    </row>
    <row r="69" ht="12.75">
      <c r="K69" s="30"/>
    </row>
    <row r="70" ht="12.75">
      <c r="K70" s="30"/>
    </row>
    <row r="71" ht="12.75">
      <c r="K71" s="30"/>
    </row>
    <row r="72" ht="12.75">
      <c r="K72" s="30"/>
    </row>
    <row r="73" ht="12.75">
      <c r="K73" s="30"/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20.25390625" style="0" customWidth="1"/>
    <col min="2" max="2" width="43.75390625" style="0" customWidth="1"/>
    <col min="3" max="3" width="10.125" style="0" customWidth="1"/>
    <col min="5" max="5" width="9.00390625" style="0" customWidth="1"/>
    <col min="6" max="6" width="9.125" style="152" customWidth="1"/>
    <col min="7" max="7" width="9.625" style="152" bestFit="1" customWidth="1"/>
    <col min="8" max="8" width="7.625" style="152" customWidth="1"/>
    <col min="9" max="9" width="7.875" style="152" customWidth="1"/>
    <col min="10" max="10" width="8.875" style="152" customWidth="1"/>
    <col min="11" max="11" width="8.25390625" style="29" customWidth="1"/>
  </cols>
  <sheetData>
    <row r="1" spans="1:11" ht="33" customHeight="1">
      <c r="A1" s="146" t="s">
        <v>116</v>
      </c>
      <c r="B1" s="147"/>
      <c r="C1" s="147"/>
      <c r="D1" s="147"/>
      <c r="E1" s="147"/>
      <c r="F1" s="149"/>
      <c r="G1" s="149"/>
      <c r="H1" s="149"/>
      <c r="I1" s="150"/>
      <c r="J1" s="150"/>
      <c r="K1" s="148"/>
    </row>
    <row r="2" spans="1:11" ht="27" customHeight="1" thickBot="1">
      <c r="A2" s="7"/>
      <c r="B2" s="7"/>
      <c r="C2" s="7"/>
      <c r="D2" s="7"/>
      <c r="E2" s="7"/>
      <c r="F2" s="151"/>
      <c r="G2" s="151"/>
      <c r="H2" s="151"/>
      <c r="K2" s="30"/>
    </row>
    <row r="3" spans="1:11" ht="24.75" customHeight="1">
      <c r="A3" s="110" t="s">
        <v>36</v>
      </c>
      <c r="B3" s="119" t="s">
        <v>0</v>
      </c>
      <c r="C3" s="6" t="s">
        <v>78</v>
      </c>
      <c r="D3" s="6"/>
      <c r="E3" s="134"/>
      <c r="F3" s="153" t="s">
        <v>96</v>
      </c>
      <c r="G3" s="154"/>
      <c r="H3" s="155"/>
      <c r="I3" s="153" t="s">
        <v>79</v>
      </c>
      <c r="J3" s="153"/>
      <c r="K3" s="32"/>
    </row>
    <row r="4" spans="1:11" ht="24" customHeight="1" thickBot="1">
      <c r="A4" s="100"/>
      <c r="B4" s="120"/>
      <c r="C4" s="111" t="s">
        <v>80</v>
      </c>
      <c r="D4" s="5" t="s">
        <v>81</v>
      </c>
      <c r="E4" s="20" t="s">
        <v>82</v>
      </c>
      <c r="F4" s="156" t="s">
        <v>80</v>
      </c>
      <c r="G4" s="157" t="s">
        <v>81</v>
      </c>
      <c r="H4" s="158" t="s">
        <v>82</v>
      </c>
      <c r="I4" s="159" t="s">
        <v>80</v>
      </c>
      <c r="J4" s="160" t="s">
        <v>81</v>
      </c>
      <c r="K4" s="144" t="s">
        <v>82</v>
      </c>
    </row>
    <row r="5" spans="1:11" ht="13.5" customHeight="1" thickBot="1">
      <c r="A5" s="101" t="s">
        <v>41</v>
      </c>
      <c r="B5" s="121" t="s">
        <v>9</v>
      </c>
      <c r="C5" s="68">
        <f>(C6+C8+C12+C17+C22+C26+C37+C42+C44+C47+C49+C51+C52)</f>
        <v>15421</v>
      </c>
      <c r="D5" s="10">
        <f>SUM(G5+J5)</f>
        <v>15569.900000000001</v>
      </c>
      <c r="E5" s="10">
        <f aca="true" t="shared" si="0" ref="E5:E18">D5/C5*100</f>
        <v>100.96556643538032</v>
      </c>
      <c r="F5" s="161">
        <f>(F6+F8+F12+F17+F22+F26+F37+F42+F44+F47+F49+F51+F52)</f>
        <v>9437</v>
      </c>
      <c r="G5" s="162">
        <f>(G6+G8+G12+G17+G22+G26+G37+G42+G44+G47+G49+G51+G52+G53+G54)</f>
        <v>10407.1</v>
      </c>
      <c r="H5" s="162">
        <f aca="true" t="shared" si="1" ref="H5:H10">G5/F5*100</f>
        <v>110.2797499205256</v>
      </c>
      <c r="I5" s="161">
        <f>(I6+I8+I12+I17+I22+I26+I37+I42+I44+I47+I49+I51+I52)</f>
        <v>5984</v>
      </c>
      <c r="J5" s="162">
        <f>(J6+J8+J12+J17+J22+J26+J37+J42+J44+J47+J49+J51+J52+J53+J54)</f>
        <v>5162.8</v>
      </c>
      <c r="K5" s="145">
        <f>J5/I5*100</f>
        <v>86.27673796791444</v>
      </c>
    </row>
    <row r="6" spans="1:11" ht="13.5" customHeight="1">
      <c r="A6" s="102" t="s">
        <v>42</v>
      </c>
      <c r="B6" s="122" t="s">
        <v>10</v>
      </c>
      <c r="C6" s="69">
        <f>C7</f>
        <v>12272</v>
      </c>
      <c r="D6" s="11">
        <f>D7</f>
        <v>13771.6</v>
      </c>
      <c r="E6" s="11">
        <f t="shared" si="0"/>
        <v>112.21968709256845</v>
      </c>
      <c r="F6" s="163">
        <f>F7</f>
        <v>8500</v>
      </c>
      <c r="G6" s="164">
        <f>G7</f>
        <v>10288.7</v>
      </c>
      <c r="H6" s="164">
        <f t="shared" si="1"/>
        <v>121.04352941176471</v>
      </c>
      <c r="I6" s="163">
        <f>I7</f>
        <v>3772</v>
      </c>
      <c r="J6" s="164">
        <f>J7</f>
        <v>3482.9</v>
      </c>
      <c r="K6" s="95">
        <f>J6/I6*100</f>
        <v>92.3356309650053</v>
      </c>
    </row>
    <row r="7" spans="1:11" ht="13.5" customHeight="1">
      <c r="A7" s="103" t="s">
        <v>43</v>
      </c>
      <c r="B7" s="123" t="s">
        <v>37</v>
      </c>
      <c r="C7" s="71">
        <f>F7+I7</f>
        <v>12272</v>
      </c>
      <c r="D7" s="12">
        <f>G7+J7</f>
        <v>13771.6</v>
      </c>
      <c r="E7" s="13">
        <f t="shared" si="0"/>
        <v>112.21968709256845</v>
      </c>
      <c r="F7" s="165">
        <v>8500</v>
      </c>
      <c r="G7" s="166">
        <v>10288.7</v>
      </c>
      <c r="H7" s="166">
        <f t="shared" si="1"/>
        <v>121.04352941176471</v>
      </c>
      <c r="I7" s="167">
        <v>3772</v>
      </c>
      <c r="J7" s="168">
        <v>3482.9</v>
      </c>
      <c r="K7" s="13">
        <f>J7/I7*100</f>
        <v>92.3356309650053</v>
      </c>
    </row>
    <row r="8" spans="1:11" ht="13.5" customHeight="1">
      <c r="A8" s="104" t="s">
        <v>44</v>
      </c>
      <c r="B8" s="124" t="s">
        <v>1</v>
      </c>
      <c r="C8" s="112">
        <f aca="true" t="shared" si="2" ref="C8:D54">F8+I8</f>
        <v>472</v>
      </c>
      <c r="D8" s="14">
        <f t="shared" si="2"/>
        <v>458.7</v>
      </c>
      <c r="E8" s="16">
        <f t="shared" si="0"/>
        <v>97.1822033898305</v>
      </c>
      <c r="F8" s="169">
        <f>(F9+F10+F11)</f>
        <v>472</v>
      </c>
      <c r="G8" s="169">
        <f>(G9+G10+G11)</f>
        <v>454.7</v>
      </c>
      <c r="H8" s="169">
        <f t="shared" si="1"/>
        <v>96.33474576271186</v>
      </c>
      <c r="I8" s="170">
        <f>(I9+I10+I11)</f>
        <v>0</v>
      </c>
      <c r="J8" s="170">
        <f>(J9+J10+J11)</f>
        <v>4</v>
      </c>
      <c r="K8" s="13"/>
    </row>
    <row r="9" spans="1:11" ht="14.25" customHeight="1">
      <c r="A9" s="103" t="s">
        <v>45</v>
      </c>
      <c r="B9" s="123" t="s">
        <v>26</v>
      </c>
      <c r="C9" s="71">
        <f t="shared" si="2"/>
        <v>469</v>
      </c>
      <c r="D9" s="12">
        <f t="shared" si="2"/>
        <v>445.4</v>
      </c>
      <c r="E9" s="13">
        <f t="shared" si="0"/>
        <v>94.96801705756928</v>
      </c>
      <c r="F9" s="165">
        <v>469</v>
      </c>
      <c r="G9" s="166">
        <v>445.4</v>
      </c>
      <c r="H9" s="166">
        <f t="shared" si="1"/>
        <v>94.96801705756928</v>
      </c>
      <c r="I9" s="171"/>
      <c r="J9" s="172"/>
      <c r="K9" s="13"/>
    </row>
    <row r="10" spans="1:11" ht="12.75" customHeight="1">
      <c r="A10" s="103" t="s">
        <v>46</v>
      </c>
      <c r="B10" s="123" t="s">
        <v>11</v>
      </c>
      <c r="C10" s="71">
        <f t="shared" si="2"/>
        <v>3</v>
      </c>
      <c r="D10" s="12">
        <f t="shared" si="2"/>
        <v>13.3</v>
      </c>
      <c r="E10" s="13">
        <f t="shared" si="0"/>
        <v>443.33333333333337</v>
      </c>
      <c r="F10" s="165">
        <v>3</v>
      </c>
      <c r="G10" s="173">
        <v>9.3</v>
      </c>
      <c r="H10" s="166">
        <f t="shared" si="1"/>
        <v>310</v>
      </c>
      <c r="I10" s="174"/>
      <c r="J10" s="175">
        <v>4</v>
      </c>
      <c r="K10" s="13"/>
    </row>
    <row r="11" spans="1:11" ht="26.25" customHeight="1">
      <c r="A11" s="103" t="s">
        <v>106</v>
      </c>
      <c r="B11" s="123" t="s">
        <v>107</v>
      </c>
      <c r="C11" s="71">
        <f>F11+I11</f>
        <v>0</v>
      </c>
      <c r="D11" s="12">
        <f>G11+J11</f>
        <v>0</v>
      </c>
      <c r="E11" s="13"/>
      <c r="F11" s="165"/>
      <c r="G11" s="173"/>
      <c r="H11" s="166"/>
      <c r="I11" s="174">
        <v>0</v>
      </c>
      <c r="J11" s="175">
        <v>0</v>
      </c>
      <c r="K11" s="13"/>
    </row>
    <row r="12" spans="1:11" ht="12.75" customHeight="1">
      <c r="A12" s="104" t="s">
        <v>47</v>
      </c>
      <c r="B12" s="125" t="s">
        <v>2</v>
      </c>
      <c r="C12" s="99">
        <f t="shared" si="2"/>
        <v>1614</v>
      </c>
      <c r="D12" s="17">
        <f t="shared" si="2"/>
        <v>1308.8</v>
      </c>
      <c r="E12" s="93">
        <f t="shared" si="0"/>
        <v>81.090458488228</v>
      </c>
      <c r="F12" s="170">
        <f>F13+F15+F16</f>
        <v>0</v>
      </c>
      <c r="G12" s="169">
        <f>SUM(G13:G16)</f>
        <v>0</v>
      </c>
      <c r="H12" s="176"/>
      <c r="I12" s="170">
        <f>(I13+I14+I15+I16)</f>
        <v>1614</v>
      </c>
      <c r="J12" s="169">
        <f>(J13+J14+J15+J16)</f>
        <v>1308.8</v>
      </c>
      <c r="K12" s="93">
        <f>J12/I12*100</f>
        <v>81.090458488228</v>
      </c>
    </row>
    <row r="13" spans="1:11" ht="12.75" customHeight="1">
      <c r="A13" s="103" t="s">
        <v>48</v>
      </c>
      <c r="B13" s="123" t="s">
        <v>31</v>
      </c>
      <c r="C13" s="71">
        <f t="shared" si="2"/>
        <v>96</v>
      </c>
      <c r="D13" s="12">
        <f t="shared" si="2"/>
        <v>49.5</v>
      </c>
      <c r="E13" s="13">
        <f t="shared" si="0"/>
        <v>51.5625</v>
      </c>
      <c r="F13" s="165">
        <v>0</v>
      </c>
      <c r="G13" s="173">
        <v>0</v>
      </c>
      <c r="H13" s="166"/>
      <c r="I13" s="174">
        <v>96</v>
      </c>
      <c r="J13" s="175">
        <v>49.5</v>
      </c>
      <c r="K13" s="13">
        <f>J13/I13*100</f>
        <v>51.5625</v>
      </c>
    </row>
    <row r="14" spans="1:11" ht="15" customHeight="1" hidden="1">
      <c r="A14" s="103" t="s">
        <v>49</v>
      </c>
      <c r="B14" s="123" t="s">
        <v>27</v>
      </c>
      <c r="C14" s="71">
        <f t="shared" si="2"/>
        <v>0</v>
      </c>
      <c r="D14" s="12">
        <f t="shared" si="2"/>
        <v>0</v>
      </c>
      <c r="E14" s="13" t="e">
        <f t="shared" si="0"/>
        <v>#DIV/0!</v>
      </c>
      <c r="F14" s="165"/>
      <c r="G14" s="173"/>
      <c r="H14" s="166"/>
      <c r="I14" s="174"/>
      <c r="J14" s="175"/>
      <c r="K14" s="13" t="e">
        <f>J14/I14*100</f>
        <v>#DIV/0!</v>
      </c>
    </row>
    <row r="15" spans="1:11" ht="12" customHeight="1">
      <c r="A15" s="103" t="s">
        <v>50</v>
      </c>
      <c r="B15" s="123" t="s">
        <v>28</v>
      </c>
      <c r="C15" s="71">
        <f t="shared" si="2"/>
        <v>0</v>
      </c>
      <c r="D15" s="12">
        <f t="shared" si="2"/>
        <v>0</v>
      </c>
      <c r="E15" s="13"/>
      <c r="F15" s="165">
        <v>0</v>
      </c>
      <c r="G15" s="173">
        <v>0</v>
      </c>
      <c r="H15" s="166"/>
      <c r="I15" s="174">
        <v>0</v>
      </c>
      <c r="J15" s="175">
        <v>0</v>
      </c>
      <c r="K15" s="13"/>
    </row>
    <row r="16" spans="1:11" ht="12.75" customHeight="1">
      <c r="A16" s="103" t="s">
        <v>51</v>
      </c>
      <c r="B16" s="126" t="s">
        <v>3</v>
      </c>
      <c r="C16" s="71">
        <f t="shared" si="2"/>
        <v>1518</v>
      </c>
      <c r="D16" s="12">
        <f t="shared" si="2"/>
        <v>1259.3</v>
      </c>
      <c r="E16" s="13">
        <f t="shared" si="0"/>
        <v>82.95783926218708</v>
      </c>
      <c r="F16" s="165">
        <v>0</v>
      </c>
      <c r="G16" s="173">
        <v>0</v>
      </c>
      <c r="H16" s="166"/>
      <c r="I16" s="174">
        <v>1518</v>
      </c>
      <c r="J16" s="175">
        <v>1259.3</v>
      </c>
      <c r="K16" s="13">
        <f>J16/I16*100</f>
        <v>82.95783926218708</v>
      </c>
    </row>
    <row r="17" spans="1:11" ht="24.75" customHeight="1">
      <c r="A17" s="104" t="s">
        <v>52</v>
      </c>
      <c r="B17" s="125" t="s">
        <v>12</v>
      </c>
      <c r="C17" s="112">
        <f t="shared" si="2"/>
        <v>2</v>
      </c>
      <c r="D17" s="14">
        <f t="shared" si="2"/>
        <v>51.9</v>
      </c>
      <c r="E17" s="16">
        <f t="shared" si="0"/>
        <v>2595</v>
      </c>
      <c r="F17" s="170">
        <f>F18</f>
        <v>2</v>
      </c>
      <c r="G17" s="169">
        <f>G18</f>
        <v>51.9</v>
      </c>
      <c r="H17" s="169">
        <f aca="true" t="shared" si="3" ref="H17:H23">G17/F17*100</f>
        <v>2595</v>
      </c>
      <c r="I17" s="170"/>
      <c r="J17" s="169"/>
      <c r="K17" s="13"/>
    </row>
    <row r="18" spans="1:11" ht="13.5" customHeight="1">
      <c r="A18" s="103" t="s">
        <v>53</v>
      </c>
      <c r="B18" s="127" t="s">
        <v>13</v>
      </c>
      <c r="C18" s="71">
        <f t="shared" si="2"/>
        <v>2</v>
      </c>
      <c r="D18" s="12">
        <f t="shared" si="2"/>
        <v>51.9</v>
      </c>
      <c r="E18" s="13">
        <f t="shared" si="0"/>
        <v>2595</v>
      </c>
      <c r="F18" s="165">
        <f>SUM(F19:F20,F21)</f>
        <v>2</v>
      </c>
      <c r="G18" s="165">
        <f>SUM(G19:G20,G21)</f>
        <v>51.9</v>
      </c>
      <c r="H18" s="166">
        <f t="shared" si="3"/>
        <v>2595</v>
      </c>
      <c r="I18" s="165"/>
      <c r="J18" s="166"/>
      <c r="K18" s="13"/>
    </row>
    <row r="19" spans="1:11" ht="24.75" customHeight="1">
      <c r="A19" s="103" t="s">
        <v>54</v>
      </c>
      <c r="B19" s="123" t="s">
        <v>14</v>
      </c>
      <c r="C19" s="71">
        <f t="shared" si="2"/>
        <v>0</v>
      </c>
      <c r="D19" s="12">
        <f t="shared" si="2"/>
        <v>0</v>
      </c>
      <c r="E19" s="13"/>
      <c r="F19" s="177"/>
      <c r="G19" s="173">
        <v>0</v>
      </c>
      <c r="H19" s="166"/>
      <c r="I19" s="171"/>
      <c r="J19" s="172"/>
      <c r="K19" s="13"/>
    </row>
    <row r="20" spans="1:11" ht="16.5" customHeight="1">
      <c r="A20" s="103" t="s">
        <v>55</v>
      </c>
      <c r="B20" s="123" t="s">
        <v>6</v>
      </c>
      <c r="C20" s="71">
        <f t="shared" si="2"/>
        <v>0</v>
      </c>
      <c r="D20" s="12">
        <f t="shared" si="2"/>
        <v>0</v>
      </c>
      <c r="E20" s="13"/>
      <c r="F20" s="165"/>
      <c r="G20" s="166"/>
      <c r="H20" s="166"/>
      <c r="I20" s="171"/>
      <c r="J20" s="172"/>
      <c r="K20" s="13"/>
    </row>
    <row r="21" spans="1:11" ht="25.5" customHeight="1">
      <c r="A21" s="103" t="s">
        <v>104</v>
      </c>
      <c r="B21" s="123" t="s">
        <v>105</v>
      </c>
      <c r="C21" s="71">
        <f>F21+I21</f>
        <v>2</v>
      </c>
      <c r="D21" s="12">
        <f>G21+J21</f>
        <v>51.9</v>
      </c>
      <c r="E21" s="13">
        <f>D21/C21*100</f>
        <v>2595</v>
      </c>
      <c r="F21" s="165">
        <v>2</v>
      </c>
      <c r="G21" s="165">
        <v>51.9</v>
      </c>
      <c r="H21" s="166">
        <f t="shared" si="3"/>
        <v>2595</v>
      </c>
      <c r="I21" s="171"/>
      <c r="J21" s="171"/>
      <c r="K21" s="13"/>
    </row>
    <row r="22" spans="1:11" ht="15" customHeight="1">
      <c r="A22" s="104" t="s">
        <v>56</v>
      </c>
      <c r="B22" s="124" t="s">
        <v>4</v>
      </c>
      <c r="C22" s="112">
        <f t="shared" si="2"/>
        <v>136</v>
      </c>
      <c r="D22" s="14">
        <f t="shared" si="2"/>
        <v>662.5</v>
      </c>
      <c r="E22" s="16">
        <f>D22/C22*100</f>
        <v>487.13235294117646</v>
      </c>
      <c r="F22" s="170">
        <f>(F23+F24+F25)</f>
        <v>104</v>
      </c>
      <c r="G22" s="178">
        <f>(G23+G24+G25)</f>
        <v>595.8</v>
      </c>
      <c r="H22" s="169">
        <f t="shared" si="3"/>
        <v>572.8846153846154</v>
      </c>
      <c r="I22" s="170">
        <f>(I23+I24+I25)</f>
        <v>32</v>
      </c>
      <c r="J22" s="178">
        <f>(J23+J24+J25)</f>
        <v>66.7</v>
      </c>
      <c r="K22" s="93">
        <f>J22/I22*100</f>
        <v>208.4375</v>
      </c>
    </row>
    <row r="23" spans="1:11" ht="38.25" customHeight="1">
      <c r="A23" s="103" t="s">
        <v>57</v>
      </c>
      <c r="B23" s="127" t="s">
        <v>15</v>
      </c>
      <c r="C23" s="71">
        <f t="shared" si="2"/>
        <v>104</v>
      </c>
      <c r="D23" s="12">
        <f t="shared" si="2"/>
        <v>595.8</v>
      </c>
      <c r="E23" s="13">
        <f>D23/C23*100</f>
        <v>572.8846153846154</v>
      </c>
      <c r="F23" s="165">
        <v>104</v>
      </c>
      <c r="G23" s="166">
        <v>595.8</v>
      </c>
      <c r="H23" s="166">
        <f t="shared" si="3"/>
        <v>572.8846153846154</v>
      </c>
      <c r="I23" s="171"/>
      <c r="J23" s="172"/>
      <c r="K23" s="13"/>
    </row>
    <row r="24" spans="1:11" ht="26.25" customHeight="1">
      <c r="A24" s="103" t="s">
        <v>58</v>
      </c>
      <c r="B24" s="127" t="s">
        <v>32</v>
      </c>
      <c r="C24" s="71">
        <f t="shared" si="2"/>
        <v>32</v>
      </c>
      <c r="D24" s="12">
        <f t="shared" si="2"/>
        <v>66.7</v>
      </c>
      <c r="E24" s="13">
        <f>D24/C24*100</f>
        <v>208.4375</v>
      </c>
      <c r="F24" s="165"/>
      <c r="G24" s="166"/>
      <c r="H24" s="166"/>
      <c r="I24" s="171">
        <v>32</v>
      </c>
      <c r="J24" s="168">
        <v>66.7</v>
      </c>
      <c r="K24" s="13">
        <f>J24/I24*100</f>
        <v>208.4375</v>
      </c>
    </row>
    <row r="25" spans="1:11" ht="27.75" customHeight="1">
      <c r="A25" s="103" t="s">
        <v>59</v>
      </c>
      <c r="B25" s="127" t="s">
        <v>16</v>
      </c>
      <c r="C25" s="71">
        <f t="shared" si="2"/>
        <v>0</v>
      </c>
      <c r="D25" s="12">
        <f t="shared" si="2"/>
        <v>0</v>
      </c>
      <c r="E25" s="13"/>
      <c r="F25" s="165">
        <v>0</v>
      </c>
      <c r="G25" s="166"/>
      <c r="H25" s="166"/>
      <c r="I25" s="171"/>
      <c r="J25" s="172"/>
      <c r="K25" s="13"/>
    </row>
    <row r="26" spans="1:11" ht="37.5" customHeight="1">
      <c r="A26" s="104" t="s">
        <v>60</v>
      </c>
      <c r="B26" s="124" t="s">
        <v>17</v>
      </c>
      <c r="C26" s="112">
        <f t="shared" si="2"/>
        <v>0</v>
      </c>
      <c r="D26" s="14">
        <f t="shared" si="2"/>
        <v>0</v>
      </c>
      <c r="E26" s="13"/>
      <c r="F26" s="170">
        <f>F27+F28+F29+F30+F31+F32+F33+F34+F35+F36</f>
        <v>0</v>
      </c>
      <c r="G26" s="169">
        <f>G27+G28+G29+G30+G31+G32+G33+G34+G35+G36</f>
        <v>0</v>
      </c>
      <c r="H26" s="169"/>
      <c r="I26" s="170">
        <f>I27+I28+I29+I30+I31+I32+I33+I34+I35+I36</f>
        <v>0</v>
      </c>
      <c r="J26" s="169">
        <f>J27+J28+J29+J30+J31+J32+J33+J34+J35+J36</f>
        <v>0</v>
      </c>
      <c r="K26" s="13"/>
    </row>
    <row r="27" spans="1:11" ht="12" customHeight="1">
      <c r="A27" s="103" t="s">
        <v>61</v>
      </c>
      <c r="B27" s="126" t="s">
        <v>8</v>
      </c>
      <c r="C27" s="71">
        <f t="shared" si="2"/>
        <v>0</v>
      </c>
      <c r="D27" s="12">
        <f t="shared" si="2"/>
        <v>0</v>
      </c>
      <c r="E27" s="13"/>
      <c r="F27" s="165"/>
      <c r="G27" s="166">
        <v>0</v>
      </c>
      <c r="H27" s="166"/>
      <c r="I27" s="171"/>
      <c r="J27" s="172"/>
      <c r="K27" s="13"/>
    </row>
    <row r="28" spans="1:11" ht="24" customHeight="1" hidden="1">
      <c r="A28" s="103" t="s">
        <v>62</v>
      </c>
      <c r="B28" s="123" t="s">
        <v>91</v>
      </c>
      <c r="C28" s="71">
        <f t="shared" si="2"/>
        <v>0</v>
      </c>
      <c r="D28" s="12">
        <f t="shared" si="2"/>
        <v>0</v>
      </c>
      <c r="E28" s="13"/>
      <c r="F28" s="165"/>
      <c r="G28" s="166"/>
      <c r="H28" s="166"/>
      <c r="I28" s="171"/>
      <c r="J28" s="172"/>
      <c r="K28" s="13" t="e">
        <f>J28/I28*100</f>
        <v>#DIV/0!</v>
      </c>
    </row>
    <row r="29" spans="1:11" ht="12.75" customHeight="1">
      <c r="A29" s="103" t="s">
        <v>63</v>
      </c>
      <c r="B29" s="126" t="s">
        <v>18</v>
      </c>
      <c r="C29" s="71">
        <f t="shared" si="2"/>
        <v>0</v>
      </c>
      <c r="D29" s="12">
        <f t="shared" si="2"/>
        <v>0</v>
      </c>
      <c r="E29" s="13"/>
      <c r="F29" s="165">
        <v>0</v>
      </c>
      <c r="G29" s="166">
        <v>0</v>
      </c>
      <c r="H29" s="166"/>
      <c r="I29" s="171"/>
      <c r="J29" s="172"/>
      <c r="K29" s="13"/>
    </row>
    <row r="30" spans="1:11" ht="24" customHeight="1" hidden="1">
      <c r="A30" s="105" t="s">
        <v>87</v>
      </c>
      <c r="B30" s="128" t="s">
        <v>88</v>
      </c>
      <c r="C30" s="113">
        <f>F30+I30</f>
        <v>0</v>
      </c>
      <c r="D30" s="18">
        <f>G30+J30</f>
        <v>0</v>
      </c>
      <c r="E30" s="19"/>
      <c r="F30" s="179">
        <v>0</v>
      </c>
      <c r="G30" s="180">
        <v>0</v>
      </c>
      <c r="H30" s="180"/>
      <c r="I30" s="181"/>
      <c r="J30" s="182"/>
      <c r="K30" s="13" t="e">
        <f>J30/I30*100</f>
        <v>#DIV/0!</v>
      </c>
    </row>
    <row r="31" spans="1:11" ht="24.75" customHeight="1">
      <c r="A31" s="103" t="s">
        <v>101</v>
      </c>
      <c r="B31" s="129" t="s">
        <v>84</v>
      </c>
      <c r="C31" s="71">
        <f t="shared" si="2"/>
        <v>0</v>
      </c>
      <c r="D31" s="12">
        <f t="shared" si="2"/>
        <v>0</v>
      </c>
      <c r="E31" s="13"/>
      <c r="F31" s="165">
        <v>0</v>
      </c>
      <c r="G31" s="166">
        <v>0</v>
      </c>
      <c r="H31" s="166"/>
      <c r="I31" s="165">
        <v>0</v>
      </c>
      <c r="J31" s="166">
        <v>0</v>
      </c>
      <c r="K31" s="13"/>
    </row>
    <row r="32" spans="1:11" ht="12" customHeight="1">
      <c r="A32" s="103" t="s">
        <v>64</v>
      </c>
      <c r="B32" s="123" t="s">
        <v>19</v>
      </c>
      <c r="C32" s="71">
        <f t="shared" si="2"/>
        <v>0</v>
      </c>
      <c r="D32" s="12">
        <f t="shared" si="2"/>
        <v>0</v>
      </c>
      <c r="E32" s="13"/>
      <c r="F32" s="165"/>
      <c r="G32" s="166">
        <v>0</v>
      </c>
      <c r="H32" s="166"/>
      <c r="I32" s="171"/>
      <c r="J32" s="172"/>
      <c r="K32" s="13"/>
    </row>
    <row r="33" spans="1:11" ht="12.75" customHeight="1">
      <c r="A33" s="103" t="s">
        <v>65</v>
      </c>
      <c r="B33" s="123" t="s">
        <v>35</v>
      </c>
      <c r="C33" s="71">
        <f t="shared" si="2"/>
        <v>0</v>
      </c>
      <c r="D33" s="12">
        <f t="shared" si="2"/>
        <v>0</v>
      </c>
      <c r="E33" s="13"/>
      <c r="F33" s="165"/>
      <c r="G33" s="166"/>
      <c r="H33" s="166"/>
      <c r="I33" s="171"/>
      <c r="J33" s="172"/>
      <c r="K33" s="13"/>
    </row>
    <row r="34" spans="1:11" ht="17.25" customHeight="1" thickBot="1">
      <c r="A34" s="106" t="s">
        <v>66</v>
      </c>
      <c r="B34" s="130" t="s">
        <v>20</v>
      </c>
      <c r="C34" s="114">
        <f t="shared" si="2"/>
        <v>0</v>
      </c>
      <c r="D34" s="20">
        <f t="shared" si="2"/>
        <v>0</v>
      </c>
      <c r="E34" s="79"/>
      <c r="F34" s="183"/>
      <c r="G34" s="184"/>
      <c r="H34" s="185"/>
      <c r="I34" s="186"/>
      <c r="J34" s="187"/>
      <c r="K34" s="79"/>
    </row>
    <row r="35" spans="1:11" ht="25.5" customHeight="1" hidden="1" thickBot="1">
      <c r="A35" s="107" t="s">
        <v>67</v>
      </c>
      <c r="B35" s="131" t="s">
        <v>5</v>
      </c>
      <c r="C35" s="115">
        <f t="shared" si="2"/>
        <v>0</v>
      </c>
      <c r="D35" s="21">
        <f t="shared" si="2"/>
        <v>0</v>
      </c>
      <c r="E35" s="80"/>
      <c r="F35" s="188"/>
      <c r="G35" s="189"/>
      <c r="H35" s="190"/>
      <c r="I35" s="191"/>
      <c r="J35" s="192"/>
      <c r="K35" s="94" t="e">
        <f>J35/I35*100</f>
        <v>#DIV/0!</v>
      </c>
    </row>
    <row r="36" spans="1:11" ht="13.5" customHeight="1">
      <c r="A36" s="108" t="s">
        <v>89</v>
      </c>
      <c r="B36" s="9" t="s">
        <v>90</v>
      </c>
      <c r="C36" s="116">
        <f>F36+I36</f>
        <v>0</v>
      </c>
      <c r="D36" s="22">
        <f>G36+J36</f>
        <v>0</v>
      </c>
      <c r="E36" s="81"/>
      <c r="F36" s="193"/>
      <c r="G36" s="194"/>
      <c r="H36" s="195"/>
      <c r="I36" s="196"/>
      <c r="J36" s="197"/>
      <c r="K36" s="13"/>
    </row>
    <row r="37" spans="1:11" ht="36.75" customHeight="1">
      <c r="A37" s="109" t="s">
        <v>68</v>
      </c>
      <c r="B37" s="132" t="s">
        <v>83</v>
      </c>
      <c r="C37" s="117">
        <f t="shared" si="2"/>
        <v>589</v>
      </c>
      <c r="D37" s="23">
        <f t="shared" si="2"/>
        <v>409.3</v>
      </c>
      <c r="E37" s="24">
        <f>D37/C37*100</f>
        <v>69.49066213921901</v>
      </c>
      <c r="F37" s="198">
        <f>(F38+F39+F40+F41)</f>
        <v>98</v>
      </c>
      <c r="G37" s="199">
        <f>(G38+G39+G40+G41)</f>
        <v>251</v>
      </c>
      <c r="H37" s="199">
        <f>G37/F37*100</f>
        <v>256.1224489795918</v>
      </c>
      <c r="I37" s="198">
        <f>(I38+I39+I40+I41)</f>
        <v>491</v>
      </c>
      <c r="J37" s="199">
        <f>(J38+J39+J40+J41)</f>
        <v>158.3</v>
      </c>
      <c r="K37" s="93">
        <f>J37/I37*100</f>
        <v>32.24032586558045</v>
      </c>
    </row>
    <row r="38" spans="1:11" ht="24.75" customHeight="1">
      <c r="A38" s="103" t="s">
        <v>92</v>
      </c>
      <c r="B38" s="127" t="s">
        <v>39</v>
      </c>
      <c r="C38" s="71">
        <f t="shared" si="2"/>
        <v>14</v>
      </c>
      <c r="D38" s="12">
        <f t="shared" si="2"/>
        <v>203</v>
      </c>
      <c r="E38" s="236">
        <f>D38/C38*100</f>
        <v>1450</v>
      </c>
      <c r="F38" s="200">
        <v>14</v>
      </c>
      <c r="G38" s="201">
        <v>203</v>
      </c>
      <c r="H38" s="202">
        <f>G38/F38*100</f>
        <v>1450</v>
      </c>
      <c r="I38" s="200"/>
      <c r="J38" s="201"/>
      <c r="K38" s="13"/>
    </row>
    <row r="39" spans="1:11" ht="13.5" customHeight="1">
      <c r="A39" s="103" t="s">
        <v>102</v>
      </c>
      <c r="B39" s="127" t="s">
        <v>21</v>
      </c>
      <c r="C39" s="71">
        <f t="shared" si="2"/>
        <v>176</v>
      </c>
      <c r="D39" s="12">
        <f t="shared" si="2"/>
        <v>80.5</v>
      </c>
      <c r="E39" s="13">
        <f>D39/C39*100</f>
        <v>45.73863636363637</v>
      </c>
      <c r="F39" s="203">
        <v>78</v>
      </c>
      <c r="G39" s="173">
        <v>45.4</v>
      </c>
      <c r="H39" s="166">
        <f>G39/F39*100</f>
        <v>58.2051282051282</v>
      </c>
      <c r="I39" s="174">
        <v>98</v>
      </c>
      <c r="J39" s="175">
        <v>35.1</v>
      </c>
      <c r="K39" s="13">
        <f>J39/I39*100</f>
        <v>35.816326530612244</v>
      </c>
    </row>
    <row r="40" spans="1:11" ht="38.25" customHeight="1" hidden="1">
      <c r="A40" s="103" t="s">
        <v>97</v>
      </c>
      <c r="B40" s="127" t="s">
        <v>98</v>
      </c>
      <c r="C40" s="71">
        <f t="shared" si="2"/>
        <v>0</v>
      </c>
      <c r="D40" s="12">
        <f t="shared" si="2"/>
        <v>0</v>
      </c>
      <c r="E40" s="16"/>
      <c r="F40" s="170"/>
      <c r="G40" s="173">
        <v>0</v>
      </c>
      <c r="H40" s="169"/>
      <c r="I40" s="174"/>
      <c r="J40" s="175"/>
      <c r="K40" s="13" t="e">
        <f>J40/I40*100</f>
        <v>#DIV/0!</v>
      </c>
    </row>
    <row r="41" spans="1:11" ht="37.5" customHeight="1">
      <c r="A41" s="103" t="s">
        <v>93</v>
      </c>
      <c r="B41" s="127" t="s">
        <v>22</v>
      </c>
      <c r="C41" s="71">
        <f t="shared" si="2"/>
        <v>399</v>
      </c>
      <c r="D41" s="12">
        <f t="shared" si="2"/>
        <v>125.8</v>
      </c>
      <c r="E41" s="13">
        <f aca="true" t="shared" si="4" ref="E41:E48">D41/C41*100</f>
        <v>31.528822055137844</v>
      </c>
      <c r="F41" s="165">
        <v>6</v>
      </c>
      <c r="G41" s="173">
        <v>2.6</v>
      </c>
      <c r="H41" s="166">
        <f aca="true" t="shared" si="5" ref="H41:H48">G41/F41*100</f>
        <v>43.333333333333336</v>
      </c>
      <c r="I41" s="174">
        <v>393</v>
      </c>
      <c r="J41" s="175">
        <v>123.2</v>
      </c>
      <c r="K41" s="13">
        <f>J41/I41*100</f>
        <v>31.348600508905854</v>
      </c>
    </row>
    <row r="42" spans="1:11" ht="25.5" customHeight="1">
      <c r="A42" s="104" t="s">
        <v>69</v>
      </c>
      <c r="B42" s="124" t="s">
        <v>23</v>
      </c>
      <c r="C42" s="112">
        <f t="shared" si="2"/>
        <v>138</v>
      </c>
      <c r="D42" s="14">
        <f t="shared" si="2"/>
        <v>43.1</v>
      </c>
      <c r="E42" s="16">
        <f t="shared" si="4"/>
        <v>31.231884057971016</v>
      </c>
      <c r="F42" s="170">
        <f>F43</f>
        <v>138</v>
      </c>
      <c r="G42" s="169">
        <f>G43</f>
        <v>43.1</v>
      </c>
      <c r="H42" s="169">
        <f t="shared" si="5"/>
        <v>31.231884057971016</v>
      </c>
      <c r="I42" s="170"/>
      <c r="J42" s="169"/>
      <c r="K42" s="13"/>
    </row>
    <row r="43" spans="1:11" ht="26.25" customHeight="1">
      <c r="A43" s="103" t="s">
        <v>70</v>
      </c>
      <c r="B43" s="127" t="s">
        <v>24</v>
      </c>
      <c r="C43" s="71">
        <f t="shared" si="2"/>
        <v>138</v>
      </c>
      <c r="D43" s="12">
        <f t="shared" si="2"/>
        <v>43.1</v>
      </c>
      <c r="E43" s="13">
        <f t="shared" si="4"/>
        <v>31.231884057971016</v>
      </c>
      <c r="F43" s="165">
        <v>138</v>
      </c>
      <c r="G43" s="173">
        <v>43.1</v>
      </c>
      <c r="H43" s="166">
        <f t="shared" si="5"/>
        <v>31.231884057971016</v>
      </c>
      <c r="I43" s="170"/>
      <c r="J43" s="172"/>
      <c r="K43" s="13"/>
    </row>
    <row r="44" spans="1:11" ht="27.75" customHeight="1">
      <c r="A44" s="104" t="s">
        <v>71</v>
      </c>
      <c r="B44" s="124" t="s">
        <v>29</v>
      </c>
      <c r="C44" s="112">
        <f t="shared" si="2"/>
        <v>31</v>
      </c>
      <c r="D44" s="14">
        <f t="shared" si="2"/>
        <v>45</v>
      </c>
      <c r="E44" s="93">
        <f t="shared" si="4"/>
        <v>145.16129032258064</v>
      </c>
      <c r="F44" s="170">
        <f>F45+F46</f>
        <v>0</v>
      </c>
      <c r="G44" s="170">
        <f>G45+G46</f>
        <v>0</v>
      </c>
      <c r="H44" s="176"/>
      <c r="I44" s="170">
        <f>I45+I46</f>
        <v>31</v>
      </c>
      <c r="J44" s="170">
        <f>J45+J46</f>
        <v>45</v>
      </c>
      <c r="K44" s="93">
        <f>J44/I44*100</f>
        <v>145.16129032258064</v>
      </c>
    </row>
    <row r="45" spans="1:11" ht="21" customHeight="1" hidden="1">
      <c r="A45" s="103" t="s">
        <v>72</v>
      </c>
      <c r="B45" s="127" t="s">
        <v>30</v>
      </c>
      <c r="C45" s="71">
        <f t="shared" si="2"/>
        <v>0</v>
      </c>
      <c r="D45" s="12">
        <f t="shared" si="2"/>
        <v>0</v>
      </c>
      <c r="E45" s="13" t="e">
        <f t="shared" si="4"/>
        <v>#DIV/0!</v>
      </c>
      <c r="F45" s="165"/>
      <c r="G45" s="173"/>
      <c r="H45" s="204" t="e">
        <f t="shared" si="5"/>
        <v>#DIV/0!</v>
      </c>
      <c r="I45" s="171"/>
      <c r="J45" s="172"/>
      <c r="K45" s="13" t="e">
        <f>J45/I45*100</f>
        <v>#DIV/0!</v>
      </c>
    </row>
    <row r="46" spans="1:11" ht="24" customHeight="1">
      <c r="A46" s="103" t="s">
        <v>85</v>
      </c>
      <c r="B46" s="127" t="s">
        <v>86</v>
      </c>
      <c r="C46" s="71">
        <f t="shared" si="2"/>
        <v>31</v>
      </c>
      <c r="D46" s="12">
        <f t="shared" si="2"/>
        <v>45</v>
      </c>
      <c r="E46" s="13">
        <f t="shared" si="4"/>
        <v>145.16129032258064</v>
      </c>
      <c r="F46" s="165">
        <v>0</v>
      </c>
      <c r="G46" s="173">
        <v>0</v>
      </c>
      <c r="H46" s="166"/>
      <c r="I46" s="167">
        <v>31</v>
      </c>
      <c r="J46" s="168">
        <v>45</v>
      </c>
      <c r="K46" s="13">
        <f>J46/I46*100</f>
        <v>145.16129032258064</v>
      </c>
    </row>
    <row r="47" spans="1:11" ht="26.25" customHeight="1">
      <c r="A47" s="104" t="s">
        <v>73</v>
      </c>
      <c r="B47" s="124" t="s">
        <v>40</v>
      </c>
      <c r="C47" s="99">
        <f t="shared" si="2"/>
        <v>40</v>
      </c>
      <c r="D47" s="17">
        <f t="shared" si="2"/>
        <v>121.3</v>
      </c>
      <c r="E47" s="13">
        <f t="shared" si="4"/>
        <v>303.25</v>
      </c>
      <c r="F47" s="170">
        <f>F48</f>
        <v>10</v>
      </c>
      <c r="G47" s="169">
        <f>G48</f>
        <v>9.7</v>
      </c>
      <c r="H47" s="176">
        <f t="shared" si="5"/>
        <v>97</v>
      </c>
      <c r="I47" s="170">
        <f>I48</f>
        <v>30</v>
      </c>
      <c r="J47" s="169">
        <f>J48</f>
        <v>111.6</v>
      </c>
      <c r="K47" s="93">
        <f>J47/I47*100</f>
        <v>372</v>
      </c>
    </row>
    <row r="48" spans="1:11" ht="15.75" customHeight="1">
      <c r="A48" s="103" t="s">
        <v>103</v>
      </c>
      <c r="B48" s="127" t="s">
        <v>38</v>
      </c>
      <c r="C48" s="71">
        <f t="shared" si="2"/>
        <v>40</v>
      </c>
      <c r="D48" s="12">
        <f t="shared" si="2"/>
        <v>121.3</v>
      </c>
      <c r="E48" s="13">
        <f t="shared" si="4"/>
        <v>303.25</v>
      </c>
      <c r="F48" s="165">
        <v>10</v>
      </c>
      <c r="G48" s="173">
        <v>9.7</v>
      </c>
      <c r="H48" s="166">
        <f t="shared" si="5"/>
        <v>97</v>
      </c>
      <c r="I48" s="167">
        <v>30</v>
      </c>
      <c r="J48" s="175">
        <v>111.6</v>
      </c>
      <c r="K48" s="13">
        <f>J48/I48*100</f>
        <v>372</v>
      </c>
    </row>
    <row r="49" spans="1:11" ht="15.75" customHeight="1">
      <c r="A49" s="104" t="s">
        <v>74</v>
      </c>
      <c r="B49" s="124" t="s">
        <v>33</v>
      </c>
      <c r="C49" s="71">
        <f t="shared" si="2"/>
        <v>0</v>
      </c>
      <c r="D49" s="12">
        <f t="shared" si="2"/>
        <v>0</v>
      </c>
      <c r="E49" s="13"/>
      <c r="F49" s="170">
        <f>F50</f>
        <v>0</v>
      </c>
      <c r="G49" s="169">
        <f>G50</f>
        <v>0</v>
      </c>
      <c r="H49" s="166"/>
      <c r="I49" s="170">
        <f>I50</f>
        <v>0</v>
      </c>
      <c r="J49" s="169">
        <f>J50</f>
        <v>0</v>
      </c>
      <c r="K49" s="13"/>
    </row>
    <row r="50" spans="1:11" ht="15" customHeight="1">
      <c r="A50" s="103" t="s">
        <v>75</v>
      </c>
      <c r="B50" s="127" t="s">
        <v>34</v>
      </c>
      <c r="C50" s="71">
        <f t="shared" si="2"/>
        <v>0</v>
      </c>
      <c r="D50" s="12">
        <f t="shared" si="2"/>
        <v>0</v>
      </c>
      <c r="E50" s="13"/>
      <c r="F50" s="165"/>
      <c r="G50" s="173"/>
      <c r="H50" s="166"/>
      <c r="I50" s="171"/>
      <c r="J50" s="172"/>
      <c r="K50" s="13"/>
    </row>
    <row r="51" spans="1:11" ht="16.5" customHeight="1">
      <c r="A51" s="104" t="s">
        <v>76</v>
      </c>
      <c r="B51" s="124" t="s">
        <v>25</v>
      </c>
      <c r="C51" s="112">
        <f t="shared" si="2"/>
        <v>113</v>
      </c>
      <c r="D51" s="14">
        <f t="shared" si="2"/>
        <v>-259.59999999999997</v>
      </c>
      <c r="E51" s="16">
        <f>D51/C51*100</f>
        <v>-229.73451327433625</v>
      </c>
      <c r="F51" s="205">
        <v>113</v>
      </c>
      <c r="G51" s="206">
        <v>-269.2</v>
      </c>
      <c r="H51" s="176">
        <f>G51/F51*100</f>
        <v>-238.23008849557522</v>
      </c>
      <c r="I51" s="171"/>
      <c r="J51" s="207">
        <v>9.6</v>
      </c>
      <c r="K51" s="13"/>
    </row>
    <row r="52" spans="1:11" ht="16.5" customHeight="1">
      <c r="A52" s="104" t="s">
        <v>77</v>
      </c>
      <c r="B52" s="124" t="s">
        <v>7</v>
      </c>
      <c r="C52" s="118">
        <f t="shared" si="2"/>
        <v>14</v>
      </c>
      <c r="D52" s="23">
        <f t="shared" si="2"/>
        <v>-1042.7</v>
      </c>
      <c r="E52" s="16">
        <f>D52/C52*100</f>
        <v>-7447.857142857143</v>
      </c>
      <c r="F52" s="176">
        <v>0</v>
      </c>
      <c r="G52" s="208">
        <v>-1018.6</v>
      </c>
      <c r="H52" s="209"/>
      <c r="I52" s="207">
        <v>14</v>
      </c>
      <c r="J52" s="210">
        <v>-24.1</v>
      </c>
      <c r="K52" s="93">
        <f>J52/I52*100</f>
        <v>-172.14285714285717</v>
      </c>
    </row>
    <row r="53" spans="1:11" ht="16.5" customHeight="1">
      <c r="A53" s="109" t="s">
        <v>99</v>
      </c>
      <c r="B53" s="133" t="s">
        <v>100</v>
      </c>
      <c r="C53" s="118">
        <f>F53+I53</f>
        <v>0</v>
      </c>
      <c r="D53" s="23">
        <f>G53+J53</f>
        <v>0</v>
      </c>
      <c r="E53" s="24"/>
      <c r="F53" s="211">
        <v>0</v>
      </c>
      <c r="G53" s="212"/>
      <c r="H53" s="209"/>
      <c r="I53" s="213"/>
      <c r="J53" s="214"/>
      <c r="K53" s="140"/>
    </row>
    <row r="54" spans="1:11" ht="13.5" customHeight="1" thickBot="1">
      <c r="A54" s="109" t="s">
        <v>94</v>
      </c>
      <c r="B54" s="62" t="s">
        <v>95</v>
      </c>
      <c r="C54" s="99">
        <f t="shared" si="2"/>
        <v>0</v>
      </c>
      <c r="D54" s="14">
        <f t="shared" si="2"/>
        <v>0</v>
      </c>
      <c r="E54" s="64"/>
      <c r="F54" s="215"/>
      <c r="G54" s="216"/>
      <c r="H54" s="217"/>
      <c r="I54" s="218"/>
      <c r="J54" s="218"/>
      <c r="K54" s="60"/>
    </row>
    <row r="55" spans="1:11" ht="26.25" customHeight="1" thickBot="1">
      <c r="A55" s="223" t="s">
        <v>108</v>
      </c>
      <c r="B55" s="224" t="s">
        <v>109</v>
      </c>
      <c r="C55" s="69">
        <f>C56</f>
        <v>2650</v>
      </c>
      <c r="D55" s="11">
        <f>D56</f>
        <v>823.3</v>
      </c>
      <c r="E55" s="11">
        <f>D55/C55*100</f>
        <v>31.067924528301884</v>
      </c>
      <c r="F55" s="69">
        <f>F56</f>
        <v>1173</v>
      </c>
      <c r="G55" s="11">
        <f>G56</f>
        <v>364.7</v>
      </c>
      <c r="H55" s="176">
        <f>G55/F55*100</f>
        <v>31.091219096334182</v>
      </c>
      <c r="I55" s="85">
        <f>I56</f>
        <v>1477</v>
      </c>
      <c r="J55" s="35">
        <f>J56</f>
        <v>458.6</v>
      </c>
      <c r="K55" s="36">
        <f>J55/I55*100</f>
        <v>31.04942450914015</v>
      </c>
    </row>
    <row r="56" spans="1:11" ht="22.5" customHeight="1">
      <c r="A56" s="103" t="s">
        <v>110</v>
      </c>
      <c r="B56" s="123" t="s">
        <v>111</v>
      </c>
      <c r="C56" s="71">
        <f>F56+I56</f>
        <v>2650</v>
      </c>
      <c r="D56" s="12">
        <f>G56+J56</f>
        <v>823.3</v>
      </c>
      <c r="E56" s="13">
        <f>D56/C56*100</f>
        <v>31.067924528301884</v>
      </c>
      <c r="F56" s="70">
        <v>1173</v>
      </c>
      <c r="G56" s="13">
        <v>364.7</v>
      </c>
      <c r="H56" s="176">
        <f>G56/F56*100</f>
        <v>31.091219096334182</v>
      </c>
      <c r="I56" s="86">
        <v>1477</v>
      </c>
      <c r="J56" s="86">
        <v>458.6</v>
      </c>
      <c r="K56" s="36">
        <f>J56/I56*100</f>
        <v>31.04942450914015</v>
      </c>
    </row>
    <row r="57" spans="1:11" ht="12.75">
      <c r="A57" s="2"/>
      <c r="B57" s="2"/>
      <c r="C57" s="2"/>
      <c r="D57" s="2"/>
      <c r="E57" s="4"/>
      <c r="F57" s="220"/>
      <c r="G57" s="219"/>
      <c r="H57" s="220"/>
      <c r="K57" s="30"/>
    </row>
    <row r="58" spans="1:11" ht="12.75">
      <c r="A58" s="2"/>
      <c r="B58" s="2"/>
      <c r="C58" s="2"/>
      <c r="D58" s="2"/>
      <c r="E58" s="4"/>
      <c r="F58" s="220"/>
      <c r="G58" s="219"/>
      <c r="H58" s="220"/>
      <c r="K58" s="30"/>
    </row>
    <row r="59" spans="1:11" ht="12.75">
      <c r="A59" s="2"/>
      <c r="B59" s="2"/>
      <c r="C59" s="2"/>
      <c r="D59" s="2"/>
      <c r="E59" s="4"/>
      <c r="F59" s="220"/>
      <c r="G59" s="219"/>
      <c r="H59" s="220"/>
      <c r="K59" s="30"/>
    </row>
    <row r="60" spans="2:11" ht="12.75">
      <c r="B60" s="2"/>
      <c r="C60" s="2"/>
      <c r="D60" s="2"/>
      <c r="K60" s="30"/>
    </row>
    <row r="61" ht="12.75">
      <c r="K61" s="30"/>
    </row>
    <row r="62" ht="12.75">
      <c r="K62" s="30"/>
    </row>
    <row r="63" ht="12.75">
      <c r="K63" s="30"/>
    </row>
    <row r="64" ht="12.75">
      <c r="K64" s="30"/>
    </row>
    <row r="65" ht="12.75">
      <c r="K65" s="30"/>
    </row>
    <row r="66" ht="12.75">
      <c r="K66" s="30"/>
    </row>
    <row r="67" ht="12.75">
      <c r="K67" s="30"/>
    </row>
    <row r="68" ht="12.75">
      <c r="K68" s="30"/>
    </row>
    <row r="69" ht="12.75">
      <c r="K69" s="30"/>
    </row>
    <row r="70" ht="12.75">
      <c r="K70" s="30"/>
    </row>
    <row r="71" ht="12.75">
      <c r="K71" s="30"/>
    </row>
    <row r="72" ht="12.75">
      <c r="K72" s="30"/>
    </row>
    <row r="73" ht="12.75">
      <c r="K73" s="30"/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20.25390625" style="0" customWidth="1"/>
    <col min="2" max="2" width="43.75390625" style="0" customWidth="1"/>
    <col min="3" max="3" width="10.125" style="0" customWidth="1"/>
    <col min="5" max="5" width="9.00390625" style="0" customWidth="1"/>
    <col min="6" max="6" width="9.125" style="152" customWidth="1"/>
    <col min="7" max="7" width="9.625" style="152" bestFit="1" customWidth="1"/>
    <col min="8" max="8" width="7.625" style="152" customWidth="1"/>
    <col min="9" max="9" width="7.875" style="152" customWidth="1"/>
    <col min="10" max="10" width="8.875" style="152" customWidth="1"/>
    <col min="11" max="11" width="8.25390625" style="29" customWidth="1"/>
  </cols>
  <sheetData>
    <row r="1" spans="1:11" ht="33" customHeight="1">
      <c r="A1" s="146" t="s">
        <v>117</v>
      </c>
      <c r="B1" s="147"/>
      <c r="C1" s="147"/>
      <c r="D1" s="147"/>
      <c r="E1" s="147"/>
      <c r="F1" s="149"/>
      <c r="G1" s="149"/>
      <c r="H1" s="149"/>
      <c r="I1" s="150"/>
      <c r="J1" s="150"/>
      <c r="K1" s="148"/>
    </row>
    <row r="2" spans="1:11" ht="27" customHeight="1" thickBot="1">
      <c r="A2" s="7"/>
      <c r="B2" s="7"/>
      <c r="C2" s="7"/>
      <c r="D2" s="7"/>
      <c r="E2" s="7"/>
      <c r="F2" s="151"/>
      <c r="G2" s="151"/>
      <c r="H2" s="151"/>
      <c r="K2" s="30"/>
    </row>
    <row r="3" spans="1:11" ht="24.75" customHeight="1">
      <c r="A3" s="110" t="s">
        <v>36</v>
      </c>
      <c r="B3" s="119" t="s">
        <v>0</v>
      </c>
      <c r="C3" s="6" t="s">
        <v>78</v>
      </c>
      <c r="D3" s="6"/>
      <c r="E3" s="134"/>
      <c r="F3" s="153" t="s">
        <v>96</v>
      </c>
      <c r="G3" s="154"/>
      <c r="H3" s="155"/>
      <c r="I3" s="153" t="s">
        <v>79</v>
      </c>
      <c r="J3" s="153"/>
      <c r="K3" s="32"/>
    </row>
    <row r="4" spans="1:11" ht="24" customHeight="1" thickBot="1">
      <c r="A4" s="100"/>
      <c r="B4" s="120"/>
      <c r="C4" s="111" t="s">
        <v>80</v>
      </c>
      <c r="D4" s="5" t="s">
        <v>81</v>
      </c>
      <c r="E4" s="20" t="s">
        <v>82</v>
      </c>
      <c r="F4" s="156" t="s">
        <v>80</v>
      </c>
      <c r="G4" s="157" t="s">
        <v>81</v>
      </c>
      <c r="H4" s="158" t="s">
        <v>82</v>
      </c>
      <c r="I4" s="159" t="s">
        <v>80</v>
      </c>
      <c r="J4" s="160" t="s">
        <v>81</v>
      </c>
      <c r="K4" s="144" t="s">
        <v>82</v>
      </c>
    </row>
    <row r="5" spans="1:11" ht="13.5" customHeight="1" thickBot="1">
      <c r="A5" s="101" t="s">
        <v>41</v>
      </c>
      <c r="B5" s="121" t="s">
        <v>9</v>
      </c>
      <c r="C5" s="68">
        <f>(C6+C8+C12+C17+C22+C26+C37+C42+C44+C47+C49+C51+C52)</f>
        <v>16718</v>
      </c>
      <c r="D5" s="10">
        <f>SUM(G5+J5)</f>
        <v>17837.2</v>
      </c>
      <c r="E5" s="10">
        <f aca="true" t="shared" si="0" ref="E5:E18">D5/C5*100</f>
        <v>106.69458069147029</v>
      </c>
      <c r="F5" s="161">
        <f>(F6+F8+F12+F17+F22+F26+F37+F42+F44+F47+F49+F51+F52)</f>
        <v>11186</v>
      </c>
      <c r="G5" s="162">
        <f>(G6+G8+G12+G17+G22+G26+G37+G42+G44+G47+G49+G51+G52+G53+G54)</f>
        <v>12199.500000000002</v>
      </c>
      <c r="H5" s="162">
        <f aca="true" t="shared" si="1" ref="H5:H10">G5/F5*100</f>
        <v>109.0604326837118</v>
      </c>
      <c r="I5" s="161">
        <f>(I6+I8+I12+I17+I22+I26+I37+I42+I44+I47+I49+I51+I52)</f>
        <v>5532</v>
      </c>
      <c r="J5" s="162">
        <f>(J6+J8+J12+J17+J22+J26+J37+J42+J44+J47+J49+J51+J52+J53+J54)</f>
        <v>5637.7</v>
      </c>
      <c r="K5" s="145">
        <f>J5/I5*100</f>
        <v>101.910701373825</v>
      </c>
    </row>
    <row r="6" spans="1:11" ht="13.5" customHeight="1">
      <c r="A6" s="102" t="s">
        <v>42</v>
      </c>
      <c r="B6" s="122" t="s">
        <v>10</v>
      </c>
      <c r="C6" s="69">
        <f>C7</f>
        <v>14598</v>
      </c>
      <c r="D6" s="11">
        <f>D7</f>
        <v>14709.7</v>
      </c>
      <c r="E6" s="11">
        <f t="shared" si="0"/>
        <v>100.76517331141252</v>
      </c>
      <c r="F6" s="163">
        <f>F7</f>
        <v>10678</v>
      </c>
      <c r="G6" s="164">
        <f>G7</f>
        <v>11077.4</v>
      </c>
      <c r="H6" s="164">
        <f t="shared" si="1"/>
        <v>103.74040082412436</v>
      </c>
      <c r="I6" s="163">
        <f>I7</f>
        <v>3920</v>
      </c>
      <c r="J6" s="164">
        <f>J7</f>
        <v>3632.3</v>
      </c>
      <c r="K6" s="95">
        <f>J6/I6*100</f>
        <v>92.66071428571429</v>
      </c>
    </row>
    <row r="7" spans="1:11" ht="13.5" customHeight="1">
      <c r="A7" s="103" t="s">
        <v>43</v>
      </c>
      <c r="B7" s="123" t="s">
        <v>37</v>
      </c>
      <c r="C7" s="71">
        <f>F7+I7</f>
        <v>14598</v>
      </c>
      <c r="D7" s="12">
        <f>G7+J7</f>
        <v>14709.7</v>
      </c>
      <c r="E7" s="13">
        <f t="shared" si="0"/>
        <v>100.76517331141252</v>
      </c>
      <c r="F7" s="165">
        <v>10678</v>
      </c>
      <c r="G7" s="166">
        <v>11077.4</v>
      </c>
      <c r="H7" s="166">
        <f t="shared" si="1"/>
        <v>103.74040082412436</v>
      </c>
      <c r="I7" s="167">
        <v>3920</v>
      </c>
      <c r="J7" s="168">
        <v>3632.3</v>
      </c>
      <c r="K7" s="13">
        <f>J7/I7*100</f>
        <v>92.66071428571429</v>
      </c>
    </row>
    <row r="8" spans="1:11" ht="13.5" customHeight="1">
      <c r="A8" s="104" t="s">
        <v>44</v>
      </c>
      <c r="B8" s="124" t="s">
        <v>1</v>
      </c>
      <c r="C8" s="112">
        <f aca="true" t="shared" si="2" ref="C8:D54">F8+I8</f>
        <v>213</v>
      </c>
      <c r="D8" s="14">
        <f t="shared" si="2"/>
        <v>448.09999999999997</v>
      </c>
      <c r="E8" s="16">
        <f t="shared" si="0"/>
        <v>210.37558685446007</v>
      </c>
      <c r="F8" s="169">
        <f>(F9+F10+F11)</f>
        <v>197</v>
      </c>
      <c r="G8" s="169">
        <f>(G9+G10+G11)</f>
        <v>422.2</v>
      </c>
      <c r="H8" s="169">
        <f t="shared" si="1"/>
        <v>214.3147208121827</v>
      </c>
      <c r="I8" s="170">
        <f>(I9+I10+I11)</f>
        <v>16</v>
      </c>
      <c r="J8" s="170">
        <f>(J9+J10+J11)</f>
        <v>25.9</v>
      </c>
      <c r="K8" s="13"/>
    </row>
    <row r="9" spans="1:11" ht="14.25" customHeight="1">
      <c r="A9" s="103" t="s">
        <v>45</v>
      </c>
      <c r="B9" s="123" t="s">
        <v>26</v>
      </c>
      <c r="C9" s="71">
        <f t="shared" si="2"/>
        <v>161</v>
      </c>
      <c r="D9" s="12">
        <f t="shared" si="2"/>
        <v>350.2</v>
      </c>
      <c r="E9" s="13">
        <f t="shared" si="0"/>
        <v>217.51552795031057</v>
      </c>
      <c r="F9" s="165">
        <v>161</v>
      </c>
      <c r="G9" s="166">
        <v>350.2</v>
      </c>
      <c r="H9" s="166">
        <f t="shared" si="1"/>
        <v>217.51552795031057</v>
      </c>
      <c r="I9" s="171"/>
      <c r="J9" s="172"/>
      <c r="K9" s="13"/>
    </row>
    <row r="10" spans="1:11" ht="12.75" customHeight="1">
      <c r="A10" s="103" t="s">
        <v>46</v>
      </c>
      <c r="B10" s="123" t="s">
        <v>11</v>
      </c>
      <c r="C10" s="71">
        <f t="shared" si="2"/>
        <v>52</v>
      </c>
      <c r="D10" s="12">
        <f t="shared" si="2"/>
        <v>84.69999999999999</v>
      </c>
      <c r="E10" s="13">
        <f t="shared" si="0"/>
        <v>162.88461538461536</v>
      </c>
      <c r="F10" s="165">
        <v>36</v>
      </c>
      <c r="G10" s="173">
        <v>58.8</v>
      </c>
      <c r="H10" s="166">
        <f t="shared" si="1"/>
        <v>163.33333333333334</v>
      </c>
      <c r="I10" s="174">
        <v>16</v>
      </c>
      <c r="J10" s="175">
        <v>25.9</v>
      </c>
      <c r="K10" s="13"/>
    </row>
    <row r="11" spans="1:11" ht="26.25" customHeight="1">
      <c r="A11" s="103" t="s">
        <v>106</v>
      </c>
      <c r="B11" s="123" t="s">
        <v>107</v>
      </c>
      <c r="C11" s="71">
        <f>F11+I11</f>
        <v>0</v>
      </c>
      <c r="D11" s="12">
        <f>G11+J11</f>
        <v>13.2</v>
      </c>
      <c r="E11" s="13"/>
      <c r="F11" s="165"/>
      <c r="G11" s="173">
        <v>13.2</v>
      </c>
      <c r="H11" s="166"/>
      <c r="I11" s="174">
        <v>0</v>
      </c>
      <c r="J11" s="175">
        <v>0</v>
      </c>
      <c r="K11" s="13"/>
    </row>
    <row r="12" spans="1:11" ht="12.75" customHeight="1">
      <c r="A12" s="104" t="s">
        <v>47</v>
      </c>
      <c r="B12" s="125" t="s">
        <v>2</v>
      </c>
      <c r="C12" s="99">
        <f t="shared" si="2"/>
        <v>987</v>
      </c>
      <c r="D12" s="17">
        <f t="shared" si="2"/>
        <v>1274.3</v>
      </c>
      <c r="E12" s="93">
        <f t="shared" si="0"/>
        <v>129.10840932117526</v>
      </c>
      <c r="F12" s="170">
        <f>F13+F15+F16</f>
        <v>0</v>
      </c>
      <c r="G12" s="169">
        <f>SUM(G13:G16)</f>
        <v>0</v>
      </c>
      <c r="H12" s="176"/>
      <c r="I12" s="170">
        <f>(I13+I14+I15+I16)</f>
        <v>987</v>
      </c>
      <c r="J12" s="169">
        <f>(J13+J14+J15+J16)</f>
        <v>1274.3</v>
      </c>
      <c r="K12" s="93">
        <f>J12/I12*100</f>
        <v>129.10840932117526</v>
      </c>
    </row>
    <row r="13" spans="1:11" ht="12.75" customHeight="1">
      <c r="A13" s="103" t="s">
        <v>48</v>
      </c>
      <c r="B13" s="123" t="s">
        <v>31</v>
      </c>
      <c r="C13" s="71">
        <f t="shared" si="2"/>
        <v>99</v>
      </c>
      <c r="D13" s="12">
        <f t="shared" si="2"/>
        <v>-4.8</v>
      </c>
      <c r="E13" s="13">
        <f t="shared" si="0"/>
        <v>-4.848484848484849</v>
      </c>
      <c r="F13" s="165">
        <v>0</v>
      </c>
      <c r="G13" s="173">
        <v>0</v>
      </c>
      <c r="H13" s="166"/>
      <c r="I13" s="174">
        <v>99</v>
      </c>
      <c r="J13" s="175">
        <v>-4.8</v>
      </c>
      <c r="K13" s="13">
        <f>J13/I13*100</f>
        <v>-4.848484848484849</v>
      </c>
    </row>
    <row r="14" spans="1:11" ht="15" customHeight="1" hidden="1">
      <c r="A14" s="103" t="s">
        <v>49</v>
      </c>
      <c r="B14" s="123" t="s">
        <v>27</v>
      </c>
      <c r="C14" s="71">
        <f t="shared" si="2"/>
        <v>0</v>
      </c>
      <c r="D14" s="12">
        <f t="shared" si="2"/>
        <v>0</v>
      </c>
      <c r="E14" s="13" t="e">
        <f t="shared" si="0"/>
        <v>#DIV/0!</v>
      </c>
      <c r="F14" s="165"/>
      <c r="G14" s="173"/>
      <c r="H14" s="166"/>
      <c r="I14" s="174"/>
      <c r="J14" s="175"/>
      <c r="K14" s="13" t="e">
        <f>J14/I14*100</f>
        <v>#DIV/0!</v>
      </c>
    </row>
    <row r="15" spans="1:11" ht="12" customHeight="1">
      <c r="A15" s="103" t="s">
        <v>50</v>
      </c>
      <c r="B15" s="123" t="s">
        <v>28</v>
      </c>
      <c r="C15" s="71">
        <f t="shared" si="2"/>
        <v>0</v>
      </c>
      <c r="D15" s="12">
        <f t="shared" si="2"/>
        <v>0</v>
      </c>
      <c r="E15" s="13"/>
      <c r="F15" s="165">
        <v>0</v>
      </c>
      <c r="G15" s="173">
        <v>0</v>
      </c>
      <c r="H15" s="166"/>
      <c r="I15" s="174">
        <v>0</v>
      </c>
      <c r="J15" s="175">
        <v>0</v>
      </c>
      <c r="K15" s="13"/>
    </row>
    <row r="16" spans="1:11" ht="12.75" customHeight="1">
      <c r="A16" s="103" t="s">
        <v>51</v>
      </c>
      <c r="B16" s="126" t="s">
        <v>3</v>
      </c>
      <c r="C16" s="71">
        <f t="shared" si="2"/>
        <v>888</v>
      </c>
      <c r="D16" s="12">
        <f t="shared" si="2"/>
        <v>1279.1</v>
      </c>
      <c r="E16" s="13">
        <f t="shared" si="0"/>
        <v>144.04279279279277</v>
      </c>
      <c r="F16" s="165">
        <v>0</v>
      </c>
      <c r="G16" s="173">
        <v>0</v>
      </c>
      <c r="H16" s="166"/>
      <c r="I16" s="174">
        <v>888</v>
      </c>
      <c r="J16" s="175">
        <v>1279.1</v>
      </c>
      <c r="K16" s="13">
        <f>J16/I16*100</f>
        <v>144.04279279279277</v>
      </c>
    </row>
    <row r="17" spans="1:11" ht="24.75" customHeight="1">
      <c r="A17" s="104" t="s">
        <v>52</v>
      </c>
      <c r="B17" s="125" t="s">
        <v>12</v>
      </c>
      <c r="C17" s="112">
        <f t="shared" si="2"/>
        <v>0</v>
      </c>
      <c r="D17" s="14">
        <f t="shared" si="2"/>
        <v>61.7</v>
      </c>
      <c r="E17" s="16" t="e">
        <f t="shared" si="0"/>
        <v>#DIV/0!</v>
      </c>
      <c r="F17" s="170">
        <f>F18</f>
        <v>0</v>
      </c>
      <c r="G17" s="169">
        <f>G18</f>
        <v>61.7</v>
      </c>
      <c r="H17" s="169" t="e">
        <f aca="true" t="shared" si="3" ref="H17:H23">G17/F17*100</f>
        <v>#DIV/0!</v>
      </c>
      <c r="I17" s="170"/>
      <c r="J17" s="169"/>
      <c r="K17" s="13"/>
    </row>
    <row r="18" spans="1:11" ht="13.5" customHeight="1">
      <c r="A18" s="103" t="s">
        <v>53</v>
      </c>
      <c r="B18" s="127" t="s">
        <v>13</v>
      </c>
      <c r="C18" s="71">
        <f t="shared" si="2"/>
        <v>0</v>
      </c>
      <c r="D18" s="12">
        <f t="shared" si="2"/>
        <v>61.7</v>
      </c>
      <c r="E18" s="13" t="e">
        <f t="shared" si="0"/>
        <v>#DIV/0!</v>
      </c>
      <c r="F18" s="165">
        <f>SUM(F19:F20,F21)</f>
        <v>0</v>
      </c>
      <c r="G18" s="165">
        <f>SUM(G19:G20,G21)</f>
        <v>61.7</v>
      </c>
      <c r="H18" s="166" t="e">
        <f t="shared" si="3"/>
        <v>#DIV/0!</v>
      </c>
      <c r="I18" s="165"/>
      <c r="J18" s="166"/>
      <c r="K18" s="13"/>
    </row>
    <row r="19" spans="1:11" ht="24.75" customHeight="1">
      <c r="A19" s="103" t="s">
        <v>54</v>
      </c>
      <c r="B19" s="123" t="s">
        <v>14</v>
      </c>
      <c r="C19" s="71">
        <f t="shared" si="2"/>
        <v>0</v>
      </c>
      <c r="D19" s="12">
        <f t="shared" si="2"/>
        <v>0</v>
      </c>
      <c r="E19" s="13"/>
      <c r="F19" s="177"/>
      <c r="G19" s="173">
        <v>0</v>
      </c>
      <c r="H19" s="166"/>
      <c r="I19" s="171"/>
      <c r="J19" s="172"/>
      <c r="K19" s="13"/>
    </row>
    <row r="20" spans="1:11" ht="16.5" customHeight="1">
      <c r="A20" s="103" t="s">
        <v>55</v>
      </c>
      <c r="B20" s="123" t="s">
        <v>6</v>
      </c>
      <c r="C20" s="71">
        <f t="shared" si="2"/>
        <v>0</v>
      </c>
      <c r="D20" s="12">
        <f t="shared" si="2"/>
        <v>0</v>
      </c>
      <c r="E20" s="13"/>
      <c r="F20" s="165"/>
      <c r="G20" s="166"/>
      <c r="H20" s="166"/>
      <c r="I20" s="171"/>
      <c r="J20" s="172"/>
      <c r="K20" s="13"/>
    </row>
    <row r="21" spans="1:11" ht="25.5" customHeight="1">
      <c r="A21" s="103" t="s">
        <v>104</v>
      </c>
      <c r="B21" s="123" t="s">
        <v>105</v>
      </c>
      <c r="C21" s="71">
        <f>F21+I21</f>
        <v>0</v>
      </c>
      <c r="D21" s="12">
        <f>G21+J21</f>
        <v>61.7</v>
      </c>
      <c r="E21" s="13" t="e">
        <f>D21/C21*100</f>
        <v>#DIV/0!</v>
      </c>
      <c r="F21" s="165">
        <v>0</v>
      </c>
      <c r="G21" s="165">
        <v>61.7</v>
      </c>
      <c r="H21" s="166" t="e">
        <f t="shared" si="3"/>
        <v>#DIV/0!</v>
      </c>
      <c r="I21" s="171"/>
      <c r="J21" s="171"/>
      <c r="K21" s="13"/>
    </row>
    <row r="22" spans="1:11" ht="15" customHeight="1">
      <c r="A22" s="104" t="s">
        <v>56</v>
      </c>
      <c r="B22" s="124" t="s">
        <v>4</v>
      </c>
      <c r="C22" s="112">
        <f t="shared" si="2"/>
        <v>129</v>
      </c>
      <c r="D22" s="14">
        <f t="shared" si="2"/>
        <v>315.9</v>
      </c>
      <c r="E22" s="16">
        <f>D22/C22*100</f>
        <v>244.88372093023253</v>
      </c>
      <c r="F22" s="170">
        <f>(F23+F24+F25)</f>
        <v>101</v>
      </c>
      <c r="G22" s="178">
        <f>(G23+G24+G25)</f>
        <v>269.4</v>
      </c>
      <c r="H22" s="169">
        <f t="shared" si="3"/>
        <v>266.73267326732673</v>
      </c>
      <c r="I22" s="170">
        <f>(I23+I24+I25)</f>
        <v>28</v>
      </c>
      <c r="J22" s="178">
        <f>(J23+J24+J25)</f>
        <v>46.5</v>
      </c>
      <c r="K22" s="93">
        <f>J22/I22*100</f>
        <v>166.07142857142858</v>
      </c>
    </row>
    <row r="23" spans="1:11" ht="38.25" customHeight="1">
      <c r="A23" s="103" t="s">
        <v>57</v>
      </c>
      <c r="B23" s="127" t="s">
        <v>15</v>
      </c>
      <c r="C23" s="71">
        <f t="shared" si="2"/>
        <v>101</v>
      </c>
      <c r="D23" s="12">
        <f t="shared" si="2"/>
        <v>269.4</v>
      </c>
      <c r="E23" s="13">
        <f>D23/C23*100</f>
        <v>266.73267326732673</v>
      </c>
      <c r="F23" s="165">
        <v>101</v>
      </c>
      <c r="G23" s="166">
        <v>269.4</v>
      </c>
      <c r="H23" s="166">
        <f t="shared" si="3"/>
        <v>266.73267326732673</v>
      </c>
      <c r="I23" s="171"/>
      <c r="J23" s="172"/>
      <c r="K23" s="13"/>
    </row>
    <row r="24" spans="1:11" ht="26.25" customHeight="1">
      <c r="A24" s="103" t="s">
        <v>58</v>
      </c>
      <c r="B24" s="127" t="s">
        <v>32</v>
      </c>
      <c r="C24" s="71">
        <f t="shared" si="2"/>
        <v>28</v>
      </c>
      <c r="D24" s="12">
        <f t="shared" si="2"/>
        <v>46.5</v>
      </c>
      <c r="E24" s="13">
        <f>D24/C24*100</f>
        <v>166.07142857142858</v>
      </c>
      <c r="F24" s="165"/>
      <c r="G24" s="166"/>
      <c r="H24" s="166"/>
      <c r="I24" s="171">
        <v>28</v>
      </c>
      <c r="J24" s="168">
        <v>46.5</v>
      </c>
      <c r="K24" s="13">
        <f>J24/I24*100</f>
        <v>166.07142857142858</v>
      </c>
    </row>
    <row r="25" spans="1:11" ht="27.75" customHeight="1">
      <c r="A25" s="103" t="s">
        <v>59</v>
      </c>
      <c r="B25" s="127" t="s">
        <v>16</v>
      </c>
      <c r="C25" s="71">
        <f t="shared" si="2"/>
        <v>0</v>
      </c>
      <c r="D25" s="12">
        <f t="shared" si="2"/>
        <v>0</v>
      </c>
      <c r="E25" s="13"/>
      <c r="F25" s="165">
        <v>0</v>
      </c>
      <c r="G25" s="166"/>
      <c r="H25" s="166"/>
      <c r="I25" s="171"/>
      <c r="J25" s="172"/>
      <c r="K25" s="13"/>
    </row>
    <row r="26" spans="1:11" ht="37.5" customHeight="1">
      <c r="A26" s="104" t="s">
        <v>60</v>
      </c>
      <c r="B26" s="124" t="s">
        <v>17</v>
      </c>
      <c r="C26" s="112">
        <f t="shared" si="2"/>
        <v>0</v>
      </c>
      <c r="D26" s="14">
        <f t="shared" si="2"/>
        <v>0</v>
      </c>
      <c r="E26" s="13"/>
      <c r="F26" s="170">
        <f>F27+F28+F29+F30+F31+F32+F33+F34+F35+F36</f>
        <v>0</v>
      </c>
      <c r="G26" s="169">
        <f>G27+G28+G29+G30+G31+G32+G33+G34+G35+G36</f>
        <v>0</v>
      </c>
      <c r="H26" s="169"/>
      <c r="I26" s="170">
        <f>I27+I28+I29+I30+I31+I32+I33+I34+I35+I36</f>
        <v>0</v>
      </c>
      <c r="J26" s="169">
        <f>J27+J28+J29+J30+J31+J32+J33+J34+J35+J36</f>
        <v>0</v>
      </c>
      <c r="K26" s="13"/>
    </row>
    <row r="27" spans="1:11" ht="12" customHeight="1">
      <c r="A27" s="103" t="s">
        <v>61</v>
      </c>
      <c r="B27" s="126" t="s">
        <v>8</v>
      </c>
      <c r="C27" s="71">
        <f t="shared" si="2"/>
        <v>0</v>
      </c>
      <c r="D27" s="12">
        <f t="shared" si="2"/>
        <v>0</v>
      </c>
      <c r="E27" s="13"/>
      <c r="F27" s="165"/>
      <c r="G27" s="166">
        <v>0</v>
      </c>
      <c r="H27" s="166"/>
      <c r="I27" s="171"/>
      <c r="J27" s="172"/>
      <c r="K27" s="13"/>
    </row>
    <row r="28" spans="1:11" ht="24" customHeight="1" hidden="1">
      <c r="A28" s="103" t="s">
        <v>62</v>
      </c>
      <c r="B28" s="123" t="s">
        <v>91</v>
      </c>
      <c r="C28" s="71">
        <f t="shared" si="2"/>
        <v>0</v>
      </c>
      <c r="D28" s="12">
        <f t="shared" si="2"/>
        <v>0</v>
      </c>
      <c r="E28" s="13"/>
      <c r="F28" s="165"/>
      <c r="G28" s="166"/>
      <c r="H28" s="166"/>
      <c r="I28" s="171"/>
      <c r="J28" s="172"/>
      <c r="K28" s="13" t="e">
        <f>J28/I28*100</f>
        <v>#DIV/0!</v>
      </c>
    </row>
    <row r="29" spans="1:11" ht="12.75" customHeight="1">
      <c r="A29" s="103" t="s">
        <v>63</v>
      </c>
      <c r="B29" s="126" t="s">
        <v>18</v>
      </c>
      <c r="C29" s="71">
        <f t="shared" si="2"/>
        <v>0</v>
      </c>
      <c r="D29" s="12">
        <f t="shared" si="2"/>
        <v>0</v>
      </c>
      <c r="E29" s="13"/>
      <c r="F29" s="165">
        <v>0</v>
      </c>
      <c r="G29" s="166">
        <v>0</v>
      </c>
      <c r="H29" s="166"/>
      <c r="I29" s="171"/>
      <c r="J29" s="172"/>
      <c r="K29" s="13"/>
    </row>
    <row r="30" spans="1:11" ht="24" customHeight="1" hidden="1">
      <c r="A30" s="105" t="s">
        <v>87</v>
      </c>
      <c r="B30" s="128" t="s">
        <v>88</v>
      </c>
      <c r="C30" s="113">
        <f>F30+I30</f>
        <v>0</v>
      </c>
      <c r="D30" s="18">
        <f>G30+J30</f>
        <v>0</v>
      </c>
      <c r="E30" s="19"/>
      <c r="F30" s="179">
        <v>0</v>
      </c>
      <c r="G30" s="180">
        <v>0</v>
      </c>
      <c r="H30" s="180"/>
      <c r="I30" s="181"/>
      <c r="J30" s="182"/>
      <c r="K30" s="13" t="e">
        <f>J30/I30*100</f>
        <v>#DIV/0!</v>
      </c>
    </row>
    <row r="31" spans="1:11" ht="24.75" customHeight="1">
      <c r="A31" s="103" t="s">
        <v>101</v>
      </c>
      <c r="B31" s="129" t="s">
        <v>84</v>
      </c>
      <c r="C31" s="71">
        <f t="shared" si="2"/>
        <v>0</v>
      </c>
      <c r="D31" s="12">
        <f t="shared" si="2"/>
        <v>0</v>
      </c>
      <c r="E31" s="13"/>
      <c r="F31" s="165">
        <v>0</v>
      </c>
      <c r="G31" s="166">
        <v>0</v>
      </c>
      <c r="H31" s="166"/>
      <c r="I31" s="165">
        <v>0</v>
      </c>
      <c r="J31" s="166">
        <v>0</v>
      </c>
      <c r="K31" s="13"/>
    </row>
    <row r="32" spans="1:11" ht="12" customHeight="1">
      <c r="A32" s="103" t="s">
        <v>64</v>
      </c>
      <c r="B32" s="123" t="s">
        <v>19</v>
      </c>
      <c r="C32" s="71">
        <f t="shared" si="2"/>
        <v>0</v>
      </c>
      <c r="D32" s="12">
        <f t="shared" si="2"/>
        <v>0</v>
      </c>
      <c r="E32" s="13"/>
      <c r="F32" s="165"/>
      <c r="G32" s="166">
        <v>0</v>
      </c>
      <c r="H32" s="166"/>
      <c r="I32" s="171"/>
      <c r="J32" s="172"/>
      <c r="K32" s="13"/>
    </row>
    <row r="33" spans="1:11" ht="12.75" customHeight="1">
      <c r="A33" s="103" t="s">
        <v>65</v>
      </c>
      <c r="B33" s="123" t="s">
        <v>35</v>
      </c>
      <c r="C33" s="71">
        <f t="shared" si="2"/>
        <v>0</v>
      </c>
      <c r="D33" s="12">
        <f t="shared" si="2"/>
        <v>0</v>
      </c>
      <c r="E33" s="13"/>
      <c r="F33" s="165"/>
      <c r="G33" s="166"/>
      <c r="H33" s="166"/>
      <c r="I33" s="171"/>
      <c r="J33" s="172"/>
      <c r="K33" s="13"/>
    </row>
    <row r="34" spans="1:11" ht="17.25" customHeight="1" thickBot="1">
      <c r="A34" s="106" t="s">
        <v>66</v>
      </c>
      <c r="B34" s="130" t="s">
        <v>20</v>
      </c>
      <c r="C34" s="114">
        <f t="shared" si="2"/>
        <v>0</v>
      </c>
      <c r="D34" s="20">
        <f t="shared" si="2"/>
        <v>0</v>
      </c>
      <c r="E34" s="79"/>
      <c r="F34" s="183"/>
      <c r="G34" s="184"/>
      <c r="H34" s="185"/>
      <c r="I34" s="186"/>
      <c r="J34" s="187"/>
      <c r="K34" s="79"/>
    </row>
    <row r="35" spans="1:11" ht="25.5" customHeight="1" hidden="1" thickBot="1">
      <c r="A35" s="107" t="s">
        <v>67</v>
      </c>
      <c r="B35" s="131" t="s">
        <v>5</v>
      </c>
      <c r="C35" s="115">
        <f t="shared" si="2"/>
        <v>0</v>
      </c>
      <c r="D35" s="21">
        <f t="shared" si="2"/>
        <v>0</v>
      </c>
      <c r="E35" s="80"/>
      <c r="F35" s="188"/>
      <c r="G35" s="189"/>
      <c r="H35" s="190"/>
      <c r="I35" s="191"/>
      <c r="J35" s="192"/>
      <c r="K35" s="94" t="e">
        <f>J35/I35*100</f>
        <v>#DIV/0!</v>
      </c>
    </row>
    <row r="36" spans="1:11" ht="13.5" customHeight="1">
      <c r="A36" s="108" t="s">
        <v>89</v>
      </c>
      <c r="B36" s="9" t="s">
        <v>90</v>
      </c>
      <c r="C36" s="116">
        <f>F36+I36</f>
        <v>0</v>
      </c>
      <c r="D36" s="22">
        <f>G36+J36</f>
        <v>0</v>
      </c>
      <c r="E36" s="81"/>
      <c r="F36" s="193"/>
      <c r="G36" s="194"/>
      <c r="H36" s="195"/>
      <c r="I36" s="196"/>
      <c r="J36" s="197"/>
      <c r="K36" s="13"/>
    </row>
    <row r="37" spans="1:11" ht="36.75" customHeight="1">
      <c r="A37" s="109" t="s">
        <v>68</v>
      </c>
      <c r="B37" s="132" t="s">
        <v>83</v>
      </c>
      <c r="C37" s="117">
        <f t="shared" si="2"/>
        <v>570</v>
      </c>
      <c r="D37" s="23">
        <f t="shared" si="2"/>
        <v>522.7</v>
      </c>
      <c r="E37" s="24">
        <f>D37/C37*100</f>
        <v>91.70175438596492</v>
      </c>
      <c r="F37" s="198">
        <f>(F38+F39+F40+F41)</f>
        <v>67</v>
      </c>
      <c r="G37" s="199">
        <f>(G38+G39+G40+G41)</f>
        <v>188</v>
      </c>
      <c r="H37" s="199">
        <f>G37/F37*100</f>
        <v>280.5970149253732</v>
      </c>
      <c r="I37" s="198">
        <f>(I38+I39+I40+I41)</f>
        <v>503</v>
      </c>
      <c r="J37" s="199">
        <f>(J38+J39+J40+J41)</f>
        <v>334.7</v>
      </c>
      <c r="K37" s="93">
        <f>J37/I37*100</f>
        <v>66.54075546719682</v>
      </c>
    </row>
    <row r="38" spans="1:11" ht="24.75" customHeight="1">
      <c r="A38" s="103" t="s">
        <v>92</v>
      </c>
      <c r="B38" s="127" t="s">
        <v>39</v>
      </c>
      <c r="C38" s="71">
        <f t="shared" si="2"/>
        <v>14</v>
      </c>
      <c r="D38" s="12">
        <f t="shared" si="2"/>
        <v>0</v>
      </c>
      <c r="E38" s="236">
        <f>D38/C38*100</f>
        <v>0</v>
      </c>
      <c r="F38" s="200">
        <v>14</v>
      </c>
      <c r="G38" s="201"/>
      <c r="H38" s="202">
        <f>G38/F38*100</f>
        <v>0</v>
      </c>
      <c r="I38" s="200"/>
      <c r="J38" s="201"/>
      <c r="K38" s="13"/>
    </row>
    <row r="39" spans="1:11" ht="13.5" customHeight="1">
      <c r="A39" s="103" t="s">
        <v>102</v>
      </c>
      <c r="B39" s="127" t="s">
        <v>21</v>
      </c>
      <c r="C39" s="71">
        <f t="shared" si="2"/>
        <v>150</v>
      </c>
      <c r="D39" s="12">
        <f t="shared" si="2"/>
        <v>157.2</v>
      </c>
      <c r="E39" s="13">
        <f>D39/C39*100</f>
        <v>104.79999999999998</v>
      </c>
      <c r="F39" s="203">
        <v>43</v>
      </c>
      <c r="G39" s="173">
        <v>106</v>
      </c>
      <c r="H39" s="166">
        <f>G39/F39*100</f>
        <v>246.51162790697674</v>
      </c>
      <c r="I39" s="174">
        <v>107</v>
      </c>
      <c r="J39" s="175">
        <v>51.2</v>
      </c>
      <c r="K39" s="13">
        <f>J39/I39*100</f>
        <v>47.85046728971963</v>
      </c>
    </row>
    <row r="40" spans="1:11" ht="38.25" customHeight="1" hidden="1">
      <c r="A40" s="103" t="s">
        <v>97</v>
      </c>
      <c r="B40" s="127" t="s">
        <v>98</v>
      </c>
      <c r="C40" s="71">
        <f t="shared" si="2"/>
        <v>0</v>
      </c>
      <c r="D40" s="12">
        <f t="shared" si="2"/>
        <v>0</v>
      </c>
      <c r="E40" s="16"/>
      <c r="F40" s="170"/>
      <c r="G40" s="173">
        <v>0</v>
      </c>
      <c r="H40" s="169"/>
      <c r="I40" s="174"/>
      <c r="J40" s="175"/>
      <c r="K40" s="13" t="e">
        <f>J40/I40*100</f>
        <v>#DIV/0!</v>
      </c>
    </row>
    <row r="41" spans="1:11" ht="37.5" customHeight="1">
      <c r="A41" s="103" t="s">
        <v>93</v>
      </c>
      <c r="B41" s="127" t="s">
        <v>22</v>
      </c>
      <c r="C41" s="71">
        <f t="shared" si="2"/>
        <v>406</v>
      </c>
      <c r="D41" s="12">
        <f t="shared" si="2"/>
        <v>365.5</v>
      </c>
      <c r="E41" s="13">
        <f aca="true" t="shared" si="4" ref="E41:E48">D41/C41*100</f>
        <v>90.02463054187191</v>
      </c>
      <c r="F41" s="165">
        <v>10</v>
      </c>
      <c r="G41" s="173">
        <v>82</v>
      </c>
      <c r="H41" s="166">
        <f aca="true" t="shared" si="5" ref="H41:H48">G41/F41*100</f>
        <v>819.9999999999999</v>
      </c>
      <c r="I41" s="174">
        <v>396</v>
      </c>
      <c r="J41" s="175">
        <v>283.5</v>
      </c>
      <c r="K41" s="13">
        <f>J41/I41*100</f>
        <v>71.5909090909091</v>
      </c>
    </row>
    <row r="42" spans="1:11" ht="25.5" customHeight="1">
      <c r="A42" s="104" t="s">
        <v>69</v>
      </c>
      <c r="B42" s="124" t="s">
        <v>23</v>
      </c>
      <c r="C42" s="112">
        <f t="shared" si="2"/>
        <v>21</v>
      </c>
      <c r="D42" s="14">
        <f t="shared" si="2"/>
        <v>16.6</v>
      </c>
      <c r="E42" s="16">
        <f t="shared" si="4"/>
        <v>79.04761904761905</v>
      </c>
      <c r="F42" s="170">
        <f>F43</f>
        <v>21</v>
      </c>
      <c r="G42" s="169">
        <f>G43</f>
        <v>16.6</v>
      </c>
      <c r="H42" s="169">
        <f t="shared" si="5"/>
        <v>79.04761904761905</v>
      </c>
      <c r="I42" s="170"/>
      <c r="J42" s="169"/>
      <c r="K42" s="13"/>
    </row>
    <row r="43" spans="1:11" ht="26.25" customHeight="1">
      <c r="A43" s="103" t="s">
        <v>70</v>
      </c>
      <c r="B43" s="127" t="s">
        <v>24</v>
      </c>
      <c r="C43" s="71">
        <f t="shared" si="2"/>
        <v>21</v>
      </c>
      <c r="D43" s="12">
        <f t="shared" si="2"/>
        <v>16.6</v>
      </c>
      <c r="E43" s="13">
        <f t="shared" si="4"/>
        <v>79.04761904761905</v>
      </c>
      <c r="F43" s="165">
        <v>21</v>
      </c>
      <c r="G43" s="173">
        <v>16.6</v>
      </c>
      <c r="H43" s="166">
        <f t="shared" si="5"/>
        <v>79.04761904761905</v>
      </c>
      <c r="I43" s="170"/>
      <c r="J43" s="172"/>
      <c r="K43" s="13"/>
    </row>
    <row r="44" spans="1:11" ht="27.75" customHeight="1">
      <c r="A44" s="104" t="s">
        <v>71</v>
      </c>
      <c r="B44" s="124" t="s">
        <v>29</v>
      </c>
      <c r="C44" s="112">
        <f t="shared" si="2"/>
        <v>31</v>
      </c>
      <c r="D44" s="14">
        <f t="shared" si="2"/>
        <v>42.8</v>
      </c>
      <c r="E44" s="93">
        <f t="shared" si="4"/>
        <v>138.06451612903226</v>
      </c>
      <c r="F44" s="170">
        <f>F45+F46</f>
        <v>0</v>
      </c>
      <c r="G44" s="170">
        <f>G45+G46</f>
        <v>0</v>
      </c>
      <c r="H44" s="176"/>
      <c r="I44" s="170">
        <f>I45+I46</f>
        <v>31</v>
      </c>
      <c r="J44" s="170">
        <f>J45+J46</f>
        <v>42.8</v>
      </c>
      <c r="K44" s="93">
        <f>J44/I44*100</f>
        <v>138.06451612903226</v>
      </c>
    </row>
    <row r="45" spans="1:11" ht="21" customHeight="1" hidden="1">
      <c r="A45" s="103" t="s">
        <v>72</v>
      </c>
      <c r="B45" s="127" t="s">
        <v>30</v>
      </c>
      <c r="C45" s="71">
        <f t="shared" si="2"/>
        <v>0</v>
      </c>
      <c r="D45" s="12">
        <f t="shared" si="2"/>
        <v>0</v>
      </c>
      <c r="E45" s="13" t="e">
        <f t="shared" si="4"/>
        <v>#DIV/0!</v>
      </c>
      <c r="F45" s="165"/>
      <c r="G45" s="173"/>
      <c r="H45" s="204" t="e">
        <f t="shared" si="5"/>
        <v>#DIV/0!</v>
      </c>
      <c r="I45" s="171"/>
      <c r="J45" s="172"/>
      <c r="K45" s="13" t="e">
        <f>J45/I45*100</f>
        <v>#DIV/0!</v>
      </c>
    </row>
    <row r="46" spans="1:11" ht="24" customHeight="1">
      <c r="A46" s="103" t="s">
        <v>85</v>
      </c>
      <c r="B46" s="127" t="s">
        <v>86</v>
      </c>
      <c r="C46" s="71">
        <f t="shared" si="2"/>
        <v>31</v>
      </c>
      <c r="D46" s="12">
        <f t="shared" si="2"/>
        <v>42.8</v>
      </c>
      <c r="E46" s="13">
        <f t="shared" si="4"/>
        <v>138.06451612903226</v>
      </c>
      <c r="F46" s="165">
        <v>0</v>
      </c>
      <c r="G46" s="173">
        <v>0</v>
      </c>
      <c r="H46" s="166"/>
      <c r="I46" s="167">
        <v>31</v>
      </c>
      <c r="J46" s="168">
        <v>42.8</v>
      </c>
      <c r="K46" s="13">
        <f>J46/I46*100</f>
        <v>138.06451612903226</v>
      </c>
    </row>
    <row r="47" spans="1:11" ht="26.25" customHeight="1">
      <c r="A47" s="104" t="s">
        <v>73</v>
      </c>
      <c r="B47" s="124" t="s">
        <v>40</v>
      </c>
      <c r="C47" s="99">
        <f t="shared" si="2"/>
        <v>35</v>
      </c>
      <c r="D47" s="17">
        <f t="shared" si="2"/>
        <v>261.5</v>
      </c>
      <c r="E47" s="13">
        <f t="shared" si="4"/>
        <v>747.1428571428571</v>
      </c>
      <c r="F47" s="170">
        <f>F48</f>
        <v>5</v>
      </c>
      <c r="G47" s="169">
        <f>G48</f>
        <v>3.2</v>
      </c>
      <c r="H47" s="176">
        <f t="shared" si="5"/>
        <v>64</v>
      </c>
      <c r="I47" s="170">
        <f>I48</f>
        <v>30</v>
      </c>
      <c r="J47" s="169">
        <f>J48</f>
        <v>258.3</v>
      </c>
      <c r="K47" s="93">
        <f>J47/I47*100</f>
        <v>861.0000000000001</v>
      </c>
    </row>
    <row r="48" spans="1:11" ht="15.75" customHeight="1">
      <c r="A48" s="103" t="s">
        <v>103</v>
      </c>
      <c r="B48" s="127" t="s">
        <v>38</v>
      </c>
      <c r="C48" s="71">
        <f t="shared" si="2"/>
        <v>35</v>
      </c>
      <c r="D48" s="12">
        <f t="shared" si="2"/>
        <v>261.5</v>
      </c>
      <c r="E48" s="13">
        <f t="shared" si="4"/>
        <v>747.1428571428571</v>
      </c>
      <c r="F48" s="165">
        <v>5</v>
      </c>
      <c r="G48" s="173">
        <v>3.2</v>
      </c>
      <c r="H48" s="166">
        <f t="shared" si="5"/>
        <v>64</v>
      </c>
      <c r="I48" s="167">
        <v>30</v>
      </c>
      <c r="J48" s="175">
        <v>258.3</v>
      </c>
      <c r="K48" s="13">
        <f>J48/I48*100</f>
        <v>861.0000000000001</v>
      </c>
    </row>
    <row r="49" spans="1:11" ht="15.75" customHeight="1">
      <c r="A49" s="104" t="s">
        <v>74</v>
      </c>
      <c r="B49" s="124" t="s">
        <v>33</v>
      </c>
      <c r="C49" s="71">
        <f t="shared" si="2"/>
        <v>0</v>
      </c>
      <c r="D49" s="12">
        <f t="shared" si="2"/>
        <v>0</v>
      </c>
      <c r="E49" s="13"/>
      <c r="F49" s="170">
        <f>F50</f>
        <v>0</v>
      </c>
      <c r="G49" s="169">
        <f>G50</f>
        <v>0</v>
      </c>
      <c r="H49" s="166"/>
      <c r="I49" s="170">
        <f>I50</f>
        <v>0</v>
      </c>
      <c r="J49" s="169">
        <f>J50</f>
        <v>0</v>
      </c>
      <c r="K49" s="13"/>
    </row>
    <row r="50" spans="1:11" ht="15" customHeight="1">
      <c r="A50" s="103" t="s">
        <v>75</v>
      </c>
      <c r="B50" s="127" t="s">
        <v>34</v>
      </c>
      <c r="C50" s="71">
        <f t="shared" si="2"/>
        <v>0</v>
      </c>
      <c r="D50" s="12">
        <f t="shared" si="2"/>
        <v>0</v>
      </c>
      <c r="E50" s="13"/>
      <c r="F50" s="165"/>
      <c r="G50" s="173"/>
      <c r="H50" s="166"/>
      <c r="I50" s="171"/>
      <c r="J50" s="172"/>
      <c r="K50" s="13"/>
    </row>
    <row r="51" spans="1:11" ht="16.5" customHeight="1">
      <c r="A51" s="104" t="s">
        <v>76</v>
      </c>
      <c r="B51" s="124" t="s">
        <v>25</v>
      </c>
      <c r="C51" s="112">
        <f t="shared" si="2"/>
        <v>117</v>
      </c>
      <c r="D51" s="14">
        <f t="shared" si="2"/>
        <v>164.9</v>
      </c>
      <c r="E51" s="16">
        <f>D51/C51*100</f>
        <v>140.94017094017096</v>
      </c>
      <c r="F51" s="205">
        <v>117</v>
      </c>
      <c r="G51" s="206">
        <v>161</v>
      </c>
      <c r="H51" s="176">
        <f>G51/F51*100</f>
        <v>137.60683760683762</v>
      </c>
      <c r="I51" s="171"/>
      <c r="J51" s="207">
        <v>3.9</v>
      </c>
      <c r="K51" s="13"/>
    </row>
    <row r="52" spans="1:11" ht="16.5" customHeight="1">
      <c r="A52" s="104" t="s">
        <v>77</v>
      </c>
      <c r="B52" s="124" t="s">
        <v>7</v>
      </c>
      <c r="C52" s="118">
        <f t="shared" si="2"/>
        <v>17</v>
      </c>
      <c r="D52" s="23">
        <f t="shared" si="2"/>
        <v>19</v>
      </c>
      <c r="E52" s="16">
        <f>D52/C52*100</f>
        <v>111.76470588235294</v>
      </c>
      <c r="F52" s="176">
        <v>0</v>
      </c>
      <c r="G52" s="208"/>
      <c r="H52" s="209"/>
      <c r="I52" s="207">
        <v>17</v>
      </c>
      <c r="J52" s="210">
        <v>19</v>
      </c>
      <c r="K52" s="93">
        <f>J52/I52*100</f>
        <v>111.76470588235294</v>
      </c>
    </row>
    <row r="53" spans="1:11" ht="16.5" customHeight="1">
      <c r="A53" s="109" t="s">
        <v>99</v>
      </c>
      <c r="B53" s="133" t="s">
        <v>100</v>
      </c>
      <c r="C53" s="118">
        <f>F53+I53</f>
        <v>0</v>
      </c>
      <c r="D53" s="23">
        <f>G53+J53</f>
        <v>0</v>
      </c>
      <c r="E53" s="24"/>
      <c r="F53" s="211">
        <v>0</v>
      </c>
      <c r="G53" s="212"/>
      <c r="H53" s="209"/>
      <c r="I53" s="213"/>
      <c r="J53" s="214"/>
      <c r="K53" s="140"/>
    </row>
    <row r="54" spans="1:11" ht="13.5" customHeight="1" thickBot="1">
      <c r="A54" s="109" t="s">
        <v>94</v>
      </c>
      <c r="B54" s="62" t="s">
        <v>95</v>
      </c>
      <c r="C54" s="99">
        <f t="shared" si="2"/>
        <v>0</v>
      </c>
      <c r="D54" s="14">
        <f t="shared" si="2"/>
        <v>0</v>
      </c>
      <c r="E54" s="64"/>
      <c r="F54" s="215"/>
      <c r="G54" s="216"/>
      <c r="H54" s="217"/>
      <c r="I54" s="218"/>
      <c r="J54" s="218"/>
      <c r="K54" s="60"/>
    </row>
    <row r="55" spans="1:11" ht="26.25" customHeight="1" thickBot="1">
      <c r="A55" s="223" t="s">
        <v>108</v>
      </c>
      <c r="B55" s="224" t="s">
        <v>109</v>
      </c>
      <c r="C55" s="69">
        <f>C56</f>
        <v>2655</v>
      </c>
      <c r="D55" s="11">
        <f>D56</f>
        <v>4258.1</v>
      </c>
      <c r="E55" s="11">
        <f>D55/C55*100</f>
        <v>160.38041431261772</v>
      </c>
      <c r="F55" s="69">
        <f>F56</f>
        <v>1173</v>
      </c>
      <c r="G55" s="11">
        <f>G56</f>
        <v>1886.3</v>
      </c>
      <c r="H55" s="176">
        <f>G55/F55*100</f>
        <v>160.80988917306053</v>
      </c>
      <c r="I55" s="85">
        <f>I56</f>
        <v>1482</v>
      </c>
      <c r="J55" s="35">
        <f>J56</f>
        <v>2371.8</v>
      </c>
      <c r="K55" s="36">
        <f>J55/I55*100</f>
        <v>160.04048582995952</v>
      </c>
    </row>
    <row r="56" spans="1:11" ht="22.5" customHeight="1">
      <c r="A56" s="103" t="s">
        <v>110</v>
      </c>
      <c r="B56" s="123" t="s">
        <v>111</v>
      </c>
      <c r="C56" s="71">
        <f>F56+I56</f>
        <v>2655</v>
      </c>
      <c r="D56" s="12">
        <f>G56+J56</f>
        <v>4258.1</v>
      </c>
      <c r="E56" s="13">
        <f>D56/C56*100</f>
        <v>160.38041431261772</v>
      </c>
      <c r="F56" s="70">
        <v>1173</v>
      </c>
      <c r="G56" s="13">
        <v>1886.3</v>
      </c>
      <c r="H56" s="176">
        <f>G56/F56*100</f>
        <v>160.80988917306053</v>
      </c>
      <c r="I56" s="86">
        <v>1482</v>
      </c>
      <c r="J56" s="86">
        <v>2371.8</v>
      </c>
      <c r="K56" s="36">
        <f>J56/I56*100</f>
        <v>160.04048582995952</v>
      </c>
    </row>
    <row r="57" spans="1:11" ht="12.75">
      <c r="A57" s="2"/>
      <c r="B57" s="2"/>
      <c r="C57" s="2"/>
      <c r="D57" s="2"/>
      <c r="E57" s="4"/>
      <c r="F57" s="220"/>
      <c r="G57" s="219"/>
      <c r="H57" s="220"/>
      <c r="K57" s="30"/>
    </row>
    <row r="58" spans="1:11" ht="12.75">
      <c r="A58" s="2"/>
      <c r="B58" s="2"/>
      <c r="C58" s="2"/>
      <c r="D58" s="2"/>
      <c r="E58" s="4"/>
      <c r="F58" s="220"/>
      <c r="G58" s="219"/>
      <c r="H58" s="220"/>
      <c r="K58" s="30"/>
    </row>
    <row r="59" spans="1:11" ht="12.75">
      <c r="A59" s="2"/>
      <c r="B59" s="2"/>
      <c r="C59" s="2"/>
      <c r="D59" s="2"/>
      <c r="E59" s="4"/>
      <c r="F59" s="220"/>
      <c r="G59" s="219"/>
      <c r="H59" s="220"/>
      <c r="K59" s="30"/>
    </row>
    <row r="60" spans="2:11" ht="12.75">
      <c r="B60" s="2"/>
      <c r="C60" s="2"/>
      <c r="D60" s="2"/>
      <c r="K60" s="30"/>
    </row>
    <row r="61" ht="12.75">
      <c r="K61" s="30"/>
    </row>
    <row r="62" ht="12.75">
      <c r="K62" s="30"/>
    </row>
    <row r="63" ht="12.75">
      <c r="K63" s="30"/>
    </row>
    <row r="64" ht="12.75">
      <c r="K64" s="30"/>
    </row>
    <row r="65" ht="12.75">
      <c r="K65" s="30"/>
    </row>
    <row r="66" ht="12.75">
      <c r="K66" s="30"/>
    </row>
    <row r="67" ht="12.75">
      <c r="K67" s="30"/>
    </row>
    <row r="68" ht="12.75">
      <c r="K68" s="30"/>
    </row>
    <row r="69" ht="12.75">
      <c r="K69" s="30"/>
    </row>
    <row r="70" ht="12.75">
      <c r="K70" s="30"/>
    </row>
    <row r="71" ht="12.75">
      <c r="K71" s="30"/>
    </row>
    <row r="72" ht="12.75">
      <c r="K72" s="30"/>
    </row>
    <row r="73" ht="12.75">
      <c r="K73" s="30"/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0.25390625" style="0" customWidth="1"/>
    <col min="2" max="2" width="43.75390625" style="0" customWidth="1"/>
    <col min="3" max="3" width="10.125" style="0" customWidth="1"/>
    <col min="5" max="5" width="9.00390625" style="0" customWidth="1"/>
    <col min="6" max="6" width="9.125" style="152" customWidth="1"/>
    <col min="7" max="7" width="9.625" style="152" bestFit="1" customWidth="1"/>
    <col min="8" max="8" width="7.625" style="152" customWidth="1"/>
    <col min="9" max="9" width="7.875" style="152" customWidth="1"/>
    <col min="10" max="10" width="8.875" style="152" customWidth="1"/>
    <col min="11" max="11" width="8.25390625" style="29" customWidth="1"/>
  </cols>
  <sheetData>
    <row r="1" spans="1:11" ht="33" customHeight="1">
      <c r="A1" s="146" t="s">
        <v>118</v>
      </c>
      <c r="B1" s="147"/>
      <c r="C1" s="147"/>
      <c r="D1" s="147"/>
      <c r="E1" s="147"/>
      <c r="F1" s="149"/>
      <c r="G1" s="149"/>
      <c r="H1" s="149"/>
      <c r="I1" s="150"/>
      <c r="J1" s="150"/>
      <c r="K1" s="148"/>
    </row>
    <row r="2" spans="1:11" ht="27" customHeight="1" thickBot="1">
      <c r="A2" s="7"/>
      <c r="B2" s="7"/>
      <c r="C2" s="7"/>
      <c r="D2" s="7"/>
      <c r="E2" s="7"/>
      <c r="F2" s="151"/>
      <c r="G2" s="151"/>
      <c r="H2" s="151"/>
      <c r="K2" s="30"/>
    </row>
    <row r="3" spans="1:11" ht="24.75" customHeight="1">
      <c r="A3" s="110" t="s">
        <v>36</v>
      </c>
      <c r="B3" s="119" t="s">
        <v>0</v>
      </c>
      <c r="C3" s="6" t="s">
        <v>78</v>
      </c>
      <c r="D3" s="6"/>
      <c r="E3" s="134"/>
      <c r="F3" s="153" t="s">
        <v>96</v>
      </c>
      <c r="G3" s="154"/>
      <c r="H3" s="155"/>
      <c r="I3" s="153" t="s">
        <v>79</v>
      </c>
      <c r="J3" s="153"/>
      <c r="K3" s="32"/>
    </row>
    <row r="4" spans="1:11" ht="24" customHeight="1" thickBot="1">
      <c r="A4" s="100"/>
      <c r="B4" s="120"/>
      <c r="C4" s="111" t="s">
        <v>80</v>
      </c>
      <c r="D4" s="5" t="s">
        <v>81</v>
      </c>
      <c r="E4" s="20" t="s">
        <v>82</v>
      </c>
      <c r="F4" s="156" t="s">
        <v>80</v>
      </c>
      <c r="G4" s="157" t="s">
        <v>81</v>
      </c>
      <c r="H4" s="158" t="s">
        <v>82</v>
      </c>
      <c r="I4" s="159" t="s">
        <v>80</v>
      </c>
      <c r="J4" s="160" t="s">
        <v>81</v>
      </c>
      <c r="K4" s="144" t="s">
        <v>82</v>
      </c>
    </row>
    <row r="5" spans="1:11" ht="13.5" customHeight="1" thickBot="1">
      <c r="A5" s="101" t="s">
        <v>41</v>
      </c>
      <c r="B5" s="121" t="s">
        <v>9</v>
      </c>
      <c r="C5" s="68">
        <f>(C6+C8+C12+C17+C22+C26+C37+C42+C44+C47+C49+C51+C52)</f>
        <v>19656</v>
      </c>
      <c r="D5" s="10">
        <f>SUM(G5+J5)</f>
        <v>20350.800000000003</v>
      </c>
      <c r="E5" s="10">
        <f aca="true" t="shared" si="0" ref="E5:E18">D5/C5*100</f>
        <v>103.53479853479854</v>
      </c>
      <c r="F5" s="161">
        <f>(F6+F8+F12+F17+F22+F26+F37+F42+F44+F47+F49+F51+F52)</f>
        <v>13552</v>
      </c>
      <c r="G5" s="162">
        <f>(G6+G8+G12+G17+G22+G26+G37+G42+G44+G47+G49+G51+G52+G53+G54)</f>
        <v>14230.7</v>
      </c>
      <c r="H5" s="162">
        <f aca="true" t="shared" si="1" ref="H5:H10">G5/F5*100</f>
        <v>105.00811688311688</v>
      </c>
      <c r="I5" s="161">
        <f>(I6+I8+I12+I17+I22+I26+I37+I42+I44+I47+I49+I51+I52)</f>
        <v>6104.000000000001</v>
      </c>
      <c r="J5" s="162">
        <f>(J6+J8+J12+J17+J22+J26+J37+J42+J44+J47+J49+J51+J52+J53+J54)</f>
        <v>6120.1</v>
      </c>
      <c r="K5" s="145">
        <f>J5/I5*100</f>
        <v>100.26376146788989</v>
      </c>
    </row>
    <row r="6" spans="1:11" ht="13.5" customHeight="1">
      <c r="A6" s="102" t="s">
        <v>42</v>
      </c>
      <c r="B6" s="122" t="s">
        <v>10</v>
      </c>
      <c r="C6" s="69">
        <f>C7</f>
        <v>14638.4</v>
      </c>
      <c r="D6" s="11">
        <f>D7</f>
        <v>14958.7</v>
      </c>
      <c r="E6" s="11">
        <f t="shared" si="0"/>
        <v>102.18808066455351</v>
      </c>
      <c r="F6" s="163">
        <f>F7</f>
        <v>10613</v>
      </c>
      <c r="G6" s="164">
        <f>G7</f>
        <v>11169.1</v>
      </c>
      <c r="H6" s="164">
        <f t="shared" si="1"/>
        <v>105.23980024498256</v>
      </c>
      <c r="I6" s="163">
        <f>I7</f>
        <v>4025.4</v>
      </c>
      <c r="J6" s="164">
        <f>J7</f>
        <v>3789.6</v>
      </c>
      <c r="K6" s="95">
        <f>J6/I6*100</f>
        <v>94.1421970487405</v>
      </c>
    </row>
    <row r="7" spans="1:11" ht="13.5" customHeight="1">
      <c r="A7" s="103" t="s">
        <v>43</v>
      </c>
      <c r="B7" s="123" t="s">
        <v>37</v>
      </c>
      <c r="C7" s="71">
        <f>F7+I7</f>
        <v>14638.4</v>
      </c>
      <c r="D7" s="12">
        <f>G7+J7</f>
        <v>14958.7</v>
      </c>
      <c r="E7" s="13">
        <f t="shared" si="0"/>
        <v>102.18808066455351</v>
      </c>
      <c r="F7" s="165">
        <v>10613</v>
      </c>
      <c r="G7" s="166">
        <v>11169.1</v>
      </c>
      <c r="H7" s="166">
        <f t="shared" si="1"/>
        <v>105.23980024498256</v>
      </c>
      <c r="I7" s="167">
        <v>4025.4</v>
      </c>
      <c r="J7" s="168">
        <v>3789.6</v>
      </c>
      <c r="K7" s="13">
        <f>J7/I7*100</f>
        <v>94.1421970487405</v>
      </c>
    </row>
    <row r="8" spans="1:11" ht="13.5" customHeight="1">
      <c r="A8" s="104" t="s">
        <v>44</v>
      </c>
      <c r="B8" s="124" t="s">
        <v>1</v>
      </c>
      <c r="C8" s="112">
        <f aca="true" t="shared" si="2" ref="C8:D54">F8+I8</f>
        <v>2062</v>
      </c>
      <c r="D8" s="14">
        <f t="shared" si="2"/>
        <v>1805.6000000000001</v>
      </c>
      <c r="E8" s="16">
        <f t="shared" si="0"/>
        <v>87.56547041707081</v>
      </c>
      <c r="F8" s="169">
        <f>(F9+F10+F11)</f>
        <v>2023</v>
      </c>
      <c r="G8" s="169">
        <f>(G9+G10+G11)</f>
        <v>1799.6000000000001</v>
      </c>
      <c r="H8" s="169">
        <f t="shared" si="1"/>
        <v>88.9569945625309</v>
      </c>
      <c r="I8" s="170">
        <f>(I9+I10+I11)</f>
        <v>39</v>
      </c>
      <c r="J8" s="170">
        <f>(J9+J10+J11)</f>
        <v>6</v>
      </c>
      <c r="K8" s="13"/>
    </row>
    <row r="9" spans="1:11" ht="14.25" customHeight="1">
      <c r="A9" s="103" t="s">
        <v>45</v>
      </c>
      <c r="B9" s="123" t="s">
        <v>26</v>
      </c>
      <c r="C9" s="71">
        <f t="shared" si="2"/>
        <v>1981</v>
      </c>
      <c r="D9" s="12">
        <f t="shared" si="2"/>
        <v>1785.7</v>
      </c>
      <c r="E9" s="13">
        <f t="shared" si="0"/>
        <v>90.14134275618375</v>
      </c>
      <c r="F9" s="165">
        <v>1981</v>
      </c>
      <c r="G9" s="166">
        <v>1785.7</v>
      </c>
      <c r="H9" s="166">
        <f t="shared" si="1"/>
        <v>90.14134275618375</v>
      </c>
      <c r="I9" s="171"/>
      <c r="J9" s="172"/>
      <c r="K9" s="13"/>
    </row>
    <row r="10" spans="1:11" ht="12.75" customHeight="1">
      <c r="A10" s="103" t="s">
        <v>46</v>
      </c>
      <c r="B10" s="123" t="s">
        <v>11</v>
      </c>
      <c r="C10" s="71">
        <f t="shared" si="2"/>
        <v>81</v>
      </c>
      <c r="D10" s="12">
        <f t="shared" si="2"/>
        <v>19.9</v>
      </c>
      <c r="E10" s="13">
        <f t="shared" si="0"/>
        <v>24.5679012345679</v>
      </c>
      <c r="F10" s="165">
        <v>42</v>
      </c>
      <c r="G10" s="173">
        <v>13.9</v>
      </c>
      <c r="H10" s="166">
        <f t="shared" si="1"/>
        <v>33.095238095238095</v>
      </c>
      <c r="I10" s="174">
        <v>39</v>
      </c>
      <c r="J10" s="175">
        <v>6</v>
      </c>
      <c r="K10" s="13"/>
    </row>
    <row r="11" spans="1:11" ht="26.25" customHeight="1">
      <c r="A11" s="103" t="s">
        <v>106</v>
      </c>
      <c r="B11" s="123" t="s">
        <v>107</v>
      </c>
      <c r="C11" s="71">
        <f>F11+I11</f>
        <v>0</v>
      </c>
      <c r="D11" s="12">
        <f>G11+J11</f>
        <v>0</v>
      </c>
      <c r="E11" s="13"/>
      <c r="F11" s="165"/>
      <c r="G11" s="173"/>
      <c r="H11" s="166"/>
      <c r="I11" s="174">
        <v>0</v>
      </c>
      <c r="J11" s="175">
        <v>0</v>
      </c>
      <c r="K11" s="13"/>
    </row>
    <row r="12" spans="1:11" ht="12.75" customHeight="1">
      <c r="A12" s="104" t="s">
        <v>47</v>
      </c>
      <c r="B12" s="125" t="s">
        <v>2</v>
      </c>
      <c r="C12" s="99">
        <f t="shared" si="2"/>
        <v>1435.4</v>
      </c>
      <c r="D12" s="17">
        <f t="shared" si="2"/>
        <v>1298.7</v>
      </c>
      <c r="E12" s="93">
        <f t="shared" si="0"/>
        <v>90.47652222377037</v>
      </c>
      <c r="F12" s="170">
        <f>F13+F15+F16</f>
        <v>0</v>
      </c>
      <c r="G12" s="169">
        <f>SUM(G13:G16)</f>
        <v>0</v>
      </c>
      <c r="H12" s="176"/>
      <c r="I12" s="170">
        <f>(I13+I14+I15+I16)</f>
        <v>1435.4</v>
      </c>
      <c r="J12" s="169">
        <f>(J13+J14+J15+J16)</f>
        <v>1298.7</v>
      </c>
      <c r="K12" s="93">
        <f>J12/I12*100</f>
        <v>90.47652222377037</v>
      </c>
    </row>
    <row r="13" spans="1:11" ht="12.75" customHeight="1">
      <c r="A13" s="103" t="s">
        <v>48</v>
      </c>
      <c r="B13" s="123" t="s">
        <v>31</v>
      </c>
      <c r="C13" s="71">
        <f t="shared" si="2"/>
        <v>103.5</v>
      </c>
      <c r="D13" s="12">
        <f t="shared" si="2"/>
        <v>17.7</v>
      </c>
      <c r="E13" s="13">
        <f t="shared" si="0"/>
        <v>17.101449275362317</v>
      </c>
      <c r="F13" s="165">
        <v>0</v>
      </c>
      <c r="G13" s="173">
        <v>0</v>
      </c>
      <c r="H13" s="166"/>
      <c r="I13" s="174">
        <v>103.5</v>
      </c>
      <c r="J13" s="175">
        <v>17.7</v>
      </c>
      <c r="K13" s="13">
        <f>J13/I13*100</f>
        <v>17.101449275362317</v>
      </c>
    </row>
    <row r="14" spans="1:11" ht="15" customHeight="1" hidden="1">
      <c r="A14" s="103" t="s">
        <v>49</v>
      </c>
      <c r="B14" s="123" t="s">
        <v>27</v>
      </c>
      <c r="C14" s="71">
        <f t="shared" si="2"/>
        <v>0</v>
      </c>
      <c r="D14" s="12">
        <f t="shared" si="2"/>
        <v>0</v>
      </c>
      <c r="E14" s="13" t="e">
        <f t="shared" si="0"/>
        <v>#DIV/0!</v>
      </c>
      <c r="F14" s="165"/>
      <c r="G14" s="173"/>
      <c r="H14" s="166"/>
      <c r="I14" s="174"/>
      <c r="J14" s="175"/>
      <c r="K14" s="13" t="e">
        <f>J14/I14*100</f>
        <v>#DIV/0!</v>
      </c>
    </row>
    <row r="15" spans="1:11" ht="12" customHeight="1">
      <c r="A15" s="103" t="s">
        <v>50</v>
      </c>
      <c r="B15" s="123" t="s">
        <v>28</v>
      </c>
      <c r="C15" s="71">
        <f t="shared" si="2"/>
        <v>0</v>
      </c>
      <c r="D15" s="12">
        <f t="shared" si="2"/>
        <v>0</v>
      </c>
      <c r="E15" s="13"/>
      <c r="F15" s="165">
        <v>0</v>
      </c>
      <c r="G15" s="173">
        <v>0</v>
      </c>
      <c r="H15" s="166"/>
      <c r="I15" s="174">
        <v>0</v>
      </c>
      <c r="J15" s="175">
        <v>0</v>
      </c>
      <c r="K15" s="13"/>
    </row>
    <row r="16" spans="1:11" ht="12.75" customHeight="1">
      <c r="A16" s="103" t="s">
        <v>51</v>
      </c>
      <c r="B16" s="126" t="s">
        <v>3</v>
      </c>
      <c r="C16" s="71">
        <f t="shared" si="2"/>
        <v>1331.9</v>
      </c>
      <c r="D16" s="12">
        <f t="shared" si="2"/>
        <v>1281</v>
      </c>
      <c r="E16" s="13">
        <f t="shared" si="0"/>
        <v>96.17839177115398</v>
      </c>
      <c r="F16" s="165">
        <v>0</v>
      </c>
      <c r="G16" s="173">
        <v>0</v>
      </c>
      <c r="H16" s="166"/>
      <c r="I16" s="174">
        <v>1331.9</v>
      </c>
      <c r="J16" s="175">
        <v>1281</v>
      </c>
      <c r="K16" s="13">
        <f>J16/I16*100</f>
        <v>96.17839177115398</v>
      </c>
    </row>
    <row r="17" spans="1:11" ht="24.75" customHeight="1">
      <c r="A17" s="104" t="s">
        <v>52</v>
      </c>
      <c r="B17" s="125" t="s">
        <v>12</v>
      </c>
      <c r="C17" s="112">
        <f t="shared" si="2"/>
        <v>13</v>
      </c>
      <c r="D17" s="14">
        <f t="shared" si="2"/>
        <v>145</v>
      </c>
      <c r="E17" s="16">
        <f t="shared" si="0"/>
        <v>1115.3846153846152</v>
      </c>
      <c r="F17" s="170">
        <f>F18</f>
        <v>13</v>
      </c>
      <c r="G17" s="169">
        <f>G18</f>
        <v>145</v>
      </c>
      <c r="H17" s="169">
        <f aca="true" t="shared" si="3" ref="H17:H23">G17/F17*100</f>
        <v>1115.3846153846152</v>
      </c>
      <c r="I17" s="170"/>
      <c r="J17" s="169"/>
      <c r="K17" s="13"/>
    </row>
    <row r="18" spans="1:11" ht="13.5" customHeight="1">
      <c r="A18" s="103" t="s">
        <v>53</v>
      </c>
      <c r="B18" s="127" t="s">
        <v>13</v>
      </c>
      <c r="C18" s="71">
        <f t="shared" si="2"/>
        <v>13</v>
      </c>
      <c r="D18" s="12">
        <f t="shared" si="2"/>
        <v>145</v>
      </c>
      <c r="E18" s="13">
        <f t="shared" si="0"/>
        <v>1115.3846153846152</v>
      </c>
      <c r="F18" s="165">
        <f>SUM(F19:F20,F21)</f>
        <v>13</v>
      </c>
      <c r="G18" s="165">
        <f>SUM(G19:G20,G21)</f>
        <v>145</v>
      </c>
      <c r="H18" s="166">
        <f t="shared" si="3"/>
        <v>1115.3846153846152</v>
      </c>
      <c r="I18" s="165"/>
      <c r="J18" s="166"/>
      <c r="K18" s="13"/>
    </row>
    <row r="19" spans="1:11" ht="24.75" customHeight="1">
      <c r="A19" s="103" t="s">
        <v>54</v>
      </c>
      <c r="B19" s="123" t="s">
        <v>14</v>
      </c>
      <c r="C19" s="71">
        <f t="shared" si="2"/>
        <v>0</v>
      </c>
      <c r="D19" s="12">
        <f t="shared" si="2"/>
        <v>1.8</v>
      </c>
      <c r="E19" s="13"/>
      <c r="F19" s="177"/>
      <c r="G19" s="173">
        <v>1.8</v>
      </c>
      <c r="H19" s="166"/>
      <c r="I19" s="171"/>
      <c r="J19" s="172"/>
      <c r="K19" s="13"/>
    </row>
    <row r="20" spans="1:11" ht="16.5" customHeight="1">
      <c r="A20" s="103" t="s">
        <v>55</v>
      </c>
      <c r="B20" s="123" t="s">
        <v>6</v>
      </c>
      <c r="C20" s="71">
        <f t="shared" si="2"/>
        <v>0</v>
      </c>
      <c r="D20" s="12">
        <f t="shared" si="2"/>
        <v>0</v>
      </c>
      <c r="E20" s="13"/>
      <c r="F20" s="165"/>
      <c r="G20" s="166"/>
      <c r="H20" s="166"/>
      <c r="I20" s="171"/>
      <c r="J20" s="172"/>
      <c r="K20" s="13"/>
    </row>
    <row r="21" spans="1:11" ht="25.5" customHeight="1">
      <c r="A21" s="103" t="s">
        <v>104</v>
      </c>
      <c r="B21" s="123" t="s">
        <v>105</v>
      </c>
      <c r="C21" s="71">
        <f>F21+I21</f>
        <v>13</v>
      </c>
      <c r="D21" s="12">
        <f>G21+J21</f>
        <v>143.2</v>
      </c>
      <c r="E21" s="13">
        <f>D21/C21*100</f>
        <v>1101.5384615384614</v>
      </c>
      <c r="F21" s="165">
        <v>13</v>
      </c>
      <c r="G21" s="165">
        <v>143.2</v>
      </c>
      <c r="H21" s="166">
        <f t="shared" si="3"/>
        <v>1101.5384615384614</v>
      </c>
      <c r="I21" s="171"/>
      <c r="J21" s="171"/>
      <c r="K21" s="13"/>
    </row>
    <row r="22" spans="1:11" ht="15" customHeight="1">
      <c r="A22" s="104" t="s">
        <v>56</v>
      </c>
      <c r="B22" s="124" t="s">
        <v>4</v>
      </c>
      <c r="C22" s="112">
        <f t="shared" si="2"/>
        <v>161</v>
      </c>
      <c r="D22" s="14">
        <f t="shared" si="2"/>
        <v>244.1</v>
      </c>
      <c r="E22" s="16">
        <f>D22/C22*100</f>
        <v>151.61490683229812</v>
      </c>
      <c r="F22" s="170">
        <f>(F23+F24+F25)</f>
        <v>134</v>
      </c>
      <c r="G22" s="178">
        <f>(G23+G24+G25)</f>
        <v>235.7</v>
      </c>
      <c r="H22" s="169">
        <f t="shared" si="3"/>
        <v>175.8955223880597</v>
      </c>
      <c r="I22" s="170">
        <f>(I23+I24+I25)</f>
        <v>27</v>
      </c>
      <c r="J22" s="178">
        <f>(J23+J24+J25)</f>
        <v>8.4</v>
      </c>
      <c r="K22" s="93">
        <f>J22/I22*100</f>
        <v>31.11111111111111</v>
      </c>
    </row>
    <row r="23" spans="1:11" ht="38.25" customHeight="1">
      <c r="A23" s="103" t="s">
        <v>57</v>
      </c>
      <c r="B23" s="127" t="s">
        <v>15</v>
      </c>
      <c r="C23" s="71">
        <f t="shared" si="2"/>
        <v>134</v>
      </c>
      <c r="D23" s="12">
        <f t="shared" si="2"/>
        <v>235.7</v>
      </c>
      <c r="E23" s="13">
        <f>D23/C23*100</f>
        <v>175.8955223880597</v>
      </c>
      <c r="F23" s="165">
        <v>134</v>
      </c>
      <c r="G23" s="166">
        <v>235.7</v>
      </c>
      <c r="H23" s="166">
        <f t="shared" si="3"/>
        <v>175.8955223880597</v>
      </c>
      <c r="I23" s="171"/>
      <c r="J23" s="172"/>
      <c r="K23" s="13"/>
    </row>
    <row r="24" spans="1:11" ht="26.25" customHeight="1">
      <c r="A24" s="103" t="s">
        <v>58</v>
      </c>
      <c r="B24" s="127" t="s">
        <v>32</v>
      </c>
      <c r="C24" s="71">
        <f t="shared" si="2"/>
        <v>27</v>
      </c>
      <c r="D24" s="12">
        <f t="shared" si="2"/>
        <v>8.4</v>
      </c>
      <c r="E24" s="13">
        <f>D24/C24*100</f>
        <v>31.11111111111111</v>
      </c>
      <c r="F24" s="165"/>
      <c r="G24" s="166"/>
      <c r="H24" s="166"/>
      <c r="I24" s="171">
        <v>27</v>
      </c>
      <c r="J24" s="168">
        <v>8.4</v>
      </c>
      <c r="K24" s="13">
        <f>J24/I24*100</f>
        <v>31.11111111111111</v>
      </c>
    </row>
    <row r="25" spans="1:11" ht="27.75" customHeight="1">
      <c r="A25" s="103" t="s">
        <v>59</v>
      </c>
      <c r="B25" s="127" t="s">
        <v>16</v>
      </c>
      <c r="C25" s="71">
        <f t="shared" si="2"/>
        <v>0</v>
      </c>
      <c r="D25" s="12">
        <f t="shared" si="2"/>
        <v>0</v>
      </c>
      <c r="E25" s="13"/>
      <c r="F25" s="165">
        <v>0</v>
      </c>
      <c r="G25" s="166"/>
      <c r="H25" s="166"/>
      <c r="I25" s="171"/>
      <c r="J25" s="172"/>
      <c r="K25" s="13"/>
    </row>
    <row r="26" spans="1:11" ht="37.5" customHeight="1">
      <c r="A26" s="104" t="s">
        <v>60</v>
      </c>
      <c r="B26" s="124" t="s">
        <v>17</v>
      </c>
      <c r="C26" s="112">
        <f t="shared" si="2"/>
        <v>0</v>
      </c>
      <c r="D26" s="14">
        <f t="shared" si="2"/>
        <v>0</v>
      </c>
      <c r="E26" s="13"/>
      <c r="F26" s="170">
        <f>F27+F28+F29+F30+F31+F32+F33+F34+F35+F36</f>
        <v>0</v>
      </c>
      <c r="G26" s="169">
        <f>G27+G28+G29+G30+G31+G32+G33+G34+G35+G36</f>
        <v>0</v>
      </c>
      <c r="H26" s="169"/>
      <c r="I26" s="170">
        <f>I27+I28+I29+I30+I31+I32+I33+I34+I35+I36</f>
        <v>0</v>
      </c>
      <c r="J26" s="169">
        <f>J27+J28+J29+J30+J31+J32+J33+J34+J35+J36</f>
        <v>0</v>
      </c>
      <c r="K26" s="13"/>
    </row>
    <row r="27" spans="1:11" ht="12" customHeight="1">
      <c r="A27" s="103" t="s">
        <v>61</v>
      </c>
      <c r="B27" s="126" t="s">
        <v>8</v>
      </c>
      <c r="C27" s="71">
        <f t="shared" si="2"/>
        <v>0</v>
      </c>
      <c r="D27" s="12">
        <f t="shared" si="2"/>
        <v>0</v>
      </c>
      <c r="E27" s="13"/>
      <c r="F27" s="165"/>
      <c r="G27" s="166">
        <v>0</v>
      </c>
      <c r="H27" s="166"/>
      <c r="I27" s="171"/>
      <c r="J27" s="172"/>
      <c r="K27" s="13"/>
    </row>
    <row r="28" spans="1:11" ht="24" customHeight="1" hidden="1">
      <c r="A28" s="103" t="s">
        <v>62</v>
      </c>
      <c r="B28" s="123" t="s">
        <v>91</v>
      </c>
      <c r="C28" s="71">
        <f t="shared" si="2"/>
        <v>0</v>
      </c>
      <c r="D28" s="12">
        <f t="shared" si="2"/>
        <v>0</v>
      </c>
      <c r="E28" s="13"/>
      <c r="F28" s="165"/>
      <c r="G28" s="166"/>
      <c r="H28" s="166"/>
      <c r="I28" s="171"/>
      <c r="J28" s="172"/>
      <c r="K28" s="13" t="e">
        <f>J28/I28*100</f>
        <v>#DIV/0!</v>
      </c>
    </row>
    <row r="29" spans="1:11" ht="12.75" customHeight="1">
      <c r="A29" s="103" t="s">
        <v>63</v>
      </c>
      <c r="B29" s="126" t="s">
        <v>18</v>
      </c>
      <c r="C29" s="71">
        <f t="shared" si="2"/>
        <v>0</v>
      </c>
      <c r="D29" s="12">
        <f t="shared" si="2"/>
        <v>0</v>
      </c>
      <c r="E29" s="13"/>
      <c r="F29" s="165">
        <v>0</v>
      </c>
      <c r="G29" s="166">
        <v>0</v>
      </c>
      <c r="H29" s="166"/>
      <c r="I29" s="171"/>
      <c r="J29" s="172"/>
      <c r="K29" s="13"/>
    </row>
    <row r="30" spans="1:11" ht="24" customHeight="1" hidden="1">
      <c r="A30" s="105" t="s">
        <v>87</v>
      </c>
      <c r="B30" s="128" t="s">
        <v>88</v>
      </c>
      <c r="C30" s="113">
        <f>F30+I30</f>
        <v>0</v>
      </c>
      <c r="D30" s="18">
        <f>G30+J30</f>
        <v>0</v>
      </c>
      <c r="E30" s="19"/>
      <c r="F30" s="179">
        <v>0</v>
      </c>
      <c r="G30" s="180">
        <v>0</v>
      </c>
      <c r="H30" s="180"/>
      <c r="I30" s="181"/>
      <c r="J30" s="182"/>
      <c r="K30" s="13" t="e">
        <f>J30/I30*100</f>
        <v>#DIV/0!</v>
      </c>
    </row>
    <row r="31" spans="1:11" ht="24.75" customHeight="1">
      <c r="A31" s="103" t="s">
        <v>101</v>
      </c>
      <c r="B31" s="129" t="s">
        <v>84</v>
      </c>
      <c r="C31" s="71">
        <f t="shared" si="2"/>
        <v>0</v>
      </c>
      <c r="D31" s="12">
        <f t="shared" si="2"/>
        <v>0</v>
      </c>
      <c r="E31" s="13"/>
      <c r="F31" s="165">
        <v>0</v>
      </c>
      <c r="G31" s="166">
        <v>0</v>
      </c>
      <c r="H31" s="166"/>
      <c r="I31" s="165">
        <v>0</v>
      </c>
      <c r="J31" s="166">
        <v>0</v>
      </c>
      <c r="K31" s="13"/>
    </row>
    <row r="32" spans="1:11" ht="12" customHeight="1">
      <c r="A32" s="103" t="s">
        <v>64</v>
      </c>
      <c r="B32" s="123" t="s">
        <v>19</v>
      </c>
      <c r="C32" s="71">
        <f t="shared" si="2"/>
        <v>0</v>
      </c>
      <c r="D32" s="12">
        <f t="shared" si="2"/>
        <v>0</v>
      </c>
      <c r="E32" s="13"/>
      <c r="F32" s="165"/>
      <c r="G32" s="166">
        <v>0</v>
      </c>
      <c r="H32" s="166"/>
      <c r="I32" s="171"/>
      <c r="J32" s="172"/>
      <c r="K32" s="13"/>
    </row>
    <row r="33" spans="1:11" ht="12.75" customHeight="1">
      <c r="A33" s="103" t="s">
        <v>65</v>
      </c>
      <c r="B33" s="123" t="s">
        <v>35</v>
      </c>
      <c r="C33" s="71">
        <f t="shared" si="2"/>
        <v>0</v>
      </c>
      <c r="D33" s="12">
        <f t="shared" si="2"/>
        <v>0</v>
      </c>
      <c r="E33" s="13"/>
      <c r="F33" s="165"/>
      <c r="G33" s="166"/>
      <c r="H33" s="166"/>
      <c r="I33" s="171"/>
      <c r="J33" s="172"/>
      <c r="K33" s="13"/>
    </row>
    <row r="34" spans="1:11" ht="17.25" customHeight="1" thickBot="1">
      <c r="A34" s="106" t="s">
        <v>66</v>
      </c>
      <c r="B34" s="130" t="s">
        <v>20</v>
      </c>
      <c r="C34" s="114">
        <f t="shared" si="2"/>
        <v>0</v>
      </c>
      <c r="D34" s="20">
        <f t="shared" si="2"/>
        <v>0</v>
      </c>
      <c r="E34" s="79"/>
      <c r="F34" s="183"/>
      <c r="G34" s="184"/>
      <c r="H34" s="185"/>
      <c r="I34" s="186"/>
      <c r="J34" s="187"/>
      <c r="K34" s="79"/>
    </row>
    <row r="35" spans="1:11" ht="25.5" customHeight="1" hidden="1" thickBot="1">
      <c r="A35" s="107" t="s">
        <v>67</v>
      </c>
      <c r="B35" s="131" t="s">
        <v>5</v>
      </c>
      <c r="C35" s="115">
        <f t="shared" si="2"/>
        <v>0</v>
      </c>
      <c r="D35" s="21">
        <f t="shared" si="2"/>
        <v>0</v>
      </c>
      <c r="E35" s="80"/>
      <c r="F35" s="188"/>
      <c r="G35" s="189"/>
      <c r="H35" s="190"/>
      <c r="I35" s="191"/>
      <c r="J35" s="192"/>
      <c r="K35" s="94" t="e">
        <f>J35/I35*100</f>
        <v>#DIV/0!</v>
      </c>
    </row>
    <row r="36" spans="1:11" ht="13.5" customHeight="1">
      <c r="A36" s="108" t="s">
        <v>89</v>
      </c>
      <c r="B36" s="9" t="s">
        <v>90</v>
      </c>
      <c r="C36" s="116">
        <f>F36+I36</f>
        <v>0</v>
      </c>
      <c r="D36" s="22">
        <f>G36+J36</f>
        <v>0</v>
      </c>
      <c r="E36" s="81"/>
      <c r="F36" s="193"/>
      <c r="G36" s="194"/>
      <c r="H36" s="195"/>
      <c r="I36" s="196"/>
      <c r="J36" s="197"/>
      <c r="K36" s="13"/>
    </row>
    <row r="37" spans="1:11" ht="36.75" customHeight="1">
      <c r="A37" s="109" t="s">
        <v>68</v>
      </c>
      <c r="B37" s="132" t="s">
        <v>83</v>
      </c>
      <c r="C37" s="117">
        <f t="shared" si="2"/>
        <v>736.8</v>
      </c>
      <c r="D37" s="23">
        <f t="shared" si="2"/>
        <v>1172.5</v>
      </c>
      <c r="E37" s="24">
        <f>D37/C37*100</f>
        <v>159.1340933767644</v>
      </c>
      <c r="F37" s="198">
        <f>(F38+F39+F40+F41)</f>
        <v>237</v>
      </c>
      <c r="G37" s="199">
        <f>(G38+G39+G40+G41)</f>
        <v>269.9</v>
      </c>
      <c r="H37" s="199">
        <f>G37/F37*100</f>
        <v>113.88185654008439</v>
      </c>
      <c r="I37" s="198">
        <f>(I38+I39+I40+I41)</f>
        <v>499.8</v>
      </c>
      <c r="J37" s="199">
        <f>(J38+J39+J40+J41)</f>
        <v>902.6</v>
      </c>
      <c r="K37" s="93">
        <f>J37/I37*100</f>
        <v>180.5922368947579</v>
      </c>
    </row>
    <row r="38" spans="1:11" ht="24.75" customHeight="1">
      <c r="A38" s="103" t="s">
        <v>92</v>
      </c>
      <c r="B38" s="127" t="s">
        <v>39</v>
      </c>
      <c r="C38" s="71">
        <f t="shared" si="2"/>
        <v>14</v>
      </c>
      <c r="D38" s="12">
        <f t="shared" si="2"/>
        <v>0</v>
      </c>
      <c r="E38" s="236">
        <f>D38/C38*100</f>
        <v>0</v>
      </c>
      <c r="F38" s="200">
        <v>14</v>
      </c>
      <c r="G38" s="201"/>
      <c r="H38" s="202">
        <f>G38/F38*100</f>
        <v>0</v>
      </c>
      <c r="I38" s="200"/>
      <c r="J38" s="201"/>
      <c r="K38" s="13"/>
    </row>
    <row r="39" spans="1:11" ht="13.5" customHeight="1">
      <c r="A39" s="103" t="s">
        <v>102</v>
      </c>
      <c r="B39" s="127" t="s">
        <v>21</v>
      </c>
      <c r="C39" s="71">
        <f t="shared" si="2"/>
        <v>325.5</v>
      </c>
      <c r="D39" s="12">
        <f t="shared" si="2"/>
        <v>329</v>
      </c>
      <c r="E39" s="13">
        <f>D39/C39*100</f>
        <v>101.0752688172043</v>
      </c>
      <c r="F39" s="203">
        <v>217</v>
      </c>
      <c r="G39" s="173">
        <v>177.1</v>
      </c>
      <c r="H39" s="166">
        <f>G39/F39*100</f>
        <v>81.61290322580645</v>
      </c>
      <c r="I39" s="174">
        <v>108.5</v>
      </c>
      <c r="J39" s="175">
        <v>151.9</v>
      </c>
      <c r="K39" s="13">
        <f>J39/I39*100</f>
        <v>140</v>
      </c>
    </row>
    <row r="40" spans="1:11" ht="38.25" customHeight="1" hidden="1">
      <c r="A40" s="103" t="s">
        <v>97</v>
      </c>
      <c r="B40" s="127" t="s">
        <v>98</v>
      </c>
      <c r="C40" s="71">
        <f t="shared" si="2"/>
        <v>0</v>
      </c>
      <c r="D40" s="12">
        <f t="shared" si="2"/>
        <v>0</v>
      </c>
      <c r="E40" s="16"/>
      <c r="F40" s="170"/>
      <c r="G40" s="173">
        <v>0</v>
      </c>
      <c r="H40" s="169"/>
      <c r="I40" s="174"/>
      <c r="J40" s="175"/>
      <c r="K40" s="13" t="e">
        <f>J40/I40*100</f>
        <v>#DIV/0!</v>
      </c>
    </row>
    <row r="41" spans="1:11" ht="37.5" customHeight="1">
      <c r="A41" s="103" t="s">
        <v>93</v>
      </c>
      <c r="B41" s="127" t="s">
        <v>22</v>
      </c>
      <c r="C41" s="71">
        <f t="shared" si="2"/>
        <v>397.3</v>
      </c>
      <c r="D41" s="12">
        <f t="shared" si="2"/>
        <v>843.5</v>
      </c>
      <c r="E41" s="13">
        <f aca="true" t="shared" si="4" ref="E41:E48">D41/C41*100</f>
        <v>212.30807953687386</v>
      </c>
      <c r="F41" s="165">
        <v>6</v>
      </c>
      <c r="G41" s="173">
        <v>92.8</v>
      </c>
      <c r="H41" s="166">
        <f aca="true" t="shared" si="5" ref="H41:H48">G41/F41*100</f>
        <v>1546.6666666666667</v>
      </c>
      <c r="I41" s="174">
        <v>391.3</v>
      </c>
      <c r="J41" s="175">
        <v>750.7</v>
      </c>
      <c r="K41" s="13">
        <f>J41/I41*100</f>
        <v>191.84768719652442</v>
      </c>
    </row>
    <row r="42" spans="1:11" ht="25.5" customHeight="1">
      <c r="A42" s="104" t="s">
        <v>69</v>
      </c>
      <c r="B42" s="124" t="s">
        <v>23</v>
      </c>
      <c r="C42" s="112">
        <f t="shared" si="2"/>
        <v>199</v>
      </c>
      <c r="D42" s="14">
        <f t="shared" si="2"/>
        <v>158.7</v>
      </c>
      <c r="E42" s="16">
        <f t="shared" si="4"/>
        <v>79.74874371859296</v>
      </c>
      <c r="F42" s="170">
        <f>F43</f>
        <v>199</v>
      </c>
      <c r="G42" s="169">
        <f>G43</f>
        <v>158.7</v>
      </c>
      <c r="H42" s="169">
        <f t="shared" si="5"/>
        <v>79.74874371859296</v>
      </c>
      <c r="I42" s="170"/>
      <c r="J42" s="169"/>
      <c r="K42" s="13"/>
    </row>
    <row r="43" spans="1:11" ht="26.25" customHeight="1">
      <c r="A43" s="103" t="s">
        <v>70</v>
      </c>
      <c r="B43" s="127" t="s">
        <v>24</v>
      </c>
      <c r="C43" s="71">
        <f t="shared" si="2"/>
        <v>199</v>
      </c>
      <c r="D43" s="12">
        <f t="shared" si="2"/>
        <v>158.7</v>
      </c>
      <c r="E43" s="13">
        <f t="shared" si="4"/>
        <v>79.74874371859296</v>
      </c>
      <c r="F43" s="165">
        <v>199</v>
      </c>
      <c r="G43" s="173">
        <v>158.7</v>
      </c>
      <c r="H43" s="166">
        <f t="shared" si="5"/>
        <v>79.74874371859296</v>
      </c>
      <c r="I43" s="170"/>
      <c r="J43" s="172"/>
      <c r="K43" s="13"/>
    </row>
    <row r="44" spans="1:11" ht="27.75" customHeight="1">
      <c r="A44" s="104" t="s">
        <v>71</v>
      </c>
      <c r="B44" s="124" t="s">
        <v>29</v>
      </c>
      <c r="C44" s="112">
        <f t="shared" si="2"/>
        <v>28.6</v>
      </c>
      <c r="D44" s="14">
        <f t="shared" si="2"/>
        <v>43.3</v>
      </c>
      <c r="E44" s="93">
        <f t="shared" si="4"/>
        <v>151.3986013986014</v>
      </c>
      <c r="F44" s="170">
        <f>F45+F46</f>
        <v>0</v>
      </c>
      <c r="G44" s="170">
        <f>G45+G46</f>
        <v>7.8</v>
      </c>
      <c r="H44" s="176"/>
      <c r="I44" s="170">
        <f>I45+I46</f>
        <v>28.6</v>
      </c>
      <c r="J44" s="170">
        <f>J45+J46</f>
        <v>35.5</v>
      </c>
      <c r="K44" s="93">
        <f>J44/I44*100</f>
        <v>124.12587412587412</v>
      </c>
    </row>
    <row r="45" spans="1:11" ht="21" customHeight="1" hidden="1">
      <c r="A45" s="103" t="s">
        <v>72</v>
      </c>
      <c r="B45" s="127" t="s">
        <v>30</v>
      </c>
      <c r="C45" s="71">
        <f t="shared" si="2"/>
        <v>0</v>
      </c>
      <c r="D45" s="12">
        <f t="shared" si="2"/>
        <v>0</v>
      </c>
      <c r="E45" s="13" t="e">
        <f t="shared" si="4"/>
        <v>#DIV/0!</v>
      </c>
      <c r="F45" s="165"/>
      <c r="G45" s="173"/>
      <c r="H45" s="204" t="e">
        <f t="shared" si="5"/>
        <v>#DIV/0!</v>
      </c>
      <c r="I45" s="171"/>
      <c r="J45" s="172"/>
      <c r="K45" s="13" t="e">
        <f>J45/I45*100</f>
        <v>#DIV/0!</v>
      </c>
    </row>
    <row r="46" spans="1:11" ht="24" customHeight="1">
      <c r="A46" s="103" t="s">
        <v>85</v>
      </c>
      <c r="B46" s="127" t="s">
        <v>86</v>
      </c>
      <c r="C46" s="71">
        <f t="shared" si="2"/>
        <v>28.6</v>
      </c>
      <c r="D46" s="12">
        <f t="shared" si="2"/>
        <v>43.3</v>
      </c>
      <c r="E46" s="13">
        <f t="shared" si="4"/>
        <v>151.3986013986014</v>
      </c>
      <c r="F46" s="165">
        <v>0</v>
      </c>
      <c r="G46" s="173">
        <v>7.8</v>
      </c>
      <c r="H46" s="166"/>
      <c r="I46" s="167">
        <v>28.6</v>
      </c>
      <c r="J46" s="168">
        <v>35.5</v>
      </c>
      <c r="K46" s="13">
        <f>J46/I46*100</f>
        <v>124.12587412587412</v>
      </c>
    </row>
    <row r="47" spans="1:11" ht="26.25" customHeight="1">
      <c r="A47" s="104" t="s">
        <v>73</v>
      </c>
      <c r="B47" s="124" t="s">
        <v>40</v>
      </c>
      <c r="C47" s="99">
        <f t="shared" si="2"/>
        <v>127.7</v>
      </c>
      <c r="D47" s="17">
        <f t="shared" si="2"/>
        <v>36.6</v>
      </c>
      <c r="E47" s="13">
        <f t="shared" si="4"/>
        <v>28.660924040720438</v>
      </c>
      <c r="F47" s="170">
        <f>F48</f>
        <v>97</v>
      </c>
      <c r="G47" s="169">
        <f>G48</f>
        <v>17.5</v>
      </c>
      <c r="H47" s="176">
        <f t="shared" si="5"/>
        <v>18.04123711340206</v>
      </c>
      <c r="I47" s="170">
        <f>I48</f>
        <v>30.7</v>
      </c>
      <c r="J47" s="169">
        <f>J48</f>
        <v>19.1</v>
      </c>
      <c r="K47" s="93">
        <f>J47/I47*100</f>
        <v>62.21498371335505</v>
      </c>
    </row>
    <row r="48" spans="1:11" ht="15.75" customHeight="1">
      <c r="A48" s="103" t="s">
        <v>103</v>
      </c>
      <c r="B48" s="127" t="s">
        <v>38</v>
      </c>
      <c r="C48" s="71">
        <f t="shared" si="2"/>
        <v>127.7</v>
      </c>
      <c r="D48" s="12">
        <f t="shared" si="2"/>
        <v>36.6</v>
      </c>
      <c r="E48" s="13">
        <f t="shared" si="4"/>
        <v>28.660924040720438</v>
      </c>
      <c r="F48" s="165">
        <v>97</v>
      </c>
      <c r="G48" s="173">
        <v>17.5</v>
      </c>
      <c r="H48" s="166">
        <f t="shared" si="5"/>
        <v>18.04123711340206</v>
      </c>
      <c r="I48" s="167">
        <v>30.7</v>
      </c>
      <c r="J48" s="175">
        <v>19.1</v>
      </c>
      <c r="K48" s="13">
        <f>J48/I48*100</f>
        <v>62.21498371335505</v>
      </c>
    </row>
    <row r="49" spans="1:11" ht="15.75" customHeight="1">
      <c r="A49" s="104" t="s">
        <v>74</v>
      </c>
      <c r="B49" s="124" t="s">
        <v>33</v>
      </c>
      <c r="C49" s="71">
        <f t="shared" si="2"/>
        <v>0</v>
      </c>
      <c r="D49" s="12">
        <f t="shared" si="2"/>
        <v>0</v>
      </c>
      <c r="E49" s="13"/>
      <c r="F49" s="170">
        <f>F50</f>
        <v>0</v>
      </c>
      <c r="G49" s="169">
        <f>G50</f>
        <v>0</v>
      </c>
      <c r="H49" s="166"/>
      <c r="I49" s="170">
        <f>I50</f>
        <v>0</v>
      </c>
      <c r="J49" s="169">
        <f>J50</f>
        <v>0</v>
      </c>
      <c r="K49" s="13"/>
    </row>
    <row r="50" spans="1:11" ht="15" customHeight="1">
      <c r="A50" s="103" t="s">
        <v>75</v>
      </c>
      <c r="B50" s="127" t="s">
        <v>34</v>
      </c>
      <c r="C50" s="71">
        <f t="shared" si="2"/>
        <v>0</v>
      </c>
      <c r="D50" s="12">
        <f t="shared" si="2"/>
        <v>0</v>
      </c>
      <c r="E50" s="13"/>
      <c r="F50" s="165"/>
      <c r="G50" s="173"/>
      <c r="H50" s="166"/>
      <c r="I50" s="171"/>
      <c r="J50" s="172"/>
      <c r="K50" s="13"/>
    </row>
    <row r="51" spans="1:11" ht="16.5" customHeight="1">
      <c r="A51" s="104" t="s">
        <v>76</v>
      </c>
      <c r="B51" s="124" t="s">
        <v>25</v>
      </c>
      <c r="C51" s="112">
        <f t="shared" si="2"/>
        <v>236</v>
      </c>
      <c r="D51" s="14">
        <f t="shared" si="2"/>
        <v>427.4</v>
      </c>
      <c r="E51" s="16">
        <f>D51/C51*100</f>
        <v>181.10169491525423</v>
      </c>
      <c r="F51" s="205">
        <v>236</v>
      </c>
      <c r="G51" s="206">
        <v>427.4</v>
      </c>
      <c r="H51" s="176">
        <f>G51/F51*100</f>
        <v>181.10169491525423</v>
      </c>
      <c r="I51" s="171"/>
      <c r="J51" s="207"/>
      <c r="K51" s="13"/>
    </row>
    <row r="52" spans="1:11" ht="16.5" customHeight="1">
      <c r="A52" s="104" t="s">
        <v>77</v>
      </c>
      <c r="B52" s="124" t="s">
        <v>7</v>
      </c>
      <c r="C52" s="118">
        <f t="shared" si="2"/>
        <v>18.1</v>
      </c>
      <c r="D52" s="23">
        <f t="shared" si="2"/>
        <v>60.2</v>
      </c>
      <c r="E52" s="16">
        <f>D52/C52*100</f>
        <v>332.5966850828729</v>
      </c>
      <c r="F52" s="176">
        <v>0</v>
      </c>
      <c r="G52" s="208"/>
      <c r="H52" s="209"/>
      <c r="I52" s="207">
        <v>18.1</v>
      </c>
      <c r="J52" s="210">
        <v>60.2</v>
      </c>
      <c r="K52" s="93">
        <f>J52/I52*100</f>
        <v>332.5966850828729</v>
      </c>
    </row>
    <row r="53" spans="1:11" ht="16.5" customHeight="1">
      <c r="A53" s="109" t="s">
        <v>99</v>
      </c>
      <c r="B53" s="133" t="s">
        <v>100</v>
      </c>
      <c r="C53" s="118">
        <f>F53+I53</f>
        <v>0</v>
      </c>
      <c r="D53" s="23">
        <f>G53+J53</f>
        <v>0</v>
      </c>
      <c r="E53" s="24"/>
      <c r="F53" s="211">
        <v>0</v>
      </c>
      <c r="G53" s="212"/>
      <c r="H53" s="209"/>
      <c r="I53" s="213"/>
      <c r="J53" s="214"/>
      <c r="K53" s="140"/>
    </row>
    <row r="54" spans="1:11" ht="13.5" customHeight="1" thickBot="1">
      <c r="A54" s="241" t="s">
        <v>94</v>
      </c>
      <c r="B54" s="239" t="s">
        <v>95</v>
      </c>
      <c r="C54" s="99">
        <f t="shared" si="2"/>
        <v>0</v>
      </c>
      <c r="D54" s="14">
        <f t="shared" si="2"/>
        <v>0</v>
      </c>
      <c r="E54" s="64"/>
      <c r="F54" s="215"/>
      <c r="G54" s="216"/>
      <c r="H54" s="237"/>
      <c r="I54" s="218"/>
      <c r="J54" s="218"/>
      <c r="K54" s="60"/>
    </row>
    <row r="55" spans="1:11" ht="26.25" customHeight="1">
      <c r="A55" s="240" t="s">
        <v>108</v>
      </c>
      <c r="B55" s="238" t="s">
        <v>109</v>
      </c>
      <c r="C55" s="69">
        <f>C56</f>
        <v>2662.2</v>
      </c>
      <c r="D55" s="11">
        <f>D56</f>
        <v>1764.4</v>
      </c>
      <c r="E55" s="11">
        <f>D55/C55*100</f>
        <v>66.27601232063708</v>
      </c>
      <c r="F55" s="69">
        <f>F56</f>
        <v>1173</v>
      </c>
      <c r="G55" s="11">
        <f>G56</f>
        <v>781.6</v>
      </c>
      <c r="H55" s="209">
        <f>G55/F55*100</f>
        <v>66.63256606990623</v>
      </c>
      <c r="I55" s="85">
        <f>I56</f>
        <v>1489.2</v>
      </c>
      <c r="J55" s="35">
        <f>J56</f>
        <v>982.8</v>
      </c>
      <c r="K55" s="36">
        <f>J55/I55*100</f>
        <v>65.99516518936342</v>
      </c>
    </row>
    <row r="56" spans="1:11" ht="22.5" customHeight="1">
      <c r="A56" s="103" t="s">
        <v>110</v>
      </c>
      <c r="B56" s="123" t="s">
        <v>111</v>
      </c>
      <c r="C56" s="71">
        <f>F56+I56</f>
        <v>2662.2</v>
      </c>
      <c r="D56" s="12">
        <f>G56+J56</f>
        <v>1764.4</v>
      </c>
      <c r="E56" s="13">
        <f>D56/C56*100</f>
        <v>66.27601232063708</v>
      </c>
      <c r="F56" s="70">
        <v>1173</v>
      </c>
      <c r="G56" s="13">
        <v>781.6</v>
      </c>
      <c r="H56" s="176">
        <f>G56/F56*100</f>
        <v>66.63256606990623</v>
      </c>
      <c r="I56" s="86">
        <v>1489.2</v>
      </c>
      <c r="J56" s="86">
        <v>982.8</v>
      </c>
      <c r="K56" s="44">
        <f>J56/I56*100</f>
        <v>65.99516518936342</v>
      </c>
    </row>
    <row r="57" spans="1:11" ht="12.75">
      <c r="A57" s="2"/>
      <c r="B57" s="2"/>
      <c r="C57" s="2"/>
      <c r="D57" s="2"/>
      <c r="E57" s="4"/>
      <c r="F57" s="220"/>
      <c r="G57" s="219"/>
      <c r="H57" s="220"/>
      <c r="K57" s="30"/>
    </row>
    <row r="58" spans="1:11" ht="12.75">
      <c r="A58" s="2"/>
      <c r="B58" s="2"/>
      <c r="C58" s="2"/>
      <c r="D58" s="2"/>
      <c r="E58" s="4"/>
      <c r="F58" s="220"/>
      <c r="G58" s="219"/>
      <c r="H58" s="220"/>
      <c r="K58" s="30"/>
    </row>
    <row r="59" spans="1:11" ht="12.75">
      <c r="A59" s="2"/>
      <c r="B59" s="2"/>
      <c r="C59" s="2"/>
      <c r="D59" s="2"/>
      <c r="E59" s="4"/>
      <c r="F59" s="220"/>
      <c r="G59" s="219"/>
      <c r="H59" s="220"/>
      <c r="K59" s="30"/>
    </row>
    <row r="60" spans="2:11" ht="12.75">
      <c r="B60" s="2"/>
      <c r="C60" s="2"/>
      <c r="D60" s="2"/>
      <c r="K60" s="30"/>
    </row>
    <row r="61" ht="12.75">
      <c r="K61" s="30"/>
    </row>
    <row r="62" ht="12.75">
      <c r="K62" s="30"/>
    </row>
    <row r="63" ht="12.75">
      <c r="K63" s="30"/>
    </row>
    <row r="64" ht="12.75">
      <c r="K64" s="30"/>
    </row>
    <row r="65" ht="12.75">
      <c r="K65" s="30"/>
    </row>
    <row r="66" ht="12.75">
      <c r="K66" s="30"/>
    </row>
    <row r="67" ht="12.75">
      <c r="K67" s="30"/>
    </row>
    <row r="68" ht="12.75">
      <c r="K68" s="30"/>
    </row>
    <row r="69" ht="12.75">
      <c r="K69" s="30"/>
    </row>
    <row r="70" ht="12.75">
      <c r="K70" s="30"/>
    </row>
    <row r="71" ht="12.75">
      <c r="K71" s="30"/>
    </row>
    <row r="72" ht="12.75">
      <c r="K72" s="30"/>
    </row>
    <row r="73" ht="12.75">
      <c r="K73" s="30"/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J55" sqref="J55"/>
    </sheetView>
  </sheetViews>
  <sheetFormatPr defaultColWidth="9.00390625" defaultRowHeight="12.75"/>
  <cols>
    <col min="1" max="1" width="20.25390625" style="0" customWidth="1"/>
    <col min="2" max="2" width="43.75390625" style="0" customWidth="1"/>
    <col min="3" max="3" width="10.125" style="0" customWidth="1"/>
    <col min="5" max="5" width="9.00390625" style="0" customWidth="1"/>
    <col min="6" max="6" width="9.125" style="152" customWidth="1"/>
    <col min="7" max="7" width="9.625" style="152" bestFit="1" customWidth="1"/>
    <col min="8" max="8" width="7.625" style="152" customWidth="1"/>
    <col min="9" max="9" width="7.875" style="152" customWidth="1"/>
    <col min="10" max="10" width="8.875" style="152" customWidth="1"/>
    <col min="11" max="11" width="8.25390625" style="29" customWidth="1"/>
  </cols>
  <sheetData>
    <row r="1" spans="1:11" ht="33" customHeight="1">
      <c r="A1" s="146" t="s">
        <v>119</v>
      </c>
      <c r="B1" s="147"/>
      <c r="C1" s="147"/>
      <c r="D1" s="147"/>
      <c r="E1" s="147"/>
      <c r="F1" s="149"/>
      <c r="G1" s="149"/>
      <c r="H1" s="149"/>
      <c r="I1" s="150"/>
      <c r="J1" s="150"/>
      <c r="K1" s="148"/>
    </row>
    <row r="2" spans="1:11" ht="27" customHeight="1" thickBot="1">
      <c r="A2" s="7"/>
      <c r="B2" s="7"/>
      <c r="C2" s="7"/>
      <c r="D2" s="7"/>
      <c r="E2" s="7"/>
      <c r="F2" s="151"/>
      <c r="G2" s="151"/>
      <c r="H2" s="151"/>
      <c r="K2" s="30"/>
    </row>
    <row r="3" spans="1:11" ht="24.75" customHeight="1">
      <c r="A3" s="110" t="s">
        <v>36</v>
      </c>
      <c r="B3" s="119" t="s">
        <v>0</v>
      </c>
      <c r="C3" s="6" t="s">
        <v>78</v>
      </c>
      <c r="D3" s="6"/>
      <c r="E3" s="134"/>
      <c r="F3" s="153" t="s">
        <v>96</v>
      </c>
      <c r="G3" s="154"/>
      <c r="H3" s="155"/>
      <c r="I3" s="153" t="s">
        <v>79</v>
      </c>
      <c r="J3" s="153"/>
      <c r="K3" s="32"/>
    </row>
    <row r="4" spans="1:11" ht="24" customHeight="1" thickBot="1">
      <c r="A4" s="100"/>
      <c r="B4" s="120"/>
      <c r="C4" s="111" t="s">
        <v>80</v>
      </c>
      <c r="D4" s="5" t="s">
        <v>81</v>
      </c>
      <c r="E4" s="20" t="s">
        <v>82</v>
      </c>
      <c r="F4" s="156" t="s">
        <v>80</v>
      </c>
      <c r="G4" s="157" t="s">
        <v>81</v>
      </c>
      <c r="H4" s="158" t="s">
        <v>82</v>
      </c>
      <c r="I4" s="159" t="s">
        <v>80</v>
      </c>
      <c r="J4" s="160" t="s">
        <v>81</v>
      </c>
      <c r="K4" s="144" t="s">
        <v>82</v>
      </c>
    </row>
    <row r="5" spans="1:11" ht="13.5" customHeight="1" thickBot="1">
      <c r="A5" s="101" t="s">
        <v>41</v>
      </c>
      <c r="B5" s="121" t="s">
        <v>9</v>
      </c>
      <c r="C5" s="68">
        <f>(C6+C8+C12+C17+C22+C26+C37+C42+C44+C47+C49+C51+C52)</f>
        <v>17832</v>
      </c>
      <c r="D5" s="10">
        <f>SUM(G5+J5)</f>
        <v>16793.2</v>
      </c>
      <c r="E5" s="10">
        <f aca="true" t="shared" si="0" ref="E5:E18">D5/C5*100</f>
        <v>94.1745177209511</v>
      </c>
      <c r="F5" s="161">
        <f>(F6+F8+F12+F17+F22+F26+F37+F42+F44+F47+F49+F51+F52)</f>
        <v>12044</v>
      </c>
      <c r="G5" s="162">
        <f>(G6+G8+G12+G17+G22+G26+G37+G42+G44+G47+G49+G51+G52+G53+G54)</f>
        <v>11525.3</v>
      </c>
      <c r="H5" s="162">
        <f aca="true" t="shared" si="1" ref="H5:H10">G5/F5*100</f>
        <v>95.69329126536033</v>
      </c>
      <c r="I5" s="161">
        <f>(I6+I8+I12+I17+I22+I26+I37+I42+I44+I47+I49+I51+I52)</f>
        <v>5788</v>
      </c>
      <c r="J5" s="162">
        <f>(J6+J8+J12+J17+J22+J26+J37+J42+J44+J47+J49+J51+J52+J53+J54)</f>
        <v>5267.900000000001</v>
      </c>
      <c r="K5" s="145">
        <f>J5/I5*100</f>
        <v>91.01416724257085</v>
      </c>
    </row>
    <row r="6" spans="1:11" ht="13.5" customHeight="1">
      <c r="A6" s="102" t="s">
        <v>42</v>
      </c>
      <c r="B6" s="122" t="s">
        <v>10</v>
      </c>
      <c r="C6" s="69">
        <f>C7</f>
        <v>15049</v>
      </c>
      <c r="D6" s="11">
        <f>D7</f>
        <v>13561.5</v>
      </c>
      <c r="E6" s="11">
        <f t="shared" si="0"/>
        <v>90.11562230048509</v>
      </c>
      <c r="F6" s="163">
        <f>F7</f>
        <v>10947</v>
      </c>
      <c r="G6" s="164">
        <f>G7</f>
        <v>10251.9</v>
      </c>
      <c r="H6" s="164">
        <f t="shared" si="1"/>
        <v>93.65031515483693</v>
      </c>
      <c r="I6" s="163">
        <f>I7</f>
        <v>4102</v>
      </c>
      <c r="J6" s="164">
        <f>J7</f>
        <v>3309.6</v>
      </c>
      <c r="K6" s="95">
        <f>J6/I6*100</f>
        <v>80.68259385665529</v>
      </c>
    </row>
    <row r="7" spans="1:11" ht="13.5" customHeight="1">
      <c r="A7" s="103" t="s">
        <v>43</v>
      </c>
      <c r="B7" s="123" t="s">
        <v>37</v>
      </c>
      <c r="C7" s="71">
        <f>F7+I7</f>
        <v>15049</v>
      </c>
      <c r="D7" s="12">
        <f>G7+J7</f>
        <v>13561.5</v>
      </c>
      <c r="E7" s="13">
        <f t="shared" si="0"/>
        <v>90.11562230048509</v>
      </c>
      <c r="F7" s="165">
        <v>10947</v>
      </c>
      <c r="G7" s="166">
        <v>10251.9</v>
      </c>
      <c r="H7" s="166">
        <f t="shared" si="1"/>
        <v>93.65031515483693</v>
      </c>
      <c r="I7" s="167">
        <v>4102</v>
      </c>
      <c r="J7" s="168">
        <v>3309.6</v>
      </c>
      <c r="K7" s="13">
        <f>J7/I7*100</f>
        <v>80.68259385665529</v>
      </c>
    </row>
    <row r="8" spans="1:11" ht="13.5" customHeight="1">
      <c r="A8" s="104" t="s">
        <v>44</v>
      </c>
      <c r="B8" s="124" t="s">
        <v>1</v>
      </c>
      <c r="C8" s="112">
        <f aca="true" t="shared" si="2" ref="C8:D54">F8+I8</f>
        <v>742</v>
      </c>
      <c r="D8" s="14">
        <f t="shared" si="2"/>
        <v>398.90000000000003</v>
      </c>
      <c r="E8" s="16">
        <f t="shared" si="0"/>
        <v>53.7601078167116</v>
      </c>
      <c r="F8" s="169">
        <f>(F9+F10+F11)</f>
        <v>742</v>
      </c>
      <c r="G8" s="169">
        <f>(G9+G10+G11)</f>
        <v>375.8</v>
      </c>
      <c r="H8" s="169">
        <f t="shared" si="1"/>
        <v>50.64690026954178</v>
      </c>
      <c r="I8" s="170">
        <f>(I9+I10+I11)</f>
        <v>0</v>
      </c>
      <c r="J8" s="170">
        <f>(J9+J10+J11)</f>
        <v>23.1</v>
      </c>
      <c r="K8" s="13"/>
    </row>
    <row r="9" spans="1:11" ht="14.25" customHeight="1">
      <c r="A9" s="103" t="s">
        <v>45</v>
      </c>
      <c r="B9" s="123" t="s">
        <v>26</v>
      </c>
      <c r="C9" s="71">
        <f t="shared" si="2"/>
        <v>730</v>
      </c>
      <c r="D9" s="12">
        <f t="shared" si="2"/>
        <v>321.8</v>
      </c>
      <c r="E9" s="13">
        <f t="shared" si="0"/>
        <v>44.08219178082192</v>
      </c>
      <c r="F9" s="165">
        <v>730</v>
      </c>
      <c r="G9" s="166">
        <v>321.8</v>
      </c>
      <c r="H9" s="166">
        <f t="shared" si="1"/>
        <v>44.08219178082192</v>
      </c>
      <c r="I9" s="171"/>
      <c r="J9" s="172"/>
      <c r="K9" s="13"/>
    </row>
    <row r="10" spans="1:11" ht="12.75" customHeight="1">
      <c r="A10" s="103" t="s">
        <v>46</v>
      </c>
      <c r="B10" s="123" t="s">
        <v>11</v>
      </c>
      <c r="C10" s="71">
        <f t="shared" si="2"/>
        <v>7</v>
      </c>
      <c r="D10" s="12">
        <f t="shared" si="2"/>
        <v>77.1</v>
      </c>
      <c r="E10" s="13">
        <f t="shared" si="0"/>
        <v>1101.4285714285713</v>
      </c>
      <c r="F10" s="165">
        <v>7</v>
      </c>
      <c r="G10" s="173">
        <v>54</v>
      </c>
      <c r="H10" s="166">
        <f t="shared" si="1"/>
        <v>771.4285714285714</v>
      </c>
      <c r="I10" s="174">
        <v>0</v>
      </c>
      <c r="J10" s="175">
        <v>23.1</v>
      </c>
      <c r="K10" s="13"/>
    </row>
    <row r="11" spans="1:11" ht="26.25" customHeight="1">
      <c r="A11" s="103" t="s">
        <v>106</v>
      </c>
      <c r="B11" s="123" t="s">
        <v>107</v>
      </c>
      <c r="C11" s="71">
        <f>F11+I11</f>
        <v>5</v>
      </c>
      <c r="D11" s="12">
        <f>G11+J11</f>
        <v>0</v>
      </c>
      <c r="E11" s="13"/>
      <c r="F11" s="165">
        <v>5</v>
      </c>
      <c r="G11" s="173"/>
      <c r="H11" s="166"/>
      <c r="I11" s="174">
        <v>0</v>
      </c>
      <c r="J11" s="175">
        <v>0</v>
      </c>
      <c r="K11" s="13"/>
    </row>
    <row r="12" spans="1:11" ht="12.75" customHeight="1">
      <c r="A12" s="104" t="s">
        <v>47</v>
      </c>
      <c r="B12" s="125" t="s">
        <v>2</v>
      </c>
      <c r="C12" s="99">
        <f t="shared" si="2"/>
        <v>1042</v>
      </c>
      <c r="D12" s="17">
        <f t="shared" si="2"/>
        <v>1226.9</v>
      </c>
      <c r="E12" s="93">
        <f t="shared" si="0"/>
        <v>117.74472168905952</v>
      </c>
      <c r="F12" s="170">
        <f>F13+F15+F16</f>
        <v>0</v>
      </c>
      <c r="G12" s="169">
        <f>SUM(G13:G16)</f>
        <v>0</v>
      </c>
      <c r="H12" s="176"/>
      <c r="I12" s="170">
        <f>(I13+I14+I15+I16)</f>
        <v>1042</v>
      </c>
      <c r="J12" s="169">
        <f>(J13+J14+J15+J16)</f>
        <v>1226.9</v>
      </c>
      <c r="K12" s="93">
        <f>J12/I12*100</f>
        <v>117.74472168905952</v>
      </c>
    </row>
    <row r="13" spans="1:11" ht="12.75" customHeight="1">
      <c r="A13" s="103" t="s">
        <v>48</v>
      </c>
      <c r="B13" s="123" t="s">
        <v>31</v>
      </c>
      <c r="C13" s="71">
        <f t="shared" si="2"/>
        <v>106</v>
      </c>
      <c r="D13" s="12">
        <f t="shared" si="2"/>
        <v>18.9</v>
      </c>
      <c r="E13" s="13">
        <f t="shared" si="0"/>
        <v>17.830188679245282</v>
      </c>
      <c r="F13" s="165">
        <v>0</v>
      </c>
      <c r="G13" s="173">
        <v>0</v>
      </c>
      <c r="H13" s="166"/>
      <c r="I13" s="174">
        <v>106</v>
      </c>
      <c r="J13" s="175">
        <v>18.9</v>
      </c>
      <c r="K13" s="13">
        <f>J13/I13*100</f>
        <v>17.830188679245282</v>
      </c>
    </row>
    <row r="14" spans="1:11" ht="15" customHeight="1" hidden="1">
      <c r="A14" s="103" t="s">
        <v>49</v>
      </c>
      <c r="B14" s="123" t="s">
        <v>27</v>
      </c>
      <c r="C14" s="71">
        <f t="shared" si="2"/>
        <v>0</v>
      </c>
      <c r="D14" s="12">
        <f t="shared" si="2"/>
        <v>0</v>
      </c>
      <c r="E14" s="13" t="e">
        <f t="shared" si="0"/>
        <v>#DIV/0!</v>
      </c>
      <c r="F14" s="165"/>
      <c r="G14" s="173"/>
      <c r="H14" s="166"/>
      <c r="I14" s="174"/>
      <c r="J14" s="175"/>
      <c r="K14" s="13" t="e">
        <f>J14/I14*100</f>
        <v>#DIV/0!</v>
      </c>
    </row>
    <row r="15" spans="1:11" ht="12" customHeight="1">
      <c r="A15" s="103" t="s">
        <v>50</v>
      </c>
      <c r="B15" s="123" t="s">
        <v>28</v>
      </c>
      <c r="C15" s="71">
        <f t="shared" si="2"/>
        <v>0</v>
      </c>
      <c r="D15" s="12">
        <f t="shared" si="2"/>
        <v>0</v>
      </c>
      <c r="E15" s="13"/>
      <c r="F15" s="165">
        <v>0</v>
      </c>
      <c r="G15" s="173">
        <v>0</v>
      </c>
      <c r="H15" s="166"/>
      <c r="I15" s="174">
        <v>0</v>
      </c>
      <c r="J15" s="175">
        <v>0</v>
      </c>
      <c r="K15" s="13"/>
    </row>
    <row r="16" spans="1:11" ht="12.75" customHeight="1">
      <c r="A16" s="103" t="s">
        <v>51</v>
      </c>
      <c r="B16" s="126" t="s">
        <v>3</v>
      </c>
      <c r="C16" s="71">
        <f t="shared" si="2"/>
        <v>936</v>
      </c>
      <c r="D16" s="12">
        <f t="shared" si="2"/>
        <v>1208</v>
      </c>
      <c r="E16" s="13">
        <f t="shared" si="0"/>
        <v>129.05982905982907</v>
      </c>
      <c r="F16" s="165">
        <v>0</v>
      </c>
      <c r="G16" s="173">
        <v>0</v>
      </c>
      <c r="H16" s="166"/>
      <c r="I16" s="174">
        <v>936</v>
      </c>
      <c r="J16" s="175">
        <v>1208</v>
      </c>
      <c r="K16" s="13">
        <f>J16/I16*100</f>
        <v>129.05982905982907</v>
      </c>
    </row>
    <row r="17" spans="1:11" ht="24.75" customHeight="1">
      <c r="A17" s="104" t="s">
        <v>52</v>
      </c>
      <c r="B17" s="125" t="s">
        <v>12</v>
      </c>
      <c r="C17" s="112">
        <f t="shared" si="2"/>
        <v>7</v>
      </c>
      <c r="D17" s="14">
        <f t="shared" si="2"/>
        <v>2.8</v>
      </c>
      <c r="E17" s="16">
        <f t="shared" si="0"/>
        <v>40</v>
      </c>
      <c r="F17" s="170">
        <f>F18</f>
        <v>7</v>
      </c>
      <c r="G17" s="169">
        <f>G18</f>
        <v>2.8</v>
      </c>
      <c r="H17" s="169">
        <f aca="true" t="shared" si="3" ref="H17:H23">G17/F17*100</f>
        <v>40</v>
      </c>
      <c r="I17" s="170"/>
      <c r="J17" s="169"/>
      <c r="K17" s="13"/>
    </row>
    <row r="18" spans="1:11" ht="13.5" customHeight="1">
      <c r="A18" s="103" t="s">
        <v>53</v>
      </c>
      <c r="B18" s="127" t="s">
        <v>13</v>
      </c>
      <c r="C18" s="71">
        <f t="shared" si="2"/>
        <v>7</v>
      </c>
      <c r="D18" s="12">
        <f t="shared" si="2"/>
        <v>2.8</v>
      </c>
      <c r="E18" s="13">
        <f t="shared" si="0"/>
        <v>40</v>
      </c>
      <c r="F18" s="165">
        <f>SUM(F19:F20,F21)</f>
        <v>7</v>
      </c>
      <c r="G18" s="165">
        <f>SUM(G19:G20,G21)</f>
        <v>2.8</v>
      </c>
      <c r="H18" s="166">
        <f t="shared" si="3"/>
        <v>40</v>
      </c>
      <c r="I18" s="165"/>
      <c r="J18" s="166"/>
      <c r="K18" s="13"/>
    </row>
    <row r="19" spans="1:11" ht="24.75" customHeight="1">
      <c r="A19" s="103" t="s">
        <v>54</v>
      </c>
      <c r="B19" s="123" t="s">
        <v>14</v>
      </c>
      <c r="C19" s="71">
        <f t="shared" si="2"/>
        <v>0</v>
      </c>
      <c r="D19" s="12">
        <f t="shared" si="2"/>
        <v>2.8</v>
      </c>
      <c r="E19" s="13"/>
      <c r="F19" s="177"/>
      <c r="G19" s="173">
        <v>2.8</v>
      </c>
      <c r="H19" s="166"/>
      <c r="I19" s="171"/>
      <c r="J19" s="172"/>
      <c r="K19" s="13"/>
    </row>
    <row r="20" spans="1:11" ht="16.5" customHeight="1">
      <c r="A20" s="103" t="s">
        <v>55</v>
      </c>
      <c r="B20" s="123" t="s">
        <v>6</v>
      </c>
      <c r="C20" s="71">
        <f t="shared" si="2"/>
        <v>0</v>
      </c>
      <c r="D20" s="12">
        <f t="shared" si="2"/>
        <v>0</v>
      </c>
      <c r="E20" s="13"/>
      <c r="F20" s="165"/>
      <c r="G20" s="166"/>
      <c r="H20" s="166"/>
      <c r="I20" s="171"/>
      <c r="J20" s="172"/>
      <c r="K20" s="13"/>
    </row>
    <row r="21" spans="1:11" ht="25.5" customHeight="1">
      <c r="A21" s="103" t="s">
        <v>104</v>
      </c>
      <c r="B21" s="123" t="s">
        <v>105</v>
      </c>
      <c r="C21" s="71">
        <f>F21+I21</f>
        <v>7</v>
      </c>
      <c r="D21" s="12">
        <f>G21+J21</f>
        <v>0</v>
      </c>
      <c r="E21" s="13">
        <f>D21/C21*100</f>
        <v>0</v>
      </c>
      <c r="F21" s="165">
        <v>7</v>
      </c>
      <c r="G21" s="165"/>
      <c r="H21" s="166">
        <f t="shared" si="3"/>
        <v>0</v>
      </c>
      <c r="I21" s="171"/>
      <c r="J21" s="171"/>
      <c r="K21" s="13"/>
    </row>
    <row r="22" spans="1:11" ht="15" customHeight="1">
      <c r="A22" s="104" t="s">
        <v>56</v>
      </c>
      <c r="B22" s="124" t="s">
        <v>4</v>
      </c>
      <c r="C22" s="112">
        <f t="shared" si="2"/>
        <v>94</v>
      </c>
      <c r="D22" s="14">
        <f t="shared" si="2"/>
        <v>386.9</v>
      </c>
      <c r="E22" s="16">
        <f>D22/C22*100</f>
        <v>411.595744680851</v>
      </c>
      <c r="F22" s="170">
        <f>(F23+F24+F25)</f>
        <v>66</v>
      </c>
      <c r="G22" s="178">
        <f>(G23+G24+G25)</f>
        <v>352.9</v>
      </c>
      <c r="H22" s="169">
        <f t="shared" si="3"/>
        <v>534.6969696969696</v>
      </c>
      <c r="I22" s="170">
        <f>(I23+I24+I25)</f>
        <v>28</v>
      </c>
      <c r="J22" s="178">
        <f>(J23+J24+J25)</f>
        <v>34</v>
      </c>
      <c r="K22" s="93">
        <f>J22/I22*100</f>
        <v>121.42857142857142</v>
      </c>
    </row>
    <row r="23" spans="1:11" ht="38.25" customHeight="1">
      <c r="A23" s="103" t="s">
        <v>57</v>
      </c>
      <c r="B23" s="127" t="s">
        <v>15</v>
      </c>
      <c r="C23" s="71">
        <f t="shared" si="2"/>
        <v>66</v>
      </c>
      <c r="D23" s="12">
        <f t="shared" si="2"/>
        <v>352.9</v>
      </c>
      <c r="E23" s="13">
        <f>D23/C23*100</f>
        <v>534.6969696969696</v>
      </c>
      <c r="F23" s="165">
        <v>66</v>
      </c>
      <c r="G23" s="166">
        <v>352.9</v>
      </c>
      <c r="H23" s="166">
        <f t="shared" si="3"/>
        <v>534.6969696969696</v>
      </c>
      <c r="I23" s="171"/>
      <c r="J23" s="172"/>
      <c r="K23" s="13"/>
    </row>
    <row r="24" spans="1:11" ht="26.25" customHeight="1">
      <c r="A24" s="103" t="s">
        <v>58</v>
      </c>
      <c r="B24" s="127" t="s">
        <v>32</v>
      </c>
      <c r="C24" s="71">
        <f t="shared" si="2"/>
        <v>28</v>
      </c>
      <c r="D24" s="12">
        <f t="shared" si="2"/>
        <v>34</v>
      </c>
      <c r="E24" s="13">
        <f>D24/C24*100</f>
        <v>121.42857142857142</v>
      </c>
      <c r="F24" s="165"/>
      <c r="G24" s="166"/>
      <c r="H24" s="166"/>
      <c r="I24" s="171">
        <v>28</v>
      </c>
      <c r="J24" s="168">
        <v>34</v>
      </c>
      <c r="K24" s="13">
        <f>J24/I24*100</f>
        <v>121.42857142857142</v>
      </c>
    </row>
    <row r="25" spans="1:11" ht="27.75" customHeight="1">
      <c r="A25" s="103" t="s">
        <v>59</v>
      </c>
      <c r="B25" s="127" t="s">
        <v>16</v>
      </c>
      <c r="C25" s="71">
        <f t="shared" si="2"/>
        <v>0</v>
      </c>
      <c r="D25" s="12">
        <f t="shared" si="2"/>
        <v>0</v>
      </c>
      <c r="E25" s="13"/>
      <c r="F25" s="165">
        <v>0</v>
      </c>
      <c r="G25" s="166"/>
      <c r="H25" s="166"/>
      <c r="I25" s="171"/>
      <c r="J25" s="172"/>
      <c r="K25" s="13"/>
    </row>
    <row r="26" spans="1:11" ht="37.5" customHeight="1">
      <c r="A26" s="104" t="s">
        <v>60</v>
      </c>
      <c r="B26" s="124" t="s">
        <v>17</v>
      </c>
      <c r="C26" s="112">
        <f t="shared" si="2"/>
        <v>0</v>
      </c>
      <c r="D26" s="14">
        <f t="shared" si="2"/>
        <v>0</v>
      </c>
      <c r="E26" s="13"/>
      <c r="F26" s="170">
        <f>F27+F28+F29+F30+F31+F32+F33+F34+F35+F36</f>
        <v>0</v>
      </c>
      <c r="G26" s="169">
        <f>G27+G28+G29+G30+G31+G32+G33+G34+G35+G36</f>
        <v>0</v>
      </c>
      <c r="H26" s="169"/>
      <c r="I26" s="170">
        <f>I27+I28+I29+I30+I31+I32+I33+I34+I35+I36</f>
        <v>0</v>
      </c>
      <c r="J26" s="169">
        <f>J27+J28+J29+J30+J31+J32+J33+J34+J35+J36</f>
        <v>0</v>
      </c>
      <c r="K26" s="13"/>
    </row>
    <row r="27" spans="1:11" ht="12" customHeight="1">
      <c r="A27" s="103" t="s">
        <v>61</v>
      </c>
      <c r="B27" s="126" t="s">
        <v>8</v>
      </c>
      <c r="C27" s="71">
        <f t="shared" si="2"/>
        <v>0</v>
      </c>
      <c r="D27" s="12">
        <f t="shared" si="2"/>
        <v>0</v>
      </c>
      <c r="E27" s="13"/>
      <c r="F27" s="165"/>
      <c r="G27" s="166">
        <v>0</v>
      </c>
      <c r="H27" s="166"/>
      <c r="I27" s="171"/>
      <c r="J27" s="172"/>
      <c r="K27" s="13"/>
    </row>
    <row r="28" spans="1:11" ht="24" customHeight="1" hidden="1">
      <c r="A28" s="103" t="s">
        <v>62</v>
      </c>
      <c r="B28" s="123" t="s">
        <v>91</v>
      </c>
      <c r="C28" s="71">
        <f t="shared" si="2"/>
        <v>0</v>
      </c>
      <c r="D28" s="12">
        <f t="shared" si="2"/>
        <v>0</v>
      </c>
      <c r="E28" s="13"/>
      <c r="F28" s="165"/>
      <c r="G28" s="166"/>
      <c r="H28" s="166"/>
      <c r="I28" s="171"/>
      <c r="J28" s="172"/>
      <c r="K28" s="13" t="e">
        <f>J28/I28*100</f>
        <v>#DIV/0!</v>
      </c>
    </row>
    <row r="29" spans="1:11" ht="12.75" customHeight="1">
      <c r="A29" s="103" t="s">
        <v>63</v>
      </c>
      <c r="B29" s="126" t="s">
        <v>18</v>
      </c>
      <c r="C29" s="71">
        <f t="shared" si="2"/>
        <v>0</v>
      </c>
      <c r="D29" s="12">
        <f t="shared" si="2"/>
        <v>0</v>
      </c>
      <c r="E29" s="13"/>
      <c r="F29" s="165">
        <v>0</v>
      </c>
      <c r="G29" s="166">
        <v>0</v>
      </c>
      <c r="H29" s="166"/>
      <c r="I29" s="171"/>
      <c r="J29" s="172"/>
      <c r="K29" s="13"/>
    </row>
    <row r="30" spans="1:11" ht="24" customHeight="1" hidden="1">
      <c r="A30" s="105" t="s">
        <v>87</v>
      </c>
      <c r="B30" s="128" t="s">
        <v>88</v>
      </c>
      <c r="C30" s="113">
        <f>F30+I30</f>
        <v>0</v>
      </c>
      <c r="D30" s="18">
        <f>G30+J30</f>
        <v>0</v>
      </c>
      <c r="E30" s="19"/>
      <c r="F30" s="179">
        <v>0</v>
      </c>
      <c r="G30" s="180">
        <v>0</v>
      </c>
      <c r="H30" s="180"/>
      <c r="I30" s="181"/>
      <c r="J30" s="182"/>
      <c r="K30" s="13" t="e">
        <f>J30/I30*100</f>
        <v>#DIV/0!</v>
      </c>
    </row>
    <row r="31" spans="1:11" ht="24.75" customHeight="1">
      <c r="A31" s="103" t="s">
        <v>101</v>
      </c>
      <c r="B31" s="129" t="s">
        <v>84</v>
      </c>
      <c r="C31" s="71">
        <f t="shared" si="2"/>
        <v>0</v>
      </c>
      <c r="D31" s="12">
        <f t="shared" si="2"/>
        <v>0</v>
      </c>
      <c r="E31" s="13"/>
      <c r="F31" s="165">
        <v>0</v>
      </c>
      <c r="G31" s="166">
        <v>0</v>
      </c>
      <c r="H31" s="166"/>
      <c r="I31" s="165">
        <v>0</v>
      </c>
      <c r="J31" s="166">
        <v>0</v>
      </c>
      <c r="K31" s="13"/>
    </row>
    <row r="32" spans="1:11" ht="12" customHeight="1">
      <c r="A32" s="103" t="s">
        <v>64</v>
      </c>
      <c r="B32" s="123" t="s">
        <v>19</v>
      </c>
      <c r="C32" s="71">
        <f t="shared" si="2"/>
        <v>0</v>
      </c>
      <c r="D32" s="12">
        <f t="shared" si="2"/>
        <v>0</v>
      </c>
      <c r="E32" s="13"/>
      <c r="F32" s="165"/>
      <c r="G32" s="166">
        <v>0</v>
      </c>
      <c r="H32" s="166"/>
      <c r="I32" s="171"/>
      <c r="J32" s="172"/>
      <c r="K32" s="13"/>
    </row>
    <row r="33" spans="1:11" ht="12.75" customHeight="1">
      <c r="A33" s="103" t="s">
        <v>65</v>
      </c>
      <c r="B33" s="123" t="s">
        <v>35</v>
      </c>
      <c r="C33" s="71">
        <f t="shared" si="2"/>
        <v>0</v>
      </c>
      <c r="D33" s="12">
        <f t="shared" si="2"/>
        <v>0</v>
      </c>
      <c r="E33" s="13"/>
      <c r="F33" s="165"/>
      <c r="G33" s="166"/>
      <c r="H33" s="166"/>
      <c r="I33" s="171"/>
      <c r="J33" s="172"/>
      <c r="K33" s="13"/>
    </row>
    <row r="34" spans="1:11" ht="17.25" customHeight="1" thickBot="1">
      <c r="A34" s="106" t="s">
        <v>66</v>
      </c>
      <c r="B34" s="130" t="s">
        <v>20</v>
      </c>
      <c r="C34" s="114">
        <f t="shared" si="2"/>
        <v>0</v>
      </c>
      <c r="D34" s="20">
        <f t="shared" si="2"/>
        <v>0</v>
      </c>
      <c r="E34" s="79"/>
      <c r="F34" s="183"/>
      <c r="G34" s="184"/>
      <c r="H34" s="185"/>
      <c r="I34" s="186"/>
      <c r="J34" s="187"/>
      <c r="K34" s="79"/>
    </row>
    <row r="35" spans="1:11" ht="25.5" customHeight="1" hidden="1" thickBot="1">
      <c r="A35" s="107" t="s">
        <v>67</v>
      </c>
      <c r="B35" s="131" t="s">
        <v>5</v>
      </c>
      <c r="C35" s="115">
        <f t="shared" si="2"/>
        <v>0</v>
      </c>
      <c r="D35" s="21">
        <f t="shared" si="2"/>
        <v>0</v>
      </c>
      <c r="E35" s="80"/>
      <c r="F35" s="188"/>
      <c r="G35" s="189"/>
      <c r="H35" s="190"/>
      <c r="I35" s="191"/>
      <c r="J35" s="192"/>
      <c r="K35" s="94" t="e">
        <f>J35/I35*100</f>
        <v>#DIV/0!</v>
      </c>
    </row>
    <row r="36" spans="1:11" ht="13.5" customHeight="1">
      <c r="A36" s="108" t="s">
        <v>89</v>
      </c>
      <c r="B36" s="9" t="s">
        <v>90</v>
      </c>
      <c r="C36" s="116">
        <f>F36+I36</f>
        <v>0</v>
      </c>
      <c r="D36" s="22">
        <f>G36+J36</f>
        <v>0</v>
      </c>
      <c r="E36" s="81"/>
      <c r="F36" s="193"/>
      <c r="G36" s="194"/>
      <c r="H36" s="195"/>
      <c r="I36" s="196"/>
      <c r="J36" s="197"/>
      <c r="K36" s="13"/>
    </row>
    <row r="37" spans="1:11" ht="36.75" customHeight="1">
      <c r="A37" s="109" t="s">
        <v>68</v>
      </c>
      <c r="B37" s="132" t="s">
        <v>83</v>
      </c>
      <c r="C37" s="117">
        <f t="shared" si="2"/>
        <v>590</v>
      </c>
      <c r="D37" s="23">
        <f t="shared" si="2"/>
        <v>371.4</v>
      </c>
      <c r="E37" s="24">
        <f>D37/C37*100</f>
        <v>62.94915254237288</v>
      </c>
      <c r="F37" s="198">
        <f>(F38+F39+F40+F41)</f>
        <v>92</v>
      </c>
      <c r="G37" s="199">
        <f>(G38+G39+G40+G41)</f>
        <v>101.69999999999999</v>
      </c>
      <c r="H37" s="199">
        <f>G37/F37*100</f>
        <v>110.54347826086955</v>
      </c>
      <c r="I37" s="198">
        <f>(I38+I39+I40+I41)</f>
        <v>498</v>
      </c>
      <c r="J37" s="199">
        <f>(J38+J39+J40+J41)</f>
        <v>269.7</v>
      </c>
      <c r="K37" s="93">
        <f>J37/I37*100</f>
        <v>54.1566265060241</v>
      </c>
    </row>
    <row r="38" spans="1:11" ht="24.75" customHeight="1">
      <c r="A38" s="103" t="s">
        <v>92</v>
      </c>
      <c r="B38" s="127" t="s">
        <v>39</v>
      </c>
      <c r="C38" s="71">
        <f t="shared" si="2"/>
        <v>14</v>
      </c>
      <c r="D38" s="12">
        <f t="shared" si="2"/>
        <v>0</v>
      </c>
      <c r="E38" s="236">
        <f>D38/C38*100</f>
        <v>0</v>
      </c>
      <c r="F38" s="200">
        <v>14</v>
      </c>
      <c r="G38" s="201"/>
      <c r="H38" s="202">
        <f>G38/F38*100</f>
        <v>0</v>
      </c>
      <c r="I38" s="200"/>
      <c r="J38" s="201"/>
      <c r="K38" s="13"/>
    </row>
    <row r="39" spans="1:11" ht="13.5" customHeight="1">
      <c r="A39" s="103" t="s">
        <v>102</v>
      </c>
      <c r="B39" s="127" t="s">
        <v>21</v>
      </c>
      <c r="C39" s="71">
        <f t="shared" si="2"/>
        <v>179</v>
      </c>
      <c r="D39" s="12">
        <f t="shared" si="2"/>
        <v>116.6</v>
      </c>
      <c r="E39" s="13">
        <f>D39/C39*100</f>
        <v>65.13966480446926</v>
      </c>
      <c r="F39" s="203">
        <v>72</v>
      </c>
      <c r="G39" s="173">
        <v>66.1</v>
      </c>
      <c r="H39" s="166">
        <f>G39/F39*100</f>
        <v>91.80555555555556</v>
      </c>
      <c r="I39" s="174">
        <v>107</v>
      </c>
      <c r="J39" s="175">
        <v>50.5</v>
      </c>
      <c r="K39" s="13">
        <f>J39/I39*100</f>
        <v>47.19626168224299</v>
      </c>
    </row>
    <row r="40" spans="1:11" ht="38.25" customHeight="1" hidden="1">
      <c r="A40" s="103" t="s">
        <v>97</v>
      </c>
      <c r="B40" s="127" t="s">
        <v>98</v>
      </c>
      <c r="C40" s="71">
        <f t="shared" si="2"/>
        <v>0</v>
      </c>
      <c r="D40" s="12">
        <f t="shared" si="2"/>
        <v>0</v>
      </c>
      <c r="E40" s="16"/>
      <c r="F40" s="170"/>
      <c r="G40" s="173">
        <v>0</v>
      </c>
      <c r="H40" s="169"/>
      <c r="I40" s="174"/>
      <c r="J40" s="175"/>
      <c r="K40" s="13" t="e">
        <f>J40/I40*100</f>
        <v>#DIV/0!</v>
      </c>
    </row>
    <row r="41" spans="1:11" ht="37.5" customHeight="1">
      <c r="A41" s="103" t="s">
        <v>93</v>
      </c>
      <c r="B41" s="127" t="s">
        <v>22</v>
      </c>
      <c r="C41" s="71">
        <f t="shared" si="2"/>
        <v>397</v>
      </c>
      <c r="D41" s="12">
        <f t="shared" si="2"/>
        <v>254.79999999999998</v>
      </c>
      <c r="E41" s="13">
        <f aca="true" t="shared" si="4" ref="E41:E48">D41/C41*100</f>
        <v>64.18136020151132</v>
      </c>
      <c r="F41" s="165">
        <v>6</v>
      </c>
      <c r="G41" s="173">
        <v>35.6</v>
      </c>
      <c r="H41" s="166">
        <f aca="true" t="shared" si="5" ref="H41:H48">G41/F41*100</f>
        <v>593.3333333333334</v>
      </c>
      <c r="I41" s="174">
        <v>391</v>
      </c>
      <c r="J41" s="175">
        <v>219.2</v>
      </c>
      <c r="K41" s="13">
        <f>J41/I41*100</f>
        <v>56.06138107416879</v>
      </c>
    </row>
    <row r="42" spans="1:11" ht="25.5" customHeight="1">
      <c r="A42" s="104" t="s">
        <v>69</v>
      </c>
      <c r="B42" s="124" t="s">
        <v>23</v>
      </c>
      <c r="C42" s="112">
        <f t="shared" si="2"/>
        <v>28</v>
      </c>
      <c r="D42" s="14">
        <f t="shared" si="2"/>
        <v>7.4</v>
      </c>
      <c r="E42" s="16">
        <f t="shared" si="4"/>
        <v>26.42857142857143</v>
      </c>
      <c r="F42" s="170">
        <f>F43</f>
        <v>28</v>
      </c>
      <c r="G42" s="169">
        <f>G43</f>
        <v>7.4</v>
      </c>
      <c r="H42" s="169">
        <f t="shared" si="5"/>
        <v>26.42857142857143</v>
      </c>
      <c r="I42" s="170"/>
      <c r="J42" s="169"/>
      <c r="K42" s="13"/>
    </row>
    <row r="43" spans="1:11" ht="26.25" customHeight="1">
      <c r="A43" s="103" t="s">
        <v>70</v>
      </c>
      <c r="B43" s="127" t="s">
        <v>24</v>
      </c>
      <c r="C43" s="71">
        <f t="shared" si="2"/>
        <v>28</v>
      </c>
      <c r="D43" s="12">
        <f t="shared" si="2"/>
        <v>7.4</v>
      </c>
      <c r="E43" s="13">
        <f t="shared" si="4"/>
        <v>26.42857142857143</v>
      </c>
      <c r="F43" s="165">
        <v>28</v>
      </c>
      <c r="G43" s="173">
        <v>7.4</v>
      </c>
      <c r="H43" s="166">
        <f t="shared" si="5"/>
        <v>26.42857142857143</v>
      </c>
      <c r="I43" s="170"/>
      <c r="J43" s="172"/>
      <c r="K43" s="13"/>
    </row>
    <row r="44" spans="1:11" ht="27.75" customHeight="1">
      <c r="A44" s="104" t="s">
        <v>71</v>
      </c>
      <c r="B44" s="124" t="s">
        <v>29</v>
      </c>
      <c r="C44" s="112">
        <f t="shared" si="2"/>
        <v>32</v>
      </c>
      <c r="D44" s="14">
        <f t="shared" si="2"/>
        <v>207.7</v>
      </c>
      <c r="E44" s="93">
        <f t="shared" si="4"/>
        <v>649.0625</v>
      </c>
      <c r="F44" s="170">
        <f>F45+F46</f>
        <v>0</v>
      </c>
      <c r="G44" s="170">
        <f>G45+G46</f>
        <v>3</v>
      </c>
      <c r="H44" s="176"/>
      <c r="I44" s="170">
        <f>I45+I46</f>
        <v>32</v>
      </c>
      <c r="J44" s="170">
        <f>J45+J46</f>
        <v>204.7</v>
      </c>
      <c r="K44" s="93">
        <f>J44/I44*100</f>
        <v>639.6875</v>
      </c>
    </row>
    <row r="45" spans="1:11" ht="21" customHeight="1" hidden="1">
      <c r="A45" s="103" t="s">
        <v>72</v>
      </c>
      <c r="B45" s="127" t="s">
        <v>30</v>
      </c>
      <c r="C45" s="71">
        <f t="shared" si="2"/>
        <v>0</v>
      </c>
      <c r="D45" s="12">
        <f t="shared" si="2"/>
        <v>0</v>
      </c>
      <c r="E45" s="13" t="e">
        <f t="shared" si="4"/>
        <v>#DIV/0!</v>
      </c>
      <c r="F45" s="165"/>
      <c r="G45" s="173"/>
      <c r="H45" s="204" t="e">
        <f t="shared" si="5"/>
        <v>#DIV/0!</v>
      </c>
      <c r="I45" s="171"/>
      <c r="J45" s="172"/>
      <c r="K45" s="13" t="e">
        <f>J45/I45*100</f>
        <v>#DIV/0!</v>
      </c>
    </row>
    <row r="46" spans="1:11" ht="24" customHeight="1">
      <c r="A46" s="103" t="s">
        <v>85</v>
      </c>
      <c r="B46" s="127" t="s">
        <v>86</v>
      </c>
      <c r="C46" s="71">
        <f t="shared" si="2"/>
        <v>32</v>
      </c>
      <c r="D46" s="12">
        <f t="shared" si="2"/>
        <v>207.7</v>
      </c>
      <c r="E46" s="13">
        <f t="shared" si="4"/>
        <v>649.0625</v>
      </c>
      <c r="F46" s="165">
        <v>0</v>
      </c>
      <c r="G46" s="173">
        <v>3</v>
      </c>
      <c r="H46" s="166"/>
      <c r="I46" s="167">
        <v>32</v>
      </c>
      <c r="J46" s="168">
        <v>204.7</v>
      </c>
      <c r="K46" s="13">
        <f>J46/I46*100</f>
        <v>639.6875</v>
      </c>
    </row>
    <row r="47" spans="1:11" ht="26.25" customHeight="1">
      <c r="A47" s="104" t="s">
        <v>73</v>
      </c>
      <c r="B47" s="124" t="s">
        <v>40</v>
      </c>
      <c r="C47" s="99">
        <f t="shared" si="2"/>
        <v>37</v>
      </c>
      <c r="D47" s="17">
        <f t="shared" si="2"/>
        <v>342.29999999999995</v>
      </c>
      <c r="E47" s="13">
        <f t="shared" si="4"/>
        <v>925.135135135135</v>
      </c>
      <c r="F47" s="170">
        <f>F48</f>
        <v>6</v>
      </c>
      <c r="G47" s="169">
        <f>G48</f>
        <v>198.2</v>
      </c>
      <c r="H47" s="176">
        <f t="shared" si="5"/>
        <v>3303.333333333333</v>
      </c>
      <c r="I47" s="170">
        <f>I48</f>
        <v>31</v>
      </c>
      <c r="J47" s="169">
        <f>J48</f>
        <v>144.1</v>
      </c>
      <c r="K47" s="93">
        <f>J47/I47*100</f>
        <v>464.8387096774194</v>
      </c>
    </row>
    <row r="48" spans="1:11" ht="15.75" customHeight="1">
      <c r="A48" s="103" t="s">
        <v>103</v>
      </c>
      <c r="B48" s="127" t="s">
        <v>38</v>
      </c>
      <c r="C48" s="71">
        <f t="shared" si="2"/>
        <v>37</v>
      </c>
      <c r="D48" s="12">
        <f t="shared" si="2"/>
        <v>342.29999999999995</v>
      </c>
      <c r="E48" s="13">
        <f t="shared" si="4"/>
        <v>925.135135135135</v>
      </c>
      <c r="F48" s="165">
        <v>6</v>
      </c>
      <c r="G48" s="173">
        <v>198.2</v>
      </c>
      <c r="H48" s="166">
        <f t="shared" si="5"/>
        <v>3303.333333333333</v>
      </c>
      <c r="I48" s="167">
        <v>31</v>
      </c>
      <c r="J48" s="175">
        <v>144.1</v>
      </c>
      <c r="K48" s="13">
        <f>J48/I48*100</f>
        <v>464.8387096774194</v>
      </c>
    </row>
    <row r="49" spans="1:11" ht="15.75" customHeight="1">
      <c r="A49" s="104" t="s">
        <v>74</v>
      </c>
      <c r="B49" s="124" t="s">
        <v>33</v>
      </c>
      <c r="C49" s="71">
        <f t="shared" si="2"/>
        <v>0</v>
      </c>
      <c r="D49" s="12">
        <f t="shared" si="2"/>
        <v>0</v>
      </c>
      <c r="E49" s="13"/>
      <c r="F49" s="170">
        <f>F50</f>
        <v>0</v>
      </c>
      <c r="G49" s="169">
        <f>G50</f>
        <v>0</v>
      </c>
      <c r="H49" s="166"/>
      <c r="I49" s="170">
        <f>I50</f>
        <v>0</v>
      </c>
      <c r="J49" s="169">
        <f>J50</f>
        <v>0</v>
      </c>
      <c r="K49" s="13"/>
    </row>
    <row r="50" spans="1:11" ht="15" customHeight="1">
      <c r="A50" s="103" t="s">
        <v>75</v>
      </c>
      <c r="B50" s="127" t="s">
        <v>34</v>
      </c>
      <c r="C50" s="71">
        <f t="shared" si="2"/>
        <v>0</v>
      </c>
      <c r="D50" s="12">
        <f t="shared" si="2"/>
        <v>0</v>
      </c>
      <c r="E50" s="13"/>
      <c r="F50" s="165"/>
      <c r="G50" s="173"/>
      <c r="H50" s="166"/>
      <c r="I50" s="171"/>
      <c r="J50" s="172"/>
      <c r="K50" s="13"/>
    </row>
    <row r="51" spans="1:11" ht="16.5" customHeight="1">
      <c r="A51" s="104" t="s">
        <v>76</v>
      </c>
      <c r="B51" s="124" t="s">
        <v>25</v>
      </c>
      <c r="C51" s="112">
        <f t="shared" si="2"/>
        <v>156</v>
      </c>
      <c r="D51" s="14">
        <f t="shared" si="2"/>
        <v>162.29999999999998</v>
      </c>
      <c r="E51" s="16">
        <f>D51/C51*100</f>
        <v>104.03846153846152</v>
      </c>
      <c r="F51" s="205">
        <v>156</v>
      </c>
      <c r="G51" s="206">
        <v>150.6</v>
      </c>
      <c r="H51" s="176">
        <f>G51/F51*100</f>
        <v>96.53846153846153</v>
      </c>
      <c r="I51" s="171"/>
      <c r="J51" s="207">
        <v>11.7</v>
      </c>
      <c r="K51" s="13"/>
    </row>
    <row r="52" spans="1:11" ht="16.5" customHeight="1">
      <c r="A52" s="104" t="s">
        <v>77</v>
      </c>
      <c r="B52" s="124" t="s">
        <v>7</v>
      </c>
      <c r="C52" s="118">
        <f t="shared" si="2"/>
        <v>55</v>
      </c>
      <c r="D52" s="23">
        <f t="shared" si="2"/>
        <v>125.1</v>
      </c>
      <c r="E52" s="16">
        <f>D52/C52*100</f>
        <v>227.45454545454544</v>
      </c>
      <c r="F52" s="176">
        <v>0</v>
      </c>
      <c r="G52" s="208">
        <v>81</v>
      </c>
      <c r="H52" s="209"/>
      <c r="I52" s="207">
        <v>55</v>
      </c>
      <c r="J52" s="210">
        <v>44.1</v>
      </c>
      <c r="K52" s="93">
        <f>J52/I52*100</f>
        <v>80.18181818181819</v>
      </c>
    </row>
    <row r="53" spans="1:11" ht="16.5" customHeight="1">
      <c r="A53" s="109" t="s">
        <v>99</v>
      </c>
      <c r="B53" s="133" t="s">
        <v>100</v>
      </c>
      <c r="C53" s="118">
        <f>F53+I53</f>
        <v>0</v>
      </c>
      <c r="D53" s="23">
        <f>G53+J53</f>
        <v>0</v>
      </c>
      <c r="E53" s="24"/>
      <c r="F53" s="211">
        <v>0</v>
      </c>
      <c r="G53" s="212"/>
      <c r="H53" s="209"/>
      <c r="I53" s="213"/>
      <c r="J53" s="214"/>
      <c r="K53" s="140"/>
    </row>
    <row r="54" spans="1:11" ht="13.5" customHeight="1" thickBot="1">
      <c r="A54" s="241" t="s">
        <v>94</v>
      </c>
      <c r="B54" s="239" t="s">
        <v>95</v>
      </c>
      <c r="C54" s="99">
        <f t="shared" si="2"/>
        <v>0</v>
      </c>
      <c r="D54" s="14">
        <f t="shared" si="2"/>
        <v>0</v>
      </c>
      <c r="E54" s="64"/>
      <c r="F54" s="215"/>
      <c r="G54" s="216"/>
      <c r="H54" s="237"/>
      <c r="I54" s="218"/>
      <c r="J54" s="218"/>
      <c r="K54" s="60"/>
    </row>
    <row r="55" spans="1:11" ht="26.25" customHeight="1">
      <c r="A55" s="240" t="s">
        <v>108</v>
      </c>
      <c r="B55" s="238" t="s">
        <v>109</v>
      </c>
      <c r="C55" s="69">
        <f>C56</f>
        <v>2663</v>
      </c>
      <c r="D55" s="11">
        <f>D56</f>
        <v>2476.1000000000004</v>
      </c>
      <c r="E55" s="11">
        <f>D55/C55*100</f>
        <v>92.98159969958695</v>
      </c>
      <c r="F55" s="69">
        <f>F56</f>
        <v>1173</v>
      </c>
      <c r="G55" s="11">
        <f>G56</f>
        <v>1096.9</v>
      </c>
      <c r="H55" s="209">
        <f>G55/F55*100</f>
        <v>93.51236146632567</v>
      </c>
      <c r="I55" s="85">
        <f>I56</f>
        <v>1490</v>
      </c>
      <c r="J55" s="35">
        <f>J56</f>
        <v>1379.2</v>
      </c>
      <c r="K55" s="36">
        <f>J55/I55*100</f>
        <v>92.56375838926175</v>
      </c>
    </row>
    <row r="56" spans="1:11" ht="22.5" customHeight="1">
      <c r="A56" s="103" t="s">
        <v>110</v>
      </c>
      <c r="B56" s="123" t="s">
        <v>111</v>
      </c>
      <c r="C56" s="71">
        <f>F56+I56</f>
        <v>2663</v>
      </c>
      <c r="D56" s="12">
        <f>G56+J56</f>
        <v>2476.1000000000004</v>
      </c>
      <c r="E56" s="13">
        <f>D56/C56*100</f>
        <v>92.98159969958695</v>
      </c>
      <c r="F56" s="70">
        <v>1173</v>
      </c>
      <c r="G56" s="13">
        <v>1096.9</v>
      </c>
      <c r="H56" s="176">
        <f>G56/F56*100</f>
        <v>93.51236146632567</v>
      </c>
      <c r="I56" s="86">
        <v>1490</v>
      </c>
      <c r="J56" s="86">
        <v>1379.2</v>
      </c>
      <c r="K56" s="44">
        <f>J56/I56*100</f>
        <v>92.56375838926175</v>
      </c>
    </row>
    <row r="57" spans="1:11" ht="12.75">
      <c r="A57" s="2"/>
      <c r="B57" s="2"/>
      <c r="C57" s="2"/>
      <c r="D57" s="2"/>
      <c r="E57" s="4"/>
      <c r="F57" s="220"/>
      <c r="G57" s="219"/>
      <c r="H57" s="220"/>
      <c r="K57" s="30"/>
    </row>
    <row r="58" spans="1:11" ht="12.75">
      <c r="A58" s="2"/>
      <c r="B58" s="2"/>
      <c r="C58" s="2"/>
      <c r="D58" s="2"/>
      <c r="E58" s="4"/>
      <c r="F58" s="220"/>
      <c r="G58" s="219"/>
      <c r="H58" s="220"/>
      <c r="K58" s="30"/>
    </row>
    <row r="59" spans="1:11" ht="12.75">
      <c r="A59" s="2"/>
      <c r="B59" s="2"/>
      <c r="C59" s="2"/>
      <c r="D59" s="2"/>
      <c r="E59" s="4"/>
      <c r="F59" s="220"/>
      <c r="G59" s="219"/>
      <c r="H59" s="220"/>
      <c r="K59" s="30"/>
    </row>
    <row r="60" spans="2:11" ht="12.75">
      <c r="B60" s="2"/>
      <c r="C60" s="2"/>
      <c r="D60" s="2"/>
      <c r="K60" s="30"/>
    </row>
    <row r="61" ht="12.75">
      <c r="K61" s="30"/>
    </row>
    <row r="62" ht="12.75">
      <c r="K62" s="30"/>
    </row>
    <row r="63" ht="12.75">
      <c r="K63" s="30"/>
    </row>
    <row r="64" ht="12.75">
      <c r="K64" s="30"/>
    </row>
    <row r="65" ht="12.75">
      <c r="K65" s="30"/>
    </row>
    <row r="66" ht="12.75">
      <c r="K66" s="30"/>
    </row>
    <row r="67" ht="12.75">
      <c r="K67" s="30"/>
    </row>
    <row r="68" ht="12.75">
      <c r="K68" s="30"/>
    </row>
    <row r="69" ht="12.75">
      <c r="K69" s="30"/>
    </row>
    <row r="70" ht="12.75">
      <c r="K70" s="30"/>
    </row>
    <row r="71" ht="12.75">
      <c r="K71" s="30"/>
    </row>
    <row r="72" ht="12.75">
      <c r="K72" s="30"/>
    </row>
    <row r="73" ht="12.75">
      <c r="K73" s="30"/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20.25390625" style="0" customWidth="1"/>
    <col min="2" max="2" width="43.75390625" style="0" customWidth="1"/>
    <col min="3" max="3" width="10.125" style="0" customWidth="1"/>
    <col min="5" max="5" width="9.00390625" style="0" customWidth="1"/>
    <col min="6" max="6" width="9.125" style="152" customWidth="1"/>
    <col min="7" max="7" width="9.625" style="152" bestFit="1" customWidth="1"/>
    <col min="8" max="8" width="7.625" style="152" customWidth="1"/>
    <col min="9" max="9" width="7.875" style="152" customWidth="1"/>
    <col min="10" max="10" width="8.875" style="152" customWidth="1"/>
    <col min="11" max="11" width="8.25390625" style="29" customWidth="1"/>
  </cols>
  <sheetData>
    <row r="1" spans="1:11" ht="33" customHeight="1">
      <c r="A1" s="146" t="s">
        <v>120</v>
      </c>
      <c r="B1" s="147"/>
      <c r="C1" s="147"/>
      <c r="D1" s="147"/>
      <c r="E1" s="147"/>
      <c r="F1" s="149"/>
      <c r="G1" s="149"/>
      <c r="H1" s="149"/>
      <c r="I1" s="150"/>
      <c r="J1" s="150"/>
      <c r="K1" s="148"/>
    </row>
    <row r="2" spans="1:11" ht="27" customHeight="1" thickBot="1">
      <c r="A2" s="7"/>
      <c r="B2" s="7"/>
      <c r="C2" s="7"/>
      <c r="D2" s="7"/>
      <c r="E2" s="7"/>
      <c r="F2" s="242"/>
      <c r="G2" s="242"/>
      <c r="H2" s="151"/>
      <c r="K2" s="30"/>
    </row>
    <row r="3" spans="1:11" ht="24.75" customHeight="1">
      <c r="A3" s="110" t="s">
        <v>36</v>
      </c>
      <c r="B3" s="119" t="s">
        <v>0</v>
      </c>
      <c r="C3" s="6" t="s">
        <v>78</v>
      </c>
      <c r="D3" s="6"/>
      <c r="E3" s="134"/>
      <c r="F3" s="153" t="s">
        <v>96</v>
      </c>
      <c r="G3" s="154"/>
      <c r="H3" s="155"/>
      <c r="I3" s="153" t="s">
        <v>79</v>
      </c>
      <c r="J3" s="153"/>
      <c r="K3" s="32"/>
    </row>
    <row r="4" spans="1:11" ht="24" customHeight="1" thickBot="1">
      <c r="A4" s="100"/>
      <c r="B4" s="120"/>
      <c r="C4" s="111" t="s">
        <v>80</v>
      </c>
      <c r="D4" s="5" t="s">
        <v>81</v>
      </c>
      <c r="E4" s="20" t="s">
        <v>82</v>
      </c>
      <c r="F4" s="156" t="s">
        <v>80</v>
      </c>
      <c r="G4" s="157" t="s">
        <v>81</v>
      </c>
      <c r="H4" s="158" t="s">
        <v>82</v>
      </c>
      <c r="I4" s="159" t="s">
        <v>80</v>
      </c>
      <c r="J4" s="160" t="s">
        <v>81</v>
      </c>
      <c r="K4" s="144" t="s">
        <v>82</v>
      </c>
    </row>
    <row r="5" spans="1:11" ht="13.5" customHeight="1" thickBot="1">
      <c r="A5" s="101" t="s">
        <v>41</v>
      </c>
      <c r="B5" s="121" t="s">
        <v>9</v>
      </c>
      <c r="C5" s="68">
        <f>(C6+C8+C12+C17+C22+C26+C37+C42+C44+C47+C49+C51+C52)</f>
        <v>17038.699999999997</v>
      </c>
      <c r="D5" s="10">
        <f>SUM(G5+J5)</f>
        <v>15812.3</v>
      </c>
      <c r="E5" s="10">
        <f aca="true" t="shared" si="0" ref="E5:E18">D5/C5*100</f>
        <v>92.8022677786451</v>
      </c>
      <c r="F5" s="161">
        <f>(F6+F8+F12+F17+F22+F26+F37+F42+F44+F47+F49+F51+F52)</f>
        <v>11112.1</v>
      </c>
      <c r="G5" s="162">
        <f>(G6+G8+G12+G17+G22+G26+G37+G42+G44+G47+G49+G51+G52+G53+G54)</f>
        <v>11189.5</v>
      </c>
      <c r="H5" s="162">
        <f aca="true" t="shared" si="1" ref="H5:H10">G5/F5*100</f>
        <v>100.69653800811726</v>
      </c>
      <c r="I5" s="161">
        <f>(I6+I8+I12+I17+I22+I26+I37+I42+I44+I47+I49+I51+I52)</f>
        <v>5926.600000000001</v>
      </c>
      <c r="J5" s="162">
        <f>(J6+J8+J12+J17+J22+J26+J37+J42+J44+J47+J49+J51+J52+J53+J54)</f>
        <v>4622.799999999999</v>
      </c>
      <c r="K5" s="145">
        <f>J5/I5*100</f>
        <v>78.0008774001957</v>
      </c>
    </row>
    <row r="6" spans="1:11" ht="13.5" customHeight="1">
      <c r="A6" s="102" t="s">
        <v>42</v>
      </c>
      <c r="B6" s="122" t="s">
        <v>10</v>
      </c>
      <c r="C6" s="69">
        <f>C7</f>
        <v>14350.1</v>
      </c>
      <c r="D6" s="11">
        <f>D7</f>
        <v>13218</v>
      </c>
      <c r="E6" s="11">
        <f t="shared" si="0"/>
        <v>92.11085637033888</v>
      </c>
      <c r="F6" s="163">
        <f>F7</f>
        <v>10192.1</v>
      </c>
      <c r="G6" s="164">
        <f>G7</f>
        <v>10090</v>
      </c>
      <c r="H6" s="164">
        <f t="shared" si="1"/>
        <v>98.99824373779693</v>
      </c>
      <c r="I6" s="163">
        <f>I7</f>
        <v>4158</v>
      </c>
      <c r="J6" s="164">
        <f>J7</f>
        <v>3128</v>
      </c>
      <c r="K6" s="95">
        <f>J6/I6*100</f>
        <v>75.22847522847523</v>
      </c>
    </row>
    <row r="7" spans="1:11" ht="13.5" customHeight="1">
      <c r="A7" s="103" t="s">
        <v>43</v>
      </c>
      <c r="B7" s="123" t="s">
        <v>37</v>
      </c>
      <c r="C7" s="71">
        <f>F7+I7</f>
        <v>14350.1</v>
      </c>
      <c r="D7" s="12">
        <f>G7+J7</f>
        <v>13218</v>
      </c>
      <c r="E7" s="13">
        <f t="shared" si="0"/>
        <v>92.11085637033888</v>
      </c>
      <c r="F7" s="165">
        <v>10192.1</v>
      </c>
      <c r="G7" s="166">
        <v>10090</v>
      </c>
      <c r="H7" s="166">
        <f t="shared" si="1"/>
        <v>98.99824373779693</v>
      </c>
      <c r="I7" s="167">
        <v>4158</v>
      </c>
      <c r="J7" s="168">
        <v>3128</v>
      </c>
      <c r="K7" s="13">
        <f>J7/I7*100</f>
        <v>75.22847522847523</v>
      </c>
    </row>
    <row r="8" spans="1:11" ht="13.5" customHeight="1">
      <c r="A8" s="104" t="s">
        <v>44</v>
      </c>
      <c r="B8" s="124" t="s">
        <v>1</v>
      </c>
      <c r="C8" s="112">
        <f aca="true" t="shared" si="2" ref="C8:D54">F8+I8</f>
        <v>238.5</v>
      </c>
      <c r="D8" s="14">
        <f t="shared" si="2"/>
        <v>566.1000000000001</v>
      </c>
      <c r="E8" s="16">
        <f t="shared" si="0"/>
        <v>237.3584905660378</v>
      </c>
      <c r="F8" s="169">
        <f>(F9+F10+F11)</f>
        <v>237</v>
      </c>
      <c r="G8" s="169">
        <f>(G9+G10+G11)</f>
        <v>565.4000000000001</v>
      </c>
      <c r="H8" s="169">
        <f t="shared" si="1"/>
        <v>238.56540084388192</v>
      </c>
      <c r="I8" s="170">
        <f>(I9+I10+I11)</f>
        <v>1.5</v>
      </c>
      <c r="J8" s="170">
        <f>(J9+J10+J11)</f>
        <v>0.7</v>
      </c>
      <c r="K8" s="13"/>
    </row>
    <row r="9" spans="1:11" ht="14.25" customHeight="1">
      <c r="A9" s="103" t="s">
        <v>45</v>
      </c>
      <c r="B9" s="123" t="s">
        <v>26</v>
      </c>
      <c r="C9" s="71">
        <f t="shared" si="2"/>
        <v>227</v>
      </c>
      <c r="D9" s="12">
        <f t="shared" si="2"/>
        <v>557.5</v>
      </c>
      <c r="E9" s="13">
        <f t="shared" si="0"/>
        <v>245.59471365638768</v>
      </c>
      <c r="F9" s="165">
        <v>227</v>
      </c>
      <c r="G9" s="166">
        <v>557.5</v>
      </c>
      <c r="H9" s="166">
        <f t="shared" si="1"/>
        <v>245.59471365638768</v>
      </c>
      <c r="I9" s="171"/>
      <c r="J9" s="172"/>
      <c r="K9" s="13"/>
    </row>
    <row r="10" spans="1:11" ht="12.75" customHeight="1">
      <c r="A10" s="103" t="s">
        <v>46</v>
      </c>
      <c r="B10" s="123" t="s">
        <v>11</v>
      </c>
      <c r="C10" s="71">
        <f t="shared" si="2"/>
        <v>11.5</v>
      </c>
      <c r="D10" s="12">
        <f t="shared" si="2"/>
        <v>2.4</v>
      </c>
      <c r="E10" s="13">
        <f t="shared" si="0"/>
        <v>20.869565217391305</v>
      </c>
      <c r="F10" s="165">
        <v>10</v>
      </c>
      <c r="G10" s="173">
        <v>1.7</v>
      </c>
      <c r="H10" s="166">
        <f t="shared" si="1"/>
        <v>17</v>
      </c>
      <c r="I10" s="174">
        <v>1.5</v>
      </c>
      <c r="J10" s="175">
        <v>0.7</v>
      </c>
      <c r="K10" s="13"/>
    </row>
    <row r="11" spans="1:11" ht="26.25" customHeight="1">
      <c r="A11" s="103" t="s">
        <v>106</v>
      </c>
      <c r="B11" s="123" t="s">
        <v>107</v>
      </c>
      <c r="C11" s="71">
        <f>F11+I11</f>
        <v>0</v>
      </c>
      <c r="D11" s="12">
        <f>G11+J11</f>
        <v>6.2</v>
      </c>
      <c r="E11" s="13"/>
      <c r="F11" s="165">
        <v>0</v>
      </c>
      <c r="G11" s="173">
        <v>6.2</v>
      </c>
      <c r="H11" s="166"/>
      <c r="I11" s="174">
        <v>0</v>
      </c>
      <c r="J11" s="175">
        <v>0</v>
      </c>
      <c r="K11" s="13"/>
    </row>
    <row r="12" spans="1:11" ht="12.75" customHeight="1">
      <c r="A12" s="104" t="s">
        <v>47</v>
      </c>
      <c r="B12" s="125" t="s">
        <v>2</v>
      </c>
      <c r="C12" s="99">
        <f t="shared" si="2"/>
        <v>1041.6</v>
      </c>
      <c r="D12" s="17">
        <f t="shared" si="2"/>
        <v>723.8</v>
      </c>
      <c r="E12" s="93">
        <f t="shared" si="0"/>
        <v>69.48924731182797</v>
      </c>
      <c r="F12" s="170">
        <f>F13+F15+F16</f>
        <v>0</v>
      </c>
      <c r="G12" s="169">
        <f>SUM(G13:G16)</f>
        <v>0</v>
      </c>
      <c r="H12" s="176"/>
      <c r="I12" s="170">
        <f>(I13+I14+I15+I16)</f>
        <v>1041.6</v>
      </c>
      <c r="J12" s="169">
        <f>(J13+J14+J15+J16)</f>
        <v>723.8</v>
      </c>
      <c r="K12" s="93">
        <f>J12/I12*100</f>
        <v>69.48924731182797</v>
      </c>
    </row>
    <row r="13" spans="1:11" ht="12.75" customHeight="1">
      <c r="A13" s="103" t="s">
        <v>48</v>
      </c>
      <c r="B13" s="123" t="s">
        <v>31</v>
      </c>
      <c r="C13" s="71">
        <f t="shared" si="2"/>
        <v>118</v>
      </c>
      <c r="D13" s="12">
        <f t="shared" si="2"/>
        <v>-1.2</v>
      </c>
      <c r="E13" s="13">
        <f t="shared" si="0"/>
        <v>-1.0169491525423728</v>
      </c>
      <c r="F13" s="165">
        <v>0</v>
      </c>
      <c r="G13" s="173">
        <v>0</v>
      </c>
      <c r="H13" s="166"/>
      <c r="I13" s="174">
        <v>118</v>
      </c>
      <c r="J13" s="175">
        <v>-1.2</v>
      </c>
      <c r="K13" s="13">
        <f>J13/I13*100</f>
        <v>-1.0169491525423728</v>
      </c>
    </row>
    <row r="14" spans="1:11" ht="15" customHeight="1" hidden="1">
      <c r="A14" s="103" t="s">
        <v>49</v>
      </c>
      <c r="B14" s="123" t="s">
        <v>27</v>
      </c>
      <c r="C14" s="71">
        <f t="shared" si="2"/>
        <v>0</v>
      </c>
      <c r="D14" s="12">
        <f t="shared" si="2"/>
        <v>0</v>
      </c>
      <c r="E14" s="13" t="e">
        <f t="shared" si="0"/>
        <v>#DIV/0!</v>
      </c>
      <c r="F14" s="165"/>
      <c r="G14" s="173"/>
      <c r="H14" s="166"/>
      <c r="I14" s="174"/>
      <c r="J14" s="175"/>
      <c r="K14" s="13" t="e">
        <f>J14/I14*100</f>
        <v>#DIV/0!</v>
      </c>
    </row>
    <row r="15" spans="1:11" ht="12" customHeight="1">
      <c r="A15" s="103" t="s">
        <v>50</v>
      </c>
      <c r="B15" s="123" t="s">
        <v>28</v>
      </c>
      <c r="C15" s="71">
        <f t="shared" si="2"/>
        <v>0</v>
      </c>
      <c r="D15" s="12">
        <f t="shared" si="2"/>
        <v>0</v>
      </c>
      <c r="E15" s="13"/>
      <c r="F15" s="165">
        <v>0</v>
      </c>
      <c r="G15" s="173">
        <v>0</v>
      </c>
      <c r="H15" s="166"/>
      <c r="I15" s="174"/>
      <c r="J15" s="175"/>
      <c r="K15" s="13"/>
    </row>
    <row r="16" spans="1:11" ht="12.75" customHeight="1">
      <c r="A16" s="103" t="s">
        <v>51</v>
      </c>
      <c r="B16" s="126" t="s">
        <v>3</v>
      </c>
      <c r="C16" s="71">
        <f t="shared" si="2"/>
        <v>923.6</v>
      </c>
      <c r="D16" s="12">
        <f t="shared" si="2"/>
        <v>725</v>
      </c>
      <c r="E16" s="13">
        <f t="shared" si="0"/>
        <v>78.49718492854049</v>
      </c>
      <c r="F16" s="165">
        <v>0</v>
      </c>
      <c r="G16" s="173">
        <v>0</v>
      </c>
      <c r="H16" s="166"/>
      <c r="I16" s="174">
        <v>923.6</v>
      </c>
      <c r="J16" s="175">
        <v>725</v>
      </c>
      <c r="K16" s="13">
        <f>J16/I16*100</f>
        <v>78.49718492854049</v>
      </c>
    </row>
    <row r="17" spans="1:11" ht="24.75" customHeight="1">
      <c r="A17" s="104" t="s">
        <v>52</v>
      </c>
      <c r="B17" s="125" t="s">
        <v>12</v>
      </c>
      <c r="C17" s="112">
        <f t="shared" si="2"/>
        <v>0</v>
      </c>
      <c r="D17" s="14">
        <f t="shared" si="2"/>
        <v>2</v>
      </c>
      <c r="E17" s="16" t="e">
        <f t="shared" si="0"/>
        <v>#DIV/0!</v>
      </c>
      <c r="F17" s="170">
        <f>F18</f>
        <v>0</v>
      </c>
      <c r="G17" s="169">
        <f>G18</f>
        <v>2</v>
      </c>
      <c r="H17" s="169" t="e">
        <f aca="true" t="shared" si="3" ref="H17:H23">G17/F17*100</f>
        <v>#DIV/0!</v>
      </c>
      <c r="I17" s="170"/>
      <c r="J17" s="169"/>
      <c r="K17" s="13"/>
    </row>
    <row r="18" spans="1:11" ht="13.5" customHeight="1">
      <c r="A18" s="103" t="s">
        <v>53</v>
      </c>
      <c r="B18" s="127" t="s">
        <v>13</v>
      </c>
      <c r="C18" s="71">
        <f t="shared" si="2"/>
        <v>0</v>
      </c>
      <c r="D18" s="12">
        <f t="shared" si="2"/>
        <v>2</v>
      </c>
      <c r="E18" s="13" t="e">
        <f t="shared" si="0"/>
        <v>#DIV/0!</v>
      </c>
      <c r="F18" s="165">
        <v>0</v>
      </c>
      <c r="G18" s="165">
        <v>2</v>
      </c>
      <c r="H18" s="166" t="e">
        <f t="shared" si="3"/>
        <v>#DIV/0!</v>
      </c>
      <c r="I18" s="165"/>
      <c r="J18" s="166"/>
      <c r="K18" s="13"/>
    </row>
    <row r="19" spans="1:11" ht="24.75" customHeight="1">
      <c r="A19" s="103" t="s">
        <v>54</v>
      </c>
      <c r="B19" s="123" t="s">
        <v>14</v>
      </c>
      <c r="C19" s="71">
        <f t="shared" si="2"/>
        <v>0</v>
      </c>
      <c r="D19" s="12">
        <f t="shared" si="2"/>
        <v>0</v>
      </c>
      <c r="E19" s="13"/>
      <c r="F19" s="177"/>
      <c r="G19" s="173"/>
      <c r="H19" s="166"/>
      <c r="I19" s="171"/>
      <c r="J19" s="172"/>
      <c r="K19" s="13"/>
    </row>
    <row r="20" spans="1:11" ht="16.5" customHeight="1">
      <c r="A20" s="103" t="s">
        <v>55</v>
      </c>
      <c r="B20" s="123" t="s">
        <v>6</v>
      </c>
      <c r="C20" s="71">
        <f t="shared" si="2"/>
        <v>0</v>
      </c>
      <c r="D20" s="12">
        <f t="shared" si="2"/>
        <v>0</v>
      </c>
      <c r="E20" s="13"/>
      <c r="F20" s="165"/>
      <c r="G20" s="166"/>
      <c r="H20" s="166"/>
      <c r="I20" s="171"/>
      <c r="J20" s="172"/>
      <c r="K20" s="13"/>
    </row>
    <row r="21" spans="1:11" ht="25.5" customHeight="1">
      <c r="A21" s="103" t="s">
        <v>104</v>
      </c>
      <c r="B21" s="123" t="s">
        <v>105</v>
      </c>
      <c r="C21" s="71">
        <f>F21+I21</f>
        <v>0</v>
      </c>
      <c r="D21" s="12">
        <f>G21+J21</f>
        <v>0</v>
      </c>
      <c r="E21" s="13" t="e">
        <f>D21/C21*100</f>
        <v>#DIV/0!</v>
      </c>
      <c r="F21" s="165"/>
      <c r="G21" s="165"/>
      <c r="H21" s="166" t="e">
        <f t="shared" si="3"/>
        <v>#DIV/0!</v>
      </c>
      <c r="I21" s="171"/>
      <c r="J21" s="171"/>
      <c r="K21" s="13"/>
    </row>
    <row r="22" spans="1:11" ht="15" customHeight="1">
      <c r="A22" s="104" t="s">
        <v>56</v>
      </c>
      <c r="B22" s="124" t="s">
        <v>4</v>
      </c>
      <c r="C22" s="112">
        <f t="shared" si="2"/>
        <v>179.8</v>
      </c>
      <c r="D22" s="14">
        <f t="shared" si="2"/>
        <v>324.6</v>
      </c>
      <c r="E22" s="16">
        <f>D22/C22*100</f>
        <v>180.53392658509455</v>
      </c>
      <c r="F22" s="170">
        <f>(F23+F24+F25)</f>
        <v>149</v>
      </c>
      <c r="G22" s="178">
        <f>(G23+G24+G25)</f>
        <v>299.6</v>
      </c>
      <c r="H22" s="169">
        <f t="shared" si="3"/>
        <v>201.07382550335572</v>
      </c>
      <c r="I22" s="170">
        <f>(I23+I24+I25)</f>
        <v>30.8</v>
      </c>
      <c r="J22" s="178">
        <f>(J23+J24+J25)</f>
        <v>25</v>
      </c>
      <c r="K22" s="93">
        <f>J22/I22*100</f>
        <v>81.16883116883116</v>
      </c>
    </row>
    <row r="23" spans="1:11" ht="38.25" customHeight="1">
      <c r="A23" s="103" t="s">
        <v>57</v>
      </c>
      <c r="B23" s="127" t="s">
        <v>15</v>
      </c>
      <c r="C23" s="71">
        <f t="shared" si="2"/>
        <v>149</v>
      </c>
      <c r="D23" s="12">
        <f t="shared" si="2"/>
        <v>299.6</v>
      </c>
      <c r="E23" s="13">
        <f>D23/C23*100</f>
        <v>201.07382550335572</v>
      </c>
      <c r="F23" s="165">
        <v>149</v>
      </c>
      <c r="G23" s="166">
        <v>299.6</v>
      </c>
      <c r="H23" s="166">
        <f t="shared" si="3"/>
        <v>201.07382550335572</v>
      </c>
      <c r="I23" s="171"/>
      <c r="J23" s="172"/>
      <c r="K23" s="13"/>
    </row>
    <row r="24" spans="1:11" ht="26.25" customHeight="1">
      <c r="A24" s="103" t="s">
        <v>58</v>
      </c>
      <c r="B24" s="127" t="s">
        <v>32</v>
      </c>
      <c r="C24" s="71">
        <f t="shared" si="2"/>
        <v>30.8</v>
      </c>
      <c r="D24" s="12">
        <f t="shared" si="2"/>
        <v>25</v>
      </c>
      <c r="E24" s="13">
        <f>D24/C24*100</f>
        <v>81.16883116883116</v>
      </c>
      <c r="F24" s="165"/>
      <c r="G24" s="166"/>
      <c r="H24" s="166"/>
      <c r="I24" s="171">
        <v>30.8</v>
      </c>
      <c r="J24" s="168">
        <v>25</v>
      </c>
      <c r="K24" s="13">
        <f>J24/I24*100</f>
        <v>81.16883116883116</v>
      </c>
    </row>
    <row r="25" spans="1:11" ht="27.75" customHeight="1">
      <c r="A25" s="103" t="s">
        <v>59</v>
      </c>
      <c r="B25" s="127" t="s">
        <v>16</v>
      </c>
      <c r="C25" s="71">
        <f t="shared" si="2"/>
        <v>0</v>
      </c>
      <c r="D25" s="12">
        <f t="shared" si="2"/>
        <v>0</v>
      </c>
      <c r="E25" s="13"/>
      <c r="F25" s="165">
        <v>0</v>
      </c>
      <c r="G25" s="166"/>
      <c r="H25" s="166"/>
      <c r="I25" s="171"/>
      <c r="J25" s="172"/>
      <c r="K25" s="13"/>
    </row>
    <row r="26" spans="1:11" ht="37.5" customHeight="1">
      <c r="A26" s="104" t="s">
        <v>60</v>
      </c>
      <c r="B26" s="124" t="s">
        <v>17</v>
      </c>
      <c r="C26" s="112">
        <f t="shared" si="2"/>
        <v>0</v>
      </c>
      <c r="D26" s="14">
        <f t="shared" si="2"/>
        <v>0</v>
      </c>
      <c r="E26" s="13"/>
      <c r="F26" s="170">
        <f>F27+F28+F29+F30+F31+F32+F33+F34+F35+F36</f>
        <v>0</v>
      </c>
      <c r="G26" s="169">
        <f>G27+G28+G29+G30+G31+G32+G33+G34+G35+G36</f>
        <v>0</v>
      </c>
      <c r="H26" s="169"/>
      <c r="I26" s="170">
        <f>I27+I28+I29+I30+I31+I32+I33+I34+I35+I36</f>
        <v>0</v>
      </c>
      <c r="J26" s="169">
        <f>J27+J28+J29+J30+J31+J32+J33+J34+J35+J36</f>
        <v>0</v>
      </c>
      <c r="K26" s="13"/>
    </row>
    <row r="27" spans="1:11" ht="12" customHeight="1">
      <c r="A27" s="103" t="s">
        <v>61</v>
      </c>
      <c r="B27" s="126" t="s">
        <v>8</v>
      </c>
      <c r="C27" s="71">
        <f t="shared" si="2"/>
        <v>0</v>
      </c>
      <c r="D27" s="12">
        <f t="shared" si="2"/>
        <v>0</v>
      </c>
      <c r="E27" s="13"/>
      <c r="F27" s="165"/>
      <c r="G27" s="166">
        <v>0</v>
      </c>
      <c r="H27" s="166"/>
      <c r="I27" s="171"/>
      <c r="J27" s="172"/>
      <c r="K27" s="13"/>
    </row>
    <row r="28" spans="1:11" ht="24" customHeight="1" hidden="1">
      <c r="A28" s="103" t="s">
        <v>62</v>
      </c>
      <c r="B28" s="123" t="s">
        <v>91</v>
      </c>
      <c r="C28" s="71">
        <f t="shared" si="2"/>
        <v>0</v>
      </c>
      <c r="D28" s="12">
        <f t="shared" si="2"/>
        <v>0</v>
      </c>
      <c r="E28" s="13"/>
      <c r="F28" s="165"/>
      <c r="G28" s="166"/>
      <c r="H28" s="166"/>
      <c r="I28" s="171"/>
      <c r="J28" s="172"/>
      <c r="K28" s="13" t="e">
        <f>J28/I28*100</f>
        <v>#DIV/0!</v>
      </c>
    </row>
    <row r="29" spans="1:11" ht="12.75" customHeight="1">
      <c r="A29" s="103" t="s">
        <v>63</v>
      </c>
      <c r="B29" s="126" t="s">
        <v>18</v>
      </c>
      <c r="C29" s="71">
        <f t="shared" si="2"/>
        <v>0</v>
      </c>
      <c r="D29" s="12">
        <f t="shared" si="2"/>
        <v>0</v>
      </c>
      <c r="E29" s="13"/>
      <c r="F29" s="165">
        <v>0</v>
      </c>
      <c r="G29" s="166">
        <v>0</v>
      </c>
      <c r="H29" s="166"/>
      <c r="I29" s="171"/>
      <c r="J29" s="172"/>
      <c r="K29" s="13"/>
    </row>
    <row r="30" spans="1:11" ht="24" customHeight="1" hidden="1">
      <c r="A30" s="105" t="s">
        <v>87</v>
      </c>
      <c r="B30" s="128" t="s">
        <v>88</v>
      </c>
      <c r="C30" s="113">
        <f>F30+I30</f>
        <v>0</v>
      </c>
      <c r="D30" s="18">
        <f>G30+J30</f>
        <v>0</v>
      </c>
      <c r="E30" s="19"/>
      <c r="F30" s="179">
        <v>0</v>
      </c>
      <c r="G30" s="180">
        <v>0</v>
      </c>
      <c r="H30" s="180"/>
      <c r="I30" s="181"/>
      <c r="J30" s="182"/>
      <c r="K30" s="13" t="e">
        <f>J30/I30*100</f>
        <v>#DIV/0!</v>
      </c>
    </row>
    <row r="31" spans="1:11" ht="24.75" customHeight="1">
      <c r="A31" s="103" t="s">
        <v>101</v>
      </c>
      <c r="B31" s="129" t="s">
        <v>84</v>
      </c>
      <c r="C31" s="71">
        <f t="shared" si="2"/>
        <v>0</v>
      </c>
      <c r="D31" s="12">
        <f t="shared" si="2"/>
        <v>0</v>
      </c>
      <c r="E31" s="13"/>
      <c r="F31" s="165">
        <v>0</v>
      </c>
      <c r="G31" s="166">
        <v>0</v>
      </c>
      <c r="H31" s="166"/>
      <c r="I31" s="165">
        <v>0</v>
      </c>
      <c r="J31" s="166">
        <v>0</v>
      </c>
      <c r="K31" s="13"/>
    </row>
    <row r="32" spans="1:11" ht="12" customHeight="1">
      <c r="A32" s="103" t="s">
        <v>64</v>
      </c>
      <c r="B32" s="123" t="s">
        <v>19</v>
      </c>
      <c r="C32" s="71">
        <f t="shared" si="2"/>
        <v>0</v>
      </c>
      <c r="D32" s="12">
        <f t="shared" si="2"/>
        <v>0</v>
      </c>
      <c r="E32" s="13"/>
      <c r="F32" s="165"/>
      <c r="G32" s="166">
        <v>0</v>
      </c>
      <c r="H32" s="166"/>
      <c r="I32" s="171"/>
      <c r="J32" s="172"/>
      <c r="K32" s="13"/>
    </row>
    <row r="33" spans="1:11" ht="12.75" customHeight="1">
      <c r="A33" s="103" t="s">
        <v>65</v>
      </c>
      <c r="B33" s="123" t="s">
        <v>35</v>
      </c>
      <c r="C33" s="71">
        <f t="shared" si="2"/>
        <v>0</v>
      </c>
      <c r="D33" s="12">
        <f t="shared" si="2"/>
        <v>0</v>
      </c>
      <c r="E33" s="13"/>
      <c r="F33" s="165"/>
      <c r="G33" s="166"/>
      <c r="H33" s="166"/>
      <c r="I33" s="171"/>
      <c r="J33" s="172"/>
      <c r="K33" s="13"/>
    </row>
    <row r="34" spans="1:11" ht="17.25" customHeight="1" thickBot="1">
      <c r="A34" s="106" t="s">
        <v>66</v>
      </c>
      <c r="B34" s="130" t="s">
        <v>20</v>
      </c>
      <c r="C34" s="114">
        <f t="shared" si="2"/>
        <v>0</v>
      </c>
      <c r="D34" s="20">
        <f t="shared" si="2"/>
        <v>0</v>
      </c>
      <c r="E34" s="79"/>
      <c r="F34" s="183"/>
      <c r="G34" s="184"/>
      <c r="H34" s="185"/>
      <c r="I34" s="186"/>
      <c r="J34" s="187"/>
      <c r="K34" s="79"/>
    </row>
    <row r="35" spans="1:11" ht="25.5" customHeight="1" hidden="1" thickBot="1">
      <c r="A35" s="107" t="s">
        <v>67</v>
      </c>
      <c r="B35" s="131" t="s">
        <v>5</v>
      </c>
      <c r="C35" s="115">
        <f t="shared" si="2"/>
        <v>0</v>
      </c>
      <c r="D35" s="21">
        <f t="shared" si="2"/>
        <v>0</v>
      </c>
      <c r="E35" s="80"/>
      <c r="F35" s="188"/>
      <c r="G35" s="189"/>
      <c r="H35" s="190"/>
      <c r="I35" s="191"/>
      <c r="J35" s="192"/>
      <c r="K35" s="94" t="e">
        <f>J35/I35*100</f>
        <v>#DIV/0!</v>
      </c>
    </row>
    <row r="36" spans="1:11" ht="13.5" customHeight="1">
      <c r="A36" s="108" t="s">
        <v>89</v>
      </c>
      <c r="B36" s="9" t="s">
        <v>90</v>
      </c>
      <c r="C36" s="116">
        <f>F36+I36</f>
        <v>0</v>
      </c>
      <c r="D36" s="22">
        <f>G36+J36</f>
        <v>0</v>
      </c>
      <c r="E36" s="81"/>
      <c r="F36" s="193"/>
      <c r="G36" s="194"/>
      <c r="H36" s="195"/>
      <c r="I36" s="196"/>
      <c r="J36" s="197"/>
      <c r="K36" s="13"/>
    </row>
    <row r="37" spans="1:11" ht="36.75" customHeight="1">
      <c r="A37" s="109" t="s">
        <v>68</v>
      </c>
      <c r="B37" s="132" t="s">
        <v>83</v>
      </c>
      <c r="C37" s="117">
        <f t="shared" si="2"/>
        <v>823.8</v>
      </c>
      <c r="D37" s="23">
        <f t="shared" si="2"/>
        <v>677.4</v>
      </c>
      <c r="E37" s="24">
        <f>D37/C37*100</f>
        <v>82.2286962855062</v>
      </c>
      <c r="F37" s="198">
        <f>(F38+F39+F40+F41)</f>
        <v>315</v>
      </c>
      <c r="G37" s="199">
        <f>(G38+G39+G40+G41)</f>
        <v>166.5</v>
      </c>
      <c r="H37" s="199">
        <f>G37/F37*100</f>
        <v>52.85714285714286</v>
      </c>
      <c r="I37" s="198">
        <f>(I38+I39+I40+I41)</f>
        <v>508.8</v>
      </c>
      <c r="J37" s="199">
        <f>(J38+J39+J40+J41)</f>
        <v>510.9</v>
      </c>
      <c r="K37" s="93">
        <f>J37/I37*100</f>
        <v>100.41273584905659</v>
      </c>
    </row>
    <row r="38" spans="1:11" ht="24.75" customHeight="1">
      <c r="A38" s="103" t="s">
        <v>92</v>
      </c>
      <c r="B38" s="127" t="s">
        <v>39</v>
      </c>
      <c r="C38" s="71">
        <f t="shared" si="2"/>
        <v>0</v>
      </c>
      <c r="D38" s="12">
        <f t="shared" si="2"/>
        <v>0</v>
      </c>
      <c r="E38" s="236" t="e">
        <f>D38/C38*100</f>
        <v>#DIV/0!</v>
      </c>
      <c r="F38" s="200">
        <v>0</v>
      </c>
      <c r="G38" s="201"/>
      <c r="H38" s="202" t="e">
        <f>G38/F38*100</f>
        <v>#DIV/0!</v>
      </c>
      <c r="I38" s="200"/>
      <c r="J38" s="201"/>
      <c r="K38" s="13"/>
    </row>
    <row r="39" spans="1:11" ht="13.5" customHeight="1">
      <c r="A39" s="103" t="s">
        <v>102</v>
      </c>
      <c r="B39" s="127" t="s">
        <v>21</v>
      </c>
      <c r="C39" s="71">
        <f t="shared" si="2"/>
        <v>357</v>
      </c>
      <c r="D39" s="12">
        <f t="shared" si="2"/>
        <v>189.9</v>
      </c>
      <c r="E39" s="13">
        <f>D39/C39*100</f>
        <v>53.19327731092437</v>
      </c>
      <c r="F39" s="203">
        <v>247</v>
      </c>
      <c r="G39" s="173">
        <v>96.7</v>
      </c>
      <c r="H39" s="166">
        <f>G39/F39*100</f>
        <v>39.149797570850204</v>
      </c>
      <c r="I39" s="174">
        <v>110</v>
      </c>
      <c r="J39" s="175">
        <v>93.2</v>
      </c>
      <c r="K39" s="13">
        <f>J39/I39*100</f>
        <v>84.72727272727273</v>
      </c>
    </row>
    <row r="40" spans="1:11" ht="38.25" customHeight="1" hidden="1">
      <c r="A40" s="103" t="s">
        <v>97</v>
      </c>
      <c r="B40" s="127" t="s">
        <v>98</v>
      </c>
      <c r="C40" s="71">
        <f t="shared" si="2"/>
        <v>0</v>
      </c>
      <c r="D40" s="12">
        <f t="shared" si="2"/>
        <v>0</v>
      </c>
      <c r="E40" s="16"/>
      <c r="F40" s="170"/>
      <c r="G40" s="173">
        <v>0</v>
      </c>
      <c r="H40" s="169"/>
      <c r="I40" s="174"/>
      <c r="J40" s="175"/>
      <c r="K40" s="13" t="e">
        <f>J40/I40*100</f>
        <v>#DIV/0!</v>
      </c>
    </row>
    <row r="41" spans="1:11" ht="37.5" customHeight="1">
      <c r="A41" s="103" t="s">
        <v>93</v>
      </c>
      <c r="B41" s="127" t="s">
        <v>22</v>
      </c>
      <c r="C41" s="71">
        <f t="shared" si="2"/>
        <v>466.8</v>
      </c>
      <c r="D41" s="12">
        <f t="shared" si="2"/>
        <v>487.5</v>
      </c>
      <c r="E41" s="13">
        <f aca="true" t="shared" si="4" ref="E41:E48">D41/C41*100</f>
        <v>104.43444730077121</v>
      </c>
      <c r="F41" s="165">
        <v>68</v>
      </c>
      <c r="G41" s="173">
        <v>69.8</v>
      </c>
      <c r="H41" s="166">
        <f aca="true" t="shared" si="5" ref="H41:H48">G41/F41*100</f>
        <v>102.6470588235294</v>
      </c>
      <c r="I41" s="174">
        <v>398.8</v>
      </c>
      <c r="J41" s="175">
        <v>417.7</v>
      </c>
      <c r="K41" s="13">
        <f>J41/I41*100</f>
        <v>104.73921765295886</v>
      </c>
    </row>
    <row r="42" spans="1:11" ht="25.5" customHeight="1">
      <c r="A42" s="104" t="s">
        <v>69</v>
      </c>
      <c r="B42" s="124" t="s">
        <v>23</v>
      </c>
      <c r="C42" s="112">
        <f t="shared" si="2"/>
        <v>13</v>
      </c>
      <c r="D42" s="14">
        <f t="shared" si="2"/>
        <v>0.9</v>
      </c>
      <c r="E42" s="16">
        <f t="shared" si="4"/>
        <v>6.923076923076923</v>
      </c>
      <c r="F42" s="170">
        <f>F43</f>
        <v>13</v>
      </c>
      <c r="G42" s="169">
        <f>G43</f>
        <v>0.9</v>
      </c>
      <c r="H42" s="169">
        <f t="shared" si="5"/>
        <v>6.923076923076923</v>
      </c>
      <c r="I42" s="170"/>
      <c r="J42" s="169"/>
      <c r="K42" s="13"/>
    </row>
    <row r="43" spans="1:11" ht="26.25" customHeight="1">
      <c r="A43" s="103" t="s">
        <v>70</v>
      </c>
      <c r="B43" s="127" t="s">
        <v>24</v>
      </c>
      <c r="C43" s="71">
        <f t="shared" si="2"/>
        <v>13</v>
      </c>
      <c r="D43" s="12">
        <f t="shared" si="2"/>
        <v>0.9</v>
      </c>
      <c r="E43" s="13">
        <f t="shared" si="4"/>
        <v>6.923076923076923</v>
      </c>
      <c r="F43" s="165">
        <v>13</v>
      </c>
      <c r="G43" s="173">
        <v>0.9</v>
      </c>
      <c r="H43" s="166">
        <f t="shared" si="5"/>
        <v>6.923076923076923</v>
      </c>
      <c r="I43" s="170"/>
      <c r="J43" s="172"/>
      <c r="K43" s="13"/>
    </row>
    <row r="44" spans="1:11" ht="27.75" customHeight="1">
      <c r="A44" s="104" t="s">
        <v>71</v>
      </c>
      <c r="B44" s="124" t="s">
        <v>29</v>
      </c>
      <c r="C44" s="112">
        <f t="shared" si="2"/>
        <v>34</v>
      </c>
      <c r="D44" s="14">
        <f t="shared" si="2"/>
        <v>51.4</v>
      </c>
      <c r="E44" s="93">
        <f t="shared" si="4"/>
        <v>151.1764705882353</v>
      </c>
      <c r="F44" s="170">
        <f>F45+F46</f>
        <v>0</v>
      </c>
      <c r="G44" s="170">
        <f>G45+G46</f>
        <v>6.4</v>
      </c>
      <c r="H44" s="176"/>
      <c r="I44" s="170">
        <f>I45+I46</f>
        <v>34</v>
      </c>
      <c r="J44" s="170">
        <f>J45+J46</f>
        <v>45</v>
      </c>
      <c r="K44" s="93">
        <f>J44/I44*100</f>
        <v>132.35294117647058</v>
      </c>
    </row>
    <row r="45" spans="1:11" ht="21" customHeight="1" hidden="1">
      <c r="A45" s="103" t="s">
        <v>72</v>
      </c>
      <c r="B45" s="127" t="s">
        <v>30</v>
      </c>
      <c r="C45" s="71">
        <f t="shared" si="2"/>
        <v>0</v>
      </c>
      <c r="D45" s="12">
        <f t="shared" si="2"/>
        <v>0</v>
      </c>
      <c r="E45" s="13" t="e">
        <f t="shared" si="4"/>
        <v>#DIV/0!</v>
      </c>
      <c r="F45" s="165"/>
      <c r="G45" s="173"/>
      <c r="H45" s="204" t="e">
        <f t="shared" si="5"/>
        <v>#DIV/0!</v>
      </c>
      <c r="I45" s="171"/>
      <c r="J45" s="172"/>
      <c r="K45" s="13" t="e">
        <f>J45/I45*100</f>
        <v>#DIV/0!</v>
      </c>
    </row>
    <row r="46" spans="1:11" ht="24" customHeight="1">
      <c r="A46" s="103" t="s">
        <v>85</v>
      </c>
      <c r="B46" s="127" t="s">
        <v>86</v>
      </c>
      <c r="C46" s="71">
        <f t="shared" si="2"/>
        <v>34</v>
      </c>
      <c r="D46" s="12">
        <f t="shared" si="2"/>
        <v>51.4</v>
      </c>
      <c r="E46" s="13">
        <f t="shared" si="4"/>
        <v>151.1764705882353</v>
      </c>
      <c r="F46" s="165">
        <v>0</v>
      </c>
      <c r="G46" s="173">
        <v>6.4</v>
      </c>
      <c r="H46" s="166"/>
      <c r="I46" s="167">
        <v>34</v>
      </c>
      <c r="J46" s="168">
        <v>45</v>
      </c>
      <c r="K46" s="13">
        <f>J46/I46*100</f>
        <v>132.35294117647058</v>
      </c>
    </row>
    <row r="47" spans="1:11" ht="26.25" customHeight="1">
      <c r="A47" s="104" t="s">
        <v>73</v>
      </c>
      <c r="B47" s="124" t="s">
        <v>40</v>
      </c>
      <c r="C47" s="99">
        <f t="shared" si="2"/>
        <v>197.1</v>
      </c>
      <c r="D47" s="17">
        <f t="shared" si="2"/>
        <v>111.10000000000001</v>
      </c>
      <c r="E47" s="13">
        <f t="shared" si="4"/>
        <v>56.367326230339934</v>
      </c>
      <c r="F47" s="170">
        <f>F48</f>
        <v>59</v>
      </c>
      <c r="G47" s="169">
        <f>G48</f>
        <v>9.7</v>
      </c>
      <c r="H47" s="176">
        <f t="shared" si="5"/>
        <v>16.440677966101696</v>
      </c>
      <c r="I47" s="170">
        <f>I48</f>
        <v>138.1</v>
      </c>
      <c r="J47" s="169">
        <f>J48</f>
        <v>101.4</v>
      </c>
      <c r="K47" s="93">
        <f>J47/I47*100</f>
        <v>73.42505430847213</v>
      </c>
    </row>
    <row r="48" spans="1:11" ht="15.75" customHeight="1">
      <c r="A48" s="103" t="s">
        <v>103</v>
      </c>
      <c r="B48" s="127" t="s">
        <v>38</v>
      </c>
      <c r="C48" s="71">
        <f t="shared" si="2"/>
        <v>197.1</v>
      </c>
      <c r="D48" s="12">
        <f t="shared" si="2"/>
        <v>111.10000000000001</v>
      </c>
      <c r="E48" s="13">
        <f t="shared" si="4"/>
        <v>56.367326230339934</v>
      </c>
      <c r="F48" s="165">
        <v>59</v>
      </c>
      <c r="G48" s="173">
        <v>9.7</v>
      </c>
      <c r="H48" s="166">
        <f t="shared" si="5"/>
        <v>16.440677966101696</v>
      </c>
      <c r="I48" s="167">
        <v>138.1</v>
      </c>
      <c r="J48" s="175">
        <v>101.4</v>
      </c>
      <c r="K48" s="13">
        <f>J48/I48*100</f>
        <v>73.42505430847213</v>
      </c>
    </row>
    <row r="49" spans="1:11" ht="15.75" customHeight="1">
      <c r="A49" s="104" t="s">
        <v>74</v>
      </c>
      <c r="B49" s="124" t="s">
        <v>33</v>
      </c>
      <c r="C49" s="71">
        <f t="shared" si="2"/>
        <v>0</v>
      </c>
      <c r="D49" s="12">
        <f t="shared" si="2"/>
        <v>0</v>
      </c>
      <c r="E49" s="13"/>
      <c r="F49" s="170">
        <f>F50</f>
        <v>0</v>
      </c>
      <c r="G49" s="169">
        <f>G50</f>
        <v>0</v>
      </c>
      <c r="H49" s="166"/>
      <c r="I49" s="170">
        <f>I50</f>
        <v>0</v>
      </c>
      <c r="J49" s="169">
        <f>J50</f>
        <v>0</v>
      </c>
      <c r="K49" s="13"/>
    </row>
    <row r="50" spans="1:11" ht="15" customHeight="1">
      <c r="A50" s="103" t="s">
        <v>75</v>
      </c>
      <c r="B50" s="127" t="s">
        <v>34</v>
      </c>
      <c r="C50" s="71">
        <f t="shared" si="2"/>
        <v>0</v>
      </c>
      <c r="D50" s="12">
        <f t="shared" si="2"/>
        <v>0</v>
      </c>
      <c r="E50" s="13"/>
      <c r="F50" s="165"/>
      <c r="G50" s="173"/>
      <c r="H50" s="166"/>
      <c r="I50" s="171"/>
      <c r="J50" s="172"/>
      <c r="K50" s="13"/>
    </row>
    <row r="51" spans="1:11" ht="16.5" customHeight="1">
      <c r="A51" s="104" t="s">
        <v>76</v>
      </c>
      <c r="B51" s="124" t="s">
        <v>25</v>
      </c>
      <c r="C51" s="112">
        <f t="shared" si="2"/>
        <v>147</v>
      </c>
      <c r="D51" s="14">
        <f t="shared" si="2"/>
        <v>165.7</v>
      </c>
      <c r="E51" s="16">
        <f>D51/C51*100</f>
        <v>112.72108843537414</v>
      </c>
      <c r="F51" s="205">
        <v>147</v>
      </c>
      <c r="G51" s="206">
        <v>137.2</v>
      </c>
      <c r="H51" s="176">
        <f>G51/F51*100</f>
        <v>93.33333333333333</v>
      </c>
      <c r="I51" s="171"/>
      <c r="J51" s="207">
        <v>28.5</v>
      </c>
      <c r="K51" s="13"/>
    </row>
    <row r="52" spans="1:11" ht="16.5" customHeight="1">
      <c r="A52" s="104" t="s">
        <v>77</v>
      </c>
      <c r="B52" s="124" t="s">
        <v>7</v>
      </c>
      <c r="C52" s="118">
        <f t="shared" si="2"/>
        <v>13.8</v>
      </c>
      <c r="D52" s="23">
        <f t="shared" si="2"/>
        <v>-28.700000000000003</v>
      </c>
      <c r="E52" s="16">
        <f>D52/C52*100</f>
        <v>-207.97101449275362</v>
      </c>
      <c r="F52" s="176">
        <v>0</v>
      </c>
      <c r="G52" s="208">
        <v>-88.2</v>
      </c>
      <c r="H52" s="209"/>
      <c r="I52" s="207">
        <v>13.8</v>
      </c>
      <c r="J52" s="210">
        <v>59.5</v>
      </c>
      <c r="K52" s="93">
        <f>J52/I52*100</f>
        <v>431.15942028985506</v>
      </c>
    </row>
    <row r="53" spans="1:11" ht="16.5" customHeight="1">
      <c r="A53" s="109" t="s">
        <v>99</v>
      </c>
      <c r="B53" s="133" t="s">
        <v>100</v>
      </c>
      <c r="C53" s="118">
        <f>F53+I53</f>
        <v>0</v>
      </c>
      <c r="D53" s="23">
        <f>G53+J53</f>
        <v>0</v>
      </c>
      <c r="E53" s="24"/>
      <c r="F53" s="211">
        <v>0</v>
      </c>
      <c r="G53" s="212"/>
      <c r="H53" s="209"/>
      <c r="I53" s="213"/>
      <c r="J53" s="214"/>
      <c r="K53" s="140"/>
    </row>
    <row r="54" spans="1:11" ht="13.5" customHeight="1" thickBot="1">
      <c r="A54" s="241" t="s">
        <v>94</v>
      </c>
      <c r="B54" s="239" t="s">
        <v>95</v>
      </c>
      <c r="C54" s="99">
        <f t="shared" si="2"/>
        <v>0</v>
      </c>
      <c r="D54" s="14">
        <f t="shared" si="2"/>
        <v>0</v>
      </c>
      <c r="E54" s="64"/>
      <c r="F54" s="215"/>
      <c r="G54" s="216"/>
      <c r="H54" s="237"/>
      <c r="I54" s="218"/>
      <c r="J54" s="218"/>
      <c r="K54" s="60"/>
    </row>
    <row r="55" spans="1:11" ht="26.25" customHeight="1">
      <c r="A55" s="240" t="s">
        <v>108</v>
      </c>
      <c r="B55" s="238" t="s">
        <v>109</v>
      </c>
      <c r="C55" s="69">
        <f>C56</f>
        <v>2667.7</v>
      </c>
      <c r="D55" s="11">
        <f>D56</f>
        <v>1296.3</v>
      </c>
      <c r="E55" s="11">
        <f>D55/C55*100</f>
        <v>48.592420437080634</v>
      </c>
      <c r="F55" s="163">
        <f>F56</f>
        <v>1173</v>
      </c>
      <c r="G55" s="164">
        <f>G56</f>
        <v>574.3</v>
      </c>
      <c r="H55" s="209">
        <f>G55/F55*100</f>
        <v>48.95993179880648</v>
      </c>
      <c r="I55" s="163">
        <f>I56</f>
        <v>1494.7</v>
      </c>
      <c r="J55" s="164">
        <f>J56</f>
        <v>722</v>
      </c>
      <c r="K55" s="36">
        <f>J55/I55*100</f>
        <v>48.304007493142436</v>
      </c>
    </row>
    <row r="56" spans="1:11" ht="22.5" customHeight="1">
      <c r="A56" s="103" t="s">
        <v>110</v>
      </c>
      <c r="B56" s="123" t="s">
        <v>111</v>
      </c>
      <c r="C56" s="71">
        <f>F56+I56</f>
        <v>2667.7</v>
      </c>
      <c r="D56" s="12">
        <f>G56+J56</f>
        <v>1296.3</v>
      </c>
      <c r="E56" s="13">
        <f>D56/C56*100</f>
        <v>48.592420437080634</v>
      </c>
      <c r="F56" s="165">
        <v>1173</v>
      </c>
      <c r="G56" s="166">
        <v>574.3</v>
      </c>
      <c r="H56" s="176">
        <f>G56/F56*100</f>
        <v>48.95993179880648</v>
      </c>
      <c r="I56" s="167">
        <v>1494.7</v>
      </c>
      <c r="J56" s="167">
        <v>722</v>
      </c>
      <c r="K56" s="44">
        <f>J56/I56*100</f>
        <v>48.304007493142436</v>
      </c>
    </row>
    <row r="57" spans="1:11" ht="12.75">
      <c r="A57" s="2"/>
      <c r="B57" s="2"/>
      <c r="C57" s="2"/>
      <c r="D57" s="2"/>
      <c r="E57" s="4"/>
      <c r="F57" s="220"/>
      <c r="G57" s="219"/>
      <c r="H57" s="220"/>
      <c r="K57" s="30"/>
    </row>
    <row r="58" spans="1:11" ht="12.75">
      <c r="A58" s="2"/>
      <c r="B58" s="2"/>
      <c r="C58" s="2"/>
      <c r="D58" s="2"/>
      <c r="E58" s="4"/>
      <c r="F58" s="220"/>
      <c r="G58" s="219"/>
      <c r="H58" s="220"/>
      <c r="K58" s="30"/>
    </row>
    <row r="59" spans="1:11" ht="12.75">
      <c r="A59" s="2"/>
      <c r="B59" s="2"/>
      <c r="C59" s="2"/>
      <c r="D59" s="2"/>
      <c r="E59" s="4"/>
      <c r="F59" s="220"/>
      <c r="G59" s="219"/>
      <c r="H59" s="220"/>
      <c r="K59" s="30"/>
    </row>
    <row r="60" spans="2:11" ht="12.75">
      <c r="B60" s="2"/>
      <c r="C60" s="2"/>
      <c r="D60" s="2"/>
      <c r="K60" s="30"/>
    </row>
    <row r="61" ht="12.75">
      <c r="K61" s="30"/>
    </row>
    <row r="62" ht="12.75">
      <c r="K62" s="30"/>
    </row>
    <row r="63" ht="12.75">
      <c r="K63" s="30"/>
    </row>
    <row r="64" ht="12.75">
      <c r="K64" s="30"/>
    </row>
    <row r="65" ht="12.75">
      <c r="K65" s="30"/>
    </row>
    <row r="66" ht="12.75">
      <c r="K66" s="30"/>
    </row>
    <row r="67" ht="12.75">
      <c r="K67" s="30"/>
    </row>
    <row r="68" ht="12.75">
      <c r="K68" s="30"/>
    </row>
    <row r="69" ht="12.75">
      <c r="K69" s="30"/>
    </row>
    <row r="70" ht="12.75">
      <c r="K70" s="30"/>
    </row>
    <row r="71" ht="12.75">
      <c r="K71" s="30"/>
    </row>
    <row r="72" ht="12.75">
      <c r="K72" s="30"/>
    </row>
    <row r="73" ht="12.75">
      <c r="K73" s="30"/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A1" sqref="A1:K57"/>
    </sheetView>
  </sheetViews>
  <sheetFormatPr defaultColWidth="9.00390625" defaultRowHeight="12.75"/>
  <cols>
    <col min="1" max="1" width="20.25390625" style="0" customWidth="1"/>
    <col min="2" max="2" width="43.75390625" style="0" customWidth="1"/>
    <col min="3" max="3" width="10.125" style="0" customWidth="1"/>
    <col min="5" max="5" width="9.00390625" style="0" customWidth="1"/>
    <col min="6" max="6" width="9.125" style="152" customWidth="1"/>
    <col min="7" max="7" width="9.625" style="152" bestFit="1" customWidth="1"/>
    <col min="8" max="8" width="7.625" style="152" customWidth="1"/>
    <col min="9" max="9" width="7.875" style="152" customWidth="1"/>
    <col min="10" max="10" width="8.875" style="152" customWidth="1"/>
    <col min="11" max="11" width="8.25390625" style="29" customWidth="1"/>
  </cols>
  <sheetData>
    <row r="1" spans="1:11" ht="33" customHeight="1">
      <c r="A1" s="146" t="s">
        <v>154</v>
      </c>
      <c r="B1" s="147"/>
      <c r="C1" s="147"/>
      <c r="D1" s="147"/>
      <c r="E1" s="147"/>
      <c r="F1" s="149"/>
      <c r="G1" s="149"/>
      <c r="H1" s="149"/>
      <c r="I1" s="150"/>
      <c r="J1" s="150"/>
      <c r="K1" s="148"/>
    </row>
    <row r="2" spans="1:11" ht="27" customHeight="1" thickBot="1">
      <c r="A2" s="7"/>
      <c r="B2" s="7"/>
      <c r="C2" s="7"/>
      <c r="D2" s="7"/>
      <c r="E2" s="7"/>
      <c r="F2" s="242"/>
      <c r="G2" s="242"/>
      <c r="H2" s="151"/>
      <c r="K2" s="30"/>
    </row>
    <row r="3" spans="1:11" ht="24.75" customHeight="1">
      <c r="A3" s="110" t="s">
        <v>36</v>
      </c>
      <c r="B3" s="119" t="s">
        <v>0</v>
      </c>
      <c r="C3" s="6" t="s">
        <v>78</v>
      </c>
      <c r="D3" s="6"/>
      <c r="E3" s="134"/>
      <c r="F3" s="153" t="s">
        <v>96</v>
      </c>
      <c r="G3" s="154"/>
      <c r="H3" s="155"/>
      <c r="I3" s="153" t="s">
        <v>79</v>
      </c>
      <c r="J3" s="153"/>
      <c r="K3" s="32"/>
    </row>
    <row r="4" spans="1:11" ht="24" customHeight="1" thickBot="1">
      <c r="A4" s="100"/>
      <c r="B4" s="120"/>
      <c r="C4" s="111" t="s">
        <v>80</v>
      </c>
      <c r="D4" s="5" t="s">
        <v>81</v>
      </c>
      <c r="E4" s="20" t="s">
        <v>82</v>
      </c>
      <c r="F4" s="156" t="s">
        <v>80</v>
      </c>
      <c r="G4" s="157" t="s">
        <v>81</v>
      </c>
      <c r="H4" s="158" t="s">
        <v>82</v>
      </c>
      <c r="I4" s="159" t="s">
        <v>80</v>
      </c>
      <c r="J4" s="160" t="s">
        <v>81</v>
      </c>
      <c r="K4" s="144" t="s">
        <v>82</v>
      </c>
    </row>
    <row r="5" spans="1:11" ht="13.5" customHeight="1" thickBot="1">
      <c r="A5" s="101" t="s">
        <v>41</v>
      </c>
      <c r="B5" s="121" t="s">
        <v>9</v>
      </c>
      <c r="C5" s="68">
        <f>(C6+C8+C12+C17+C22+C26+C37+C42+C44+C47+C49+C51+C52)</f>
        <v>19866.000000000004</v>
      </c>
      <c r="D5" s="10">
        <f>SUM(G5+J5)</f>
        <v>18838.1</v>
      </c>
      <c r="E5" s="10">
        <f aca="true" t="shared" si="0" ref="E5:E18">D5/C5*100</f>
        <v>94.82583308164702</v>
      </c>
      <c r="F5" s="161">
        <f>(F6+F8+F11+F12+F17+F22+F26+F37+F42+F44+F47+F49+F51+F52)</f>
        <v>13395</v>
      </c>
      <c r="G5" s="162">
        <f>(G6+G8+G12+G17+G22+G26+G37+G42+G44+G47+G49+G51+G52+G53+G54)</f>
        <v>13334.399999999998</v>
      </c>
      <c r="H5" s="162">
        <f aca="true" t="shared" si="1" ref="H5:H10">G5/F5*100</f>
        <v>99.54759238521835</v>
      </c>
      <c r="I5" s="161">
        <f>(I6+I8+I12+I17+I22+I26+I37+I42+I44+I47+I49+I51+I52)</f>
        <v>6484.999999999999</v>
      </c>
      <c r="J5" s="162">
        <f>(J6+J8+J12+J17+J22+J26+J37+J42+J44+J47+J49+J51+J52+J53+J54)</f>
        <v>5503.7</v>
      </c>
      <c r="K5" s="145">
        <f>J5/I5*100</f>
        <v>84.86815728604473</v>
      </c>
    </row>
    <row r="6" spans="1:11" ht="13.5" customHeight="1">
      <c r="A6" s="102" t="s">
        <v>42</v>
      </c>
      <c r="B6" s="122" t="s">
        <v>10</v>
      </c>
      <c r="C6" s="69">
        <f>C7</f>
        <v>14840.4</v>
      </c>
      <c r="D6" s="11">
        <f>D7</f>
        <v>13302.4</v>
      </c>
      <c r="E6" s="11">
        <f t="shared" si="0"/>
        <v>89.63639794075632</v>
      </c>
      <c r="F6" s="163">
        <f>F7</f>
        <v>10434</v>
      </c>
      <c r="G6" s="164">
        <f>G7</f>
        <v>10007.8</v>
      </c>
      <c r="H6" s="164">
        <f t="shared" si="1"/>
        <v>95.91527697910675</v>
      </c>
      <c r="I6" s="163">
        <f>I7</f>
        <v>4406.4</v>
      </c>
      <c r="J6" s="164">
        <f>J7</f>
        <v>3294.6</v>
      </c>
      <c r="K6" s="95">
        <f>J6/I6*100</f>
        <v>74.76851851851852</v>
      </c>
    </row>
    <row r="7" spans="1:11" ht="13.5" customHeight="1">
      <c r="A7" s="103" t="s">
        <v>43</v>
      </c>
      <c r="B7" s="123" t="s">
        <v>37</v>
      </c>
      <c r="C7" s="71">
        <f>F7+I7</f>
        <v>14840.4</v>
      </c>
      <c r="D7" s="12">
        <f>G7+J7</f>
        <v>13302.4</v>
      </c>
      <c r="E7" s="13">
        <f t="shared" si="0"/>
        <v>89.63639794075632</v>
      </c>
      <c r="F7" s="165">
        <v>10434</v>
      </c>
      <c r="G7" s="166">
        <v>10007.8</v>
      </c>
      <c r="H7" s="166">
        <f t="shared" si="1"/>
        <v>95.91527697910675</v>
      </c>
      <c r="I7" s="167">
        <v>4406.4</v>
      </c>
      <c r="J7" s="168">
        <v>3294.6</v>
      </c>
      <c r="K7" s="13">
        <f>J7/I7*100</f>
        <v>74.76851851851852</v>
      </c>
    </row>
    <row r="8" spans="1:11" ht="13.5" customHeight="1">
      <c r="A8" s="104" t="s">
        <v>44</v>
      </c>
      <c r="B8" s="124" t="s">
        <v>1</v>
      </c>
      <c r="C8" s="112">
        <f aca="true" t="shared" si="2" ref="C8:D54">F8+I8</f>
        <v>2283</v>
      </c>
      <c r="D8" s="14">
        <f t="shared" si="2"/>
        <v>1931.8999999999999</v>
      </c>
      <c r="E8" s="16">
        <f t="shared" si="0"/>
        <v>84.62111257117827</v>
      </c>
      <c r="F8" s="169">
        <f>(F9+F10+F11)</f>
        <v>2279</v>
      </c>
      <c r="G8" s="169">
        <f>(G9+G10+G11)</f>
        <v>1917.6</v>
      </c>
      <c r="H8" s="169">
        <f t="shared" si="1"/>
        <v>84.14216761737605</v>
      </c>
      <c r="I8" s="170">
        <f>(I9+I10+I11)</f>
        <v>4</v>
      </c>
      <c r="J8" s="170">
        <f>(J9+J10+J11)</f>
        <v>14.3</v>
      </c>
      <c r="K8" s="13"/>
    </row>
    <row r="9" spans="1:11" ht="14.25" customHeight="1">
      <c r="A9" s="103" t="s">
        <v>45</v>
      </c>
      <c r="B9" s="123" t="s">
        <v>26</v>
      </c>
      <c r="C9" s="71">
        <f t="shared" si="2"/>
        <v>2254</v>
      </c>
      <c r="D9" s="12">
        <f t="shared" si="2"/>
        <v>1865.1</v>
      </c>
      <c r="E9" s="13">
        <f t="shared" si="0"/>
        <v>82.74622892635315</v>
      </c>
      <c r="F9" s="165">
        <v>2254</v>
      </c>
      <c r="G9" s="166">
        <v>1865.1</v>
      </c>
      <c r="H9" s="166">
        <f t="shared" si="1"/>
        <v>82.74622892635315</v>
      </c>
      <c r="I9" s="171"/>
      <c r="J9" s="172"/>
      <c r="K9" s="13"/>
    </row>
    <row r="10" spans="1:11" ht="12.75" customHeight="1">
      <c r="A10" s="103" t="s">
        <v>46</v>
      </c>
      <c r="B10" s="123" t="s">
        <v>11</v>
      </c>
      <c r="C10" s="71">
        <f t="shared" si="2"/>
        <v>15</v>
      </c>
      <c r="D10" s="12">
        <f t="shared" si="2"/>
        <v>47.7</v>
      </c>
      <c r="E10" s="13">
        <f t="shared" si="0"/>
        <v>318</v>
      </c>
      <c r="F10" s="165">
        <v>11</v>
      </c>
      <c r="G10" s="173">
        <v>33.4</v>
      </c>
      <c r="H10" s="166">
        <f t="shared" si="1"/>
        <v>303.6363636363636</v>
      </c>
      <c r="I10" s="174">
        <v>4</v>
      </c>
      <c r="J10" s="175">
        <v>14.3</v>
      </c>
      <c r="K10" s="13"/>
    </row>
    <row r="11" spans="1:11" ht="26.25" customHeight="1">
      <c r="A11" s="103" t="s">
        <v>106</v>
      </c>
      <c r="B11" s="123" t="s">
        <v>107</v>
      </c>
      <c r="C11" s="71">
        <f>F11+I11</f>
        <v>14</v>
      </c>
      <c r="D11" s="12">
        <f>G11+J11</f>
        <v>19.1</v>
      </c>
      <c r="E11" s="13"/>
      <c r="F11" s="165">
        <v>14</v>
      </c>
      <c r="G11" s="173">
        <v>19.1</v>
      </c>
      <c r="H11" s="166"/>
      <c r="I11" s="174">
        <v>0</v>
      </c>
      <c r="J11" s="175">
        <v>0</v>
      </c>
      <c r="K11" s="13"/>
    </row>
    <row r="12" spans="1:11" ht="12.75" customHeight="1">
      <c r="A12" s="104" t="s">
        <v>47</v>
      </c>
      <c r="B12" s="125" t="s">
        <v>2</v>
      </c>
      <c r="C12" s="99">
        <f t="shared" si="2"/>
        <v>1472.5</v>
      </c>
      <c r="D12" s="17">
        <f t="shared" si="2"/>
        <v>1323.4</v>
      </c>
      <c r="E12" s="93">
        <f t="shared" si="0"/>
        <v>89.87436332767403</v>
      </c>
      <c r="F12" s="170">
        <f>F13+F15+F16</f>
        <v>0</v>
      </c>
      <c r="G12" s="169">
        <f>SUM(G13:G16)</f>
        <v>0</v>
      </c>
      <c r="H12" s="176"/>
      <c r="I12" s="170">
        <f>(I13+I14+I15+I16)</f>
        <v>1472.5</v>
      </c>
      <c r="J12" s="169">
        <f>(J13+J14+J15+J16)</f>
        <v>1323.4</v>
      </c>
      <c r="K12" s="93">
        <f>J12/I12*100</f>
        <v>89.87436332767403</v>
      </c>
    </row>
    <row r="13" spans="1:11" ht="12.75" customHeight="1">
      <c r="A13" s="103" t="s">
        <v>48</v>
      </c>
      <c r="B13" s="123" t="s">
        <v>31</v>
      </c>
      <c r="C13" s="71">
        <f t="shared" si="2"/>
        <v>123</v>
      </c>
      <c r="D13" s="12">
        <f t="shared" si="2"/>
        <v>30</v>
      </c>
      <c r="E13" s="13">
        <f t="shared" si="0"/>
        <v>24.390243902439025</v>
      </c>
      <c r="F13" s="165">
        <v>0</v>
      </c>
      <c r="G13" s="173">
        <v>0</v>
      </c>
      <c r="H13" s="166"/>
      <c r="I13" s="174">
        <v>123</v>
      </c>
      <c r="J13" s="175">
        <v>30</v>
      </c>
      <c r="K13" s="13">
        <f>J13/I13*100</f>
        <v>24.390243902439025</v>
      </c>
    </row>
    <row r="14" spans="1:11" ht="15" customHeight="1" hidden="1">
      <c r="A14" s="103" t="s">
        <v>49</v>
      </c>
      <c r="B14" s="123" t="s">
        <v>27</v>
      </c>
      <c r="C14" s="71">
        <f t="shared" si="2"/>
        <v>0</v>
      </c>
      <c r="D14" s="12">
        <f t="shared" si="2"/>
        <v>0</v>
      </c>
      <c r="E14" s="13" t="e">
        <f t="shared" si="0"/>
        <v>#DIV/0!</v>
      </c>
      <c r="F14" s="165"/>
      <c r="G14" s="173"/>
      <c r="H14" s="166"/>
      <c r="I14" s="174"/>
      <c r="J14" s="175"/>
      <c r="K14" s="13" t="e">
        <f>J14/I14*100</f>
        <v>#DIV/0!</v>
      </c>
    </row>
    <row r="15" spans="1:11" ht="12" customHeight="1">
      <c r="A15" s="103" t="s">
        <v>50</v>
      </c>
      <c r="B15" s="123" t="s">
        <v>28</v>
      </c>
      <c r="C15" s="71">
        <f t="shared" si="2"/>
        <v>0</v>
      </c>
      <c r="D15" s="12">
        <f t="shared" si="2"/>
        <v>0</v>
      </c>
      <c r="E15" s="13"/>
      <c r="F15" s="165">
        <v>0</v>
      </c>
      <c r="G15" s="173">
        <v>0</v>
      </c>
      <c r="H15" s="166"/>
      <c r="I15" s="174"/>
      <c r="J15" s="175"/>
      <c r="K15" s="13"/>
    </row>
    <row r="16" spans="1:11" ht="12.75" customHeight="1">
      <c r="A16" s="103" t="s">
        <v>51</v>
      </c>
      <c r="B16" s="126" t="s">
        <v>3</v>
      </c>
      <c r="C16" s="71">
        <f t="shared" si="2"/>
        <v>1349.5</v>
      </c>
      <c r="D16" s="12">
        <f t="shared" si="2"/>
        <v>1293.4</v>
      </c>
      <c r="E16" s="13">
        <f t="shared" si="0"/>
        <v>95.842904779548</v>
      </c>
      <c r="F16" s="165">
        <v>0</v>
      </c>
      <c r="G16" s="173">
        <v>0</v>
      </c>
      <c r="H16" s="166"/>
      <c r="I16" s="174">
        <v>1349.5</v>
      </c>
      <c r="J16" s="175">
        <v>1293.4</v>
      </c>
      <c r="K16" s="13">
        <f>J16/I16*100</f>
        <v>95.842904779548</v>
      </c>
    </row>
    <row r="17" spans="1:11" ht="24.75" customHeight="1">
      <c r="A17" s="104" t="s">
        <v>52</v>
      </c>
      <c r="B17" s="125" t="s">
        <v>12</v>
      </c>
      <c r="C17" s="112">
        <f t="shared" si="2"/>
        <v>0</v>
      </c>
      <c r="D17" s="14">
        <f t="shared" si="2"/>
        <v>3.5</v>
      </c>
      <c r="E17" s="16" t="e">
        <f t="shared" si="0"/>
        <v>#DIV/0!</v>
      </c>
      <c r="F17" s="170">
        <f>F18</f>
        <v>0</v>
      </c>
      <c r="G17" s="169">
        <f>G18</f>
        <v>3.5</v>
      </c>
      <c r="H17" s="169" t="e">
        <f aca="true" t="shared" si="3" ref="H17:H23">G17/F17*100</f>
        <v>#DIV/0!</v>
      </c>
      <c r="I17" s="170"/>
      <c r="J17" s="169"/>
      <c r="K17" s="13"/>
    </row>
    <row r="18" spans="1:11" ht="13.5" customHeight="1">
      <c r="A18" s="103" t="s">
        <v>53</v>
      </c>
      <c r="B18" s="127" t="s">
        <v>13</v>
      </c>
      <c r="C18" s="71">
        <f t="shared" si="2"/>
        <v>0</v>
      </c>
      <c r="D18" s="12">
        <f t="shared" si="2"/>
        <v>3.5</v>
      </c>
      <c r="E18" s="13" t="e">
        <f t="shared" si="0"/>
        <v>#DIV/0!</v>
      </c>
      <c r="F18" s="165">
        <v>0</v>
      </c>
      <c r="G18" s="165">
        <f>G19+G20+G21</f>
        <v>3.5</v>
      </c>
      <c r="H18" s="166" t="e">
        <f t="shared" si="3"/>
        <v>#DIV/0!</v>
      </c>
      <c r="I18" s="165"/>
      <c r="J18" s="166"/>
      <c r="K18" s="13"/>
    </row>
    <row r="19" spans="1:11" ht="24.75" customHeight="1">
      <c r="A19" s="103" t="s">
        <v>54</v>
      </c>
      <c r="B19" s="123" t="s">
        <v>14</v>
      </c>
      <c r="C19" s="71">
        <f t="shared" si="2"/>
        <v>0</v>
      </c>
      <c r="D19" s="12">
        <f t="shared" si="2"/>
        <v>3.8</v>
      </c>
      <c r="E19" s="13"/>
      <c r="F19" s="177"/>
      <c r="G19" s="173">
        <v>3.8</v>
      </c>
      <c r="H19" s="166"/>
      <c r="I19" s="171"/>
      <c r="J19" s="172"/>
      <c r="K19" s="13"/>
    </row>
    <row r="20" spans="1:11" ht="16.5" customHeight="1">
      <c r="A20" s="103" t="s">
        <v>55</v>
      </c>
      <c r="B20" s="123" t="s">
        <v>6</v>
      </c>
      <c r="C20" s="71">
        <f t="shared" si="2"/>
        <v>0</v>
      </c>
      <c r="D20" s="12">
        <f t="shared" si="2"/>
        <v>-0.3</v>
      </c>
      <c r="E20" s="13"/>
      <c r="F20" s="165"/>
      <c r="G20" s="166">
        <v>-0.3</v>
      </c>
      <c r="H20" s="166"/>
      <c r="I20" s="171"/>
      <c r="J20" s="172"/>
      <c r="K20" s="13"/>
    </row>
    <row r="21" spans="1:11" ht="25.5" customHeight="1">
      <c r="A21" s="103" t="s">
        <v>104</v>
      </c>
      <c r="B21" s="123" t="s">
        <v>105</v>
      </c>
      <c r="C21" s="71">
        <f>F21+I21</f>
        <v>0</v>
      </c>
      <c r="D21" s="12">
        <f>G21+J21</f>
        <v>0</v>
      </c>
      <c r="E21" s="13" t="e">
        <f>D21/C21*100</f>
        <v>#DIV/0!</v>
      </c>
      <c r="F21" s="165"/>
      <c r="G21" s="165"/>
      <c r="H21" s="166" t="e">
        <f t="shared" si="3"/>
        <v>#DIV/0!</v>
      </c>
      <c r="I21" s="171"/>
      <c r="J21" s="171"/>
      <c r="K21" s="13"/>
    </row>
    <row r="22" spans="1:11" ht="15" customHeight="1">
      <c r="A22" s="104" t="s">
        <v>56</v>
      </c>
      <c r="B22" s="124" t="s">
        <v>4</v>
      </c>
      <c r="C22" s="112">
        <f t="shared" si="2"/>
        <v>207.9</v>
      </c>
      <c r="D22" s="14">
        <f t="shared" si="2"/>
        <v>373.9</v>
      </c>
      <c r="E22" s="16">
        <f>D22/C22*100</f>
        <v>179.84607984607982</v>
      </c>
      <c r="F22" s="170">
        <f>(F23+F24+F25)</f>
        <v>182</v>
      </c>
      <c r="G22" s="178">
        <f>(G23+G24+G25)</f>
        <v>348</v>
      </c>
      <c r="H22" s="169">
        <f t="shared" si="3"/>
        <v>191.2087912087912</v>
      </c>
      <c r="I22" s="170">
        <f>(I23+I24+I25)</f>
        <v>25.9</v>
      </c>
      <c r="J22" s="178">
        <f>(J23+J24+J25)</f>
        <v>25.9</v>
      </c>
      <c r="K22" s="93">
        <f>J22/I22*100</f>
        <v>100</v>
      </c>
    </row>
    <row r="23" spans="1:11" ht="38.25" customHeight="1">
      <c r="A23" s="103" t="s">
        <v>57</v>
      </c>
      <c r="B23" s="127" t="s">
        <v>15</v>
      </c>
      <c r="C23" s="71">
        <f t="shared" si="2"/>
        <v>182</v>
      </c>
      <c r="D23" s="12">
        <f t="shared" si="2"/>
        <v>348</v>
      </c>
      <c r="E23" s="13">
        <f>D23/C23*100</f>
        <v>191.2087912087912</v>
      </c>
      <c r="F23" s="165">
        <v>182</v>
      </c>
      <c r="G23" s="166">
        <v>348</v>
      </c>
      <c r="H23" s="166">
        <f t="shared" si="3"/>
        <v>191.2087912087912</v>
      </c>
      <c r="I23" s="171"/>
      <c r="J23" s="172"/>
      <c r="K23" s="13"/>
    </row>
    <row r="24" spans="1:11" ht="26.25" customHeight="1">
      <c r="A24" s="103" t="s">
        <v>58</v>
      </c>
      <c r="B24" s="127" t="s">
        <v>32</v>
      </c>
      <c r="C24" s="71">
        <f t="shared" si="2"/>
        <v>25.9</v>
      </c>
      <c r="D24" s="12">
        <f t="shared" si="2"/>
        <v>25.9</v>
      </c>
      <c r="E24" s="13">
        <f>D24/C24*100</f>
        <v>100</v>
      </c>
      <c r="F24" s="165"/>
      <c r="G24" s="166"/>
      <c r="H24" s="166"/>
      <c r="I24" s="171">
        <v>25.9</v>
      </c>
      <c r="J24" s="168">
        <v>25.9</v>
      </c>
      <c r="K24" s="13">
        <f>J24/I24*100</f>
        <v>100</v>
      </c>
    </row>
    <row r="25" spans="1:11" ht="27.75" customHeight="1">
      <c r="A25" s="103" t="s">
        <v>59</v>
      </c>
      <c r="B25" s="127" t="s">
        <v>16</v>
      </c>
      <c r="C25" s="71">
        <f t="shared" si="2"/>
        <v>0</v>
      </c>
      <c r="D25" s="12">
        <f t="shared" si="2"/>
        <v>0</v>
      </c>
      <c r="E25" s="13"/>
      <c r="F25" s="165">
        <v>0</v>
      </c>
      <c r="G25" s="166"/>
      <c r="H25" s="166"/>
      <c r="I25" s="171"/>
      <c r="J25" s="172"/>
      <c r="K25" s="13"/>
    </row>
    <row r="26" spans="1:11" ht="37.5" customHeight="1">
      <c r="A26" s="104" t="s">
        <v>60</v>
      </c>
      <c r="B26" s="124" t="s">
        <v>17</v>
      </c>
      <c r="C26" s="112">
        <f t="shared" si="2"/>
        <v>0</v>
      </c>
      <c r="D26" s="14">
        <f t="shared" si="2"/>
        <v>0</v>
      </c>
      <c r="E26" s="13"/>
      <c r="F26" s="170">
        <f>F27+F28+F29+F30+F31+F32+F33+F34+F35+F36</f>
        <v>0</v>
      </c>
      <c r="G26" s="169">
        <f>G27+G28+G29+G30+G31+G32+G33+G34+G35+G36</f>
        <v>0</v>
      </c>
      <c r="H26" s="169"/>
      <c r="I26" s="170">
        <f>I27+I28+I29+I30+I31+I32+I33+I34+I35+I36</f>
        <v>0</v>
      </c>
      <c r="J26" s="169">
        <f>J27+J28+J29+J30+J31+J32+J33+J34+J35+J36</f>
        <v>0</v>
      </c>
      <c r="K26" s="13"/>
    </row>
    <row r="27" spans="1:11" ht="12" customHeight="1">
      <c r="A27" s="103" t="s">
        <v>61</v>
      </c>
      <c r="B27" s="126" t="s">
        <v>8</v>
      </c>
      <c r="C27" s="71">
        <f t="shared" si="2"/>
        <v>0</v>
      </c>
      <c r="D27" s="12">
        <f t="shared" si="2"/>
        <v>0</v>
      </c>
      <c r="E27" s="13"/>
      <c r="F27" s="165"/>
      <c r="G27" s="166">
        <v>0</v>
      </c>
      <c r="H27" s="166"/>
      <c r="I27" s="171"/>
      <c r="J27" s="172"/>
      <c r="K27" s="13"/>
    </row>
    <row r="28" spans="1:11" ht="24" customHeight="1" hidden="1">
      <c r="A28" s="103" t="s">
        <v>62</v>
      </c>
      <c r="B28" s="123" t="s">
        <v>91</v>
      </c>
      <c r="C28" s="71">
        <f t="shared" si="2"/>
        <v>0</v>
      </c>
      <c r="D28" s="12">
        <f t="shared" si="2"/>
        <v>0</v>
      </c>
      <c r="E28" s="13"/>
      <c r="F28" s="165"/>
      <c r="G28" s="166"/>
      <c r="H28" s="166"/>
      <c r="I28" s="171"/>
      <c r="J28" s="172"/>
      <c r="K28" s="13" t="e">
        <f>J28/I28*100</f>
        <v>#DIV/0!</v>
      </c>
    </row>
    <row r="29" spans="1:11" ht="12.75" customHeight="1">
      <c r="A29" s="103" t="s">
        <v>63</v>
      </c>
      <c r="B29" s="126" t="s">
        <v>18</v>
      </c>
      <c r="C29" s="71">
        <f t="shared" si="2"/>
        <v>0</v>
      </c>
      <c r="D29" s="12">
        <f t="shared" si="2"/>
        <v>0</v>
      </c>
      <c r="E29" s="13"/>
      <c r="F29" s="165">
        <v>0</v>
      </c>
      <c r="G29" s="166">
        <v>0</v>
      </c>
      <c r="H29" s="166"/>
      <c r="I29" s="171"/>
      <c r="J29" s="172"/>
      <c r="K29" s="13"/>
    </row>
    <row r="30" spans="1:11" ht="24" customHeight="1" hidden="1">
      <c r="A30" s="105" t="s">
        <v>87</v>
      </c>
      <c r="B30" s="128" t="s">
        <v>88</v>
      </c>
      <c r="C30" s="113">
        <f>F30+I30</f>
        <v>0</v>
      </c>
      <c r="D30" s="18">
        <f>G30+J30</f>
        <v>0</v>
      </c>
      <c r="E30" s="19"/>
      <c r="F30" s="179">
        <v>0</v>
      </c>
      <c r="G30" s="180">
        <v>0</v>
      </c>
      <c r="H30" s="180"/>
      <c r="I30" s="181"/>
      <c r="J30" s="182"/>
      <c r="K30" s="13" t="e">
        <f>J30/I30*100</f>
        <v>#DIV/0!</v>
      </c>
    </row>
    <row r="31" spans="1:11" ht="24.75" customHeight="1">
      <c r="A31" s="103" t="s">
        <v>101</v>
      </c>
      <c r="B31" s="129" t="s">
        <v>84</v>
      </c>
      <c r="C31" s="71">
        <f t="shared" si="2"/>
        <v>0</v>
      </c>
      <c r="D31" s="12">
        <f t="shared" si="2"/>
        <v>0</v>
      </c>
      <c r="E31" s="13"/>
      <c r="F31" s="165">
        <v>0</v>
      </c>
      <c r="G31" s="166">
        <v>0</v>
      </c>
      <c r="H31" s="166"/>
      <c r="I31" s="165">
        <v>0</v>
      </c>
      <c r="J31" s="166">
        <v>0</v>
      </c>
      <c r="K31" s="13"/>
    </row>
    <row r="32" spans="1:11" ht="12" customHeight="1">
      <c r="A32" s="103" t="s">
        <v>64</v>
      </c>
      <c r="B32" s="123" t="s">
        <v>19</v>
      </c>
      <c r="C32" s="71">
        <f t="shared" si="2"/>
        <v>0</v>
      </c>
      <c r="D32" s="12">
        <f t="shared" si="2"/>
        <v>0</v>
      </c>
      <c r="E32" s="13"/>
      <c r="F32" s="165"/>
      <c r="G32" s="166">
        <v>0</v>
      </c>
      <c r="H32" s="166"/>
      <c r="I32" s="171"/>
      <c r="J32" s="172"/>
      <c r="K32" s="13"/>
    </row>
    <row r="33" spans="1:11" ht="12.75" customHeight="1">
      <c r="A33" s="103" t="s">
        <v>65</v>
      </c>
      <c r="B33" s="123" t="s">
        <v>35</v>
      </c>
      <c r="C33" s="71">
        <f t="shared" si="2"/>
        <v>0</v>
      </c>
      <c r="D33" s="12">
        <f t="shared" si="2"/>
        <v>0</v>
      </c>
      <c r="E33" s="13"/>
      <c r="F33" s="165"/>
      <c r="G33" s="166"/>
      <c r="H33" s="166"/>
      <c r="I33" s="171"/>
      <c r="J33" s="172"/>
      <c r="K33" s="13"/>
    </row>
    <row r="34" spans="1:11" ht="17.25" customHeight="1" thickBot="1">
      <c r="A34" s="106" t="s">
        <v>66</v>
      </c>
      <c r="B34" s="130" t="s">
        <v>20</v>
      </c>
      <c r="C34" s="114">
        <f t="shared" si="2"/>
        <v>0</v>
      </c>
      <c r="D34" s="20">
        <f t="shared" si="2"/>
        <v>0</v>
      </c>
      <c r="E34" s="79"/>
      <c r="F34" s="183"/>
      <c r="G34" s="184"/>
      <c r="H34" s="185"/>
      <c r="I34" s="186"/>
      <c r="J34" s="187"/>
      <c r="K34" s="79"/>
    </row>
    <row r="35" spans="1:11" ht="25.5" customHeight="1" hidden="1" thickBot="1">
      <c r="A35" s="107" t="s">
        <v>67</v>
      </c>
      <c r="B35" s="131" t="s">
        <v>5</v>
      </c>
      <c r="C35" s="115">
        <f t="shared" si="2"/>
        <v>0</v>
      </c>
      <c r="D35" s="21">
        <f t="shared" si="2"/>
        <v>0</v>
      </c>
      <c r="E35" s="80"/>
      <c r="F35" s="188"/>
      <c r="G35" s="189"/>
      <c r="H35" s="190"/>
      <c r="I35" s="191"/>
      <c r="J35" s="192"/>
      <c r="K35" s="94" t="e">
        <f>J35/I35*100</f>
        <v>#DIV/0!</v>
      </c>
    </row>
    <row r="36" spans="1:11" ht="13.5" customHeight="1">
      <c r="A36" s="108" t="s">
        <v>89</v>
      </c>
      <c r="B36" s="9" t="s">
        <v>90</v>
      </c>
      <c r="C36" s="116">
        <f>F36+I36</f>
        <v>0</v>
      </c>
      <c r="D36" s="22">
        <f>G36+J36</f>
        <v>0</v>
      </c>
      <c r="E36" s="81"/>
      <c r="F36" s="193"/>
      <c r="G36" s="194"/>
      <c r="H36" s="195"/>
      <c r="I36" s="196"/>
      <c r="J36" s="197"/>
      <c r="K36" s="13"/>
    </row>
    <row r="37" spans="1:11" ht="36.75" customHeight="1">
      <c r="A37" s="109" t="s">
        <v>68</v>
      </c>
      <c r="B37" s="132" t="s">
        <v>83</v>
      </c>
      <c r="C37" s="117">
        <f t="shared" si="2"/>
        <v>612.7</v>
      </c>
      <c r="D37" s="23">
        <f t="shared" si="2"/>
        <v>774.3</v>
      </c>
      <c r="E37" s="24">
        <f>D37/C37*100</f>
        <v>126.37506120450463</v>
      </c>
      <c r="F37" s="198">
        <f>(F38+F39+F40+F41)</f>
        <v>110</v>
      </c>
      <c r="G37" s="199">
        <f>(G38+G39+G40+G41)</f>
        <v>190.8</v>
      </c>
      <c r="H37" s="199">
        <f>G37/F37*100</f>
        <v>173.45454545454547</v>
      </c>
      <c r="I37" s="198">
        <f>(I38+I39+I40+I41)</f>
        <v>502.7</v>
      </c>
      <c r="J37" s="199">
        <f>(J38+J39+J40+J41)</f>
        <v>583.5</v>
      </c>
      <c r="K37" s="93">
        <f>J37/I37*100</f>
        <v>116.07320469464891</v>
      </c>
    </row>
    <row r="38" spans="1:11" ht="24.75" customHeight="1">
      <c r="A38" s="103" t="s">
        <v>92</v>
      </c>
      <c r="B38" s="127" t="s">
        <v>39</v>
      </c>
      <c r="C38" s="71">
        <f t="shared" si="2"/>
        <v>0</v>
      </c>
      <c r="D38" s="12">
        <f t="shared" si="2"/>
        <v>0</v>
      </c>
      <c r="E38" s="236" t="e">
        <f>D38/C38*100</f>
        <v>#DIV/0!</v>
      </c>
      <c r="F38" s="200">
        <v>0</v>
      </c>
      <c r="G38" s="201"/>
      <c r="H38" s="202" t="e">
        <f>G38/F38*100</f>
        <v>#DIV/0!</v>
      </c>
      <c r="I38" s="200"/>
      <c r="J38" s="201"/>
      <c r="K38" s="13"/>
    </row>
    <row r="39" spans="1:11" ht="13.5" customHeight="1">
      <c r="A39" s="103" t="s">
        <v>102</v>
      </c>
      <c r="B39" s="127" t="s">
        <v>21</v>
      </c>
      <c r="C39" s="71">
        <f t="shared" si="2"/>
        <v>216.7</v>
      </c>
      <c r="D39" s="12">
        <f t="shared" si="2"/>
        <v>308.8</v>
      </c>
      <c r="E39" s="13">
        <f>D39/C39*100</f>
        <v>142.50115366866638</v>
      </c>
      <c r="F39" s="203">
        <v>104</v>
      </c>
      <c r="G39" s="173">
        <v>163.5</v>
      </c>
      <c r="H39" s="166">
        <f>G39/F39*100</f>
        <v>157.21153846153845</v>
      </c>
      <c r="I39" s="174">
        <v>112.7</v>
      </c>
      <c r="J39" s="175">
        <v>145.3</v>
      </c>
      <c r="K39" s="13">
        <f>J39/I39*100</f>
        <v>128.92635314995564</v>
      </c>
    </row>
    <row r="40" spans="1:11" ht="38.25" customHeight="1" hidden="1">
      <c r="A40" s="103" t="s">
        <v>97</v>
      </c>
      <c r="B40" s="127" t="s">
        <v>98</v>
      </c>
      <c r="C40" s="71">
        <f t="shared" si="2"/>
        <v>0</v>
      </c>
      <c r="D40" s="12">
        <f t="shared" si="2"/>
        <v>0</v>
      </c>
      <c r="E40" s="16"/>
      <c r="F40" s="170"/>
      <c r="G40" s="173">
        <v>0</v>
      </c>
      <c r="H40" s="169"/>
      <c r="I40" s="174"/>
      <c r="J40" s="175"/>
      <c r="K40" s="13" t="e">
        <f>J40/I40*100</f>
        <v>#DIV/0!</v>
      </c>
    </row>
    <row r="41" spans="1:11" ht="37.5" customHeight="1">
      <c r="A41" s="103" t="s">
        <v>93</v>
      </c>
      <c r="B41" s="127" t="s">
        <v>22</v>
      </c>
      <c r="C41" s="71">
        <f t="shared" si="2"/>
        <v>396</v>
      </c>
      <c r="D41" s="12">
        <f t="shared" si="2"/>
        <v>465.5</v>
      </c>
      <c r="E41" s="13">
        <f aca="true" t="shared" si="4" ref="E41:E48">D41/C41*100</f>
        <v>117.55050505050507</v>
      </c>
      <c r="F41" s="165">
        <v>6</v>
      </c>
      <c r="G41" s="173">
        <v>27.3</v>
      </c>
      <c r="H41" s="166">
        <f aca="true" t="shared" si="5" ref="H41:H48">G41/F41*100</f>
        <v>455</v>
      </c>
      <c r="I41" s="174">
        <v>390</v>
      </c>
      <c r="J41" s="175">
        <v>438.2</v>
      </c>
      <c r="K41" s="13">
        <f>J41/I41*100</f>
        <v>112.35897435897435</v>
      </c>
    </row>
    <row r="42" spans="1:11" ht="25.5" customHeight="1">
      <c r="A42" s="104" t="s">
        <v>69</v>
      </c>
      <c r="B42" s="124" t="s">
        <v>23</v>
      </c>
      <c r="C42" s="112">
        <f t="shared" si="2"/>
        <v>85</v>
      </c>
      <c r="D42" s="14">
        <f t="shared" si="2"/>
        <v>130.4</v>
      </c>
      <c r="E42" s="16">
        <f t="shared" si="4"/>
        <v>153.41176470588235</v>
      </c>
      <c r="F42" s="170">
        <f>F43</f>
        <v>85</v>
      </c>
      <c r="G42" s="169">
        <f>G43</f>
        <v>130.4</v>
      </c>
      <c r="H42" s="169">
        <f t="shared" si="5"/>
        <v>153.41176470588235</v>
      </c>
      <c r="I42" s="170"/>
      <c r="J42" s="169"/>
      <c r="K42" s="13"/>
    </row>
    <row r="43" spans="1:11" ht="26.25" customHeight="1">
      <c r="A43" s="103" t="s">
        <v>70</v>
      </c>
      <c r="B43" s="127" t="s">
        <v>24</v>
      </c>
      <c r="C43" s="71">
        <f t="shared" si="2"/>
        <v>85</v>
      </c>
      <c r="D43" s="12">
        <f t="shared" si="2"/>
        <v>130.4</v>
      </c>
      <c r="E43" s="13">
        <f t="shared" si="4"/>
        <v>153.41176470588235</v>
      </c>
      <c r="F43" s="165">
        <v>85</v>
      </c>
      <c r="G43" s="173">
        <v>130.4</v>
      </c>
      <c r="H43" s="166">
        <f t="shared" si="5"/>
        <v>153.41176470588235</v>
      </c>
      <c r="I43" s="170"/>
      <c r="J43" s="172"/>
      <c r="K43" s="13"/>
    </row>
    <row r="44" spans="1:11" ht="27.75" customHeight="1">
      <c r="A44" s="104" t="s">
        <v>71</v>
      </c>
      <c r="B44" s="124" t="s">
        <v>29</v>
      </c>
      <c r="C44" s="112">
        <f t="shared" si="2"/>
        <v>31.7</v>
      </c>
      <c r="D44" s="14">
        <f t="shared" si="2"/>
        <v>80.3</v>
      </c>
      <c r="E44" s="93">
        <f t="shared" si="4"/>
        <v>253.3123028391167</v>
      </c>
      <c r="F44" s="170">
        <f>F45+F46</f>
        <v>0</v>
      </c>
      <c r="G44" s="170">
        <f>G45+G46</f>
        <v>7.5</v>
      </c>
      <c r="H44" s="176"/>
      <c r="I44" s="170">
        <f>I45+I46</f>
        <v>31.7</v>
      </c>
      <c r="J44" s="170">
        <f>J45+J46</f>
        <v>72.8</v>
      </c>
      <c r="K44" s="93">
        <f>J44/I44*100</f>
        <v>229.65299684542586</v>
      </c>
    </row>
    <row r="45" spans="1:11" ht="21" customHeight="1" hidden="1">
      <c r="A45" s="103" t="s">
        <v>72</v>
      </c>
      <c r="B45" s="127" t="s">
        <v>30</v>
      </c>
      <c r="C45" s="71">
        <f t="shared" si="2"/>
        <v>0</v>
      </c>
      <c r="D45" s="12">
        <f t="shared" si="2"/>
        <v>0</v>
      </c>
      <c r="E45" s="13" t="e">
        <f t="shared" si="4"/>
        <v>#DIV/0!</v>
      </c>
      <c r="F45" s="165"/>
      <c r="G45" s="173"/>
      <c r="H45" s="204" t="e">
        <f t="shared" si="5"/>
        <v>#DIV/0!</v>
      </c>
      <c r="I45" s="171"/>
      <c r="J45" s="172"/>
      <c r="K45" s="13" t="e">
        <f>J45/I45*100</f>
        <v>#DIV/0!</v>
      </c>
    </row>
    <row r="46" spans="1:11" ht="24" customHeight="1">
      <c r="A46" s="103" t="s">
        <v>85</v>
      </c>
      <c r="B46" s="127" t="s">
        <v>86</v>
      </c>
      <c r="C46" s="71">
        <f t="shared" si="2"/>
        <v>31.7</v>
      </c>
      <c r="D46" s="12">
        <f t="shared" si="2"/>
        <v>80.3</v>
      </c>
      <c r="E46" s="13">
        <f t="shared" si="4"/>
        <v>253.3123028391167</v>
      </c>
      <c r="F46" s="165">
        <v>0</v>
      </c>
      <c r="G46" s="173">
        <v>7.5</v>
      </c>
      <c r="H46" s="166"/>
      <c r="I46" s="167">
        <v>31.7</v>
      </c>
      <c r="J46" s="168">
        <v>72.8</v>
      </c>
      <c r="K46" s="13">
        <f>J46/I46*100</f>
        <v>229.65299684542586</v>
      </c>
    </row>
    <row r="47" spans="1:11" ht="26.25" customHeight="1">
      <c r="A47" s="104" t="s">
        <v>73</v>
      </c>
      <c r="B47" s="124" t="s">
        <v>40</v>
      </c>
      <c r="C47" s="99">
        <f t="shared" si="2"/>
        <v>37.7</v>
      </c>
      <c r="D47" s="17">
        <f t="shared" si="2"/>
        <v>290</v>
      </c>
      <c r="E47" s="13">
        <f t="shared" si="4"/>
        <v>769.2307692307692</v>
      </c>
      <c r="F47" s="170">
        <f>F48</f>
        <v>7</v>
      </c>
      <c r="G47" s="169">
        <f>G48</f>
        <v>140</v>
      </c>
      <c r="H47" s="176">
        <f t="shared" si="5"/>
        <v>2000</v>
      </c>
      <c r="I47" s="170">
        <f>I48</f>
        <v>30.7</v>
      </c>
      <c r="J47" s="169">
        <f>J48</f>
        <v>150</v>
      </c>
      <c r="K47" s="93">
        <f>J47/I47*100</f>
        <v>488.599348534202</v>
      </c>
    </row>
    <row r="48" spans="1:11" ht="15.75" customHeight="1">
      <c r="A48" s="103" t="s">
        <v>103</v>
      </c>
      <c r="B48" s="127" t="s">
        <v>38</v>
      </c>
      <c r="C48" s="71">
        <f t="shared" si="2"/>
        <v>37.7</v>
      </c>
      <c r="D48" s="12">
        <f t="shared" si="2"/>
        <v>290</v>
      </c>
      <c r="E48" s="13">
        <f t="shared" si="4"/>
        <v>769.2307692307692</v>
      </c>
      <c r="F48" s="165">
        <v>7</v>
      </c>
      <c r="G48" s="173">
        <v>140</v>
      </c>
      <c r="H48" s="166">
        <f t="shared" si="5"/>
        <v>2000</v>
      </c>
      <c r="I48" s="167">
        <v>30.7</v>
      </c>
      <c r="J48" s="175">
        <v>150</v>
      </c>
      <c r="K48" s="13">
        <f>J48/I48*100</f>
        <v>488.599348534202</v>
      </c>
    </row>
    <row r="49" spans="1:11" ht="15.75" customHeight="1">
      <c r="A49" s="104" t="s">
        <v>74</v>
      </c>
      <c r="B49" s="124" t="s">
        <v>33</v>
      </c>
      <c r="C49" s="71">
        <f t="shared" si="2"/>
        <v>0</v>
      </c>
      <c r="D49" s="12">
        <f t="shared" si="2"/>
        <v>0</v>
      </c>
      <c r="E49" s="13"/>
      <c r="F49" s="170">
        <f>F50</f>
        <v>0</v>
      </c>
      <c r="G49" s="169">
        <f>G50</f>
        <v>0</v>
      </c>
      <c r="H49" s="166"/>
      <c r="I49" s="170">
        <f>I50</f>
        <v>0</v>
      </c>
      <c r="J49" s="169">
        <f>J50</f>
        <v>0</v>
      </c>
      <c r="K49" s="13"/>
    </row>
    <row r="50" spans="1:11" ht="15" customHeight="1">
      <c r="A50" s="103" t="s">
        <v>75</v>
      </c>
      <c r="B50" s="127" t="s">
        <v>34</v>
      </c>
      <c r="C50" s="71">
        <f t="shared" si="2"/>
        <v>0</v>
      </c>
      <c r="D50" s="12">
        <f t="shared" si="2"/>
        <v>0</v>
      </c>
      <c r="E50" s="13"/>
      <c r="F50" s="165"/>
      <c r="G50" s="173"/>
      <c r="H50" s="166"/>
      <c r="I50" s="171"/>
      <c r="J50" s="172"/>
      <c r="K50" s="13"/>
    </row>
    <row r="51" spans="1:11" ht="16.5" customHeight="1">
      <c r="A51" s="104" t="s">
        <v>76</v>
      </c>
      <c r="B51" s="124" t="s">
        <v>25</v>
      </c>
      <c r="C51" s="112">
        <f t="shared" si="2"/>
        <v>284</v>
      </c>
      <c r="D51" s="14">
        <f t="shared" si="2"/>
        <v>595.6999999999999</v>
      </c>
      <c r="E51" s="16">
        <f>D51/C51*100</f>
        <v>209.75352112676055</v>
      </c>
      <c r="F51" s="205">
        <v>284</v>
      </c>
      <c r="G51" s="206">
        <v>588.8</v>
      </c>
      <c r="H51" s="176">
        <f>G51/F51*100</f>
        <v>207.3239436619718</v>
      </c>
      <c r="I51" s="171"/>
      <c r="J51" s="207">
        <v>6.9</v>
      </c>
      <c r="K51" s="13"/>
    </row>
    <row r="52" spans="1:11" ht="16.5" customHeight="1">
      <c r="A52" s="104" t="s">
        <v>77</v>
      </c>
      <c r="B52" s="124" t="s">
        <v>7</v>
      </c>
      <c r="C52" s="118">
        <f t="shared" si="2"/>
        <v>11.1</v>
      </c>
      <c r="D52" s="23">
        <f t="shared" si="2"/>
        <v>32.3</v>
      </c>
      <c r="E52" s="16">
        <f>D52/C52*100</f>
        <v>290.990990990991</v>
      </c>
      <c r="F52" s="176">
        <v>0</v>
      </c>
      <c r="G52" s="208">
        <v>0</v>
      </c>
      <c r="H52" s="209"/>
      <c r="I52" s="207">
        <v>11.1</v>
      </c>
      <c r="J52" s="210">
        <v>32.3</v>
      </c>
      <c r="K52" s="93">
        <f>J52/I52*100</f>
        <v>290.990990990991</v>
      </c>
    </row>
    <row r="53" spans="1:11" ht="16.5" customHeight="1">
      <c r="A53" s="109" t="s">
        <v>99</v>
      </c>
      <c r="B53" s="133" t="s">
        <v>100</v>
      </c>
      <c r="C53" s="118">
        <f>F53+I53</f>
        <v>0</v>
      </c>
      <c r="D53" s="23">
        <f>G53+J53</f>
        <v>0</v>
      </c>
      <c r="E53" s="24"/>
      <c r="F53" s="211">
        <v>0</v>
      </c>
      <c r="G53" s="212"/>
      <c r="H53" s="209"/>
      <c r="I53" s="213"/>
      <c r="J53" s="214"/>
      <c r="K53" s="140"/>
    </row>
    <row r="54" spans="1:11" ht="13.5" customHeight="1" thickBot="1">
      <c r="A54" s="241" t="s">
        <v>94</v>
      </c>
      <c r="B54" s="239" t="s">
        <v>95</v>
      </c>
      <c r="C54" s="99">
        <f t="shared" si="2"/>
        <v>0</v>
      </c>
      <c r="D54" s="14">
        <f t="shared" si="2"/>
        <v>0</v>
      </c>
      <c r="E54" s="64"/>
      <c r="F54" s="215"/>
      <c r="G54" s="216"/>
      <c r="H54" s="237"/>
      <c r="I54" s="218"/>
      <c r="J54" s="218"/>
      <c r="K54" s="60"/>
    </row>
    <row r="55" spans="1:11" ht="26.25" customHeight="1">
      <c r="A55" s="240" t="s">
        <v>108</v>
      </c>
      <c r="B55" s="238" t="s">
        <v>109</v>
      </c>
      <c r="C55" s="69">
        <f>C56</f>
        <v>2664.2</v>
      </c>
      <c r="D55" s="11">
        <f>D56</f>
        <v>2977.5</v>
      </c>
      <c r="E55" s="11">
        <f>D55/C55*100</f>
        <v>111.75962765558143</v>
      </c>
      <c r="F55" s="163">
        <f>F56</f>
        <v>1173</v>
      </c>
      <c r="G55" s="164">
        <f>G56</f>
        <v>1319</v>
      </c>
      <c r="H55" s="209">
        <f>G55/F55*100</f>
        <v>112.44671781756182</v>
      </c>
      <c r="I55" s="163">
        <f>I56</f>
        <v>1491.2</v>
      </c>
      <c r="J55" s="164">
        <f>J56</f>
        <v>1658.5</v>
      </c>
      <c r="K55" s="36">
        <f>J55/I55*100</f>
        <v>111.21915236051503</v>
      </c>
    </row>
    <row r="56" spans="1:11" ht="22.5" customHeight="1">
      <c r="A56" s="103" t="s">
        <v>110</v>
      </c>
      <c r="B56" s="123" t="s">
        <v>111</v>
      </c>
      <c r="C56" s="71">
        <f>F56+I56</f>
        <v>2664.2</v>
      </c>
      <c r="D56" s="12">
        <f>G56+J56</f>
        <v>2977.5</v>
      </c>
      <c r="E56" s="13">
        <f>D56/C56*100</f>
        <v>111.75962765558143</v>
      </c>
      <c r="F56" s="165">
        <v>1173</v>
      </c>
      <c r="G56" s="166">
        <v>1319</v>
      </c>
      <c r="H56" s="176">
        <f>G56/F56*100</f>
        <v>112.44671781756182</v>
      </c>
      <c r="I56" s="167">
        <v>1491.2</v>
      </c>
      <c r="J56" s="167">
        <v>1658.5</v>
      </c>
      <c r="K56" s="44">
        <f>J56/I56*100</f>
        <v>111.21915236051503</v>
      </c>
    </row>
    <row r="57" spans="1:11" ht="12.75">
      <c r="A57" s="2"/>
      <c r="B57" s="2"/>
      <c r="C57" s="2"/>
      <c r="D57" s="2"/>
      <c r="E57" s="4"/>
      <c r="F57" s="220"/>
      <c r="G57" s="219"/>
      <c r="H57" s="220"/>
      <c r="K57" s="30"/>
    </row>
    <row r="58" spans="1:11" ht="12.75">
      <c r="A58" s="2"/>
      <c r="B58" s="2"/>
      <c r="C58" s="2"/>
      <c r="D58" s="2"/>
      <c r="E58" s="4"/>
      <c r="F58" s="220"/>
      <c r="G58" s="219"/>
      <c r="H58" s="220"/>
      <c r="K58" s="30"/>
    </row>
    <row r="59" spans="1:11" ht="12.75">
      <c r="A59" s="2"/>
      <c r="B59" s="2"/>
      <c r="C59" s="2"/>
      <c r="D59" s="2"/>
      <c r="E59" s="4"/>
      <c r="F59" s="220"/>
      <c r="G59" s="219"/>
      <c r="H59" s="220"/>
      <c r="K59" s="30"/>
    </row>
    <row r="60" spans="2:11" ht="12.75">
      <c r="B60" s="2"/>
      <c r="C60" s="2"/>
      <c r="D60" s="2"/>
      <c r="K60" s="30"/>
    </row>
    <row r="61" ht="12.75">
      <c r="K61" s="30"/>
    </row>
    <row r="62" ht="12.75">
      <c r="K62" s="30"/>
    </row>
    <row r="63" ht="12.75">
      <c r="K63" s="30"/>
    </row>
    <row r="64" ht="12.75">
      <c r="K64" s="30"/>
    </row>
    <row r="65" ht="12.75">
      <c r="K65" s="30"/>
    </row>
    <row r="66" ht="12.75">
      <c r="K66" s="30"/>
    </row>
    <row r="67" ht="12.75">
      <c r="K67" s="30"/>
    </row>
    <row r="68" ht="12.75">
      <c r="K68" s="30"/>
    </row>
    <row r="69" ht="12.75">
      <c r="K69" s="30"/>
    </row>
    <row r="70" ht="12.75">
      <c r="K70" s="30"/>
    </row>
    <row r="71" ht="12.75">
      <c r="K71" s="30"/>
    </row>
    <row r="72" ht="12.75">
      <c r="K72" s="30"/>
    </row>
    <row r="73" ht="12.75">
      <c r="K73" s="30"/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2018-05-16T05:41:59Z</cp:lastPrinted>
  <dcterms:created xsi:type="dcterms:W3CDTF">2005-03-14T02:05:48Z</dcterms:created>
  <dcterms:modified xsi:type="dcterms:W3CDTF">2018-06-05T09:47:52Z</dcterms:modified>
  <cp:category/>
  <cp:version/>
  <cp:contentType/>
  <cp:contentStatus/>
</cp:coreProperties>
</file>