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65" yWindow="600" windowWidth="4815" windowHeight="4860" tabRatio="667"/>
  </bookViews>
  <sheets>
    <sheet name="Приложение № 1" sheetId="12" r:id="rId1"/>
  </sheets>
  <definedNames>
    <definedName name="_xlnm.Print_Area" localSheetId="0">'Приложение № 1'!$A$1:$Y$309</definedName>
  </definedNames>
  <calcPr calcId="125725"/>
</workbook>
</file>

<file path=xl/calcChain.xml><?xml version="1.0" encoding="utf-8"?>
<calcChain xmlns="http://schemas.openxmlformats.org/spreadsheetml/2006/main">
  <c r="T101" i="12"/>
  <c r="T96"/>
  <c r="S101"/>
  <c r="S96"/>
  <c r="S19"/>
  <c r="S16"/>
  <c r="S15"/>
  <c r="S41"/>
  <c r="R41"/>
  <c r="R40"/>
  <c r="Q41"/>
  <c r="P41"/>
  <c r="P40"/>
  <c r="O41"/>
  <c r="U59"/>
  <c r="S225"/>
  <c r="T225"/>
  <c r="U225"/>
  <c r="V225"/>
  <c r="W225"/>
  <c r="X225"/>
  <c r="Q16"/>
  <c r="P16"/>
  <c r="O40"/>
  <c r="M16"/>
  <c r="Q182"/>
  <c r="Q177"/>
  <c r="Q176"/>
  <c r="R182"/>
  <c r="R177"/>
  <c r="S182"/>
  <c r="S177"/>
  <c r="S176"/>
  <c r="T182"/>
  <c r="T177"/>
  <c r="U182"/>
  <c r="V182"/>
  <c r="V177"/>
  <c r="W182"/>
  <c r="W177"/>
  <c r="X182"/>
  <c r="X177"/>
  <c r="P182"/>
  <c r="O182"/>
  <c r="N182"/>
  <c r="N177"/>
  <c r="M182"/>
  <c r="M177"/>
  <c r="Y197"/>
  <c r="Y198"/>
  <c r="Y199"/>
  <c r="Y44"/>
  <c r="Y45"/>
  <c r="Y46"/>
  <c r="Y43"/>
  <c r="N59"/>
  <c r="M59"/>
  <c r="P251"/>
  <c r="P245"/>
  <c r="P244"/>
  <c r="O251"/>
  <c r="O245"/>
  <c r="N251"/>
  <c r="N245"/>
  <c r="Y130"/>
  <c r="R59"/>
  <c r="R53"/>
  <c r="Y77"/>
  <c r="Y78"/>
  <c r="Y64"/>
  <c r="Y59"/>
  <c r="Y65"/>
  <c r="Y66"/>
  <c r="Y67"/>
  <c r="Y68"/>
  <c r="Y69"/>
  <c r="Y79"/>
  <c r="Y80"/>
  <c r="Y88"/>
  <c r="Y89"/>
  <c r="Y90"/>
  <c r="Y97"/>
  <c r="Y98"/>
  <c r="Y99"/>
  <c r="Y100"/>
  <c r="Y109"/>
  <c r="Y113"/>
  <c r="Y114"/>
  <c r="Y120"/>
  <c r="Y121"/>
  <c r="Y129"/>
  <c r="V59"/>
  <c r="W59"/>
  <c r="X59"/>
  <c r="T59"/>
  <c r="S59"/>
  <c r="N16"/>
  <c r="N19"/>
  <c r="Q251"/>
  <c r="Q245"/>
  <c r="T19"/>
  <c r="U19"/>
  <c r="V19"/>
  <c r="W19"/>
  <c r="X19"/>
  <c r="T16"/>
  <c r="R19"/>
  <c r="R16"/>
  <c r="P19"/>
  <c r="Q19"/>
  <c r="O19"/>
  <c r="O16"/>
  <c r="Q59"/>
  <c r="P59"/>
  <c r="O59"/>
  <c r="R63"/>
  <c r="N63"/>
  <c r="O63"/>
  <c r="P63"/>
  <c r="Q63"/>
  <c r="S63"/>
  <c r="T63"/>
  <c r="U63"/>
  <c r="V63"/>
  <c r="W63"/>
  <c r="X63"/>
  <c r="Q87"/>
  <c r="R87"/>
  <c r="S87"/>
  <c r="T87"/>
  <c r="U87"/>
  <c r="V87"/>
  <c r="W87"/>
  <c r="X87"/>
  <c r="P87"/>
  <c r="N87"/>
  <c r="O87"/>
  <c r="Y115"/>
  <c r="N112"/>
  <c r="O112"/>
  <c r="P112"/>
  <c r="Q112"/>
  <c r="R112"/>
  <c r="S112"/>
  <c r="T112"/>
  <c r="U112"/>
  <c r="V112"/>
  <c r="W112"/>
  <c r="X112"/>
  <c r="M112"/>
  <c r="N187"/>
  <c r="O187"/>
  <c r="P187"/>
  <c r="Q187"/>
  <c r="R187"/>
  <c r="S187"/>
  <c r="T187"/>
  <c r="U187"/>
  <c r="V187"/>
  <c r="W187"/>
  <c r="X187"/>
  <c r="M187"/>
  <c r="Y188"/>
  <c r="Y189"/>
  <c r="N202"/>
  <c r="O202"/>
  <c r="P202"/>
  <c r="Q202"/>
  <c r="R202"/>
  <c r="S202"/>
  <c r="T202"/>
  <c r="U202"/>
  <c r="V202"/>
  <c r="W202"/>
  <c r="X202"/>
  <c r="Y203"/>
  <c r="Y204"/>
  <c r="N211"/>
  <c r="O211"/>
  <c r="Q211"/>
  <c r="R211"/>
  <c r="S211"/>
  <c r="T211"/>
  <c r="U211"/>
  <c r="V211"/>
  <c r="W211"/>
  <c r="X211"/>
  <c r="M211"/>
  <c r="Y212"/>
  <c r="Y213"/>
  <c r="N216"/>
  <c r="O216"/>
  <c r="P216"/>
  <c r="Q216"/>
  <c r="R216"/>
  <c r="S216"/>
  <c r="T216"/>
  <c r="U216"/>
  <c r="V216"/>
  <c r="W216"/>
  <c r="X216"/>
  <c r="M216"/>
  <c r="Y217"/>
  <c r="Y218"/>
  <c r="Y227"/>
  <c r="N225"/>
  <c r="O225"/>
  <c r="P225"/>
  <c r="Q225"/>
  <c r="M225"/>
  <c r="Q259"/>
  <c r="R259"/>
  <c r="Y261"/>
  <c r="S266"/>
  <c r="R266"/>
  <c r="N259"/>
  <c r="O259"/>
  <c r="P259"/>
  <c r="S259"/>
  <c r="T259"/>
  <c r="U259"/>
  <c r="V259"/>
  <c r="W259"/>
  <c r="X259"/>
  <c r="M259"/>
  <c r="R251"/>
  <c r="N266"/>
  <c r="M266"/>
  <c r="O266"/>
  <c r="P266"/>
  <c r="Q266"/>
  <c r="Y268"/>
  <c r="N276"/>
  <c r="O276"/>
  <c r="P276"/>
  <c r="Q276"/>
  <c r="R276"/>
  <c r="S276"/>
  <c r="T276"/>
  <c r="U276"/>
  <c r="V276"/>
  <c r="W276"/>
  <c r="X276"/>
  <c r="M276"/>
  <c r="Y278"/>
  <c r="T287"/>
  <c r="U287"/>
  <c r="V287"/>
  <c r="W287"/>
  <c r="X287"/>
  <c r="R287"/>
  <c r="S287"/>
  <c r="Y289"/>
  <c r="R138"/>
  <c r="Y144"/>
  <c r="R18"/>
  <c r="R143"/>
  <c r="U16"/>
  <c r="V16"/>
  <c r="W16"/>
  <c r="X16"/>
  <c r="Y260"/>
  <c r="R122"/>
  <c r="R119"/>
  <c r="Y277"/>
  <c r="M17"/>
  <c r="N17"/>
  <c r="O17"/>
  <c r="P17"/>
  <c r="Q17"/>
  <c r="Y17"/>
  <c r="R17"/>
  <c r="S17"/>
  <c r="T17"/>
  <c r="U17"/>
  <c r="V17"/>
  <c r="W17"/>
  <c r="X17"/>
  <c r="M18"/>
  <c r="N18"/>
  <c r="O18"/>
  <c r="P18"/>
  <c r="Q18"/>
  <c r="S18"/>
  <c r="T18"/>
  <c r="U18"/>
  <c r="V18"/>
  <c r="W18"/>
  <c r="X18"/>
  <c r="M19"/>
  <c r="Y19"/>
  <c r="M20"/>
  <c r="N20"/>
  <c r="O20"/>
  <c r="P20"/>
  <c r="Q20"/>
  <c r="R20"/>
  <c r="S20"/>
  <c r="T20"/>
  <c r="U20"/>
  <c r="V20"/>
  <c r="W20"/>
  <c r="X20"/>
  <c r="M21"/>
  <c r="N21"/>
  <c r="O21"/>
  <c r="P21"/>
  <c r="Q21"/>
  <c r="R21"/>
  <c r="S21"/>
  <c r="T21"/>
  <c r="U21"/>
  <c r="V21"/>
  <c r="W21"/>
  <c r="X21"/>
  <c r="M22"/>
  <c r="N22"/>
  <c r="O22"/>
  <c r="P22"/>
  <c r="Y22"/>
  <c r="Q22"/>
  <c r="R22"/>
  <c r="S22"/>
  <c r="T22"/>
  <c r="U22"/>
  <c r="V22"/>
  <c r="W22"/>
  <c r="X22"/>
  <c r="M23"/>
  <c r="N23"/>
  <c r="O23"/>
  <c r="Y23"/>
  <c r="P23"/>
  <c r="Q23"/>
  <c r="R23"/>
  <c r="S23"/>
  <c r="T23"/>
  <c r="U23"/>
  <c r="V23"/>
  <c r="W23"/>
  <c r="X23"/>
  <c r="M25"/>
  <c r="N25"/>
  <c r="O25"/>
  <c r="P25"/>
  <c r="Q25"/>
  <c r="R25"/>
  <c r="R24"/>
  <c r="R14"/>
  <c r="S25"/>
  <c r="T25"/>
  <c r="U25"/>
  <c r="V25"/>
  <c r="W25"/>
  <c r="X25"/>
  <c r="M26"/>
  <c r="N26"/>
  <c r="O26"/>
  <c r="P26"/>
  <c r="Q26"/>
  <c r="R26"/>
  <c r="S26"/>
  <c r="T26"/>
  <c r="U26"/>
  <c r="V26"/>
  <c r="W26"/>
  <c r="X26"/>
  <c r="M27"/>
  <c r="N27"/>
  <c r="O27"/>
  <c r="P27"/>
  <c r="Q27"/>
  <c r="R27"/>
  <c r="S27"/>
  <c r="T27"/>
  <c r="U27"/>
  <c r="V27"/>
  <c r="W27"/>
  <c r="X27"/>
  <c r="M28"/>
  <c r="N28"/>
  <c r="Y28"/>
  <c r="O28"/>
  <c r="P28"/>
  <c r="Q28"/>
  <c r="R28"/>
  <c r="S28"/>
  <c r="T28"/>
  <c r="U28"/>
  <c r="V28"/>
  <c r="W28"/>
  <c r="X28"/>
  <c r="M29"/>
  <c r="N29"/>
  <c r="O29"/>
  <c r="P29"/>
  <c r="Q29"/>
  <c r="Q24"/>
  <c r="R29"/>
  <c r="S29"/>
  <c r="T29"/>
  <c r="Y29"/>
  <c r="U29"/>
  <c r="V29"/>
  <c r="W29"/>
  <c r="X29"/>
  <c r="X24"/>
  <c r="X14"/>
  <c r="M30"/>
  <c r="N30"/>
  <c r="O30"/>
  <c r="P30"/>
  <c r="P24"/>
  <c r="Q30"/>
  <c r="R30"/>
  <c r="S30"/>
  <c r="T30"/>
  <c r="U30"/>
  <c r="V30"/>
  <c r="W30"/>
  <c r="W24"/>
  <c r="W14"/>
  <c r="X30"/>
  <c r="M31"/>
  <c r="N31"/>
  <c r="O31"/>
  <c r="Y31"/>
  <c r="P31"/>
  <c r="Q31"/>
  <c r="R31"/>
  <c r="S31"/>
  <c r="T31"/>
  <c r="U31"/>
  <c r="V31"/>
  <c r="W31"/>
  <c r="X31"/>
  <c r="M32"/>
  <c r="N32"/>
  <c r="O32"/>
  <c r="P32"/>
  <c r="Q32"/>
  <c r="R32"/>
  <c r="S32"/>
  <c r="T32"/>
  <c r="U32"/>
  <c r="V32"/>
  <c r="W32"/>
  <c r="X32"/>
  <c r="M33"/>
  <c r="N33"/>
  <c r="Y33"/>
  <c r="O33"/>
  <c r="P33"/>
  <c r="Q33"/>
  <c r="R33"/>
  <c r="S33"/>
  <c r="T33"/>
  <c r="U33"/>
  <c r="V33"/>
  <c r="W33"/>
  <c r="X33"/>
  <c r="M34"/>
  <c r="Y34"/>
  <c r="N34"/>
  <c r="O34"/>
  <c r="P34"/>
  <c r="Q34"/>
  <c r="R34"/>
  <c r="S34"/>
  <c r="T34"/>
  <c r="U34"/>
  <c r="V34"/>
  <c r="W34"/>
  <c r="X34"/>
  <c r="M35"/>
  <c r="Y35"/>
  <c r="N35"/>
  <c r="O35"/>
  <c r="P35"/>
  <c r="Q35"/>
  <c r="R35"/>
  <c r="S35"/>
  <c r="S24"/>
  <c r="T35"/>
  <c r="U35"/>
  <c r="V35"/>
  <c r="W35"/>
  <c r="X35"/>
  <c r="P36"/>
  <c r="Y36"/>
  <c r="N40"/>
  <c r="S40"/>
  <c r="M41"/>
  <c r="M40"/>
  <c r="N41"/>
  <c r="Q40"/>
  <c r="T41"/>
  <c r="T40"/>
  <c r="U41"/>
  <c r="U40"/>
  <c r="V41"/>
  <c r="V40"/>
  <c r="W41"/>
  <c r="W40"/>
  <c r="X41"/>
  <c r="X40"/>
  <c r="M43"/>
  <c r="R43"/>
  <c r="S43"/>
  <c r="T43"/>
  <c r="U43"/>
  <c r="V43"/>
  <c r="W43"/>
  <c r="X43"/>
  <c r="M60"/>
  <c r="N60"/>
  <c r="O60"/>
  <c r="P60"/>
  <c r="Q60"/>
  <c r="R60"/>
  <c r="S60"/>
  <c r="S54"/>
  <c r="T60"/>
  <c r="U60"/>
  <c r="V60"/>
  <c r="W60"/>
  <c r="X60"/>
  <c r="M61"/>
  <c r="M56"/>
  <c r="N61"/>
  <c r="N56"/>
  <c r="N52"/>
  <c r="O61"/>
  <c r="O56"/>
  <c r="P61"/>
  <c r="P56"/>
  <c r="Q61"/>
  <c r="Q56"/>
  <c r="R61"/>
  <c r="R56"/>
  <c r="S61"/>
  <c r="T61"/>
  <c r="T56"/>
  <c r="U61"/>
  <c r="V61"/>
  <c r="V58"/>
  <c r="W61"/>
  <c r="W58"/>
  <c r="X61"/>
  <c r="X56"/>
  <c r="M70"/>
  <c r="M63"/>
  <c r="Y71"/>
  <c r="Y70"/>
  <c r="Y63"/>
  <c r="Y72"/>
  <c r="Y73"/>
  <c r="M81"/>
  <c r="M76"/>
  <c r="N81"/>
  <c r="N76"/>
  <c r="O81"/>
  <c r="O76"/>
  <c r="P81"/>
  <c r="P76"/>
  <c r="Q81"/>
  <c r="Q76"/>
  <c r="R81"/>
  <c r="R76"/>
  <c r="S81"/>
  <c r="S76"/>
  <c r="T81"/>
  <c r="T76"/>
  <c r="U81"/>
  <c r="U76"/>
  <c r="V81"/>
  <c r="V76"/>
  <c r="W81"/>
  <c r="W76"/>
  <c r="X81"/>
  <c r="X76"/>
  <c r="Y82"/>
  <c r="Y83"/>
  <c r="Y84"/>
  <c r="M91"/>
  <c r="M87"/>
  <c r="Y92"/>
  <c r="Y91"/>
  <c r="Y87"/>
  <c r="Y93"/>
  <c r="M101"/>
  <c r="M96"/>
  <c r="N101"/>
  <c r="N96"/>
  <c r="O101"/>
  <c r="O96"/>
  <c r="P101"/>
  <c r="P96"/>
  <c r="Q101"/>
  <c r="Q96"/>
  <c r="R101"/>
  <c r="R96"/>
  <c r="U101"/>
  <c r="U96"/>
  <c r="V101"/>
  <c r="V96"/>
  <c r="W101"/>
  <c r="W96"/>
  <c r="X101"/>
  <c r="X96"/>
  <c r="Y102"/>
  <c r="Y103"/>
  <c r="Y104"/>
  <c r="Y105"/>
  <c r="Y101"/>
  <c r="Y96"/>
  <c r="O108"/>
  <c r="Y111"/>
  <c r="Y110"/>
  <c r="Y116"/>
  <c r="O119"/>
  <c r="P119"/>
  <c r="Q119"/>
  <c r="M122"/>
  <c r="M119"/>
  <c r="N122"/>
  <c r="N119"/>
  <c r="O122"/>
  <c r="P122"/>
  <c r="Q122"/>
  <c r="S122"/>
  <c r="S119"/>
  <c r="T122"/>
  <c r="T119"/>
  <c r="U122"/>
  <c r="U119"/>
  <c r="V122"/>
  <c r="V119"/>
  <c r="W122"/>
  <c r="W119"/>
  <c r="X122"/>
  <c r="X119"/>
  <c r="Y123"/>
  <c r="Y124"/>
  <c r="Y125"/>
  <c r="M131"/>
  <c r="M128"/>
  <c r="N131"/>
  <c r="N128"/>
  <c r="O131"/>
  <c r="O128"/>
  <c r="P131"/>
  <c r="P128"/>
  <c r="Q131"/>
  <c r="Q128"/>
  <c r="R131"/>
  <c r="R128"/>
  <c r="S131"/>
  <c r="S128"/>
  <c r="T131"/>
  <c r="T128"/>
  <c r="U131"/>
  <c r="U128"/>
  <c r="V131"/>
  <c r="V128"/>
  <c r="W131"/>
  <c r="W128"/>
  <c r="X131"/>
  <c r="X128"/>
  <c r="Y132"/>
  <c r="Y133"/>
  <c r="Y134"/>
  <c r="Q135"/>
  <c r="S135"/>
  <c r="T135"/>
  <c r="U135"/>
  <c r="V135"/>
  <c r="W135"/>
  <c r="X135"/>
  <c r="Y136"/>
  <c r="Y135"/>
  <c r="M138"/>
  <c r="N138"/>
  <c r="N137"/>
  <c r="O138"/>
  <c r="P138"/>
  <c r="Q138"/>
  <c r="S138"/>
  <c r="S53"/>
  <c r="S52"/>
  <c r="T138"/>
  <c r="U138"/>
  <c r="V138"/>
  <c r="W138"/>
  <c r="X138"/>
  <c r="M139"/>
  <c r="M54"/>
  <c r="N139"/>
  <c r="O139"/>
  <c r="P139"/>
  <c r="P54"/>
  <c r="Q139"/>
  <c r="Q54"/>
  <c r="R139"/>
  <c r="S139"/>
  <c r="T139"/>
  <c r="U139"/>
  <c r="U54"/>
  <c r="U52"/>
  <c r="V139"/>
  <c r="W139"/>
  <c r="X139"/>
  <c r="M140"/>
  <c r="M55"/>
  <c r="N140"/>
  <c r="N55"/>
  <c r="O140"/>
  <c r="O55"/>
  <c r="O52"/>
  <c r="P140"/>
  <c r="P137"/>
  <c r="Q140"/>
  <c r="Q55"/>
  <c r="R140"/>
  <c r="S140"/>
  <c r="S55"/>
  <c r="T140"/>
  <c r="T55"/>
  <c r="U140"/>
  <c r="U55"/>
  <c r="V140"/>
  <c r="V55"/>
  <c r="W140"/>
  <c r="X140"/>
  <c r="X55"/>
  <c r="X52"/>
  <c r="M141"/>
  <c r="N141"/>
  <c r="O141"/>
  <c r="P141"/>
  <c r="Q141"/>
  <c r="R141"/>
  <c r="R137"/>
  <c r="S141"/>
  <c r="T141"/>
  <c r="U141"/>
  <c r="V141"/>
  <c r="W141"/>
  <c r="X141"/>
  <c r="P143"/>
  <c r="Q143"/>
  <c r="Y145"/>
  <c r="M146"/>
  <c r="O146"/>
  <c r="O143"/>
  <c r="S146"/>
  <c r="S143"/>
  <c r="T146"/>
  <c r="T143"/>
  <c r="U146"/>
  <c r="U143"/>
  <c r="V146"/>
  <c r="V143"/>
  <c r="W146"/>
  <c r="W143"/>
  <c r="X146"/>
  <c r="X143"/>
  <c r="Y147"/>
  <c r="Y148"/>
  <c r="Y149"/>
  <c r="Y150"/>
  <c r="Y140"/>
  <c r="Y151"/>
  <c r="Y141"/>
  <c r="O162"/>
  <c r="P162"/>
  <c r="Q162"/>
  <c r="R162"/>
  <c r="S162"/>
  <c r="T162"/>
  <c r="U162"/>
  <c r="V162"/>
  <c r="W162"/>
  <c r="X162"/>
  <c r="Y163"/>
  <c r="Q164"/>
  <c r="Y164"/>
  <c r="Y162"/>
  <c r="Y165"/>
  <c r="N168"/>
  <c r="O168"/>
  <c r="P168"/>
  <c r="Q168"/>
  <c r="R168"/>
  <c r="S168"/>
  <c r="T168"/>
  <c r="U168"/>
  <c r="V168"/>
  <c r="W168"/>
  <c r="X168"/>
  <c r="Y169"/>
  <c r="M170"/>
  <c r="Y170"/>
  <c r="Y168"/>
  <c r="Y171"/>
  <c r="Y139"/>
  <c r="Q183"/>
  <c r="R183"/>
  <c r="S183"/>
  <c r="T183"/>
  <c r="U183"/>
  <c r="V183"/>
  <c r="W183"/>
  <c r="X183"/>
  <c r="M184"/>
  <c r="M178"/>
  <c r="M176"/>
  <c r="N184"/>
  <c r="N178"/>
  <c r="O184"/>
  <c r="O181"/>
  <c r="Q184"/>
  <c r="Q181"/>
  <c r="R184"/>
  <c r="R178"/>
  <c r="R176"/>
  <c r="S184"/>
  <c r="S178"/>
  <c r="T184"/>
  <c r="T178"/>
  <c r="T176"/>
  <c r="U184"/>
  <c r="U181"/>
  <c r="V184"/>
  <c r="V178"/>
  <c r="V176"/>
  <c r="W184"/>
  <c r="W178"/>
  <c r="X184"/>
  <c r="X181"/>
  <c r="P185"/>
  <c r="Q185"/>
  <c r="Q179"/>
  <c r="R185"/>
  <c r="R179"/>
  <c r="S185"/>
  <c r="S179"/>
  <c r="T185"/>
  <c r="T179"/>
  <c r="U185"/>
  <c r="U179"/>
  <c r="U176"/>
  <c r="V185"/>
  <c r="V179"/>
  <c r="W185"/>
  <c r="W179"/>
  <c r="X185"/>
  <c r="X179"/>
  <c r="Y190"/>
  <c r="Z190"/>
  <c r="Y191"/>
  <c r="M192"/>
  <c r="O192"/>
  <c r="P192"/>
  <c r="Y193"/>
  <c r="Y194"/>
  <c r="Y192"/>
  <c r="Y195"/>
  <c r="R196"/>
  <c r="S196"/>
  <c r="T196"/>
  <c r="U196"/>
  <c r="V196"/>
  <c r="W196"/>
  <c r="X196"/>
  <c r="T200"/>
  <c r="Y200"/>
  <c r="U200"/>
  <c r="V200"/>
  <c r="W200"/>
  <c r="X200"/>
  <c r="Y201"/>
  <c r="M205"/>
  <c r="M202"/>
  <c r="Y206"/>
  <c r="Y205"/>
  <c r="Y202"/>
  <c r="N207"/>
  <c r="Y208"/>
  <c r="M209"/>
  <c r="M207"/>
  <c r="Y210"/>
  <c r="Y209"/>
  <c r="Y207"/>
  <c r="P214"/>
  <c r="P211"/>
  <c r="Y215"/>
  <c r="Y219"/>
  <c r="Y216"/>
  <c r="Y220"/>
  <c r="R221"/>
  <c r="T221"/>
  <c r="U221"/>
  <c r="V221"/>
  <c r="W221"/>
  <c r="X221"/>
  <c r="Y222"/>
  <c r="Y223"/>
  <c r="Y221"/>
  <c r="Y224"/>
  <c r="R225"/>
  <c r="Y226"/>
  <c r="Y228"/>
  <c r="Y225"/>
  <c r="Y229"/>
  <c r="S230"/>
  <c r="T230"/>
  <c r="U230"/>
  <c r="V230"/>
  <c r="W230"/>
  <c r="X230"/>
  <c r="Y231"/>
  <c r="Y230"/>
  <c r="S232"/>
  <c r="T232"/>
  <c r="U232"/>
  <c r="V232"/>
  <c r="W232"/>
  <c r="X232"/>
  <c r="Y233"/>
  <c r="Y232"/>
  <c r="S234"/>
  <c r="T234"/>
  <c r="U234"/>
  <c r="V234"/>
  <c r="W234"/>
  <c r="X234"/>
  <c r="Y235"/>
  <c r="Y234"/>
  <c r="S236"/>
  <c r="T236"/>
  <c r="U236"/>
  <c r="V236"/>
  <c r="W236"/>
  <c r="X236"/>
  <c r="Y237"/>
  <c r="Y236"/>
  <c r="P238"/>
  <c r="Q238"/>
  <c r="R238"/>
  <c r="S238"/>
  <c r="T238"/>
  <c r="U238"/>
  <c r="V238"/>
  <c r="W238"/>
  <c r="X238"/>
  <c r="Y239"/>
  <c r="Y183"/>
  <c r="Y240"/>
  <c r="Y241"/>
  <c r="Y185"/>
  <c r="Y179"/>
  <c r="P248"/>
  <c r="Y248"/>
  <c r="M251"/>
  <c r="M245"/>
  <c r="S251"/>
  <c r="S245"/>
  <c r="T251"/>
  <c r="U251"/>
  <c r="U250"/>
  <c r="V251"/>
  <c r="V245"/>
  <c r="V244"/>
  <c r="W251"/>
  <c r="X251"/>
  <c r="X245"/>
  <c r="M252"/>
  <c r="Y252"/>
  <c r="N252"/>
  <c r="N246"/>
  <c r="O252"/>
  <c r="O246"/>
  <c r="P252"/>
  <c r="P246"/>
  <c r="Q252"/>
  <c r="Q246"/>
  <c r="R252"/>
  <c r="R246"/>
  <c r="S252"/>
  <c r="T252"/>
  <c r="T246"/>
  <c r="U252"/>
  <c r="U246"/>
  <c r="V252"/>
  <c r="V246"/>
  <c r="W252"/>
  <c r="W246"/>
  <c r="X252"/>
  <c r="X246"/>
  <c r="P253"/>
  <c r="Y253"/>
  <c r="M254"/>
  <c r="M247"/>
  <c r="N254"/>
  <c r="N250"/>
  <c r="O254"/>
  <c r="O247"/>
  <c r="P254"/>
  <c r="P247"/>
  <c r="Q254"/>
  <c r="Q247"/>
  <c r="R254"/>
  <c r="R247"/>
  <c r="S254"/>
  <c r="S250"/>
  <c r="T254"/>
  <c r="T247"/>
  <c r="U254"/>
  <c r="U247"/>
  <c r="V254"/>
  <c r="V247"/>
  <c r="W254"/>
  <c r="W247"/>
  <c r="W244"/>
  <c r="X254"/>
  <c r="X247"/>
  <c r="P256"/>
  <c r="Q256"/>
  <c r="R256"/>
  <c r="S256"/>
  <c r="T256"/>
  <c r="U256"/>
  <c r="V256"/>
  <c r="W256"/>
  <c r="X256"/>
  <c r="Y257"/>
  <c r="Y256"/>
  <c r="Y258"/>
  <c r="Y254"/>
  <c r="Y247"/>
  <c r="Y262"/>
  <c r="Y259"/>
  <c r="M263"/>
  <c r="N263"/>
  <c r="O263"/>
  <c r="P263"/>
  <c r="Q263"/>
  <c r="R263"/>
  <c r="S263"/>
  <c r="T263"/>
  <c r="V263"/>
  <c r="W263"/>
  <c r="X263"/>
  <c r="Y263"/>
  <c r="T266"/>
  <c r="U266"/>
  <c r="V266"/>
  <c r="W266"/>
  <c r="X266"/>
  <c r="Y267"/>
  <c r="Y266"/>
  <c r="Y269"/>
  <c r="M270"/>
  <c r="Y271"/>
  <c r="Y270"/>
  <c r="M272"/>
  <c r="Y273"/>
  <c r="Y272"/>
  <c r="M274"/>
  <c r="Y275"/>
  <c r="Y274"/>
  <c r="M279"/>
  <c r="Y280"/>
  <c r="Y279"/>
  <c r="M281"/>
  <c r="N281"/>
  <c r="O281"/>
  <c r="P281"/>
  <c r="Q281"/>
  <c r="R281"/>
  <c r="S281"/>
  <c r="T281"/>
  <c r="U281"/>
  <c r="V281"/>
  <c r="W281"/>
  <c r="X281"/>
  <c r="Y282"/>
  <c r="Z282"/>
  <c r="Y283"/>
  <c r="Y281"/>
  <c r="M284"/>
  <c r="Y284"/>
  <c r="N284"/>
  <c r="O284"/>
  <c r="P284"/>
  <c r="Q284"/>
  <c r="R284"/>
  <c r="S284"/>
  <c r="T284"/>
  <c r="U284"/>
  <c r="V284"/>
  <c r="W284"/>
  <c r="X284"/>
  <c r="Y285"/>
  <c r="Y286"/>
  <c r="O287"/>
  <c r="P287"/>
  <c r="Q287"/>
  <c r="Y288"/>
  <c r="Y287"/>
  <c r="Y290"/>
  <c r="M291"/>
  <c r="N291"/>
  <c r="O291"/>
  <c r="P291"/>
  <c r="Q291"/>
  <c r="R291"/>
  <c r="S291"/>
  <c r="T291"/>
  <c r="U291"/>
  <c r="V291"/>
  <c r="W291"/>
  <c r="X291"/>
  <c r="Y292"/>
  <c r="Y291"/>
  <c r="Y293"/>
  <c r="N294"/>
  <c r="S294"/>
  <c r="T294"/>
  <c r="U294"/>
  <c r="V294"/>
  <c r="W294"/>
  <c r="X294"/>
  <c r="Y295"/>
  <c r="Y294"/>
  <c r="M296"/>
  <c r="O296"/>
  <c r="P296"/>
  <c r="Q296"/>
  <c r="R296"/>
  <c r="S296"/>
  <c r="T296"/>
  <c r="U296"/>
  <c r="V296"/>
  <c r="W296"/>
  <c r="X296"/>
  <c r="Y296"/>
  <c r="Y299"/>
  <c r="Y298"/>
  <c r="Y300"/>
  <c r="S301"/>
  <c r="T301"/>
  <c r="U301"/>
  <c r="V301"/>
  <c r="W301"/>
  <c r="X301"/>
  <c r="Y302"/>
  <c r="Y301"/>
  <c r="Q303"/>
  <c r="S303"/>
  <c r="T303"/>
  <c r="U303"/>
  <c r="V303"/>
  <c r="W303"/>
  <c r="X303"/>
  <c r="Y304"/>
  <c r="Y303"/>
  <c r="Y305"/>
  <c r="P306"/>
  <c r="Q306"/>
  <c r="R306"/>
  <c r="S306"/>
  <c r="T306"/>
  <c r="U306"/>
  <c r="V306"/>
  <c r="W306"/>
  <c r="X306"/>
  <c r="Y307"/>
  <c r="Y306"/>
  <c r="Y308"/>
  <c r="R245"/>
  <c r="R244"/>
  <c r="M250"/>
  <c r="V24"/>
  <c r="X250"/>
  <c r="P184"/>
  <c r="P178"/>
  <c r="X137"/>
  <c r="V54"/>
  <c r="Y214"/>
  <c r="Y211"/>
  <c r="W54"/>
  <c r="O54"/>
  <c r="M58"/>
  <c r="M137"/>
  <c r="Y25"/>
  <c r="N58"/>
  <c r="Z292"/>
  <c r="Z288"/>
  <c r="Y112"/>
  <c r="W55"/>
  <c r="X58"/>
  <c r="P58"/>
  <c r="V53"/>
  <c r="P15"/>
  <c r="P14"/>
  <c r="V181"/>
  <c r="R181"/>
  <c r="U177"/>
  <c r="S181"/>
  <c r="O177"/>
  <c r="O176"/>
  <c r="M181"/>
  <c r="M15"/>
  <c r="P53"/>
  <c r="P250"/>
  <c r="Z295"/>
  <c r="T54"/>
  <c r="Y187"/>
  <c r="W245"/>
  <c r="V56"/>
  <c r="O53"/>
  <c r="Q58"/>
  <c r="T137"/>
  <c r="Q178"/>
  <c r="R55"/>
  <c r="Q53"/>
  <c r="Q52"/>
  <c r="Y60"/>
  <c r="Y54"/>
  <c r="Q15"/>
  <c r="Q14"/>
  <c r="O15"/>
  <c r="O14"/>
  <c r="N176"/>
  <c r="Y26"/>
  <c r="Y41"/>
  <c r="Y40"/>
  <c r="U15"/>
  <c r="U56"/>
  <c r="T181"/>
  <c r="Y182"/>
  <c r="Y177"/>
  <c r="Y176"/>
  <c r="T245"/>
  <c r="T244"/>
  <c r="T250"/>
  <c r="T15"/>
  <c r="Y276"/>
  <c r="Y131"/>
  <c r="Y128"/>
  <c r="Y138"/>
  <c r="Y137"/>
  <c r="U24"/>
  <c r="U14"/>
  <c r="N24"/>
  <c r="Y21"/>
  <c r="Y18"/>
  <c r="N15"/>
  <c r="N14"/>
  <c r="T53"/>
  <c r="Y108"/>
  <c r="M53"/>
  <c r="Y251"/>
  <c r="X178"/>
  <c r="X176"/>
  <c r="Y146"/>
  <c r="Y143"/>
  <c r="X54"/>
  <c r="Y27"/>
  <c r="T24"/>
  <c r="O24"/>
  <c r="M24"/>
  <c r="M14"/>
  <c r="Y20"/>
  <c r="X15"/>
  <c r="V15"/>
  <c r="V14"/>
  <c r="O58"/>
  <c r="X53"/>
  <c r="N53"/>
  <c r="Y196"/>
  <c r="N181"/>
  <c r="P181"/>
  <c r="P177"/>
  <c r="P176"/>
  <c r="U58"/>
  <c r="Y55"/>
  <c r="W250"/>
  <c r="W53"/>
  <c r="W137"/>
  <c r="U137"/>
  <c r="Y122"/>
  <c r="Y119"/>
  <c r="Y32"/>
  <c r="R58"/>
  <c r="U53"/>
  <c r="Y184"/>
  <c r="U178"/>
  <c r="W181"/>
  <c r="T58"/>
  <c r="M246"/>
  <c r="V250"/>
  <c r="S246"/>
  <c r="N247"/>
  <c r="O250"/>
  <c r="V52"/>
  <c r="M168"/>
  <c r="Q250"/>
  <c r="Y238"/>
  <c r="R250"/>
  <c r="O178"/>
  <c r="O137"/>
  <c r="V137"/>
  <c r="Q137"/>
  <c r="N54"/>
  <c r="Y30"/>
  <c r="W15"/>
  <c r="R15"/>
  <c r="Y178"/>
  <c r="Y181"/>
  <c r="T52"/>
  <c r="T14"/>
  <c r="N244"/>
  <c r="P55"/>
  <c r="R54"/>
  <c r="Y61"/>
  <c r="Y56"/>
  <c r="Y16"/>
  <c r="S58"/>
  <c r="S56"/>
  <c r="Y81"/>
  <c r="Y76"/>
  <c r="Y15"/>
  <c r="Y14"/>
  <c r="Y250"/>
  <c r="Y246"/>
  <c r="M244"/>
  <c r="Y245"/>
  <c r="Y244"/>
  <c r="W176"/>
  <c r="S14"/>
  <c r="X244"/>
  <c r="W52"/>
  <c r="O244"/>
  <c r="M52"/>
  <c r="Y24"/>
  <c r="R52"/>
  <c r="Q244"/>
  <c r="P52"/>
  <c r="Y53"/>
  <c r="Y52"/>
  <c r="Y58"/>
  <c r="S244"/>
  <c r="S247"/>
  <c r="U245"/>
  <c r="U244"/>
  <c r="Z194"/>
  <c r="S137"/>
  <c r="W56"/>
</calcChain>
</file>

<file path=xl/sharedStrings.xml><?xml version="1.0" encoding="utf-8"?>
<sst xmlns="http://schemas.openxmlformats.org/spreadsheetml/2006/main" count="2894" uniqueCount="377">
  <si>
    <t>С=В*100/А, А- всего обучающихся инвалидов в текущем году, В -  количество инвалидов, обучавшихся по программам среднего профессионального образования, выбывших по причине академической неуспеваемости в текущем году, С - доля студентов из числа инвалидов, обучавшихся по программам среднего профессионального образования, выбывших по причине академической неуспеваемости.</t>
  </si>
  <si>
    <t>Мероприятие "Приобретение индивидуальной FM-системы  для людей с нарушением слуха"</t>
  </si>
  <si>
    <r>
      <t xml:space="preserve">Основное  мероприятие  </t>
    </r>
    <r>
      <rPr>
        <sz val="12"/>
        <rFont val="Times New Roman"/>
        <family val="1"/>
        <charset val="204"/>
      </rPr>
      <t>"Разработка,  издание  карты  доступности  объектов  и услуг муниципальных районов и городских округов  Забайкальского   края   и   безбарьерной   карты   г. Читы с указанием доступных объектов и маршрутов движения низкопольного транспорта"</t>
    </r>
  </si>
  <si>
    <t xml:space="preserve">F=Ax100%/Q где: F- детей-инвалидов, которым созданы условия для получения качественного общего образования, от общей численности детей-инвалидов школьного возраста; А - количество детей-инвалидов, обучающихся в общеобразовательных организациях; Q - общая численность детей-инвалидов школьного возраста (по данным Государственного учреждения - Отделения Пенсионного фонда Российской Федерации по Забайкальскому краю )
</t>
  </si>
  <si>
    <t>2014-2016</t>
  </si>
  <si>
    <t>Задача 4 ."Формирование условий для беспрепятственного доступа инвалидов и других МГН к приоритетным объектам и услугам в сфере социальной защиты, здравоохранения, культуры, образования, транспорта и пешеходной инфраструктуры, информации и связи, физической культуры и спорта в Забайкальском крае"</t>
  </si>
  <si>
    <t>Мероприятие "Адаптация для инвалидов и других МГН приоритетных объектов профессиональных образовательных организаций: создание универсальной безбарьерной среды, позволяющей обучаться совместно детям-инвалидам и детям, не имеющим нарушения развития, в профессиональных образовательных организациях Забайкальского края, в том числе: установка средств информационной доступности, тактильных табличек, оборудование пандусами и поручнями"</t>
  </si>
  <si>
    <t>Показатель  "Доля доступных для инвалидов и других МГН приоритетных объектов социальной, транспортной, инженерной инфраструктуры в общем количестве приоритетных объектов в Забайкальском крае"</t>
  </si>
  <si>
    <t>Министерство образования, науки и молодежной политики Забайкальского края (из средств Министерства труда и социальной защиты Российской Федерации)</t>
  </si>
  <si>
    <t>2.1.2. ПП-1</t>
  </si>
  <si>
    <t xml:space="preserve">Министерство труда и социальной защиты населения Забайкальского края, ООО "Читинский центр социально-трудовой реабилитации инвалидов по зрению Всероссийского общества слепых" </t>
  </si>
  <si>
    <t>2.1.2. ПП-2</t>
  </si>
  <si>
    <t xml:space="preserve">F=Ax100%/Q где: F - доля детей-инвалидов в возрасте от 1,5 до 7 лет, охваченных дошкольным образованием, от общей численности детей-инвалидов данного возраста; А - количество детей-инвалидов в дошкольных образовательных организациях; Q - общая численность детей-инвалидов дошкольного возраста (по данным регионального Пенсионного фонда)
</t>
  </si>
  <si>
    <t>2.1.4. ПП-1</t>
  </si>
  <si>
    <t>2.1.4 ПП-2</t>
  </si>
  <si>
    <t>2.1.5. ПП-1</t>
  </si>
  <si>
    <t>Показатель "Доля инвалидов, принятых на обучение по программам среднего профессионального образования (по отношению к предыдущему году)"</t>
  </si>
  <si>
    <t>Показатель "Доля студентов из числа инвалидов, обучавшихся по программам среднего профессионального образования, выбывших по причине академической неуспеваемости"</t>
  </si>
  <si>
    <t>Мероприятие "Адаптация для инвалидов и других МГН приоритетных объектов социальной защиты населения: приобретение телефонных аппаратов с учетом особых потребностей инвалидов по слуху и зрению, приобретение подъемных устройств, приобретение и установка адаптационного приспособления для оборудования санитарных комнат, установка средств информации и телекоммуникации, приспособление лестниц внутри зданий; оборудование пандусами, поручнями, тактильными плитками, световыми табло и пр."</t>
  </si>
  <si>
    <t>Мероприятие "Адаптация для инвалидов и других МГН приоритетных объектов физической культуры и спорта: приобретение мобильных механических подъемных устройств, раздвижных телескопических пандусов, ступенькоходов, информационных табло и пр."</t>
  </si>
  <si>
    <t>Мероприятие "Адаптация для инвалидов и других МГН приоритетных объектов занятости населения: установка средств информационной доступности, тактильных табличек и мнемосхем, оборудование кнопками вызова помощника, пандусами и поручнями и пр."</t>
  </si>
  <si>
    <t>Мероприятие "Адаптация для инвалидов и других МГН приоритетных объектов здравоохранения: установка средств информационной доступности, тактильных табличек и мнемосхем, оборудование кнопками вызова помощника, пандусами и поручнями и пр."</t>
  </si>
  <si>
    <t>2.1.3. ПП-1</t>
  </si>
  <si>
    <t>Показатель "Доля образовательных организаций, в которых созданы условия для получения детьми-инвалидами качественного образования, в общем количестве образовательных организаций в Забайкальском крае"</t>
  </si>
  <si>
    <t xml:space="preserve">Показатель "Доля приоритетных объектов, доступных для инвалидов и других МГН в сфере социальной защиты, в общем количестве приоритетных объектов в сфере социальной защиты в Забайкальском крае" </t>
  </si>
  <si>
    <t xml:space="preserve">Количество доступных для инвалидов и других МГН приоритетных объектов в сфере социальной защиты  в Забайкальском крае / Общее количество приоритетных объектов в сфере социальной защиты в Забайкальском крае *100%
</t>
  </si>
  <si>
    <t>2.1.1. ПП-2</t>
  </si>
  <si>
    <t>Мероприятие "Государственная поддержка региональных (краевых) общероссийских общественных объединений и организаций инвалидов"</t>
  </si>
  <si>
    <t xml:space="preserve">Показатель "Доля приоритетных объектов, доступных для инвалидов и других МГН в сфере культуры, в общем количестве приоритетных объектов в сфере культуры  в Забайкальском крае" </t>
  </si>
  <si>
    <t xml:space="preserve">Количество доступных для инвалидов и других МГН приоритетных объектов в сфере культуры в Забайкальском крае / Общее количество приоритетных объектов в сфере культуры в Забайкальском крае *100%
</t>
  </si>
  <si>
    <t>632</t>
  </si>
  <si>
    <t xml:space="preserve">Количество доступных для инвалидов и других МГН приоритетных объектов в сфере здравоохранения в Забайкальском крае / Общее количество приоритетных объектов в сфере здравоохранения в Забайкальском крае *100%
</t>
  </si>
  <si>
    <t xml:space="preserve">Показатель "Доля приоритетных объектов, доступных для инвалидов и других МГН в сфере физической культуры и спорта, в общем количестве приоритетных объектов в сфере физической культуры и спорта в Забайкальском крае" </t>
  </si>
  <si>
    <t xml:space="preserve">Количество доступных для инвалидов и других МГН приоритетных объектов в сфере физической культуры и спорта в Забайкальском крае / Общее количество приоритетных объектов в сфере физической культуры и спорта в Забайкальском крае *100%
</t>
  </si>
  <si>
    <t xml:space="preserve">Показатель "Доля приоритетных объектов, доступных для инвалидов и других МГН в сфере здравоохранения, в общем количестве приоритетных объектов в сфере здравоохранения  в Забайкальском крае" </t>
  </si>
  <si>
    <t xml:space="preserve">Показатель "Доля приоритетных объектов органов службы занятости, доступных для инвалидов и других МГН, в общем количестве объектов органов службы занятости в Забайкальском крае" </t>
  </si>
  <si>
    <t xml:space="preserve">Количество доступных для инвалидов и других МГН объектов органов службы занятости в Забайкальском крае / Общее количество  объектов органов службы занятости в Забайкальском крае *100%
</t>
  </si>
  <si>
    <t>Задача 1. "Оценка состояния доступности приоритетных объектов и услуг и формирование нормативной правовой и методической базы по обеспечению доступности приоритетных объектов и услуг в приоритетных сферах жизнедеятельности инвалидов и других МГН в Забайкальском крае"</t>
  </si>
  <si>
    <t>всего по подпрограмме</t>
  </si>
  <si>
    <t>24101R0270</t>
  </si>
  <si>
    <t>1.1. ПП-1</t>
  </si>
  <si>
    <t>Подпрограмма № 2 "Повышение уровня доступности приоритетных объектов и услуг в приоритетных сферах жизнедеятельности инвалидов и других МГН в Забайкальском крае"</t>
  </si>
  <si>
    <t>финансирование за счет федерального бюджета (средства Министерства труда и социальной защиты Российской Федерации)</t>
  </si>
  <si>
    <t>финансирование за счет  муниципальных бюджета</t>
  </si>
  <si>
    <t>ПП-1</t>
  </si>
  <si>
    <t xml:space="preserve"> финансирование за счет средств  федерального бюджета (средства Министерства труда и социальной защиты Российской Федерации)</t>
  </si>
  <si>
    <t>2.1.3 ПП-2</t>
  </si>
  <si>
    <t>2.1.5 ПП-2</t>
  </si>
  <si>
    <r>
      <t xml:space="preserve">Основное мероприятие </t>
    </r>
    <r>
      <rPr>
        <sz val="12"/>
        <rFont val="Times New Roman"/>
        <family val="1"/>
        <charset val="204"/>
      </rPr>
      <t>"Создание доступности услуг в сфере образования на территории Забайкальского края"</t>
    </r>
  </si>
  <si>
    <t>2.2.1</t>
  </si>
  <si>
    <t>2.2.1. ПП-1</t>
  </si>
  <si>
    <t>2.2.1. ПП-2</t>
  </si>
  <si>
    <t>2.2.1. ПП-3</t>
  </si>
  <si>
    <t>2.2.1 ПП-5</t>
  </si>
  <si>
    <t>2.2.1 ПП-6</t>
  </si>
  <si>
    <t>2.2.1. ПП-8</t>
  </si>
  <si>
    <t>2.2.1. ПП-9</t>
  </si>
  <si>
    <t>2.2.1. ПП-10</t>
  </si>
  <si>
    <t>2.2.2</t>
  </si>
  <si>
    <t>2.2.2. ПП-1</t>
  </si>
  <si>
    <t>2.2.2. ПП-2</t>
  </si>
  <si>
    <t>2.2.3</t>
  </si>
  <si>
    <t>2.2.3. ПП-1</t>
  </si>
  <si>
    <t>2.2.3 ПП-2</t>
  </si>
  <si>
    <t>Мероприятие "Закупка низкопольных специализированных троллейбусов и автобусов, приспособленных для перевозки инвалидов на маршрутах общественного транспорта; адаптация имеющихся троллейбусов средствами информации: оборудование информационными табло, средствами звукового оповещения"</t>
  </si>
  <si>
    <t>Мероприятие "Организация проведения мониторинга по определению потребностей инвалидов в мерах по обеспечению доступной среды жизнедеятельности"</t>
  </si>
  <si>
    <t>Задача 3. "Формирование условий для просвещенности граждан в вопросах инвалидности и устранения отношенческих барьеров в Забайкальском крае"</t>
  </si>
  <si>
    <t>Подпрограмма № 3 "Информационно-методическое и кадровое обеспечение системы реабилитации и социальной интеграции инвалидов, 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МГН в Забайкальском крае"</t>
  </si>
  <si>
    <t>Подпрограмма № 1 "Совершенствование нормативно-правовой и организационной 
основы формирования доступной среды жизнедеятельности
 инвалидов и других МГН в Забайкальском крае"</t>
  </si>
  <si>
    <t>24202R0270</t>
  </si>
  <si>
    <t>Мероприятие "Размещение на региональных телевизионных каналах и каналах радиовещания рекламно-информационных материалов государственной программы Российской Федерации "Доступная среда" на 2011 - 2020 годы; размещение наружных баннеров, направленных на формирование толерантного отношения к людям с ограниченными возможностями и их проблемам, на территории Забайкальского края"</t>
  </si>
  <si>
    <t>2420150270</t>
  </si>
  <si>
    <t>Показатель  "Доля детей-инвалидов, которым созданы условия для получения качественного начального общего, основного общего, среднего общего образования, от общей численности детей-инвалидов школьного возраста"</t>
  </si>
  <si>
    <t>Показатель  "Доля общеобразовательных организаций, в которых создана универсальная безбарьерная среда, для инклюзивного образования детей-инвалидов, в общем количестве общеобразовательных организаций Забайкальского края"</t>
  </si>
  <si>
    <t>Мероприятие "Организация выпуска периодического информационного бюллетеня "Преодоление", посвященного проблемам инвалидов (совместно с Забайкальской региональной организацией Общероссийской общественной организации "Всероссийское общество инвалидов")"</t>
  </si>
  <si>
    <t>Мероприятие "Приобретение специализированного оборудования для организации выпуска периодического информационного бюллетеня "Преодоление", посвященного проблемам инвалидов"</t>
  </si>
  <si>
    <t>гр.1</t>
  </si>
  <si>
    <t>2430150270</t>
  </si>
  <si>
    <t>2440150270</t>
  </si>
  <si>
    <t>2.1.5.1</t>
  </si>
  <si>
    <t xml:space="preserve">Министерство труда и социальной защиты населения Забайкальского края </t>
  </si>
  <si>
    <t>Министерство труда и социальной защиты населения Забайкальского края (из средств Министерства труда и социальной защиты Российской Федерации)</t>
  </si>
  <si>
    <t>Министерство труда и социальной защиты населения Забайкальского края</t>
  </si>
  <si>
    <t xml:space="preserve">Министерство труда и социальной защиты населения  Забайкальского края, Министерство физической культуры и спорта Забайкальского края, Министерство культуры Забайкальского края </t>
  </si>
  <si>
    <t xml:space="preserve">Государственная служба занятости населения Забайкальского края, Министерство труда и социальной защиты населения Забайкальского края </t>
  </si>
  <si>
    <t>Показатель "Доля приоритетных объектов транспортной инфраструктуры, доступных для инвалидов и других МГН, в общем количестве приоритетных объектов транспортной инфраструктуры в Забайкальском крае"</t>
  </si>
  <si>
    <t xml:space="preserve">Количество доступных для инвалидов и других МГН приоритетных объектов транспортной инфраструктуры в Забайкальском крае / Общее количество приоритетных объектов транспортной инфраструктуры в Забайкальском крае *100%
</t>
  </si>
  <si>
    <t>4.1.18</t>
  </si>
  <si>
    <t>Министерство образования,  науки  и молодежной политики Забайкальского края</t>
  </si>
  <si>
    <t>Министерство труда и социальной защиты населения Забайкальского края, Министерство образования, науки и молодежной политики Забайкальского края, Министерство здравоохранения Забайкальского края, Министерство культуры Забайкальского края, Министерство физической культуры и спорта Забайкальского края, Государственная служба занятости населения Забайкальского края, органы местного самоуправления муниципальных образований Забайкальского края</t>
  </si>
  <si>
    <t>финансирование за счет внебюджетных источников</t>
  </si>
  <si>
    <t xml:space="preserve"> - из внебюджетных источников</t>
  </si>
  <si>
    <t>из внебюджетных источников</t>
  </si>
  <si>
    <t xml:space="preserve">Государственная служба занятости населения Забайкальского края, Министерство труда и социальной защиты населения Забайкальского края  </t>
  </si>
  <si>
    <t>3.1.11</t>
  </si>
  <si>
    <t xml:space="preserve">Мероприятие "Приобретение современных многофункциональных устройств для инвалидов по зрению" </t>
  </si>
  <si>
    <t>4.1.19</t>
  </si>
  <si>
    <r>
      <t>Основное мероприятие</t>
    </r>
    <r>
      <rPr>
        <sz val="12"/>
        <color indexed="8"/>
        <rFont val="Times New Roman"/>
        <family val="1"/>
        <charset val="204"/>
      </rPr>
      <t xml:space="preserve"> "Организация информационно-методического и кадрового обеспечения системы реабилитации и социальной интеграции инвалидов"</t>
    </r>
  </si>
  <si>
    <t>24201R0270</t>
  </si>
  <si>
    <t>Мероприятие "Организация семинаров по формированию безбарьерной среды для инвалидов и других МГН на территории Забайкальского края"</t>
  </si>
  <si>
    <t>3.1. ПП-2</t>
  </si>
  <si>
    <t>24301R0270</t>
  </si>
  <si>
    <t>Подпрограмма № 4 "Повышение доступности и качества реабилитационных услуг (развитие системы реабилитации и социальной интеграции инвалидов) в Забайкальском крае"</t>
  </si>
  <si>
    <t>3.1.1.</t>
  </si>
  <si>
    <t>3.1.2.</t>
  </si>
  <si>
    <t>3.1.4.</t>
  </si>
  <si>
    <t>3.1.7.</t>
  </si>
  <si>
    <t>финансирование за счет федерального бюджета (из средств Министерства спорта Российской Федерации)</t>
  </si>
  <si>
    <t>4.1.</t>
  </si>
  <si>
    <t>4.1. ПП-1</t>
  </si>
  <si>
    <t>4.1.1</t>
  </si>
  <si>
    <t>4.1.2</t>
  </si>
  <si>
    <t>4.1.3</t>
  </si>
  <si>
    <t>финансирование за счет средств федерального бюджета (средства Министерства спорта Российской Федерации)</t>
  </si>
  <si>
    <t>4.1.4</t>
  </si>
  <si>
    <t>24401R0270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</si>
  <si>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</si>
  <si>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</si>
  <si>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</si>
  <si>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</si>
  <si>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</si>
  <si>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</si>
  <si>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</si>
  <si>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</si>
  <si>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4.1.13</t>
  </si>
  <si>
    <t>4.1.14</t>
  </si>
  <si>
    <t>4.1.15</t>
  </si>
  <si>
    <t>4.1.16</t>
  </si>
  <si>
    <t>4.1.17</t>
  </si>
  <si>
    <t xml:space="preserve">Доля приоритетных объектов и услуг в приоритетных сферах жизнедеятельности, нанесенных на карту доступности Забайкальского края по результатам их паспортизации / Общее число приоритетных объектов и услуг *100%
</t>
  </si>
  <si>
    <t xml:space="preserve">Количество доступных для инвалидов и других МГН приоритетных объектов социальной, транспортной, инженерной инфраструктуры в Забайкальском крае / Общее количество приоритетных объектов в Забайкальском крае *100%
</t>
  </si>
  <si>
    <t xml:space="preserve">Количество специалистов, прошедших обучение и повышение квалификации по вопросам реабилитации и социальной интеграции инвалидов в Забайкальском крае / Общее количество специалистов, занятых в сфере по вопросам реабилитации и социальной интеграции инвалидов в Забайкальском крае *100%
</t>
  </si>
  <si>
    <t xml:space="preserve">Количество инвалидов, положительно оценивающих отношение населения к проблемам инвалидов в Забайкальском крае / Общее количество инвалидов в Забайкальском крае *100%
</t>
  </si>
  <si>
    <t>№</t>
  </si>
  <si>
    <t>Наименование целей, задач, подпрограмм, основных мероприятий, мероприятий, ведомственных целевых программ, показателей</t>
  </si>
  <si>
    <t>Единица измерения показателя</t>
  </si>
  <si>
    <t>Методика расчета показателя</t>
  </si>
  <si>
    <t>Сроки реализации</t>
  </si>
  <si>
    <t>Ответственный исполнитель и соисполнители</t>
  </si>
  <si>
    <t>Коды бюджетной классификации расходов</t>
  </si>
  <si>
    <t>Значения по годам реализации</t>
  </si>
  <si>
    <t>Главный раздел, подраздел</t>
  </si>
  <si>
    <t>Целевая статья</t>
  </si>
  <si>
    <t>Вид расходов</t>
  </si>
  <si>
    <t>Итого</t>
  </si>
  <si>
    <t>гр.2</t>
  </si>
  <si>
    <t>гр.3</t>
  </si>
  <si>
    <t>гр.4</t>
  </si>
  <si>
    <t>гр.5</t>
  </si>
  <si>
    <t>гр.6</t>
  </si>
  <si>
    <t>гр.7</t>
  </si>
  <si>
    <t>гр.8</t>
  </si>
  <si>
    <t>гр.9</t>
  </si>
  <si>
    <t>гр.10</t>
  </si>
  <si>
    <t>гр.11</t>
  </si>
  <si>
    <t>гр.12</t>
  </si>
  <si>
    <t>гр.13</t>
  </si>
  <si>
    <t>гр.14</t>
  </si>
  <si>
    <t>гр.15</t>
  </si>
  <si>
    <t>гр.16</t>
  </si>
  <si>
    <t>гр.17</t>
  </si>
  <si>
    <t>гр.18</t>
  </si>
  <si>
    <t>гр.19</t>
  </si>
  <si>
    <t>гр.20</t>
  </si>
  <si>
    <t>1.</t>
  </si>
  <si>
    <t>Х</t>
  </si>
  <si>
    <t>финансирование за счет краевого бюджета</t>
  </si>
  <si>
    <t>ВСЕГО</t>
  </si>
  <si>
    <t>Министерство образования, науки и молодежной политики Забайкальского края</t>
  </si>
  <si>
    <t>кроме того, финансирование из других источников:</t>
  </si>
  <si>
    <t xml:space="preserve"> - из федерального бюджета</t>
  </si>
  <si>
    <t>%</t>
  </si>
  <si>
    <t>Абсолютный показатель</t>
  </si>
  <si>
    <t>Министерство здравоохранения Забайкальского края</t>
  </si>
  <si>
    <t>Министерство культуры  Забайкальского края</t>
  </si>
  <si>
    <t>Министерство физической  культуры  и спорта Забайкальского края</t>
  </si>
  <si>
    <t xml:space="preserve">Органы местного самоуправления муниципальных образований Забайкальского края </t>
  </si>
  <si>
    <t xml:space="preserve"> - из средств муниципальных образований </t>
  </si>
  <si>
    <t>тыс. рублей</t>
  </si>
  <si>
    <t>единиц</t>
  </si>
  <si>
    <t xml:space="preserve">Показатель "Доля приоритетных объектов и услуг в приоритетных сферах жизнедеятельности инвалидов, нанесенных на карту доступности Забайкальского края по результатам их паспортизации, среди всех приоритетных объектов и услуг" </t>
  </si>
  <si>
    <t>2014-2015</t>
  </si>
  <si>
    <t>Коэф-фициент значи-мости</t>
  </si>
  <si>
    <t>2.1.1</t>
  </si>
  <si>
    <t>1.1</t>
  </si>
  <si>
    <t>Министерство культуры Забайкальского края</t>
  </si>
  <si>
    <t>Министерство физической культуры и спорта Забайкальского края</t>
  </si>
  <si>
    <t>2.1.5</t>
  </si>
  <si>
    <t>Мероприятие "Оборудование пешеходных и транспортных коммуникаций, остановок общественного пассажирского транспорта вблизи социально значимых объектов (установка пандусов, занижение бордюрного камня, тактильная плитка, средств ориентации, информационных табло, баннеров и др.)"</t>
  </si>
  <si>
    <t>2.1.4</t>
  </si>
  <si>
    <t>2.1.3</t>
  </si>
  <si>
    <t>2.1.2</t>
  </si>
  <si>
    <t>Мероприятие "Укомплектование техническими средствами реабилитации пунктов проката, созданных на базе государственных учреждений социального обслуживания Забайкальского края, для целей предоставления инвалидам данных технических средств реабилитации во временное пользование"</t>
  </si>
  <si>
    <t>Мероприятие "Установка в экспозиционных залах ГУК "Забайкальский краевой краеведческий музей имени А.К.Кузнецова" аудиогидов, видеогидов"</t>
  </si>
  <si>
    <t>Мероприятие "Приобретение радио FM-системы для проведения экскурсий, мобильных мероприятий для людей с нарушением слуха в ГУК "Забайкальский краевой краеведческий музей имени А.К.Кузнецова"</t>
  </si>
  <si>
    <t>Мероприятие "Приобретение индукционных систем для слабослышащих людей в государственные учреждения социального обслуживания"</t>
  </si>
  <si>
    <t>Показатель  "Доля инвалидов, положительно оценивающих отношение населения к проблемам инвалидов, в общем количестве опрошенных инвалидов в Забайкальском крае"</t>
  </si>
  <si>
    <t>Министерство здравоохранения  Забайкальского края</t>
  </si>
  <si>
    <t>009 1006</t>
  </si>
  <si>
    <t>1005027</t>
  </si>
  <si>
    <t>244</t>
  </si>
  <si>
    <t>5222700</t>
  </si>
  <si>
    <t>004 1006</t>
  </si>
  <si>
    <t>612</t>
  </si>
  <si>
    <t>242</t>
  </si>
  <si>
    <t>027 1006</t>
  </si>
  <si>
    <t>011 1006</t>
  </si>
  <si>
    <t>622</t>
  </si>
  <si>
    <t>003 1006</t>
  </si>
  <si>
    <t>026 1006</t>
  </si>
  <si>
    <t>Всего по программе:</t>
  </si>
  <si>
    <t xml:space="preserve">Министерство культуры Забайкальского края </t>
  </si>
  <si>
    <t xml:space="preserve">Министерство физической культуры и спорта Забайкальского края </t>
  </si>
  <si>
    <t>521</t>
  </si>
  <si>
    <t>ед.</t>
  </si>
  <si>
    <t xml:space="preserve">Показатель "Количество адаптированных для инвалидов и других МГН объектов социальной защиты населения" </t>
  </si>
  <si>
    <t xml:space="preserve">Показатель "Количество адаптированных для инвалидов и других МГН объектов культуры" </t>
  </si>
  <si>
    <t xml:space="preserve">Показатель "Количество адаптированных для инвалидов и других МГН объектов здравоохранения" </t>
  </si>
  <si>
    <t xml:space="preserve">Показатель "Количество адаптированных для инвалидов и других МГН объектов физической культуры и спорта" </t>
  </si>
  <si>
    <t>1.1.1</t>
  </si>
  <si>
    <t xml:space="preserve">Мероприятие "Принятие нормативного правового акта о порядке обеспечения доступной среды жизнедеятельности инвалидов и других МГН в Забайкальском крае" </t>
  </si>
  <si>
    <t>1.1. ПП-2</t>
  </si>
  <si>
    <t>2.1.</t>
  </si>
  <si>
    <t>2.1.1. ПП-1</t>
  </si>
  <si>
    <t>2.2.</t>
  </si>
  <si>
    <r>
      <t>Основное мероприятие</t>
    </r>
    <r>
      <rPr>
        <sz val="12"/>
        <color indexed="8"/>
        <rFont val="Times New Roman"/>
        <family val="1"/>
        <charset val="204"/>
      </rPr>
      <t xml:space="preserve"> "Развитие системы реабилитации и социальной интеграции инвалидов"</t>
    </r>
  </si>
  <si>
    <t>3.1.</t>
  </si>
  <si>
    <t>3.1. ПП-1</t>
  </si>
  <si>
    <t>3.1.3</t>
  </si>
  <si>
    <t>3.1.5</t>
  </si>
  <si>
    <t>3.1.6</t>
  </si>
  <si>
    <t>3.1.8</t>
  </si>
  <si>
    <t>3.1.9</t>
  </si>
  <si>
    <t>3.1.10</t>
  </si>
  <si>
    <t>Мероприятие "Приобретение диктофонов с функциями звукового сопровождения и речевого выхода для обеспечения незрячих студентов и специалистов"</t>
  </si>
  <si>
    <t>к государственной программе</t>
  </si>
  <si>
    <t xml:space="preserve">Забайкальского края </t>
  </si>
  <si>
    <t>Мероприятие "Приобретение оборудования для приема открытого субтитрирования общероссийских обязательных общедоступных телеканалов"</t>
  </si>
  <si>
    <t>Мероприятие "Приобретение говорящих мобильных телефонов со встроенными навигаторами для обеспечения  молодых инвалидов по зрению"</t>
  </si>
  <si>
    <t>Мероприятие "Приобретение компьютерной программы речевого доступа для незрячих пользователей"</t>
  </si>
  <si>
    <t>2016-2017</t>
  </si>
  <si>
    <t xml:space="preserve">Государственная служба занятости населения Забайкальского края </t>
  </si>
  <si>
    <t xml:space="preserve">Показатель "Количество адаптированных для инвалидов и других МГН объектов занятости населения" </t>
  </si>
  <si>
    <t>Мероприятие "Приобретение специализированного оборудования для создания диспетчерской службы для людей с нарушением слуха "</t>
  </si>
  <si>
    <t xml:space="preserve">Мероприятие "Изготовление и установка мнемосхем в ООО "Читинский центр социально-трудовой реабилитации инвалидов по зрению" </t>
  </si>
  <si>
    <t xml:space="preserve">Мероприятие "Организация проведения курсов сурдопереводчиков" </t>
  </si>
  <si>
    <t>Мероприятие "Приобретение компьютерной оргтехники для отделений Забайкальской региональной организации Общероссийской общественной организации "Всероссийское общество инвалидов"</t>
  </si>
  <si>
    <t>Мероприятие "Приобретение ступенькохода для Забайкальской региональной организации Общероссийской общественной организации "Всероссийское общество инвалидов"</t>
  </si>
  <si>
    <t>Показатель  "Доля граждан, признающих навыки, достоинства и способности инвалидов, в общей численности опрошенных граждан"</t>
  </si>
  <si>
    <t xml:space="preserve">Количество граждан, признающих навыки, достоинства и способности инвалидов/ Общее количество опрошенных граждан  *100%
</t>
  </si>
  <si>
    <t>Мероприятие "Организация проведения интегрированного спортивного турнира по игре "бочча"</t>
  </si>
  <si>
    <t>Мероприятие "Организация проведения интегрированного молодежного туристического слета "Все вместе - мы сила"</t>
  </si>
  <si>
    <t>Мероприятие "Организация проведения краевого инклюзивного фестиваля детского творчества "Красоту мира сердцем чувствуя..." с участием детей-инвалидов и их сверстников"</t>
  </si>
  <si>
    <t>5055027</t>
  </si>
  <si>
    <t>016 1006</t>
  </si>
  <si>
    <t xml:space="preserve">Министерство образования, науки и молодежной политики Забайкальского края, Органы местного самоуправления муниципальных образований Забайкальского края </t>
  </si>
  <si>
    <t xml:space="preserve">Показатель "Количество адаптированных для инвалидов и других МГН объектов профессиональных образовательных организаций " </t>
  </si>
  <si>
    <t xml:space="preserve">Показатель "Количество адаптированных для инвалидов и других МГН объектов дополнительного образования" </t>
  </si>
  <si>
    <t xml:space="preserve">Показатель "Количество адаптированных для инвалидов и других МГН объектов общеобразовательных  организаций " </t>
  </si>
  <si>
    <t xml:space="preserve">Показатель "Количество адаптированных для инвалидов и других МГН объектов дошкольных организаций " </t>
  </si>
  <si>
    <t>Мероприятие "Приобретение цифровых "говорящих" книг на флеш-картах, тифлотехнических средств для прослушивания "говорящих" книг на цифровых носителях и специализированного оборудования для оснащения ГУК "Специализированная библиотека для слабовидящих и незрячих" Забайкальского края"</t>
  </si>
  <si>
    <t xml:space="preserve">Цель "Повышение уровня доступности приоритетных объектов и услуг в приоритетных сферах жизнедеятельности инвалидов и других МГН в Забайкальском крае"  </t>
  </si>
  <si>
    <t xml:space="preserve"> - из федерального бюджета (Министерства образования и науки Российской Федерации)</t>
  </si>
  <si>
    <t xml:space="preserve"> - из федерального бюджета (средства Министерства образования и науки Российской Федерации)</t>
  </si>
  <si>
    <t>Органы местного самоуправления муниципальных образований Забайкальского края (из средств Министерства образования и науки Российской Федерации)</t>
  </si>
  <si>
    <t>Министерство физической  культуры  и спорта Забайкальского края (из средств Министерства спорта Российской Федерации)</t>
  </si>
  <si>
    <t>Показатель  "Доля детей-инвалидов в возрасте от 1,5 до 7 лет, охваченных дошкольным образованием, от общей численности детей-инвалидов данного возраста"</t>
  </si>
  <si>
    <t>Показатель  "Доля детей-инвалидов в возрасте от 5 до 18 лет, получающих дополнительное образование, от общей численности детей-инвалидов данного возраста"</t>
  </si>
  <si>
    <t>Показатель  "Доля дошкольных образовательных организаций, в которых создана универсальная безбарьерная среда для инклюзивного образования детей-инвалидов, в общем количестве дошкольных образовательных организаций Забайкальского края"</t>
  </si>
  <si>
    <t xml:space="preserve">Количество дошкольных образовательных организаций, в которых создана универсальная безбарьерная среда для инклюзивного образования детей-инвалидов, в общем количестве дошкольных образовательных организаций / Общее количество дошкольных образовательных организаций Забайкальского края *100%
</t>
  </si>
  <si>
    <t>Показатель  "Доля образовательных организаций дополнительного образования, в которых создана безбарьерная среда для инклюзивного образования детей-инвалидов, детей с ограниченными возможностями здоровья, в общем количестве образовательных организаций дополнительного образования Забайкальского края"</t>
  </si>
  <si>
    <t>Мероприятие "Открытие краевого отделения (учреждения) по адаптивной физической культуре и спорту  для лиц с ограниченными возможностями "</t>
  </si>
  <si>
    <t xml:space="preserve">Количество детей-инвалидов в возрасте от 5 до 18 лет, получающих дополнительное образование / Общее количество детей-инвалидов в возрасте от 5 до 18 лет *100%
</t>
  </si>
  <si>
    <t xml:space="preserve">Количество образовательных организаций дополнительного образования, в которых создана безбарьерная среда для инклюзивного образования детей-инвалидов, детей с ограниченными возможностями здоровья / Общее количество образовательных организаций дополнительного образования  Забайкальского края *100%
</t>
  </si>
  <si>
    <t xml:space="preserve">Количество общеобразовательных организаций, в которых создана универсальная безбарьерная среда, для инклюзивного образования детей-инвалидов / Общее количество общеобразовательных организаций Забайкальского края *100%
</t>
  </si>
  <si>
    <t xml:space="preserve">Количество профессиональных образовательных организаций, в которых сформирована универсальная безбарьерная среда, позволяющая обеспечить совместное обучение инвалидов и лиц, не имеющих нарушений развития  / Общее количество профессиональных образовательных организаций Забайкальского края *100%
</t>
  </si>
  <si>
    <t xml:space="preserve"> - из федерального бюджета </t>
  </si>
  <si>
    <t xml:space="preserve">Мероприятие "Приобретение навигаторов для инвалидов по зрению OrieNse" </t>
  </si>
  <si>
    <t>Министерство здравоохранения  Забайкальского края (из средств Министерства труда и социальной защиты Российской Федерации)</t>
  </si>
  <si>
    <t>Министерство культуры  Забайкальского края (из средств Министерства труда и социальной защиты Российской Федерации)</t>
  </si>
  <si>
    <t>Министерство физической  культуры  и спорта Забайкальского края (из средств Министерства труда и социальной защиты Российской Федерации)</t>
  </si>
  <si>
    <t xml:space="preserve">Государственная служба занятости населения Забайкальского края (из средств Министерства труда и социальной защиты Российской Федерации) </t>
  </si>
  <si>
    <t>Органы местного самоуправления муниципальных образований Забайкальского края  (из средств Министерства труда и социальной защиты Российской Федерации)</t>
  </si>
  <si>
    <t>Мероприятие "Создание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адаптивным основным общеобразовательным программам) условий для получения детьми-инвалидами качественного образования"</t>
  </si>
  <si>
    <t xml:space="preserve">Министерство культуры Забайкальского края, органы местного самоуправления муниципальных образований Забайкальского края </t>
  </si>
  <si>
    <t xml:space="preserve">Министерство физической культуры и спорта Забайкальского края, органы местного самоуправления муниципальных образований Забайкальского края </t>
  </si>
  <si>
    <t xml:space="preserve">Министерство образования, науки и молодежной политики Забайкальского края, органы местного самоуправления муниципальных образований Забайкальского края </t>
  </si>
  <si>
    <t>Задача 2. "Формирование условий для беспрепятственного доступа инвалидов и других МГН к приоритетным объектам и услугам в сфере социальной защиты, занятости, здравоохранения, культуры, образования, транспортной и пешеходной инфраструктуры, информации и связи, физической культуры и спорта в Забайкальском крае"</t>
  </si>
  <si>
    <t xml:space="preserve">Количество выпускников-инвалидов 9 и 11 классов, охваченных профориентационной работой / Общее количество выпускников-инвалидов 9 и 11 классов *100%
</t>
  </si>
  <si>
    <t xml:space="preserve">Количество лиц с ограниченными возможностями здоровья и инвалидов от 6 до 18 лет, систематически занимающихся физкультурой и спортом / Общее количество лиц с ограниченными возможностями здоровья и инвалидов от 6 до 18 лет *100%
</t>
  </si>
  <si>
    <t xml:space="preserve">Мероприятие "Организация проведения краевого инклюзивного фестиваля художественного творчества "Вместе мы сможем больше!" </t>
  </si>
  <si>
    <t>Показатель  "Доля выпускников-инвалидов 9 и 11 классов, охваченных профориентационной работой, в общей численности выпускников-инвалидов"</t>
  </si>
  <si>
    <t>2440102276</t>
  </si>
  <si>
    <t>2410102271</t>
  </si>
  <si>
    <t>2430102272</t>
  </si>
  <si>
    <t>2420102270</t>
  </si>
  <si>
    <t>2440102275</t>
  </si>
  <si>
    <t xml:space="preserve"> финансирование за счет средств  муниципальных образований </t>
  </si>
  <si>
    <t xml:space="preserve"> финансирование за счет средств муниципальных образований </t>
  </si>
  <si>
    <t>Мероприятие "Создание сети базовых профессиональных образовательных организаций, обеспечивающих поддержку региональной системы инклюзивного профессионального образования инвалидов"</t>
  </si>
  <si>
    <t>Мероприятие "Адаптация для инвалидов и других МГН приоритетных объектов культуры: приобретение информационных терминалов и программного обеспечения к ним, приобретение съемных кресел, раздвижных телескопических пандусов, переносной рампы, противоскользящих систем, бегущих строк и информационных табло, беспроводных систем вызова помощника, автоматических систем открывания дверей, тифлофлешплееров, аудио- и видеогидов для ознакомления слабослышащих и слабовидящих с экспозицией музеев, табличек, информационных знаков и знаков о доступности объекта; оснащение кинотеатров специализированным оборудованием для осуществления кинопоказов с подготовленным субтитрированием и тифлокомментированием и пр."</t>
  </si>
  <si>
    <t>F=Ax100%/Q где: F - доля образовательных организаций , в которых созданы условия для получения детьми-инвалидами качественного образования, в общем количестве образовательных организаций в Забайкальском крае; А - общее количество дошкольных образовательных, общеобразовательных организаций, организаций дополнительного образования, в которых созданы условия для получения детьми-инвалидами качественного образования; Q - общее количество образовательных организаций в Забайкальском крае</t>
  </si>
  <si>
    <t>2.1.6</t>
  </si>
  <si>
    <t>2.1.6. ПП-1</t>
  </si>
  <si>
    <t>2.1.7</t>
  </si>
  <si>
    <t>2.1.8</t>
  </si>
  <si>
    <t>Показатель  "Доля парка подвижного состава автомобильного и городского наземного электрического транспорта общего пользования, оборудованного для перевозки МГН, в парке этого подвижного состава в Забайкальском крае (автобусного)"</t>
  </si>
  <si>
    <t xml:space="preserve">Парк подвижного состава городского наземного автомобильного и электрического транспорта общего пользования, оборудованный для перевозки МГН в Забайкальском крае (автобусного) / Общий парк подвижного состава городского наземного автомобильного и электрического транспорта общего пользования в Забайкальском крае (автобусного) *100%
</t>
  </si>
  <si>
    <t>Показатель  "Доля парка подвижного состава автомобильного и городского наземного электрического транспорта общего пользования, оборудованного для перевозки МГН, в парке этого подвижного состава в Забайкальском крае (троллейбусного)"</t>
  </si>
  <si>
    <t xml:space="preserve">Парк подвижного состава городского наземного автомобильного и электрического транспорта общего пользования, оборудованный для перевозки МГН в Забайкальском крае (троллейбусного)/ Общий парк подвижного состава городского наземного автомобильного и электрического транспорта общего пользования в Забайкальском крае (троллейбусного) *100%
</t>
  </si>
  <si>
    <t>2.1.6. ПП-2</t>
  </si>
  <si>
    <r>
      <t xml:space="preserve">Основное мероприятие </t>
    </r>
    <r>
      <rPr>
        <sz val="12"/>
        <rFont val="Times New Roman"/>
        <family val="1"/>
        <charset val="204"/>
      </rPr>
      <t>"Адаптация для инвалидов и других МГН объектов социальной инфраструктуры на территории Забайкальского края"</t>
    </r>
  </si>
  <si>
    <t>2.1. ПП-1</t>
  </si>
  <si>
    <t>2.1 ПП-2</t>
  </si>
  <si>
    <t>Мероприятие "Приобретение переносных раздвижных телескопических пандусов и иных подъемных устройств для приспособления жилых помещений инвалидов"</t>
  </si>
  <si>
    <t>2.2. ПП-1</t>
  </si>
  <si>
    <t>2.2.1 ПП-4</t>
  </si>
  <si>
    <t>2.2.1. ПП-7</t>
  </si>
  <si>
    <t>Показатель "Количество проведенных семинаров для специалистов различных сфер, в том числе сотрудников торговли, общественного питания, бытового обслуживания, по формированию безбарьерной среды для инвалидов и других МГН на территории Забайкальского края"</t>
  </si>
  <si>
    <t>Показатель  "Доля специалистов, прошедших обучение и повышение квалификации по вопросам реабилитации и социальной интеграции инвалидов, среди всех специалистов, занятых в этой сфере в Забайкальском крае"</t>
  </si>
  <si>
    <t>гр.21</t>
  </si>
  <si>
    <t>2014-2021</t>
  </si>
  <si>
    <t>2014, 2017</t>
  </si>
  <si>
    <t>Министерство образования, науки и молодежной политики Забайкальского края (из средств Министерства просвещения Российской Федерации)</t>
  </si>
  <si>
    <t>финансирование за счет федерального бюджета (средства Министерства просвещения Российской Федерации)</t>
  </si>
  <si>
    <t xml:space="preserve"> финансирование за счет средств  федерального бюджета (средства Министерства просвещения Российской Федерации)</t>
  </si>
  <si>
    <t xml:space="preserve"> - из федерального бюджета (средства Министерства просвещения Российской Федерации)</t>
  </si>
  <si>
    <t>Основные мероприятия, мероприятия,  показатели и объемы финансирования государственной программы Забайкальского края "Доступная среда"</t>
  </si>
  <si>
    <t xml:space="preserve">  </t>
  </si>
  <si>
    <t>».</t>
  </si>
  <si>
    <t>гр.22</t>
  </si>
  <si>
    <t>гр.23</t>
  </si>
  <si>
    <t>гр.24</t>
  </si>
  <si>
    <t>гр.25</t>
  </si>
  <si>
    <t>Мероприятие "Приобретение  специализированного оборудования, компьютерной оргтехники, индукционных систем  для Забайкальского регионального отделения Общероссийской общественной организации инвалидов "Всероссийское общество глухих"</t>
  </si>
  <si>
    <t>Мероприятие "Организация и проведение краевого молодежного форума инвалидов по слуху"</t>
  </si>
  <si>
    <t>Мероприятие "Организация и проведение краевой спартакиады инвалидов по слуху"</t>
  </si>
  <si>
    <t>Мероприятие "Организация и проведение краевого конкурса красоты и таланта девушек с инвалидностью"</t>
  </si>
  <si>
    <t>2020,2022   ,2024</t>
  </si>
  <si>
    <t>2021, 2023,    2025</t>
  </si>
  <si>
    <t>Мероприятие "Организация и проведение слета молодых инвалидов Забайкальского края"</t>
  </si>
  <si>
    <t>2020,2022,   2024</t>
  </si>
  <si>
    <t>2017, 2019,2021, 2023, 2025</t>
  </si>
  <si>
    <t>2021, 2023, 2025</t>
  </si>
  <si>
    <t>2016, 2018, 2020, 2022, 2024</t>
  </si>
  <si>
    <t>2017-2025</t>
  </si>
  <si>
    <t>2014-2025</t>
  </si>
  <si>
    <t>2015-2025</t>
  </si>
  <si>
    <t>2016-2025</t>
  </si>
  <si>
    <t>2018-2025</t>
  </si>
  <si>
    <t>2020, 2022,2024</t>
  </si>
  <si>
    <t>2020, 2022, 2024</t>
  </si>
  <si>
    <t>2016-2017, 2021 - 2025</t>
  </si>
  <si>
    <t>2017-2018</t>
  </si>
  <si>
    <t>3.1.12</t>
  </si>
  <si>
    <t>3.1.13</t>
  </si>
  <si>
    <t>3.1.14</t>
  </si>
  <si>
    <t>3.1.15</t>
  </si>
  <si>
    <t>2430102278</t>
  </si>
  <si>
    <t>2420302277</t>
  </si>
  <si>
    <t>2430102273</t>
  </si>
  <si>
    <t>2430102274</t>
  </si>
  <si>
    <t>2420172270</t>
  </si>
  <si>
    <t>Министерство строительства, дорожного хозяйства и транспорта Забайкальского края</t>
  </si>
  <si>
    <t>Министерство строительства, дорожного хозяйства и транспорта Забайкальского края Забайкальского края</t>
  </si>
  <si>
    <t xml:space="preserve">Министерство строительства, дорожного хозяйства и транспорта Забайкальского края </t>
  </si>
  <si>
    <t xml:space="preserve">Министерство строительства, дорожного хозяйства и транспорта Забайкальского края, органы местного самоуправления муниципальных образований Забайкальского края </t>
  </si>
  <si>
    <r>
      <rPr>
        <sz val="14"/>
        <color indexed="8"/>
        <rFont val="Times New Roman"/>
        <family val="1"/>
        <charset val="204"/>
      </rPr>
      <t>"</t>
    </r>
    <r>
      <rPr>
        <sz val="12"/>
        <color indexed="8"/>
        <rFont val="Times New Roman"/>
        <family val="1"/>
        <charset val="204"/>
      </rPr>
      <t xml:space="preserve">Доступная среда" </t>
    </r>
  </si>
  <si>
    <t>Показатель  "Доля профессиональных образовательных организаций, в которых создана универсальная безбарьерная среда, позволяющая обеспечить совместное обучение инвалидов и лиц, не имеющих нарушений развития, в общем количестве профессиональных образовательных организаций Забайкальского края"</t>
  </si>
  <si>
    <t>Показатель  "Доля лиц с ограниченными возможностями здоровья и инвалидов от 6 до 18 лет, систематически занимающихся физкультурой и спортом, в общей численности данной категории населения в Забайкальском крае"</t>
  </si>
  <si>
    <r>
      <rPr>
        <sz val="26"/>
        <color indexed="8"/>
        <rFont val="Calibri"/>
        <family val="2"/>
        <charset val="204"/>
      </rPr>
      <t>«</t>
    </r>
    <r>
      <rPr>
        <sz val="12"/>
        <color indexed="8"/>
        <rFont val="Times New Roman"/>
        <family val="1"/>
        <charset val="204"/>
      </rPr>
      <t>ПРИЛОЖЕНИЕ № 1</t>
    </r>
  </si>
  <si>
    <r>
      <t>__________________________</t>
    </r>
    <r>
      <rPr>
        <sz val="26"/>
        <color indexed="8"/>
        <rFont val="Calibri"/>
        <family val="2"/>
        <charset val="204"/>
      </rPr>
      <t>».</t>
    </r>
  </si>
  <si>
    <t>Министерство  строительства, дорожного хозяйства и транспорта Забайкальского края Забайкальского края (из средств Министерства труда и социальной защиты Российской Федерации)</t>
  </si>
  <si>
    <t xml:space="preserve">Министерство  строительства, дорожного хозяйства и транспорта Забайкальского края Забайкальского края, органы местного самоуправления муниципальных образований Забайкальского края </t>
  </si>
  <si>
    <t xml:space="preserve">Министерство строительства, дорожного хозяйства и транспорта Забайкальского края Забайкальского края, Министерство труда и социальной защиты населения Забайкальского края,  органы местного самоуправления муниципальных образований Забайкальского края </t>
  </si>
  <si>
    <t>С= А*100/В, А- количество инвалидов принятых на обучение в текущем году, В -  количество инвалидов принятых на обучение в предыдущем году, С - доля инвалидов, принятых на обучение по программам среднего профессионального образования (по отношению к предыдущему году).</t>
  </si>
  <si>
    <t>Мероприятие "Участие команды Забайкальского края в Национальном чемпионате по профессиональному мастерству среди людей с инвалидностью "Абилимпикс"; участие команды Забайкальского края в сборной команде Российской Федерации в Х Международном чемпионате "Абилимпикс"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</si>
</sst>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trike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48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2" fontId="4" fillId="2" borderId="1" xfId="0" applyNumberFormat="1" applyFont="1" applyFill="1" applyBorder="1" applyAlignment="1">
      <alignment horizontal="center" vertical="top"/>
    </xf>
    <xf numFmtId="165" fontId="4" fillId="2" borderId="1" xfId="0" applyNumberFormat="1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2" fontId="1" fillId="2" borderId="1" xfId="0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/>
    </xf>
    <xf numFmtId="2" fontId="1" fillId="2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center" vertical="top" wrapText="1"/>
    </xf>
    <xf numFmtId="165" fontId="1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2" fontId="7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center" vertical="top"/>
    </xf>
    <xf numFmtId="1" fontId="4" fillId="2" borderId="1" xfId="0" applyNumberFormat="1" applyFont="1" applyFill="1" applyBorder="1" applyAlignment="1">
      <alignment horizontal="center" vertical="top"/>
    </xf>
    <xf numFmtId="4" fontId="1" fillId="2" borderId="1" xfId="0" applyNumberFormat="1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165" fontId="1" fillId="0" borderId="1" xfId="0" applyNumberFormat="1" applyFont="1" applyFill="1" applyBorder="1" applyAlignment="1">
      <alignment horizontal="center" vertical="top"/>
    </xf>
    <xf numFmtId="1" fontId="1" fillId="0" borderId="1" xfId="0" applyNumberFormat="1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center" vertical="top"/>
    </xf>
    <xf numFmtId="165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2" fontId="7" fillId="0" borderId="1" xfId="0" applyNumberFormat="1" applyFont="1" applyFill="1" applyBorder="1" applyAlignment="1">
      <alignment horizontal="center" vertical="top"/>
    </xf>
    <xf numFmtId="1" fontId="4" fillId="0" borderId="1" xfId="0" applyNumberFormat="1" applyFon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49" fontId="1" fillId="2" borderId="0" xfId="0" applyNumberFormat="1" applyFont="1" applyFill="1" applyBorder="1" applyAlignment="1">
      <alignment horizontal="center" vertical="top" wrapText="1"/>
    </xf>
    <xf numFmtId="0" fontId="10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09"/>
  <sheetViews>
    <sheetView tabSelected="1" view="pageLayout" topLeftCell="A288" zoomScale="60" zoomScaleNormal="64" zoomScalePageLayoutView="60" workbookViewId="0">
      <selection activeCell="G157" sqref="G157"/>
    </sheetView>
  </sheetViews>
  <sheetFormatPr defaultColWidth="8.85546875" defaultRowHeight="15.75"/>
  <cols>
    <col min="1" max="1" width="8.28515625" style="17" customWidth="1"/>
    <col min="2" max="2" width="48.85546875" style="18" customWidth="1"/>
    <col min="3" max="3" width="13.85546875" style="19" customWidth="1"/>
    <col min="4" max="4" width="10.140625" style="19" customWidth="1"/>
    <col min="5" max="5" width="31.140625" style="6" customWidth="1"/>
    <col min="6" max="6" width="15.5703125" style="6" customWidth="1"/>
    <col min="7" max="7" width="45.7109375" style="68" customWidth="1"/>
    <col min="8" max="8" width="12" style="6" customWidth="1"/>
    <col min="9" max="9" width="16" style="6" customWidth="1"/>
    <col min="10" max="10" width="10.5703125" style="54" customWidth="1"/>
    <col min="11" max="11" width="10.85546875" style="6" hidden="1" customWidth="1"/>
    <col min="12" max="12" width="10.7109375" style="6" hidden="1" customWidth="1"/>
    <col min="13" max="13" width="15.140625" style="6" customWidth="1"/>
    <col min="14" max="14" width="14.7109375" style="20" customWidth="1"/>
    <col min="15" max="15" width="14.140625" style="6" customWidth="1"/>
    <col min="16" max="16" width="14.7109375" style="54" customWidth="1"/>
    <col min="17" max="17" width="14.28515625" style="62" customWidth="1"/>
    <col min="18" max="18" width="15" style="43" customWidth="1"/>
    <col min="19" max="19" width="14.5703125" style="78" customWidth="1"/>
    <col min="20" max="24" width="14.5703125" style="21" customWidth="1"/>
    <col min="25" max="25" width="18.7109375" style="68" customWidth="1"/>
    <col min="26" max="26" width="0.140625" style="6" customWidth="1"/>
    <col min="27" max="16384" width="8.85546875" style="6"/>
  </cols>
  <sheetData>
    <row r="1" spans="1:26" ht="33" customHeight="1"/>
    <row r="2" spans="1:26" ht="39.75" customHeight="1">
      <c r="P2" s="83" t="s">
        <v>370</v>
      </c>
      <c r="Q2" s="83"/>
      <c r="R2" s="83"/>
      <c r="S2" s="83"/>
      <c r="T2" s="83"/>
      <c r="U2" s="83"/>
      <c r="V2" s="83"/>
      <c r="W2" s="83"/>
      <c r="X2" s="83"/>
      <c r="Y2" s="83"/>
    </row>
    <row r="3" spans="1:26">
      <c r="P3" s="83" t="s">
        <v>235</v>
      </c>
      <c r="Q3" s="83"/>
      <c r="R3" s="83"/>
      <c r="S3" s="83"/>
      <c r="T3" s="83"/>
      <c r="U3" s="83"/>
      <c r="V3" s="83"/>
      <c r="W3" s="83"/>
      <c r="X3" s="83"/>
      <c r="Y3" s="83"/>
    </row>
    <row r="4" spans="1:26">
      <c r="P4" s="83" t="s">
        <v>236</v>
      </c>
      <c r="Q4" s="83"/>
      <c r="R4" s="83"/>
      <c r="S4" s="83"/>
      <c r="T4" s="83"/>
      <c r="U4" s="83"/>
      <c r="V4" s="83"/>
      <c r="W4" s="83"/>
      <c r="X4" s="83"/>
      <c r="Y4" s="83"/>
    </row>
    <row r="5" spans="1:26" ht="18.75">
      <c r="P5" s="83" t="s">
        <v>367</v>
      </c>
      <c r="Q5" s="83"/>
      <c r="R5" s="83"/>
      <c r="S5" s="83"/>
      <c r="T5" s="83"/>
      <c r="U5" s="83"/>
      <c r="V5" s="83"/>
      <c r="W5" s="83"/>
      <c r="X5" s="83"/>
      <c r="Y5" s="83"/>
    </row>
    <row r="6" spans="1:26">
      <c r="P6" s="83"/>
      <c r="Q6" s="83"/>
      <c r="R6" s="83"/>
      <c r="S6" s="83"/>
      <c r="T6" s="83"/>
      <c r="U6" s="83"/>
      <c r="V6" s="83"/>
      <c r="W6" s="83"/>
      <c r="X6" s="83"/>
      <c r="Y6" s="83"/>
    </row>
    <row r="8" spans="1:26" ht="15" customHeight="1">
      <c r="B8" s="84" t="s">
        <v>327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22"/>
      <c r="U8" s="22"/>
      <c r="V8" s="22"/>
      <c r="W8" s="22"/>
      <c r="X8" s="22"/>
    </row>
    <row r="9" spans="1:26" ht="15" customHeight="1"/>
    <row r="10" spans="1:26" s="74" customFormat="1" ht="33" customHeight="1">
      <c r="A10" s="80" t="s">
        <v>133</v>
      </c>
      <c r="B10" s="81" t="s">
        <v>134</v>
      </c>
      <c r="C10" s="81" t="s">
        <v>135</v>
      </c>
      <c r="D10" s="81" t="s">
        <v>182</v>
      </c>
      <c r="E10" s="81" t="s">
        <v>136</v>
      </c>
      <c r="F10" s="81" t="s">
        <v>137</v>
      </c>
      <c r="G10" s="81" t="s">
        <v>138</v>
      </c>
      <c r="H10" s="81" t="s">
        <v>139</v>
      </c>
      <c r="I10" s="81"/>
      <c r="J10" s="81"/>
      <c r="K10" s="82" t="s">
        <v>140</v>
      </c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67"/>
    </row>
    <row r="11" spans="1:26" s="74" customFormat="1" ht="51" customHeight="1">
      <c r="A11" s="80"/>
      <c r="B11" s="81"/>
      <c r="C11" s="81"/>
      <c r="D11" s="81"/>
      <c r="E11" s="81"/>
      <c r="F11" s="81"/>
      <c r="G11" s="81"/>
      <c r="H11" s="66" t="s">
        <v>141</v>
      </c>
      <c r="I11" s="66" t="s">
        <v>142</v>
      </c>
      <c r="J11" s="55" t="s">
        <v>143</v>
      </c>
      <c r="K11" s="67">
        <v>2012</v>
      </c>
      <c r="L11" s="67">
        <v>2013</v>
      </c>
      <c r="M11" s="67">
        <v>2014</v>
      </c>
      <c r="N11" s="23">
        <v>2015</v>
      </c>
      <c r="O11" s="67">
        <v>2016</v>
      </c>
      <c r="P11" s="44">
        <v>2017</v>
      </c>
      <c r="Q11" s="53">
        <v>2018</v>
      </c>
      <c r="R11" s="44">
        <v>2019</v>
      </c>
      <c r="S11" s="77">
        <v>2020</v>
      </c>
      <c r="T11" s="24">
        <v>2021</v>
      </c>
      <c r="U11" s="24">
        <v>2022</v>
      </c>
      <c r="V11" s="24">
        <v>2023</v>
      </c>
      <c r="W11" s="24">
        <v>2024</v>
      </c>
      <c r="X11" s="24">
        <v>2025</v>
      </c>
      <c r="Y11" s="67" t="s">
        <v>144</v>
      </c>
      <c r="Z11" s="67"/>
    </row>
    <row r="12" spans="1:26" ht="15" customHeight="1">
      <c r="A12" s="73" t="s">
        <v>76</v>
      </c>
      <c r="B12" s="71" t="s">
        <v>145</v>
      </c>
      <c r="C12" s="71" t="s">
        <v>146</v>
      </c>
      <c r="D12" s="71" t="s">
        <v>147</v>
      </c>
      <c r="E12" s="71" t="s">
        <v>148</v>
      </c>
      <c r="F12" s="71" t="s">
        <v>149</v>
      </c>
      <c r="G12" s="71" t="s">
        <v>150</v>
      </c>
      <c r="H12" s="71" t="s">
        <v>151</v>
      </c>
      <c r="I12" s="71" t="s">
        <v>152</v>
      </c>
      <c r="J12" s="56" t="s">
        <v>153</v>
      </c>
      <c r="K12" s="70" t="s">
        <v>154</v>
      </c>
      <c r="L12" s="70" t="s">
        <v>155</v>
      </c>
      <c r="M12" s="70" t="s">
        <v>156</v>
      </c>
      <c r="N12" s="25" t="s">
        <v>157</v>
      </c>
      <c r="O12" s="70" t="s">
        <v>158</v>
      </c>
      <c r="P12" s="45" t="s">
        <v>159</v>
      </c>
      <c r="Q12" s="60" t="s">
        <v>160</v>
      </c>
      <c r="R12" s="45" t="s">
        <v>161</v>
      </c>
      <c r="S12" s="79" t="s">
        <v>162</v>
      </c>
      <c r="T12" s="7" t="s">
        <v>163</v>
      </c>
      <c r="U12" s="7" t="s">
        <v>320</v>
      </c>
      <c r="V12" s="7" t="s">
        <v>330</v>
      </c>
      <c r="W12" s="7" t="s">
        <v>331</v>
      </c>
      <c r="X12" s="7" t="s">
        <v>332</v>
      </c>
      <c r="Y12" s="70" t="s">
        <v>333</v>
      </c>
      <c r="Z12" s="4"/>
    </row>
    <row r="13" spans="1:26" ht="85.5" customHeight="1">
      <c r="A13" s="91" t="s">
        <v>164</v>
      </c>
      <c r="B13" s="8" t="s">
        <v>261</v>
      </c>
      <c r="C13" s="71"/>
      <c r="D13" s="71" t="s">
        <v>165</v>
      </c>
      <c r="E13" s="4"/>
      <c r="F13" s="4"/>
      <c r="G13" s="70"/>
      <c r="H13" s="4"/>
      <c r="I13" s="4"/>
      <c r="J13" s="57"/>
      <c r="K13" s="70"/>
      <c r="L13" s="70"/>
      <c r="M13" s="26"/>
      <c r="N13" s="25"/>
      <c r="O13" s="26" t="s">
        <v>328</v>
      </c>
      <c r="P13" s="45"/>
      <c r="Q13" s="60"/>
      <c r="R13" s="45"/>
      <c r="S13" s="79"/>
      <c r="T13" s="7"/>
      <c r="U13" s="7"/>
      <c r="V13" s="7"/>
      <c r="W13" s="7"/>
      <c r="X13" s="7"/>
      <c r="Y13" s="70"/>
      <c r="Z13" s="4"/>
    </row>
    <row r="14" spans="1:26" s="75" customFormat="1">
      <c r="A14" s="91"/>
      <c r="B14" s="27" t="s">
        <v>210</v>
      </c>
      <c r="C14" s="71"/>
      <c r="D14" s="71"/>
      <c r="E14" s="4"/>
      <c r="F14" s="4"/>
      <c r="G14" s="28" t="s">
        <v>167</v>
      </c>
      <c r="H14" s="28" t="s">
        <v>165</v>
      </c>
      <c r="I14" s="28" t="s">
        <v>165</v>
      </c>
      <c r="J14" s="58" t="s">
        <v>165</v>
      </c>
      <c r="K14" s="28" t="s">
        <v>165</v>
      </c>
      <c r="L14" s="28" t="s">
        <v>165</v>
      </c>
      <c r="M14" s="29">
        <f>M15+M24+M23</f>
        <v>58637</v>
      </c>
      <c r="N14" s="29">
        <f>N15+N24+N23</f>
        <v>65688.25</v>
      </c>
      <c r="O14" s="29">
        <f>O15+O24+O23</f>
        <v>49316.320000000007</v>
      </c>
      <c r="P14" s="46">
        <f>P15+P24+P23+P36</f>
        <v>49890.879999999997</v>
      </c>
      <c r="Q14" s="46">
        <f t="shared" ref="Q14:X14" si="0">Q15+Q24+Q23</f>
        <v>35378.699999999997</v>
      </c>
      <c r="R14" s="46">
        <f t="shared" si="0"/>
        <v>26031.542999999998</v>
      </c>
      <c r="S14" s="29">
        <f>S15+S24+S23</f>
        <v>19824.5</v>
      </c>
      <c r="T14" s="29">
        <f t="shared" si="0"/>
        <v>10088.060000000001</v>
      </c>
      <c r="U14" s="29">
        <f t="shared" si="0"/>
        <v>10435.199999999999</v>
      </c>
      <c r="V14" s="29">
        <f t="shared" si="0"/>
        <v>13283</v>
      </c>
      <c r="W14" s="29">
        <f t="shared" si="0"/>
        <v>13283</v>
      </c>
      <c r="X14" s="29">
        <f t="shared" si="0"/>
        <v>13283</v>
      </c>
      <c r="Y14" s="29">
        <f>Y15+Y24+Y23+Y36</f>
        <v>365139.45299999998</v>
      </c>
      <c r="Z14" s="9"/>
    </row>
    <row r="15" spans="1:26" s="75" customFormat="1" ht="15.75" customHeight="1">
      <c r="A15" s="91"/>
      <c r="B15" s="92" t="s">
        <v>166</v>
      </c>
      <c r="C15" s="88" t="s">
        <v>178</v>
      </c>
      <c r="D15" s="89" t="s">
        <v>165</v>
      </c>
      <c r="E15" s="85" t="s">
        <v>165</v>
      </c>
      <c r="F15" s="85" t="s">
        <v>165</v>
      </c>
      <c r="G15" s="28" t="s">
        <v>144</v>
      </c>
      <c r="H15" s="28" t="s">
        <v>165</v>
      </c>
      <c r="I15" s="28" t="s">
        <v>165</v>
      </c>
      <c r="J15" s="58" t="s">
        <v>165</v>
      </c>
      <c r="K15" s="28" t="s">
        <v>165</v>
      </c>
      <c r="L15" s="28" t="s">
        <v>165</v>
      </c>
      <c r="M15" s="29">
        <f t="shared" ref="M15:R15" si="1">M16+M17+M18+M19+M20+M21+M22</f>
        <v>20000</v>
      </c>
      <c r="N15" s="29">
        <f t="shared" si="1"/>
        <v>10995.25</v>
      </c>
      <c r="O15" s="29">
        <f t="shared" si="1"/>
        <v>14829.52</v>
      </c>
      <c r="P15" s="46">
        <f>P16+P17+P18+P19+P20+P21+P22</f>
        <v>5394.3099999999995</v>
      </c>
      <c r="Q15" s="46">
        <f t="shared" si="1"/>
        <v>3410.5999999999995</v>
      </c>
      <c r="R15" s="46">
        <f t="shared" si="1"/>
        <v>9240.4429999999993</v>
      </c>
      <c r="S15" s="29">
        <f>S16+S17+S18+S19+S20+S21+S22</f>
        <v>9011.5</v>
      </c>
      <c r="T15" s="29">
        <f t="shared" ref="T15:Y15" si="2">T16+T17+T18+T19+T20+T21+T22</f>
        <v>6819.13</v>
      </c>
      <c r="U15" s="29">
        <f t="shared" si="2"/>
        <v>7053.7999999999984</v>
      </c>
      <c r="V15" s="29">
        <f t="shared" si="2"/>
        <v>9183</v>
      </c>
      <c r="W15" s="29">
        <f t="shared" si="2"/>
        <v>9183</v>
      </c>
      <c r="X15" s="29">
        <f t="shared" si="2"/>
        <v>9183</v>
      </c>
      <c r="Y15" s="29">
        <f t="shared" si="2"/>
        <v>114303.55299999999</v>
      </c>
      <c r="Z15" s="9"/>
    </row>
    <row r="16" spans="1:26" s="75" customFormat="1" ht="30.75" customHeight="1">
      <c r="A16" s="91"/>
      <c r="B16" s="92"/>
      <c r="C16" s="88"/>
      <c r="D16" s="89"/>
      <c r="E16" s="85"/>
      <c r="F16" s="85"/>
      <c r="G16" s="71" t="s">
        <v>80</v>
      </c>
      <c r="H16" s="70" t="s">
        <v>165</v>
      </c>
      <c r="I16" s="70" t="s">
        <v>165</v>
      </c>
      <c r="J16" s="45" t="s">
        <v>165</v>
      </c>
      <c r="K16" s="70" t="s">
        <v>165</v>
      </c>
      <c r="L16" s="70" t="s">
        <v>165</v>
      </c>
      <c r="M16" s="5">
        <f>M46+M69+M64+M66+M193+M197+M201+M204+M208+M213+M218+M222+M227+M271+M273+M261+M275+M278+M280+M282+M288+M292+M297+M299+M302+M308+M65+M67+M68</f>
        <v>3195</v>
      </c>
      <c r="N16" s="5">
        <f>N46+N69+N64+N66+N193+N197+N201+N204+N208+N213+N218+N222+N227+N271+N273+N261+N275+N278+N280+N282+N288+N292+N297+N299+N302+N308+N44+N67+N65+N68</f>
        <v>3345.25</v>
      </c>
      <c r="O16" s="5">
        <f>O46+O69+O64+O66+O193+O197+O201+O204+O208+O213+O218+O222+O227+O271+O273+O261+O275+O278+O280+O282+O289+O292+O297+O299+O302+O308+O304+O44+O65</f>
        <v>2990</v>
      </c>
      <c r="P16" s="47">
        <f>P46+P64+P189+P193+P197+P204+P213+P227+P278+P280+P282+P289+P292+P299+P302+P261+P114+P307+P304+P275+P69+P66+P199+P300+P305+P65+P67+P68+P45+P198</f>
        <v>3619.7899999999995</v>
      </c>
      <c r="Q16" s="50">
        <f>Q46+Q64+Q114+Q197+Q201+Q204+Q213+Q218+Q261+Q278+Q289+Q292+Q295+Q302+Q304++Q189+Q305+Q307+Q136+Q65+Q66+Q68+Q188+Q199+Q262+Q277+Q45+Q198</f>
        <v>2010.62</v>
      </c>
      <c r="R16" s="47">
        <f>R46+R64+R113+R188+R197+R203+R212+R222+R262+R277+R288+R292+R295+Y13+R304+R199+R305+R307+R66+R69+R226+R80+R100+R121+R130+R260</f>
        <v>6645</v>
      </c>
      <c r="S16" s="5">
        <f t="shared" ref="S16:X16" si="3">S46+S64+S113+S188+S197+S203+S212+S222+S262+S277+S288+S292+S295+S302+S304+S199+S305+S307+S66+S69+S226+S80+S100+S121+S130+S260+S217</f>
        <v>7193</v>
      </c>
      <c r="T16" s="5">
        <f t="shared" si="3"/>
        <v>5448.43</v>
      </c>
      <c r="U16" s="5">
        <f t="shared" si="3"/>
        <v>5828.6999999999989</v>
      </c>
      <c r="V16" s="5">
        <f t="shared" si="3"/>
        <v>7393</v>
      </c>
      <c r="W16" s="5">
        <f t="shared" si="3"/>
        <v>7393</v>
      </c>
      <c r="X16" s="5">
        <f t="shared" si="3"/>
        <v>7393</v>
      </c>
      <c r="Y16" s="5">
        <f t="shared" ref="Y16:Y21" si="4">M16+N16+O16+P16+Q16+R16+S16+T16+U16+V16+W16+X16</f>
        <v>62454.789999999994</v>
      </c>
      <c r="Z16" s="9"/>
    </row>
    <row r="17" spans="1:26" s="75" customFormat="1" ht="30.75" customHeight="1">
      <c r="A17" s="91"/>
      <c r="B17" s="92"/>
      <c r="C17" s="88"/>
      <c r="D17" s="89"/>
      <c r="E17" s="85"/>
      <c r="F17" s="85"/>
      <c r="G17" s="71" t="s">
        <v>197</v>
      </c>
      <c r="H17" s="70" t="s">
        <v>165</v>
      </c>
      <c r="I17" s="70" t="s">
        <v>165</v>
      </c>
      <c r="J17" s="45" t="s">
        <v>165</v>
      </c>
      <c r="K17" s="70" t="s">
        <v>165</v>
      </c>
      <c r="L17" s="70" t="s">
        <v>165</v>
      </c>
      <c r="M17" s="5">
        <f>M89+M282</f>
        <v>3562</v>
      </c>
      <c r="N17" s="5">
        <f>N89+N282</f>
        <v>2700</v>
      </c>
      <c r="O17" s="5">
        <f>O89</f>
        <v>600</v>
      </c>
      <c r="P17" s="47">
        <f>P89+P90</f>
        <v>168</v>
      </c>
      <c r="Q17" s="50">
        <f>Q89</f>
        <v>72</v>
      </c>
      <c r="R17" s="47">
        <f t="shared" ref="R17:X17" si="5">R88</f>
        <v>600</v>
      </c>
      <c r="S17" s="5">
        <f t="shared" si="5"/>
        <v>900</v>
      </c>
      <c r="T17" s="5">
        <f t="shared" si="5"/>
        <v>674.3</v>
      </c>
      <c r="U17" s="5">
        <f t="shared" si="5"/>
        <v>731.9</v>
      </c>
      <c r="V17" s="5">
        <f t="shared" si="5"/>
        <v>1100</v>
      </c>
      <c r="W17" s="5">
        <f t="shared" si="5"/>
        <v>1100</v>
      </c>
      <c r="X17" s="5">
        <f t="shared" si="5"/>
        <v>1100</v>
      </c>
      <c r="Y17" s="5">
        <f t="shared" si="4"/>
        <v>13308.199999999999</v>
      </c>
      <c r="Z17" s="9"/>
    </row>
    <row r="18" spans="1:26" s="75" customFormat="1" ht="54.75" customHeight="1">
      <c r="A18" s="91"/>
      <c r="B18" s="92"/>
      <c r="C18" s="88"/>
      <c r="D18" s="89"/>
      <c r="E18" s="85"/>
      <c r="F18" s="85"/>
      <c r="G18" s="71" t="s">
        <v>168</v>
      </c>
      <c r="H18" s="70" t="s">
        <v>165</v>
      </c>
      <c r="I18" s="70" t="s">
        <v>165</v>
      </c>
      <c r="J18" s="45" t="s">
        <v>165</v>
      </c>
      <c r="K18" s="70" t="s">
        <v>165</v>
      </c>
      <c r="L18" s="70" t="s">
        <v>165</v>
      </c>
      <c r="M18" s="5">
        <f>M145+M163+M169</f>
        <v>3045</v>
      </c>
      <c r="N18" s="5">
        <f>N145+N163+N169</f>
        <v>2040</v>
      </c>
      <c r="O18" s="5">
        <f>O145+O163+O169</f>
        <v>9671.2000000000007</v>
      </c>
      <c r="P18" s="47">
        <f>P145+P163+P169</f>
        <v>1538.72</v>
      </c>
      <c r="Q18" s="50">
        <f>Q145+Q163+Q169+Q239</f>
        <v>1266.5999999999999</v>
      </c>
      <c r="R18" s="47">
        <f>R145+R163+R169+R239+R144</f>
        <v>1024.0430000000001</v>
      </c>
      <c r="S18" s="5">
        <f t="shared" ref="S18:X18" si="6">S145+S163+S169+S239</f>
        <v>428.5</v>
      </c>
      <c r="T18" s="5">
        <f t="shared" si="6"/>
        <v>0</v>
      </c>
      <c r="U18" s="5">
        <f t="shared" si="6"/>
        <v>0</v>
      </c>
      <c r="V18" s="5">
        <f t="shared" si="6"/>
        <v>0</v>
      </c>
      <c r="W18" s="5">
        <f t="shared" si="6"/>
        <v>0</v>
      </c>
      <c r="X18" s="5">
        <f t="shared" si="6"/>
        <v>0</v>
      </c>
      <c r="Y18" s="5">
        <f t="shared" si="4"/>
        <v>19014.063000000002</v>
      </c>
      <c r="Z18" s="9"/>
    </row>
    <row r="19" spans="1:26" s="75" customFormat="1" ht="30.75" customHeight="1">
      <c r="A19" s="91"/>
      <c r="B19" s="92"/>
      <c r="C19" s="88"/>
      <c r="D19" s="89"/>
      <c r="E19" s="85"/>
      <c r="F19" s="85"/>
      <c r="G19" s="71" t="s">
        <v>174</v>
      </c>
      <c r="H19" s="70" t="s">
        <v>165</v>
      </c>
      <c r="I19" s="70" t="s">
        <v>165</v>
      </c>
      <c r="J19" s="45" t="s">
        <v>165</v>
      </c>
      <c r="K19" s="70" t="s">
        <v>165</v>
      </c>
      <c r="L19" s="70" t="s">
        <v>165</v>
      </c>
      <c r="M19" s="5">
        <f>M79+M264+M267+M285</f>
        <v>2505</v>
      </c>
      <c r="N19" s="5">
        <f>N79+N264+N267+N285+N268</f>
        <v>1320</v>
      </c>
      <c r="O19" s="5">
        <f>O79+O264+O267+O268</f>
        <v>383.32</v>
      </c>
      <c r="P19" s="47">
        <f>P79+P264+P267+P268</f>
        <v>45.1</v>
      </c>
      <c r="Q19" s="47">
        <f>Q79+Q264+Q267+Q268</f>
        <v>28.2</v>
      </c>
      <c r="R19" s="47">
        <f>R79+R264+R267+R268+R78</f>
        <v>721.4</v>
      </c>
      <c r="S19" s="5">
        <f t="shared" ref="S19:X19" si="7">S79+S264+S267+S268+S77</f>
        <v>390</v>
      </c>
      <c r="T19" s="5">
        <f t="shared" si="7"/>
        <v>596.4</v>
      </c>
      <c r="U19" s="5">
        <f t="shared" si="7"/>
        <v>393.2</v>
      </c>
      <c r="V19" s="5">
        <f t="shared" si="7"/>
        <v>590</v>
      </c>
      <c r="W19" s="5">
        <f t="shared" si="7"/>
        <v>590</v>
      </c>
      <c r="X19" s="5">
        <f t="shared" si="7"/>
        <v>590</v>
      </c>
      <c r="Y19" s="5">
        <f t="shared" si="4"/>
        <v>8152.619999999999</v>
      </c>
      <c r="Z19" s="9"/>
    </row>
    <row r="20" spans="1:26" s="75" customFormat="1" ht="32.25" customHeight="1">
      <c r="A20" s="91"/>
      <c r="B20" s="92"/>
      <c r="C20" s="88"/>
      <c r="D20" s="89"/>
      <c r="E20" s="85"/>
      <c r="F20" s="85"/>
      <c r="G20" s="71" t="s">
        <v>175</v>
      </c>
      <c r="H20" s="70" t="s">
        <v>165</v>
      </c>
      <c r="I20" s="70" t="s">
        <v>165</v>
      </c>
      <c r="J20" s="45" t="s">
        <v>165</v>
      </c>
      <c r="K20" s="70" t="s">
        <v>165</v>
      </c>
      <c r="L20" s="70" t="s">
        <v>165</v>
      </c>
      <c r="M20" s="5">
        <f>M98+M99</f>
        <v>2193</v>
      </c>
      <c r="N20" s="5">
        <f>N98+N99</f>
        <v>1590</v>
      </c>
      <c r="O20" s="5">
        <f>O98+O99+O257</f>
        <v>300</v>
      </c>
      <c r="P20" s="47">
        <f>P98+P99+P257</f>
        <v>22.7</v>
      </c>
      <c r="Q20" s="50">
        <f>Q98+Q99+Q257</f>
        <v>33.18</v>
      </c>
      <c r="R20" s="47">
        <f>R97+R99+R257</f>
        <v>250</v>
      </c>
      <c r="S20" s="5">
        <f t="shared" ref="S20:X20" si="8">S97+S257+S99</f>
        <v>100</v>
      </c>
      <c r="T20" s="5">
        <f t="shared" si="8"/>
        <v>100</v>
      </c>
      <c r="U20" s="5">
        <f t="shared" si="8"/>
        <v>100</v>
      </c>
      <c r="V20" s="5">
        <f t="shared" si="8"/>
        <v>100</v>
      </c>
      <c r="W20" s="5">
        <f t="shared" si="8"/>
        <v>100</v>
      </c>
      <c r="X20" s="5">
        <f t="shared" si="8"/>
        <v>100</v>
      </c>
      <c r="Y20" s="5">
        <f t="shared" si="4"/>
        <v>4988.88</v>
      </c>
      <c r="Z20" s="9"/>
    </row>
    <row r="21" spans="1:26" s="75" customFormat="1" ht="51" customHeight="1">
      <c r="A21" s="91"/>
      <c r="B21" s="92"/>
      <c r="C21" s="88"/>
      <c r="D21" s="89"/>
      <c r="E21" s="85"/>
      <c r="F21" s="85"/>
      <c r="G21" s="71" t="s">
        <v>363</v>
      </c>
      <c r="H21" s="70" t="s">
        <v>165</v>
      </c>
      <c r="I21" s="70" t="s">
        <v>165</v>
      </c>
      <c r="J21" s="45" t="s">
        <v>165</v>
      </c>
      <c r="K21" s="70" t="s">
        <v>165</v>
      </c>
      <c r="L21" s="70" t="s">
        <v>165</v>
      </c>
      <c r="M21" s="5">
        <f t="shared" ref="M21:X21" si="9">M120+M129</f>
        <v>5500</v>
      </c>
      <c r="N21" s="5">
        <f t="shared" si="9"/>
        <v>0</v>
      </c>
      <c r="O21" s="5">
        <f t="shared" si="9"/>
        <v>0</v>
      </c>
      <c r="P21" s="47">
        <f t="shared" si="9"/>
        <v>0</v>
      </c>
      <c r="Q21" s="47">
        <f t="shared" si="9"/>
        <v>0</v>
      </c>
      <c r="R21" s="47">
        <f t="shared" si="9"/>
        <v>0</v>
      </c>
      <c r="S21" s="5">
        <f t="shared" si="9"/>
        <v>0</v>
      </c>
      <c r="T21" s="5">
        <f t="shared" si="9"/>
        <v>0</v>
      </c>
      <c r="U21" s="5">
        <f t="shared" si="9"/>
        <v>0</v>
      </c>
      <c r="V21" s="5">
        <f t="shared" si="9"/>
        <v>0</v>
      </c>
      <c r="W21" s="5">
        <f t="shared" si="9"/>
        <v>0</v>
      </c>
      <c r="X21" s="5">
        <f t="shared" si="9"/>
        <v>0</v>
      </c>
      <c r="Y21" s="5">
        <f t="shared" si="4"/>
        <v>5500</v>
      </c>
      <c r="Z21" s="9"/>
    </row>
    <row r="22" spans="1:26" s="75" customFormat="1" ht="30.75" customHeight="1">
      <c r="A22" s="91"/>
      <c r="B22" s="92"/>
      <c r="C22" s="88"/>
      <c r="D22" s="89"/>
      <c r="E22" s="85"/>
      <c r="F22" s="85"/>
      <c r="G22" s="71" t="s">
        <v>241</v>
      </c>
      <c r="H22" s="70" t="s">
        <v>165</v>
      </c>
      <c r="I22" s="70" t="s">
        <v>165</v>
      </c>
      <c r="J22" s="45" t="s">
        <v>165</v>
      </c>
      <c r="K22" s="70" t="s">
        <v>165</v>
      </c>
      <c r="L22" s="70" t="s">
        <v>165</v>
      </c>
      <c r="M22" s="5">
        <f t="shared" ref="M22:X22" si="10">M109</f>
        <v>0</v>
      </c>
      <c r="N22" s="5">
        <f t="shared" si="10"/>
        <v>0</v>
      </c>
      <c r="O22" s="5">
        <f t="shared" si="10"/>
        <v>885</v>
      </c>
      <c r="P22" s="47">
        <f t="shared" si="10"/>
        <v>0</v>
      </c>
      <c r="Q22" s="50">
        <f t="shared" si="10"/>
        <v>0</v>
      </c>
      <c r="R22" s="47">
        <f t="shared" si="10"/>
        <v>0</v>
      </c>
      <c r="S22" s="5">
        <f t="shared" si="10"/>
        <v>0</v>
      </c>
      <c r="T22" s="5">
        <f t="shared" si="10"/>
        <v>0</v>
      </c>
      <c r="U22" s="5">
        <f t="shared" si="10"/>
        <v>0</v>
      </c>
      <c r="V22" s="5">
        <f t="shared" si="10"/>
        <v>0</v>
      </c>
      <c r="W22" s="5">
        <f t="shared" si="10"/>
        <v>0</v>
      </c>
      <c r="X22" s="5">
        <f t="shared" si="10"/>
        <v>0</v>
      </c>
      <c r="Y22" s="5">
        <f>M22+N22+O22+P22+Q22+R22+S22+T22</f>
        <v>885</v>
      </c>
      <c r="Z22" s="9"/>
    </row>
    <row r="23" spans="1:26" s="75" customFormat="1" ht="48.75" customHeight="1">
      <c r="A23" s="91"/>
      <c r="B23" s="27" t="s">
        <v>177</v>
      </c>
      <c r="C23" s="30" t="s">
        <v>178</v>
      </c>
      <c r="D23" s="30" t="s">
        <v>165</v>
      </c>
      <c r="E23" s="28" t="s">
        <v>165</v>
      </c>
      <c r="F23" s="28" t="s">
        <v>165</v>
      </c>
      <c r="G23" s="30" t="s">
        <v>176</v>
      </c>
      <c r="H23" s="28" t="s">
        <v>165</v>
      </c>
      <c r="I23" s="28" t="s">
        <v>165</v>
      </c>
      <c r="J23" s="58" t="s">
        <v>165</v>
      </c>
      <c r="K23" s="28" t="s">
        <v>165</v>
      </c>
      <c r="L23" s="28" t="s">
        <v>165</v>
      </c>
      <c r="M23" s="29">
        <f t="shared" ref="M23:X23" si="11">M84+M105+M125+M134</f>
        <v>9500</v>
      </c>
      <c r="N23" s="29">
        <f t="shared" si="11"/>
        <v>8994.5</v>
      </c>
      <c r="O23" s="29">
        <f t="shared" si="11"/>
        <v>2295</v>
      </c>
      <c r="P23" s="46">
        <f t="shared" si="11"/>
        <v>1070.8699999999999</v>
      </c>
      <c r="Q23" s="63">
        <f t="shared" si="11"/>
        <v>469.2</v>
      </c>
      <c r="R23" s="46">
        <f t="shared" si="11"/>
        <v>2250</v>
      </c>
      <c r="S23" s="29">
        <f t="shared" si="11"/>
        <v>4100</v>
      </c>
      <c r="T23" s="29">
        <f t="shared" si="11"/>
        <v>3268.9300000000003</v>
      </c>
      <c r="U23" s="29">
        <f t="shared" si="11"/>
        <v>3381.4</v>
      </c>
      <c r="V23" s="29">
        <f t="shared" si="11"/>
        <v>4100</v>
      </c>
      <c r="W23" s="29">
        <f t="shared" si="11"/>
        <v>4100</v>
      </c>
      <c r="X23" s="29">
        <f t="shared" si="11"/>
        <v>4100</v>
      </c>
      <c r="Y23" s="29">
        <f>M23+N23+O23+P23+Q23+R23+S23+T23+U23+V23+W23+X23</f>
        <v>47629.9</v>
      </c>
      <c r="Z23" s="9"/>
    </row>
    <row r="24" spans="1:26" s="75" customFormat="1">
      <c r="A24" s="91"/>
      <c r="B24" s="86" t="s">
        <v>170</v>
      </c>
      <c r="C24" s="88" t="s">
        <v>178</v>
      </c>
      <c r="D24" s="88" t="s">
        <v>165</v>
      </c>
      <c r="E24" s="87" t="s">
        <v>165</v>
      </c>
      <c r="F24" s="87" t="s">
        <v>165</v>
      </c>
      <c r="G24" s="28" t="s">
        <v>144</v>
      </c>
      <c r="H24" s="28" t="s">
        <v>165</v>
      </c>
      <c r="I24" s="28" t="s">
        <v>165</v>
      </c>
      <c r="J24" s="58" t="s">
        <v>165</v>
      </c>
      <c r="K24" s="28" t="s">
        <v>165</v>
      </c>
      <c r="L24" s="28" t="s">
        <v>165</v>
      </c>
      <c r="M24" s="29">
        <f>M25+M26+M27+M29+M30+M35+M32+M33+M34+M28</f>
        <v>29137</v>
      </c>
      <c r="N24" s="29">
        <f t="shared" ref="N24:S24" si="12">N25+N26+N27+N29+N30+N35+N32+N33+N34+N28</f>
        <v>45698.5</v>
      </c>
      <c r="O24" s="29">
        <f t="shared" si="12"/>
        <v>32191.800000000003</v>
      </c>
      <c r="P24" s="46">
        <f>P25+P26+P27+P29+P30+P35+P32+P33+P34+P28+P31</f>
        <v>42795.7</v>
      </c>
      <c r="Q24" s="63">
        <f t="shared" si="12"/>
        <v>31498.899999999998</v>
      </c>
      <c r="R24" s="46">
        <f>R25+R26+R27+R29+R30++R31+R32+R33+R34+R28</f>
        <v>14541.099999999999</v>
      </c>
      <c r="S24" s="29">
        <f t="shared" si="12"/>
        <v>6713</v>
      </c>
      <c r="T24" s="31">
        <f>T25+T26+T27+T29+T30+T35+T32+T33+T34+T28</f>
        <v>0</v>
      </c>
      <c r="U24" s="31">
        <f>U25+U26+U27+U29+U30+U35+U32+U33+U34+U28</f>
        <v>0</v>
      </c>
      <c r="V24" s="31">
        <f>V25+V26+V27+V29+V30+V35+V32+V33+V34+V28</f>
        <v>0</v>
      </c>
      <c r="W24" s="31">
        <f>W25+W26+W27+W29+W30+W35+W32+W33+W34+W28</f>
        <v>0</v>
      </c>
      <c r="X24" s="31">
        <f>X25+X26+X27+X29+X30+X35+X32+X33+X34+X28</f>
        <v>0</v>
      </c>
      <c r="Y24" s="29">
        <f>Y25+Y26+Y28+Y27+Y29+Y30+Y31+Y32+Y33+Y34+Y35</f>
        <v>202576</v>
      </c>
      <c r="Z24" s="9"/>
    </row>
    <row r="25" spans="1:26" ht="81" customHeight="1">
      <c r="A25" s="91"/>
      <c r="B25" s="86"/>
      <c r="C25" s="88"/>
      <c r="D25" s="88"/>
      <c r="E25" s="87"/>
      <c r="F25" s="87"/>
      <c r="G25" s="71" t="s">
        <v>81</v>
      </c>
      <c r="H25" s="70" t="s">
        <v>165</v>
      </c>
      <c r="I25" s="70" t="s">
        <v>165</v>
      </c>
      <c r="J25" s="45" t="s">
        <v>165</v>
      </c>
      <c r="K25" s="70" t="s">
        <v>165</v>
      </c>
      <c r="L25" s="70" t="s">
        <v>165</v>
      </c>
      <c r="M25" s="5">
        <f>M71+M72+M73+M191+M206+M210+M283+M290+M293</f>
        <v>2980</v>
      </c>
      <c r="N25" s="5">
        <f>N71+N72+N73+N191+N206+N210+N283+N290+N293</f>
        <v>6861.33</v>
      </c>
      <c r="O25" s="5">
        <f>O71+O191+O195+O210+O286+O283+O290+O293+O206+O73</f>
        <v>1358</v>
      </c>
      <c r="P25" s="47">
        <f>P71+P191+P195+P283+P290+P293+P206+P116+P215+P229+P72+P73</f>
        <v>4992.6499999999996</v>
      </c>
      <c r="Q25" s="50">
        <f>Q71+Q191+Q195+Q210+Q215+Q220+Q286+Q283+Q290+Q293+Q206+Q116</f>
        <v>2215.58</v>
      </c>
      <c r="R25" s="47">
        <f>R71+R116+R191+R206+R215+R290+R293</f>
        <v>0</v>
      </c>
      <c r="S25" s="5">
        <f t="shared" ref="S25:X25" si="13">S71+S191+S195+S210+S286+S283+S290+S293+S206+S116+S215</f>
        <v>0</v>
      </c>
      <c r="T25" s="1">
        <f t="shared" si="13"/>
        <v>0</v>
      </c>
      <c r="U25" s="1">
        <f t="shared" si="13"/>
        <v>0</v>
      </c>
      <c r="V25" s="1">
        <f t="shared" si="13"/>
        <v>0</v>
      </c>
      <c r="W25" s="1">
        <f t="shared" si="13"/>
        <v>0</v>
      </c>
      <c r="X25" s="1">
        <f t="shared" si="13"/>
        <v>0</v>
      </c>
      <c r="Y25" s="5">
        <f>M25+N25+O25+P25+Q25+R25+S25+T25</f>
        <v>18407.559999999998</v>
      </c>
      <c r="Z25" s="4"/>
    </row>
    <row r="26" spans="1:26" ht="69.75" customHeight="1">
      <c r="A26" s="91"/>
      <c r="B26" s="86"/>
      <c r="C26" s="88"/>
      <c r="D26" s="88"/>
      <c r="E26" s="87"/>
      <c r="F26" s="87"/>
      <c r="G26" s="71" t="s">
        <v>278</v>
      </c>
      <c r="H26" s="70" t="s">
        <v>165</v>
      </c>
      <c r="I26" s="70" t="s">
        <v>165</v>
      </c>
      <c r="J26" s="45" t="s">
        <v>165</v>
      </c>
      <c r="K26" s="70" t="s">
        <v>165</v>
      </c>
      <c r="L26" s="70" t="s">
        <v>165</v>
      </c>
      <c r="M26" s="5">
        <f t="shared" ref="M26:S26" si="14">M93</f>
        <v>3562</v>
      </c>
      <c r="N26" s="5">
        <f t="shared" si="14"/>
        <v>6300</v>
      </c>
      <c r="O26" s="5">
        <f t="shared" si="14"/>
        <v>1400</v>
      </c>
      <c r="P26" s="47">
        <f>P93+P92</f>
        <v>2232</v>
      </c>
      <c r="Q26" s="50">
        <f t="shared" si="14"/>
        <v>1128</v>
      </c>
      <c r="R26" s="47">
        <f t="shared" si="14"/>
        <v>0</v>
      </c>
      <c r="S26" s="5">
        <f t="shared" si="14"/>
        <v>0</v>
      </c>
      <c r="T26" s="1">
        <f>T93</f>
        <v>0</v>
      </c>
      <c r="U26" s="1">
        <f>U93</f>
        <v>0</v>
      </c>
      <c r="V26" s="1">
        <f>V93</f>
        <v>0</v>
      </c>
      <c r="W26" s="1">
        <f>W93</f>
        <v>0</v>
      </c>
      <c r="X26" s="1">
        <f>X93</f>
        <v>0</v>
      </c>
      <c r="Y26" s="5">
        <f t="shared" ref="Y26:Y36" si="15">M26+N26+O26+P26+Q26+R26+S26+T26</f>
        <v>14622</v>
      </c>
      <c r="Z26" s="4"/>
    </row>
    <row r="27" spans="1:26" ht="80.25" customHeight="1">
      <c r="A27" s="91"/>
      <c r="B27" s="86"/>
      <c r="C27" s="88"/>
      <c r="D27" s="88"/>
      <c r="E27" s="87"/>
      <c r="F27" s="87"/>
      <c r="G27" s="71" t="s">
        <v>8</v>
      </c>
      <c r="H27" s="70" t="s">
        <v>165</v>
      </c>
      <c r="I27" s="70" t="s">
        <v>165</v>
      </c>
      <c r="J27" s="45" t="s">
        <v>165</v>
      </c>
      <c r="K27" s="70" t="s">
        <v>165</v>
      </c>
      <c r="L27" s="70" t="s">
        <v>165</v>
      </c>
      <c r="M27" s="5">
        <f>M171</f>
        <v>3045</v>
      </c>
      <c r="N27" s="5">
        <f t="shared" ref="N27:S27" si="16">N171</f>
        <v>4760</v>
      </c>
      <c r="O27" s="5">
        <f t="shared" si="16"/>
        <v>0</v>
      </c>
      <c r="P27" s="47">
        <f t="shared" si="16"/>
        <v>0</v>
      </c>
      <c r="Q27" s="50">
        <f t="shared" si="16"/>
        <v>0</v>
      </c>
      <c r="R27" s="47">
        <f t="shared" si="16"/>
        <v>0</v>
      </c>
      <c r="S27" s="5">
        <f t="shared" si="16"/>
        <v>0</v>
      </c>
      <c r="T27" s="1">
        <f>T171</f>
        <v>0</v>
      </c>
      <c r="U27" s="1">
        <f>U171</f>
        <v>0</v>
      </c>
      <c r="V27" s="1">
        <f>V171</f>
        <v>0</v>
      </c>
      <c r="W27" s="1">
        <f>W171</f>
        <v>0</v>
      </c>
      <c r="X27" s="1">
        <f>X171</f>
        <v>0</v>
      </c>
      <c r="Y27" s="5">
        <f t="shared" si="15"/>
        <v>7805</v>
      </c>
      <c r="Z27" s="4"/>
    </row>
    <row r="28" spans="1:26" ht="65.25" customHeight="1">
      <c r="A28" s="91"/>
      <c r="B28" s="86"/>
      <c r="C28" s="88"/>
      <c r="D28" s="88"/>
      <c r="E28" s="87"/>
      <c r="F28" s="87"/>
      <c r="G28" s="71" t="s">
        <v>323</v>
      </c>
      <c r="H28" s="70" t="s">
        <v>165</v>
      </c>
      <c r="I28" s="70" t="s">
        <v>165</v>
      </c>
      <c r="J28" s="45" t="s">
        <v>165</v>
      </c>
      <c r="K28" s="70" t="s">
        <v>165</v>
      </c>
      <c r="L28" s="70" t="s">
        <v>165</v>
      </c>
      <c r="M28" s="5">
        <f>M147+M165</f>
        <v>0</v>
      </c>
      <c r="N28" s="5">
        <f>N147+N165</f>
        <v>0</v>
      </c>
      <c r="O28" s="5">
        <f>O147+O165</f>
        <v>20419.400000000001</v>
      </c>
      <c r="P28" s="47">
        <f>P147+P165</f>
        <v>20443</v>
      </c>
      <c r="Q28" s="50">
        <f t="shared" ref="Q28:X28" si="17">Q147+Q165+Q241</f>
        <v>19843.099999999999</v>
      </c>
      <c r="R28" s="47">
        <f t="shared" si="17"/>
        <v>14541.099999999999</v>
      </c>
      <c r="S28" s="5">
        <f t="shared" si="17"/>
        <v>6713</v>
      </c>
      <c r="T28" s="1">
        <f t="shared" si="17"/>
        <v>0</v>
      </c>
      <c r="U28" s="1">
        <f t="shared" si="17"/>
        <v>0</v>
      </c>
      <c r="V28" s="1">
        <f t="shared" si="17"/>
        <v>0</v>
      </c>
      <c r="W28" s="1">
        <f t="shared" si="17"/>
        <v>0</v>
      </c>
      <c r="X28" s="1">
        <f t="shared" si="17"/>
        <v>0</v>
      </c>
      <c r="Y28" s="5">
        <f t="shared" si="15"/>
        <v>81959.600000000006</v>
      </c>
      <c r="Z28" s="4"/>
    </row>
    <row r="29" spans="1:26" ht="66.75" customHeight="1">
      <c r="A29" s="91"/>
      <c r="B29" s="86"/>
      <c r="C29" s="88"/>
      <c r="D29" s="88"/>
      <c r="E29" s="87"/>
      <c r="F29" s="87"/>
      <c r="G29" s="71" t="s">
        <v>279</v>
      </c>
      <c r="H29" s="70" t="s">
        <v>165</v>
      </c>
      <c r="I29" s="70" t="s">
        <v>165</v>
      </c>
      <c r="J29" s="45" t="s">
        <v>165</v>
      </c>
      <c r="K29" s="70" t="s">
        <v>165</v>
      </c>
      <c r="L29" s="70" t="s">
        <v>165</v>
      </c>
      <c r="M29" s="5">
        <f t="shared" ref="M29:X29" si="18">M82+M265+M269+M286</f>
        <v>2505</v>
      </c>
      <c r="N29" s="5">
        <f t="shared" si="18"/>
        <v>3080</v>
      </c>
      <c r="O29" s="5">
        <f t="shared" si="18"/>
        <v>894.4</v>
      </c>
      <c r="P29" s="47">
        <f t="shared" si="18"/>
        <v>599.19000000000005</v>
      </c>
      <c r="Q29" s="50">
        <f t="shared" si="18"/>
        <v>441.8</v>
      </c>
      <c r="R29" s="47">
        <f t="shared" si="18"/>
        <v>0</v>
      </c>
      <c r="S29" s="5">
        <f t="shared" si="18"/>
        <v>0</v>
      </c>
      <c r="T29" s="1">
        <f t="shared" si="18"/>
        <v>0</v>
      </c>
      <c r="U29" s="1">
        <f t="shared" si="18"/>
        <v>0</v>
      </c>
      <c r="V29" s="1">
        <f t="shared" si="18"/>
        <v>0</v>
      </c>
      <c r="W29" s="1">
        <f t="shared" si="18"/>
        <v>0</v>
      </c>
      <c r="X29" s="1">
        <f t="shared" si="18"/>
        <v>0</v>
      </c>
      <c r="Y29" s="5">
        <f t="shared" si="15"/>
        <v>7520.39</v>
      </c>
      <c r="Z29" s="4"/>
    </row>
    <row r="30" spans="1:26" ht="64.5" customHeight="1">
      <c r="A30" s="91"/>
      <c r="B30" s="86"/>
      <c r="C30" s="88"/>
      <c r="D30" s="88"/>
      <c r="E30" s="87"/>
      <c r="F30" s="87"/>
      <c r="G30" s="71" t="s">
        <v>280</v>
      </c>
      <c r="H30" s="70" t="s">
        <v>165</v>
      </c>
      <c r="I30" s="70" t="s">
        <v>165</v>
      </c>
      <c r="J30" s="45" t="s">
        <v>165</v>
      </c>
      <c r="K30" s="70" t="s">
        <v>165</v>
      </c>
      <c r="L30" s="70" t="s">
        <v>165</v>
      </c>
      <c r="M30" s="5">
        <f t="shared" ref="M30:S30" si="19">M102+M103</f>
        <v>2045</v>
      </c>
      <c r="N30" s="5">
        <f t="shared" si="19"/>
        <v>3710</v>
      </c>
      <c r="O30" s="5">
        <f t="shared" si="19"/>
        <v>700</v>
      </c>
      <c r="P30" s="47">
        <f t="shared" si="19"/>
        <v>301.58999999999997</v>
      </c>
      <c r="Q30" s="50">
        <f t="shared" si="19"/>
        <v>519.62</v>
      </c>
      <c r="R30" s="47">
        <f t="shared" si="19"/>
        <v>0</v>
      </c>
      <c r="S30" s="5">
        <f t="shared" si="19"/>
        <v>0</v>
      </c>
      <c r="T30" s="1">
        <f>T102+T103</f>
        <v>0</v>
      </c>
      <c r="U30" s="1">
        <f>U102+U103</f>
        <v>0</v>
      </c>
      <c r="V30" s="1">
        <f>V102+V103</f>
        <v>0</v>
      </c>
      <c r="W30" s="1">
        <f>W102+W103</f>
        <v>0</v>
      </c>
      <c r="X30" s="1">
        <f>X102+X103</f>
        <v>0</v>
      </c>
      <c r="Y30" s="5">
        <f t="shared" si="15"/>
        <v>7276.21</v>
      </c>
      <c r="Z30" s="4"/>
    </row>
    <row r="31" spans="1:26" ht="64.5" customHeight="1">
      <c r="A31" s="91"/>
      <c r="B31" s="86"/>
      <c r="C31" s="88"/>
      <c r="D31" s="88"/>
      <c r="E31" s="87"/>
      <c r="F31" s="87"/>
      <c r="G31" s="71" t="s">
        <v>265</v>
      </c>
      <c r="H31" s="70" t="s">
        <v>165</v>
      </c>
      <c r="I31" s="70" t="s">
        <v>165</v>
      </c>
      <c r="J31" s="45" t="s">
        <v>165</v>
      </c>
      <c r="K31" s="70" t="s">
        <v>165</v>
      </c>
      <c r="L31" s="70" t="s">
        <v>165</v>
      </c>
      <c r="M31" s="5">
        <f t="shared" ref="M31:S31" si="20">M258</f>
        <v>0</v>
      </c>
      <c r="N31" s="5">
        <f t="shared" si="20"/>
        <v>0</v>
      </c>
      <c r="O31" s="5">
        <f t="shared" si="20"/>
        <v>0</v>
      </c>
      <c r="P31" s="47">
        <f t="shared" si="20"/>
        <v>0</v>
      </c>
      <c r="Q31" s="50">
        <f t="shared" si="20"/>
        <v>0</v>
      </c>
      <c r="R31" s="47">
        <f t="shared" si="20"/>
        <v>0</v>
      </c>
      <c r="S31" s="5">
        <f t="shared" si="20"/>
        <v>0</v>
      </c>
      <c r="T31" s="1">
        <f>T258</f>
        <v>0</v>
      </c>
      <c r="U31" s="1">
        <f>U258</f>
        <v>0</v>
      </c>
      <c r="V31" s="1">
        <f>V258</f>
        <v>0</v>
      </c>
      <c r="W31" s="1">
        <f>W258</f>
        <v>0</v>
      </c>
      <c r="X31" s="1">
        <f>X258</f>
        <v>0</v>
      </c>
      <c r="Y31" s="5">
        <f t="shared" si="15"/>
        <v>0</v>
      </c>
      <c r="Z31" s="4"/>
    </row>
    <row r="32" spans="1:26" ht="81" customHeight="1">
      <c r="A32" s="91"/>
      <c r="B32" s="86"/>
      <c r="C32" s="88"/>
      <c r="D32" s="88"/>
      <c r="E32" s="87"/>
      <c r="F32" s="87"/>
      <c r="G32" s="71" t="s">
        <v>372</v>
      </c>
      <c r="H32" s="70" t="s">
        <v>165</v>
      </c>
      <c r="I32" s="70" t="s">
        <v>165</v>
      </c>
      <c r="J32" s="45" t="s">
        <v>165</v>
      </c>
      <c r="K32" s="70" t="s">
        <v>165</v>
      </c>
      <c r="L32" s="70" t="s">
        <v>165</v>
      </c>
      <c r="M32" s="5">
        <f>+M123+M132</f>
        <v>5500</v>
      </c>
      <c r="N32" s="5">
        <f>N123+N132</f>
        <v>0</v>
      </c>
      <c r="O32" s="5">
        <f>O132+O123</f>
        <v>0</v>
      </c>
      <c r="P32" s="47">
        <f t="shared" ref="P32:X32" si="21">P123+P132</f>
        <v>0</v>
      </c>
      <c r="Q32" s="50">
        <f t="shared" si="21"/>
        <v>0</v>
      </c>
      <c r="R32" s="47">
        <f t="shared" si="21"/>
        <v>0</v>
      </c>
      <c r="S32" s="5">
        <f t="shared" si="21"/>
        <v>0</v>
      </c>
      <c r="T32" s="1">
        <f t="shared" si="21"/>
        <v>0</v>
      </c>
      <c r="U32" s="1">
        <f t="shared" si="21"/>
        <v>0</v>
      </c>
      <c r="V32" s="1">
        <f t="shared" si="21"/>
        <v>0</v>
      </c>
      <c r="W32" s="1">
        <f t="shared" si="21"/>
        <v>0</v>
      </c>
      <c r="X32" s="1">
        <f t="shared" si="21"/>
        <v>0</v>
      </c>
      <c r="Y32" s="5">
        <f t="shared" si="15"/>
        <v>5500</v>
      </c>
      <c r="Z32" s="4"/>
    </row>
    <row r="33" spans="1:26" ht="65.25" customHeight="1">
      <c r="A33" s="91"/>
      <c r="B33" s="86"/>
      <c r="C33" s="88"/>
      <c r="D33" s="88"/>
      <c r="E33" s="87"/>
      <c r="F33" s="87"/>
      <c r="G33" s="71" t="s">
        <v>281</v>
      </c>
      <c r="H33" s="70" t="s">
        <v>165</v>
      </c>
      <c r="I33" s="70" t="s">
        <v>165</v>
      </c>
      <c r="J33" s="45" t="s">
        <v>165</v>
      </c>
      <c r="K33" s="70" t="s">
        <v>165</v>
      </c>
      <c r="L33" s="70" t="s">
        <v>165</v>
      </c>
      <c r="M33" s="5">
        <f t="shared" ref="M33:S33" si="22">M111</f>
        <v>0</v>
      </c>
      <c r="N33" s="5">
        <f t="shared" si="22"/>
        <v>0</v>
      </c>
      <c r="O33" s="5">
        <f t="shared" si="22"/>
        <v>2065</v>
      </c>
      <c r="P33" s="47">
        <f t="shared" si="22"/>
        <v>0</v>
      </c>
      <c r="Q33" s="50">
        <f t="shared" si="22"/>
        <v>0</v>
      </c>
      <c r="R33" s="47">
        <f t="shared" si="22"/>
        <v>0</v>
      </c>
      <c r="S33" s="5">
        <f t="shared" si="22"/>
        <v>0</v>
      </c>
      <c r="T33" s="1">
        <f>T111</f>
        <v>0</v>
      </c>
      <c r="U33" s="1">
        <f>U111</f>
        <v>0</v>
      </c>
      <c r="V33" s="1">
        <f>V111</f>
        <v>0</v>
      </c>
      <c r="W33" s="1">
        <f>W111</f>
        <v>0</v>
      </c>
      <c r="X33" s="1">
        <f>X111</f>
        <v>0</v>
      </c>
      <c r="Y33" s="5">
        <f t="shared" si="15"/>
        <v>2065</v>
      </c>
      <c r="Z33" s="4"/>
    </row>
    <row r="34" spans="1:26" ht="81" customHeight="1">
      <c r="A34" s="91"/>
      <c r="B34" s="86"/>
      <c r="C34" s="88"/>
      <c r="D34" s="88"/>
      <c r="E34" s="87"/>
      <c r="F34" s="87"/>
      <c r="G34" s="71" t="s">
        <v>282</v>
      </c>
      <c r="H34" s="70" t="s">
        <v>165</v>
      </c>
      <c r="I34" s="70" t="s">
        <v>165</v>
      </c>
      <c r="J34" s="45" t="s">
        <v>165</v>
      </c>
      <c r="K34" s="70" t="s">
        <v>165</v>
      </c>
      <c r="L34" s="70" t="s">
        <v>165</v>
      </c>
      <c r="M34" s="5">
        <f t="shared" ref="M34:X34" si="23">M104+M83+M124+M133</f>
        <v>9500</v>
      </c>
      <c r="N34" s="5">
        <f t="shared" si="23"/>
        <v>20987.17</v>
      </c>
      <c r="O34" s="5">
        <f t="shared" si="23"/>
        <v>5355</v>
      </c>
      <c r="P34" s="47">
        <f t="shared" si="23"/>
        <v>14227.27</v>
      </c>
      <c r="Q34" s="50">
        <f t="shared" si="23"/>
        <v>7350.8</v>
      </c>
      <c r="R34" s="47">
        <f t="shared" si="23"/>
        <v>0</v>
      </c>
      <c r="S34" s="5">
        <f t="shared" si="23"/>
        <v>0</v>
      </c>
      <c r="T34" s="1">
        <f t="shared" si="23"/>
        <v>0</v>
      </c>
      <c r="U34" s="1">
        <f t="shared" si="23"/>
        <v>0</v>
      </c>
      <c r="V34" s="1">
        <f t="shared" si="23"/>
        <v>0</v>
      </c>
      <c r="W34" s="1">
        <f t="shared" si="23"/>
        <v>0</v>
      </c>
      <c r="X34" s="1">
        <f t="shared" si="23"/>
        <v>0</v>
      </c>
      <c r="Y34" s="5">
        <f t="shared" si="15"/>
        <v>57420.240000000005</v>
      </c>
      <c r="Z34" s="4"/>
    </row>
    <row r="35" spans="1:26" ht="88.5" customHeight="1">
      <c r="A35" s="91"/>
      <c r="B35" s="86"/>
      <c r="C35" s="88"/>
      <c r="D35" s="88"/>
      <c r="E35" s="87"/>
      <c r="F35" s="87"/>
      <c r="G35" s="71" t="s">
        <v>264</v>
      </c>
      <c r="H35" s="70" t="s">
        <v>165</v>
      </c>
      <c r="I35" s="70" t="s">
        <v>165</v>
      </c>
      <c r="J35" s="45" t="s">
        <v>165</v>
      </c>
      <c r="K35" s="70" t="s">
        <v>165</v>
      </c>
      <c r="L35" s="70" t="s">
        <v>165</v>
      </c>
      <c r="M35" s="5">
        <f>M150</f>
        <v>0</v>
      </c>
      <c r="N35" s="5">
        <f t="shared" ref="N35:S35" si="24">N150</f>
        <v>0</v>
      </c>
      <c r="O35" s="5">
        <f t="shared" si="24"/>
        <v>0</v>
      </c>
      <c r="P35" s="47">
        <f t="shared" si="24"/>
        <v>0</v>
      </c>
      <c r="Q35" s="50">
        <f t="shared" si="24"/>
        <v>0</v>
      </c>
      <c r="R35" s="47">
        <f t="shared" si="24"/>
        <v>0</v>
      </c>
      <c r="S35" s="5">
        <f t="shared" si="24"/>
        <v>0</v>
      </c>
      <c r="T35" s="1">
        <f>T150</f>
        <v>0</v>
      </c>
      <c r="U35" s="1">
        <f>U150</f>
        <v>0</v>
      </c>
      <c r="V35" s="1">
        <f>V150</f>
        <v>0</v>
      </c>
      <c r="W35" s="1">
        <f>W150</f>
        <v>0</v>
      </c>
      <c r="X35" s="1">
        <f>X150</f>
        <v>0</v>
      </c>
      <c r="Y35" s="5">
        <f t="shared" si="15"/>
        <v>0</v>
      </c>
      <c r="Z35" s="4"/>
    </row>
    <row r="36" spans="1:26" s="75" customFormat="1" ht="98.25" customHeight="1">
      <c r="A36" s="32"/>
      <c r="B36" s="27" t="s">
        <v>91</v>
      </c>
      <c r="C36" s="30" t="s">
        <v>178</v>
      </c>
      <c r="D36" s="30" t="s">
        <v>165</v>
      </c>
      <c r="E36" s="28" t="s">
        <v>165</v>
      </c>
      <c r="F36" s="28" t="s">
        <v>165</v>
      </c>
      <c r="G36" s="30" t="s">
        <v>10</v>
      </c>
      <c r="H36" s="28"/>
      <c r="I36" s="28"/>
      <c r="J36" s="58"/>
      <c r="K36" s="28"/>
      <c r="L36" s="28"/>
      <c r="M36" s="29">
        <v>0</v>
      </c>
      <c r="N36" s="29">
        <v>0</v>
      </c>
      <c r="O36" s="29">
        <v>0</v>
      </c>
      <c r="P36" s="46">
        <f>P308</f>
        <v>630</v>
      </c>
      <c r="Q36" s="63">
        <v>0</v>
      </c>
      <c r="R36" s="46">
        <v>0</v>
      </c>
      <c r="S36" s="29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29">
        <f t="shared" si="15"/>
        <v>630</v>
      </c>
      <c r="Z36" s="9"/>
    </row>
    <row r="37" spans="1:26" ht="213" customHeight="1">
      <c r="A37" s="72" t="s">
        <v>44</v>
      </c>
      <c r="B37" s="8" t="s">
        <v>7</v>
      </c>
      <c r="C37" s="71" t="s">
        <v>171</v>
      </c>
      <c r="D37" s="71" t="s">
        <v>165</v>
      </c>
      <c r="E37" s="71" t="s">
        <v>130</v>
      </c>
      <c r="F37" s="70" t="s">
        <v>165</v>
      </c>
      <c r="G37" s="71" t="s">
        <v>89</v>
      </c>
      <c r="H37" s="70" t="s">
        <v>165</v>
      </c>
      <c r="I37" s="70" t="s">
        <v>165</v>
      </c>
      <c r="J37" s="45" t="s">
        <v>165</v>
      </c>
      <c r="K37" s="70" t="s">
        <v>165</v>
      </c>
      <c r="L37" s="70" t="s">
        <v>165</v>
      </c>
      <c r="M37" s="25">
        <v>28</v>
      </c>
      <c r="N37" s="25">
        <v>41.9</v>
      </c>
      <c r="O37" s="25">
        <v>44.9</v>
      </c>
      <c r="P37" s="48">
        <v>55.3</v>
      </c>
      <c r="Q37" s="52">
        <v>65</v>
      </c>
      <c r="R37" s="48">
        <v>67.5</v>
      </c>
      <c r="S37" s="25">
        <v>73</v>
      </c>
      <c r="T37" s="2">
        <v>73.2</v>
      </c>
      <c r="U37" s="2">
        <v>73.400000000000006</v>
      </c>
      <c r="V37" s="2">
        <v>73.599999999999994</v>
      </c>
      <c r="W37" s="2">
        <v>73.8</v>
      </c>
      <c r="X37" s="2">
        <v>74</v>
      </c>
      <c r="Y37" s="5" t="s">
        <v>165</v>
      </c>
      <c r="Z37" s="4"/>
    </row>
    <row r="38" spans="1:26" ht="138.75" customHeight="1">
      <c r="A38" s="73"/>
      <c r="B38" s="27" t="s">
        <v>37</v>
      </c>
      <c r="C38" s="70" t="s">
        <v>165</v>
      </c>
      <c r="D38" s="70" t="s">
        <v>165</v>
      </c>
      <c r="E38" s="70" t="s">
        <v>165</v>
      </c>
      <c r="F38" s="70" t="s">
        <v>165</v>
      </c>
      <c r="G38" s="33" t="s">
        <v>165</v>
      </c>
      <c r="H38" s="70" t="s">
        <v>165</v>
      </c>
      <c r="I38" s="70" t="s">
        <v>165</v>
      </c>
      <c r="J38" s="45" t="s">
        <v>165</v>
      </c>
      <c r="K38" s="70" t="s">
        <v>165</v>
      </c>
      <c r="L38" s="70" t="s">
        <v>165</v>
      </c>
      <c r="M38" s="70" t="s">
        <v>165</v>
      </c>
      <c r="N38" s="25" t="s">
        <v>165</v>
      </c>
      <c r="O38" s="25" t="s">
        <v>165</v>
      </c>
      <c r="P38" s="48" t="s">
        <v>165</v>
      </c>
      <c r="Q38" s="52" t="s">
        <v>165</v>
      </c>
      <c r="R38" s="48" t="s">
        <v>165</v>
      </c>
      <c r="S38" s="25" t="s">
        <v>165</v>
      </c>
      <c r="T38" s="2" t="s">
        <v>165</v>
      </c>
      <c r="U38" s="2" t="s">
        <v>165</v>
      </c>
      <c r="V38" s="2" t="s">
        <v>165</v>
      </c>
      <c r="W38" s="2" t="s">
        <v>165</v>
      </c>
      <c r="X38" s="2" t="s">
        <v>165</v>
      </c>
      <c r="Y38" s="70" t="s">
        <v>165</v>
      </c>
      <c r="Z38" s="4"/>
    </row>
    <row r="39" spans="1:26" ht="117.75" customHeight="1">
      <c r="A39" s="73"/>
      <c r="B39" s="27" t="s">
        <v>68</v>
      </c>
      <c r="C39" s="70" t="s">
        <v>165</v>
      </c>
      <c r="D39" s="70" t="s">
        <v>165</v>
      </c>
      <c r="E39" s="70" t="s">
        <v>165</v>
      </c>
      <c r="F39" s="70" t="s">
        <v>346</v>
      </c>
      <c r="G39" s="71" t="s">
        <v>82</v>
      </c>
      <c r="H39" s="70" t="s">
        <v>165</v>
      </c>
      <c r="I39" s="70" t="s">
        <v>165</v>
      </c>
      <c r="J39" s="45" t="s">
        <v>165</v>
      </c>
      <c r="K39" s="70" t="s">
        <v>165</v>
      </c>
      <c r="L39" s="70" t="s">
        <v>165</v>
      </c>
      <c r="M39" s="70" t="s">
        <v>165</v>
      </c>
      <c r="N39" s="25" t="s">
        <v>165</v>
      </c>
      <c r="O39" s="25" t="s">
        <v>165</v>
      </c>
      <c r="P39" s="48" t="s">
        <v>165</v>
      </c>
      <c r="Q39" s="52" t="s">
        <v>165</v>
      </c>
      <c r="R39" s="48" t="s">
        <v>165</v>
      </c>
      <c r="S39" s="25" t="s">
        <v>165</v>
      </c>
      <c r="T39" s="2" t="s">
        <v>165</v>
      </c>
      <c r="U39" s="2" t="s">
        <v>165</v>
      </c>
      <c r="V39" s="2" t="s">
        <v>165</v>
      </c>
      <c r="W39" s="2" t="s">
        <v>165</v>
      </c>
      <c r="X39" s="2" t="s">
        <v>165</v>
      </c>
      <c r="Y39" s="70" t="s">
        <v>165</v>
      </c>
      <c r="Z39" s="4"/>
    </row>
    <row r="40" spans="1:26" ht="18.75" customHeight="1">
      <c r="A40" s="73"/>
      <c r="B40" s="34" t="s">
        <v>38</v>
      </c>
      <c r="C40" s="35" t="s">
        <v>178</v>
      </c>
      <c r="D40" s="35" t="s">
        <v>165</v>
      </c>
      <c r="E40" s="5" t="s">
        <v>165</v>
      </c>
      <c r="F40" s="5" t="s">
        <v>165</v>
      </c>
      <c r="G40" s="5" t="s">
        <v>165</v>
      </c>
      <c r="H40" s="5"/>
      <c r="I40" s="5"/>
      <c r="J40" s="47"/>
      <c r="K40" s="5" t="s">
        <v>165</v>
      </c>
      <c r="L40" s="5" t="s">
        <v>165</v>
      </c>
      <c r="M40" s="5">
        <f>M41</f>
        <v>0</v>
      </c>
      <c r="N40" s="5">
        <f>N43</f>
        <v>98.68</v>
      </c>
      <c r="O40" s="5">
        <f>O43</f>
        <v>87.3</v>
      </c>
      <c r="P40" s="47">
        <f>P41</f>
        <v>88.43</v>
      </c>
      <c r="Q40" s="50">
        <f t="shared" ref="Q40:X40" si="25">Q41</f>
        <v>97</v>
      </c>
      <c r="R40" s="47">
        <f t="shared" si="25"/>
        <v>90</v>
      </c>
      <c r="S40" s="5">
        <f t="shared" si="25"/>
        <v>90</v>
      </c>
      <c r="T40" s="1">
        <f t="shared" si="25"/>
        <v>71.8</v>
      </c>
      <c r="U40" s="1">
        <f t="shared" si="25"/>
        <v>74.2</v>
      </c>
      <c r="V40" s="1">
        <f t="shared" si="25"/>
        <v>90</v>
      </c>
      <c r="W40" s="1">
        <f t="shared" si="25"/>
        <v>90</v>
      </c>
      <c r="X40" s="1">
        <f t="shared" si="25"/>
        <v>90</v>
      </c>
      <c r="Y40" s="5">
        <f>Y41</f>
        <v>967.41000000000008</v>
      </c>
      <c r="Z40" s="4"/>
    </row>
    <row r="41" spans="1:26" ht="35.25" customHeight="1">
      <c r="A41" s="73"/>
      <c r="B41" s="69" t="s">
        <v>166</v>
      </c>
      <c r="C41" s="71" t="s">
        <v>178</v>
      </c>
      <c r="D41" s="71" t="s">
        <v>165</v>
      </c>
      <c r="E41" s="70" t="s">
        <v>165</v>
      </c>
      <c r="F41" s="70" t="s">
        <v>165</v>
      </c>
      <c r="G41" s="71" t="s">
        <v>82</v>
      </c>
      <c r="H41" s="3"/>
      <c r="I41" s="3"/>
      <c r="J41" s="59"/>
      <c r="K41" s="70" t="s">
        <v>165</v>
      </c>
      <c r="L41" s="70" t="s">
        <v>165</v>
      </c>
      <c r="M41" s="5">
        <f>M46</f>
        <v>0</v>
      </c>
      <c r="N41" s="5">
        <f>N44</f>
        <v>98.68</v>
      </c>
      <c r="O41" s="5">
        <f>O44</f>
        <v>87.3</v>
      </c>
      <c r="P41" s="47">
        <f>P45</f>
        <v>88.43</v>
      </c>
      <c r="Q41" s="47">
        <f>Q45</f>
        <v>97</v>
      </c>
      <c r="R41" s="47">
        <f t="shared" ref="R41:X41" si="26">R46</f>
        <v>90</v>
      </c>
      <c r="S41" s="5">
        <f t="shared" si="26"/>
        <v>90</v>
      </c>
      <c r="T41" s="1">
        <f t="shared" si="26"/>
        <v>71.8</v>
      </c>
      <c r="U41" s="1">
        <f t="shared" si="26"/>
        <v>74.2</v>
      </c>
      <c r="V41" s="1">
        <f t="shared" si="26"/>
        <v>90</v>
      </c>
      <c r="W41" s="1">
        <f t="shared" si="26"/>
        <v>90</v>
      </c>
      <c r="X41" s="1">
        <f t="shared" si="26"/>
        <v>90</v>
      </c>
      <c r="Y41" s="5">
        <f>Y46+Y44+Y45</f>
        <v>967.41000000000008</v>
      </c>
      <c r="Z41" s="4"/>
    </row>
    <row r="42" spans="1:26" ht="136.5" customHeight="1">
      <c r="A42" s="73" t="s">
        <v>40</v>
      </c>
      <c r="B42" s="8" t="s">
        <v>196</v>
      </c>
      <c r="C42" s="71" t="s">
        <v>171</v>
      </c>
      <c r="D42" s="71" t="s">
        <v>165</v>
      </c>
      <c r="E42" s="71" t="s">
        <v>132</v>
      </c>
      <c r="F42" s="70" t="s">
        <v>165</v>
      </c>
      <c r="G42" s="71" t="s">
        <v>82</v>
      </c>
      <c r="H42" s="70" t="s">
        <v>165</v>
      </c>
      <c r="I42" s="70" t="s">
        <v>165</v>
      </c>
      <c r="J42" s="45" t="s">
        <v>165</v>
      </c>
      <c r="K42" s="70" t="s">
        <v>165</v>
      </c>
      <c r="L42" s="70" t="s">
        <v>165</v>
      </c>
      <c r="M42" s="25">
        <v>45.2</v>
      </c>
      <c r="N42" s="25">
        <v>49.6</v>
      </c>
      <c r="O42" s="25">
        <v>50.1</v>
      </c>
      <c r="P42" s="48">
        <v>50.6</v>
      </c>
      <c r="Q42" s="52">
        <v>51.2</v>
      </c>
      <c r="R42" s="48">
        <v>61.3</v>
      </c>
      <c r="S42" s="25">
        <v>61.9</v>
      </c>
      <c r="T42" s="2">
        <v>62.5</v>
      </c>
      <c r="U42" s="2">
        <v>63.1</v>
      </c>
      <c r="V42" s="2">
        <v>63.7</v>
      </c>
      <c r="W42" s="2">
        <v>64.3</v>
      </c>
      <c r="X42" s="2">
        <v>64.900000000000006</v>
      </c>
      <c r="Y42" s="70" t="s">
        <v>165</v>
      </c>
      <c r="Z42" s="4"/>
    </row>
    <row r="43" spans="1:26" ht="113.25" customHeight="1">
      <c r="A43" s="90" t="s">
        <v>184</v>
      </c>
      <c r="B43" s="10" t="s">
        <v>2</v>
      </c>
      <c r="C43" s="70" t="s">
        <v>165</v>
      </c>
      <c r="D43" s="71" t="s">
        <v>165</v>
      </c>
      <c r="E43" s="70" t="s">
        <v>165</v>
      </c>
      <c r="F43" s="70" t="s">
        <v>347</v>
      </c>
      <c r="G43" s="71" t="s">
        <v>82</v>
      </c>
      <c r="H43" s="70" t="s">
        <v>165</v>
      </c>
      <c r="I43" s="70" t="s">
        <v>165</v>
      </c>
      <c r="J43" s="45" t="s">
        <v>165</v>
      </c>
      <c r="K43" s="70" t="s">
        <v>165</v>
      </c>
      <c r="L43" s="70" t="s">
        <v>165</v>
      </c>
      <c r="M43" s="25">
        <f>M46</f>
        <v>0</v>
      </c>
      <c r="N43" s="5">
        <v>98.68</v>
      </c>
      <c r="O43" s="5">
        <v>87.3</v>
      </c>
      <c r="P43" s="47">
        <v>88.43</v>
      </c>
      <c r="Q43" s="50">
        <v>97</v>
      </c>
      <c r="R43" s="47">
        <f>R46+R44</f>
        <v>90</v>
      </c>
      <c r="S43" s="5">
        <f t="shared" ref="S43:X43" si="27">S46+S44</f>
        <v>90</v>
      </c>
      <c r="T43" s="5">
        <f t="shared" si="27"/>
        <v>71.8</v>
      </c>
      <c r="U43" s="5">
        <f t="shared" si="27"/>
        <v>74.2</v>
      </c>
      <c r="V43" s="5">
        <f t="shared" si="27"/>
        <v>90</v>
      </c>
      <c r="W43" s="5">
        <f t="shared" si="27"/>
        <v>90</v>
      </c>
      <c r="X43" s="5">
        <f t="shared" si="27"/>
        <v>90</v>
      </c>
      <c r="Y43" s="5">
        <f>Y46+Y44+Y45</f>
        <v>967.41000000000008</v>
      </c>
      <c r="Z43" s="4"/>
    </row>
    <row r="44" spans="1:26" ht="33" customHeight="1">
      <c r="A44" s="90"/>
      <c r="B44" s="11" t="s">
        <v>166</v>
      </c>
      <c r="C44" s="70" t="s">
        <v>178</v>
      </c>
      <c r="D44" s="71" t="s">
        <v>165</v>
      </c>
      <c r="E44" s="70" t="s">
        <v>165</v>
      </c>
      <c r="F44" s="70" t="s">
        <v>165</v>
      </c>
      <c r="G44" s="71" t="s">
        <v>82</v>
      </c>
      <c r="H44" s="70" t="s">
        <v>198</v>
      </c>
      <c r="I44" s="70" t="s">
        <v>39</v>
      </c>
      <c r="J44" s="45" t="s">
        <v>200</v>
      </c>
      <c r="K44" s="70" t="s">
        <v>165</v>
      </c>
      <c r="L44" s="70" t="s">
        <v>165</v>
      </c>
      <c r="M44" s="25">
        <v>0</v>
      </c>
      <c r="N44" s="5">
        <v>98.68</v>
      </c>
      <c r="O44" s="5">
        <v>87.3</v>
      </c>
      <c r="P44" s="47">
        <v>0</v>
      </c>
      <c r="Q44" s="50">
        <v>0</v>
      </c>
      <c r="R44" s="47">
        <v>0</v>
      </c>
      <c r="S44" s="5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5">
        <f>N44+O44</f>
        <v>185.98000000000002</v>
      </c>
      <c r="Z44" s="4"/>
    </row>
    <row r="45" spans="1:26" ht="33" customHeight="1">
      <c r="A45" s="90"/>
      <c r="B45" s="69" t="s">
        <v>166</v>
      </c>
      <c r="C45" s="71" t="s">
        <v>178</v>
      </c>
      <c r="D45" s="71" t="s">
        <v>165</v>
      </c>
      <c r="E45" s="70" t="s">
        <v>165</v>
      </c>
      <c r="F45" s="70" t="s">
        <v>165</v>
      </c>
      <c r="G45" s="71" t="s">
        <v>82</v>
      </c>
      <c r="H45" s="3" t="s">
        <v>198</v>
      </c>
      <c r="I45" s="3" t="s">
        <v>293</v>
      </c>
      <c r="J45" s="59" t="s">
        <v>200</v>
      </c>
      <c r="K45" s="70" t="s">
        <v>165</v>
      </c>
      <c r="L45" s="70" t="s">
        <v>165</v>
      </c>
      <c r="M45" s="25">
        <v>0</v>
      </c>
      <c r="N45" s="5">
        <v>0</v>
      </c>
      <c r="O45" s="5">
        <v>0</v>
      </c>
      <c r="P45" s="47">
        <v>88.43</v>
      </c>
      <c r="Q45" s="50">
        <v>97</v>
      </c>
      <c r="R45" s="47">
        <v>0</v>
      </c>
      <c r="S45" s="5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25">
        <f>SUM(M45:X45)</f>
        <v>185.43</v>
      </c>
      <c r="Z45" s="4"/>
    </row>
    <row r="46" spans="1:26" ht="32.25" customHeight="1">
      <c r="A46" s="90"/>
      <c r="B46" s="69" t="s">
        <v>166</v>
      </c>
      <c r="C46" s="71" t="s">
        <v>178</v>
      </c>
      <c r="D46" s="71" t="s">
        <v>165</v>
      </c>
      <c r="E46" s="70" t="s">
        <v>165</v>
      </c>
      <c r="F46" s="70" t="s">
        <v>165</v>
      </c>
      <c r="G46" s="71" t="s">
        <v>82</v>
      </c>
      <c r="H46" s="3" t="s">
        <v>198</v>
      </c>
      <c r="I46" s="3" t="s">
        <v>293</v>
      </c>
      <c r="J46" s="59" t="s">
        <v>203</v>
      </c>
      <c r="K46" s="70" t="s">
        <v>165</v>
      </c>
      <c r="L46" s="70" t="s">
        <v>165</v>
      </c>
      <c r="M46" s="25">
        <v>0</v>
      </c>
      <c r="N46" s="5">
        <v>0</v>
      </c>
      <c r="O46" s="5">
        <v>0</v>
      </c>
      <c r="P46" s="47">
        <v>0</v>
      </c>
      <c r="Q46" s="50">
        <v>0</v>
      </c>
      <c r="R46" s="47">
        <v>90</v>
      </c>
      <c r="S46" s="5">
        <v>90</v>
      </c>
      <c r="T46" s="1">
        <v>71.8</v>
      </c>
      <c r="U46" s="1">
        <v>74.2</v>
      </c>
      <c r="V46" s="1">
        <v>90</v>
      </c>
      <c r="W46" s="1">
        <v>90</v>
      </c>
      <c r="X46" s="1">
        <v>90</v>
      </c>
      <c r="Y46" s="25">
        <f>SUM(M46:X46)</f>
        <v>596</v>
      </c>
      <c r="Z46" s="4"/>
    </row>
    <row r="47" spans="1:26" ht="168.75" customHeight="1">
      <c r="A47" s="73" t="s">
        <v>221</v>
      </c>
      <c r="B47" s="8" t="s">
        <v>180</v>
      </c>
      <c r="C47" s="71" t="s">
        <v>171</v>
      </c>
      <c r="D47" s="71" t="s">
        <v>165</v>
      </c>
      <c r="E47" s="71" t="s">
        <v>129</v>
      </c>
      <c r="F47" s="70" t="s">
        <v>165</v>
      </c>
      <c r="G47" s="71" t="s">
        <v>82</v>
      </c>
      <c r="H47" s="70" t="s">
        <v>165</v>
      </c>
      <c r="I47" s="70" t="s">
        <v>165</v>
      </c>
      <c r="J47" s="45" t="s">
        <v>165</v>
      </c>
      <c r="K47" s="70" t="s">
        <v>165</v>
      </c>
      <c r="L47" s="70" t="s">
        <v>165</v>
      </c>
      <c r="M47" s="25">
        <v>50</v>
      </c>
      <c r="N47" s="25">
        <v>80</v>
      </c>
      <c r="O47" s="25">
        <v>85</v>
      </c>
      <c r="P47" s="48">
        <v>90</v>
      </c>
      <c r="Q47" s="52">
        <v>93</v>
      </c>
      <c r="R47" s="48">
        <v>95</v>
      </c>
      <c r="S47" s="25">
        <v>100</v>
      </c>
      <c r="T47" s="2">
        <v>100</v>
      </c>
      <c r="U47" s="2">
        <v>100</v>
      </c>
      <c r="V47" s="2">
        <v>100</v>
      </c>
      <c r="W47" s="2">
        <v>100</v>
      </c>
      <c r="X47" s="2">
        <v>100</v>
      </c>
      <c r="Y47" s="5" t="s">
        <v>165</v>
      </c>
      <c r="Z47" s="4"/>
    </row>
    <row r="48" spans="1:26" ht="84" customHeight="1">
      <c r="A48" s="73" t="s">
        <v>219</v>
      </c>
      <c r="B48" s="8" t="s">
        <v>220</v>
      </c>
      <c r="C48" s="71" t="s">
        <v>179</v>
      </c>
      <c r="D48" s="71" t="s">
        <v>165</v>
      </c>
      <c r="E48" s="70" t="s">
        <v>172</v>
      </c>
      <c r="F48" s="70">
        <v>2014</v>
      </c>
      <c r="G48" s="71" t="s">
        <v>82</v>
      </c>
      <c r="H48" s="70" t="s">
        <v>165</v>
      </c>
      <c r="I48" s="70" t="s">
        <v>165</v>
      </c>
      <c r="J48" s="45" t="s">
        <v>165</v>
      </c>
      <c r="K48" s="70" t="s">
        <v>165</v>
      </c>
      <c r="L48" s="70" t="s">
        <v>165</v>
      </c>
      <c r="M48" s="70">
        <v>1</v>
      </c>
      <c r="N48" s="25" t="s">
        <v>165</v>
      </c>
      <c r="O48" s="25" t="s">
        <v>165</v>
      </c>
      <c r="P48" s="48" t="s">
        <v>165</v>
      </c>
      <c r="Q48" s="52" t="s">
        <v>165</v>
      </c>
      <c r="R48" s="48" t="s">
        <v>165</v>
      </c>
      <c r="S48" s="25" t="s">
        <v>165</v>
      </c>
      <c r="T48" s="2" t="s">
        <v>165</v>
      </c>
      <c r="U48" s="2" t="s">
        <v>165</v>
      </c>
      <c r="V48" s="2" t="s">
        <v>165</v>
      </c>
      <c r="W48" s="2" t="s">
        <v>165</v>
      </c>
      <c r="X48" s="2" t="s">
        <v>165</v>
      </c>
      <c r="Y48" s="5" t="s">
        <v>165</v>
      </c>
      <c r="Z48" s="4"/>
    </row>
    <row r="49" spans="1:26" ht="33" customHeight="1">
      <c r="A49" s="73"/>
      <c r="B49" s="8" t="s">
        <v>166</v>
      </c>
      <c r="C49" s="71"/>
      <c r="D49" s="71" t="s">
        <v>165</v>
      </c>
      <c r="E49" s="70" t="s">
        <v>165</v>
      </c>
      <c r="F49" s="70" t="s">
        <v>165</v>
      </c>
      <c r="G49" s="71" t="s">
        <v>82</v>
      </c>
      <c r="H49" s="70"/>
      <c r="I49" s="70"/>
      <c r="J49" s="45"/>
      <c r="K49" s="70"/>
      <c r="L49" s="70"/>
      <c r="M49" s="70"/>
      <c r="N49" s="25"/>
      <c r="O49" s="25"/>
      <c r="P49" s="48"/>
      <c r="Q49" s="52"/>
      <c r="R49" s="48"/>
      <c r="S49" s="25"/>
      <c r="T49" s="2"/>
      <c r="U49" s="2"/>
      <c r="V49" s="2"/>
      <c r="W49" s="2"/>
      <c r="X49" s="2"/>
      <c r="Y49" s="5"/>
      <c r="Z49" s="4"/>
    </row>
    <row r="50" spans="1:26" ht="174" customHeight="1">
      <c r="A50" s="73"/>
      <c r="B50" s="27" t="s">
        <v>287</v>
      </c>
      <c r="C50" s="70" t="s">
        <v>165</v>
      </c>
      <c r="D50" s="70" t="s">
        <v>165</v>
      </c>
      <c r="E50" s="70" t="s">
        <v>165</v>
      </c>
      <c r="F50" s="70" t="s">
        <v>165</v>
      </c>
      <c r="G50" s="33" t="s">
        <v>165</v>
      </c>
      <c r="H50" s="70" t="s">
        <v>165</v>
      </c>
      <c r="I50" s="70" t="s">
        <v>165</v>
      </c>
      <c r="J50" s="45" t="s">
        <v>165</v>
      </c>
      <c r="K50" s="70" t="s">
        <v>165</v>
      </c>
      <c r="L50" s="70" t="s">
        <v>165</v>
      </c>
      <c r="M50" s="70" t="s">
        <v>165</v>
      </c>
      <c r="N50" s="25" t="s">
        <v>165</v>
      </c>
      <c r="O50" s="25" t="s">
        <v>165</v>
      </c>
      <c r="P50" s="48" t="s">
        <v>165</v>
      </c>
      <c r="Q50" s="52" t="s">
        <v>165</v>
      </c>
      <c r="R50" s="48" t="s">
        <v>165</v>
      </c>
      <c r="S50" s="25" t="s">
        <v>165</v>
      </c>
      <c r="T50" s="2" t="s">
        <v>165</v>
      </c>
      <c r="U50" s="2" t="s">
        <v>165</v>
      </c>
      <c r="V50" s="2" t="s">
        <v>165</v>
      </c>
      <c r="W50" s="2" t="s">
        <v>165</v>
      </c>
      <c r="X50" s="2" t="s">
        <v>165</v>
      </c>
      <c r="Y50" s="5" t="s">
        <v>165</v>
      </c>
      <c r="Z50" s="4"/>
    </row>
    <row r="51" spans="1:26" ht="211.5" customHeight="1">
      <c r="A51" s="73"/>
      <c r="B51" s="27" t="s">
        <v>41</v>
      </c>
      <c r="C51" s="70"/>
      <c r="D51" s="70"/>
      <c r="E51" s="70"/>
      <c r="F51" s="70"/>
      <c r="G51" s="71" t="s">
        <v>89</v>
      </c>
      <c r="H51" s="70"/>
      <c r="I51" s="70"/>
      <c r="J51" s="45"/>
      <c r="K51" s="70"/>
      <c r="L51" s="70"/>
      <c r="M51" s="70"/>
      <c r="N51" s="25"/>
      <c r="O51" s="25"/>
      <c r="P51" s="48"/>
      <c r="Q51" s="52"/>
      <c r="R51" s="48"/>
      <c r="S51" s="25"/>
      <c r="T51" s="2"/>
      <c r="U51" s="2"/>
      <c r="V51" s="2"/>
      <c r="W51" s="2"/>
      <c r="X51" s="2"/>
      <c r="Y51" s="5"/>
      <c r="Z51" s="4"/>
    </row>
    <row r="52" spans="1:26">
      <c r="A52" s="73"/>
      <c r="B52" s="27" t="s">
        <v>38</v>
      </c>
      <c r="C52" s="71" t="s">
        <v>178</v>
      </c>
      <c r="D52" s="71" t="s">
        <v>165</v>
      </c>
      <c r="E52" s="70" t="s">
        <v>165</v>
      </c>
      <c r="F52" s="70" t="s">
        <v>165</v>
      </c>
      <c r="G52" s="70" t="s">
        <v>165</v>
      </c>
      <c r="H52" s="3"/>
      <c r="I52" s="3"/>
      <c r="J52" s="59"/>
      <c r="K52" s="70" t="s">
        <v>165</v>
      </c>
      <c r="L52" s="70" t="s">
        <v>165</v>
      </c>
      <c r="M52" s="5">
        <f>M53+M54+M55+M56</f>
        <v>57212</v>
      </c>
      <c r="N52" s="5">
        <f t="shared" ref="N52:X52" si="28">N53+N54+N55+N56</f>
        <v>62733.57</v>
      </c>
      <c r="O52" s="5">
        <f t="shared" si="28"/>
        <v>45790.600000000006</v>
      </c>
      <c r="P52" s="47">
        <f t="shared" si="28"/>
        <v>43089.880000000005</v>
      </c>
      <c r="Q52" s="47">
        <f t="shared" si="28"/>
        <v>32727.5</v>
      </c>
      <c r="R52" s="47">
        <f>R53+R54+R55+R56</f>
        <v>24165.142999999996</v>
      </c>
      <c r="S52" s="5">
        <f>S53+S54+S55+S56</f>
        <v>17941.5</v>
      </c>
      <c r="T52" s="5">
        <f t="shared" si="28"/>
        <v>8586.66</v>
      </c>
      <c r="U52" s="5">
        <f t="shared" si="28"/>
        <v>8882.2000000000007</v>
      </c>
      <c r="V52" s="5">
        <f t="shared" si="28"/>
        <v>11400</v>
      </c>
      <c r="W52" s="5">
        <f t="shared" si="28"/>
        <v>11400</v>
      </c>
      <c r="X52" s="5">
        <f t="shared" si="28"/>
        <v>11400</v>
      </c>
      <c r="Y52" s="5">
        <f>Y53+Y54+Y55+Y56</f>
        <v>335329.05300000001</v>
      </c>
      <c r="Z52" s="4"/>
    </row>
    <row r="53" spans="1:26" ht="19.5" customHeight="1">
      <c r="A53" s="73"/>
      <c r="B53" s="69" t="s">
        <v>166</v>
      </c>
      <c r="C53" s="71" t="s">
        <v>178</v>
      </c>
      <c r="D53" s="71" t="s">
        <v>165</v>
      </c>
      <c r="E53" s="70" t="s">
        <v>165</v>
      </c>
      <c r="F53" s="70" t="s">
        <v>165</v>
      </c>
      <c r="G53" s="70" t="s">
        <v>165</v>
      </c>
      <c r="H53" s="3"/>
      <c r="I53" s="3"/>
      <c r="J53" s="59"/>
      <c r="K53" s="70" t="s">
        <v>165</v>
      </c>
      <c r="L53" s="70" t="s">
        <v>165</v>
      </c>
      <c r="M53" s="5">
        <f>M59+M138</f>
        <v>19180</v>
      </c>
      <c r="N53" s="5">
        <f t="shared" ref="N53:X53" si="29">N59+N138</f>
        <v>9825.57</v>
      </c>
      <c r="O53" s="5">
        <f t="shared" si="29"/>
        <v>12086.2</v>
      </c>
      <c r="P53" s="47">
        <f t="shared" si="29"/>
        <v>1945.42</v>
      </c>
      <c r="Q53" s="47">
        <f t="shared" si="29"/>
        <v>1536.78</v>
      </c>
      <c r="R53" s="47">
        <f>R59+R138</f>
        <v>7374.0429999999997</v>
      </c>
      <c r="S53" s="5">
        <f>S59+S138</f>
        <v>7128.5</v>
      </c>
      <c r="T53" s="5">
        <f t="shared" si="29"/>
        <v>5317.7300000000005</v>
      </c>
      <c r="U53" s="5">
        <f t="shared" si="29"/>
        <v>5500.8</v>
      </c>
      <c r="V53" s="5">
        <f>V59+V138</f>
        <v>7300</v>
      </c>
      <c r="W53" s="5">
        <f t="shared" si="29"/>
        <v>7300</v>
      </c>
      <c r="X53" s="5">
        <f t="shared" si="29"/>
        <v>7300</v>
      </c>
      <c r="Y53" s="5">
        <f>Y59+Y138</f>
        <v>91795.042999999991</v>
      </c>
      <c r="Z53" s="4"/>
    </row>
    <row r="54" spans="1:26" ht="45.75" customHeight="1">
      <c r="A54" s="73"/>
      <c r="B54" s="8" t="s">
        <v>42</v>
      </c>
      <c r="C54" s="71" t="s">
        <v>178</v>
      </c>
      <c r="D54" s="71" t="s">
        <v>165</v>
      </c>
      <c r="E54" s="70" t="s">
        <v>165</v>
      </c>
      <c r="F54" s="70" t="s">
        <v>165</v>
      </c>
      <c r="G54" s="70" t="s">
        <v>165</v>
      </c>
      <c r="H54" s="3"/>
      <c r="I54" s="3"/>
      <c r="J54" s="59"/>
      <c r="K54" s="70" t="s">
        <v>165</v>
      </c>
      <c r="L54" s="70" t="s">
        <v>165</v>
      </c>
      <c r="M54" s="5">
        <f>M60+M139</f>
        <v>28532</v>
      </c>
      <c r="N54" s="5">
        <f>N60+N139</f>
        <v>43913.5</v>
      </c>
      <c r="O54" s="5">
        <f>O60+O139</f>
        <v>10990</v>
      </c>
      <c r="P54" s="47">
        <f>P60+P139</f>
        <v>19630.59</v>
      </c>
      <c r="Q54" s="50">
        <f>Q60+Q139</f>
        <v>10878.42</v>
      </c>
      <c r="R54" s="47">
        <f>R60+R139</f>
        <v>0</v>
      </c>
      <c r="S54" s="5">
        <f>S60+S139</f>
        <v>0</v>
      </c>
      <c r="T54" s="1">
        <f>T60+T139</f>
        <v>0</v>
      </c>
      <c r="U54" s="1">
        <f>U60+U139</f>
        <v>0</v>
      </c>
      <c r="V54" s="1">
        <f>V60+V139</f>
        <v>0</v>
      </c>
      <c r="W54" s="1">
        <f>W60+W139</f>
        <v>0</v>
      </c>
      <c r="X54" s="1">
        <f>X60+X139</f>
        <v>0</v>
      </c>
      <c r="Y54" s="5">
        <f>Y60+Y139</f>
        <v>113944.51</v>
      </c>
      <c r="Z54" s="4"/>
    </row>
    <row r="55" spans="1:26" ht="47.25" customHeight="1">
      <c r="A55" s="73"/>
      <c r="B55" s="8" t="s">
        <v>324</v>
      </c>
      <c r="C55" s="71" t="s">
        <v>178</v>
      </c>
      <c r="D55" s="71" t="s">
        <v>165</v>
      </c>
      <c r="E55" s="70" t="s">
        <v>165</v>
      </c>
      <c r="F55" s="70" t="s">
        <v>165</v>
      </c>
      <c r="G55" s="70" t="s">
        <v>165</v>
      </c>
      <c r="H55" s="3"/>
      <c r="I55" s="3"/>
      <c r="J55" s="59"/>
      <c r="K55" s="70" t="s">
        <v>165</v>
      </c>
      <c r="L55" s="70" t="s">
        <v>165</v>
      </c>
      <c r="M55" s="5">
        <f t="shared" ref="M55:S55" si="30">M140</f>
        <v>0</v>
      </c>
      <c r="N55" s="5">
        <f t="shared" si="30"/>
        <v>0</v>
      </c>
      <c r="O55" s="5">
        <f t="shared" si="30"/>
        <v>20419.400000000001</v>
      </c>
      <c r="P55" s="47">
        <f t="shared" si="30"/>
        <v>20443</v>
      </c>
      <c r="Q55" s="50">
        <f t="shared" si="30"/>
        <v>19843.099999999999</v>
      </c>
      <c r="R55" s="47">
        <f t="shared" si="30"/>
        <v>14541.099999999999</v>
      </c>
      <c r="S55" s="5">
        <f t="shared" si="30"/>
        <v>6713</v>
      </c>
      <c r="T55" s="1">
        <f t="shared" ref="T55:Y55" si="31">T140</f>
        <v>0</v>
      </c>
      <c r="U55" s="1">
        <f t="shared" si="31"/>
        <v>0</v>
      </c>
      <c r="V55" s="1">
        <f t="shared" si="31"/>
        <v>0</v>
      </c>
      <c r="W55" s="1">
        <f t="shared" si="31"/>
        <v>0</v>
      </c>
      <c r="X55" s="1">
        <f t="shared" si="31"/>
        <v>0</v>
      </c>
      <c r="Y55" s="5">
        <f t="shared" si="31"/>
        <v>81959.600000000006</v>
      </c>
      <c r="Z55" s="4"/>
    </row>
    <row r="56" spans="1:26" ht="31.5">
      <c r="A56" s="73"/>
      <c r="B56" s="8" t="s">
        <v>43</v>
      </c>
      <c r="C56" s="71" t="s">
        <v>178</v>
      </c>
      <c r="D56" s="71" t="s">
        <v>165</v>
      </c>
      <c r="E56" s="70" t="s">
        <v>165</v>
      </c>
      <c r="F56" s="70" t="s">
        <v>165</v>
      </c>
      <c r="G56" s="70" t="s">
        <v>165</v>
      </c>
      <c r="H56" s="3"/>
      <c r="I56" s="3"/>
      <c r="J56" s="59"/>
      <c r="K56" s="70" t="s">
        <v>165</v>
      </c>
      <c r="L56" s="70" t="s">
        <v>165</v>
      </c>
      <c r="M56" s="5">
        <f t="shared" ref="M56:Y56" si="32">M61</f>
        <v>9500</v>
      </c>
      <c r="N56" s="5">
        <f t="shared" si="32"/>
        <v>8994.5</v>
      </c>
      <c r="O56" s="5">
        <f t="shared" si="32"/>
        <v>2295</v>
      </c>
      <c r="P56" s="47">
        <f t="shared" si="32"/>
        <v>1070.8699999999999</v>
      </c>
      <c r="Q56" s="50">
        <f t="shared" si="32"/>
        <v>469.2</v>
      </c>
      <c r="R56" s="47">
        <f t="shared" si="32"/>
        <v>2250</v>
      </c>
      <c r="S56" s="5">
        <f t="shared" si="32"/>
        <v>4100</v>
      </c>
      <c r="T56" s="1">
        <f>T61</f>
        <v>3268.9300000000003</v>
      </c>
      <c r="U56" s="1">
        <f>U61</f>
        <v>3381.4</v>
      </c>
      <c r="V56" s="1">
        <f>V61</f>
        <v>4100</v>
      </c>
      <c r="W56" s="1">
        <f>W61</f>
        <v>4100</v>
      </c>
      <c r="X56" s="1">
        <f>X61</f>
        <v>4100</v>
      </c>
      <c r="Y56" s="5">
        <f t="shared" si="32"/>
        <v>47629.900000000009</v>
      </c>
      <c r="Z56" s="4"/>
    </row>
    <row r="57" spans="1:26" ht="186" customHeight="1">
      <c r="A57" s="73" t="s">
        <v>312</v>
      </c>
      <c r="B57" s="8" t="s">
        <v>85</v>
      </c>
      <c r="C57" s="71" t="s">
        <v>171</v>
      </c>
      <c r="D57" s="71" t="s">
        <v>165</v>
      </c>
      <c r="E57" s="71" t="s">
        <v>86</v>
      </c>
      <c r="F57" s="70" t="s">
        <v>165</v>
      </c>
      <c r="G57" s="71" t="s">
        <v>373</v>
      </c>
      <c r="H57" s="70" t="s">
        <v>165</v>
      </c>
      <c r="I57" s="70" t="s">
        <v>165</v>
      </c>
      <c r="J57" s="45" t="s">
        <v>165</v>
      </c>
      <c r="K57" s="70" t="s">
        <v>165</v>
      </c>
      <c r="L57" s="70" t="s">
        <v>165</v>
      </c>
      <c r="M57" s="70" t="s">
        <v>165</v>
      </c>
      <c r="N57" s="25">
        <v>55</v>
      </c>
      <c r="O57" s="25">
        <v>56.2</v>
      </c>
      <c r="P57" s="48">
        <v>66</v>
      </c>
      <c r="Q57" s="52">
        <v>75.8</v>
      </c>
      <c r="R57" s="48">
        <v>77.900000000000006</v>
      </c>
      <c r="S57" s="25">
        <v>80</v>
      </c>
      <c r="T57" s="2">
        <v>82.1</v>
      </c>
      <c r="U57" s="2">
        <v>83.1</v>
      </c>
      <c r="V57" s="2">
        <v>84.1</v>
      </c>
      <c r="W57" s="2">
        <v>85.1</v>
      </c>
      <c r="X57" s="2">
        <v>86.1</v>
      </c>
      <c r="Y57" s="70" t="s">
        <v>165</v>
      </c>
      <c r="Z57" s="4"/>
    </row>
    <row r="58" spans="1:26" ht="64.5" customHeight="1">
      <c r="A58" s="73" t="s">
        <v>222</v>
      </c>
      <c r="B58" s="10" t="s">
        <v>311</v>
      </c>
      <c r="C58" s="71" t="s">
        <v>178</v>
      </c>
      <c r="D58" s="71" t="s">
        <v>165</v>
      </c>
      <c r="E58" s="70" t="s">
        <v>165</v>
      </c>
      <c r="F58" s="70" t="s">
        <v>165</v>
      </c>
      <c r="G58" s="70" t="s">
        <v>165</v>
      </c>
      <c r="H58" s="3"/>
      <c r="I58" s="3"/>
      <c r="J58" s="59"/>
      <c r="K58" s="70" t="s">
        <v>165</v>
      </c>
      <c r="L58" s="70" t="s">
        <v>165</v>
      </c>
      <c r="M58" s="5">
        <f>M59+M60+M61</f>
        <v>51122</v>
      </c>
      <c r="N58" s="5">
        <f t="shared" ref="N58:X58" si="33">N59+N60+N61</f>
        <v>55933.57</v>
      </c>
      <c r="O58" s="5">
        <f t="shared" si="33"/>
        <v>15700</v>
      </c>
      <c r="P58" s="47">
        <f t="shared" si="33"/>
        <v>21108.16</v>
      </c>
      <c r="Q58" s="50">
        <f t="shared" si="33"/>
        <v>11617.800000000001</v>
      </c>
      <c r="R58" s="47">
        <f t="shared" si="33"/>
        <v>8600</v>
      </c>
      <c r="S58" s="5">
        <f t="shared" si="33"/>
        <v>10800</v>
      </c>
      <c r="T58" s="5">
        <f t="shared" si="33"/>
        <v>8586.66</v>
      </c>
      <c r="U58" s="5">
        <f>U59+U60+U61</f>
        <v>8882.2000000000007</v>
      </c>
      <c r="V58" s="5">
        <f t="shared" si="33"/>
        <v>11400</v>
      </c>
      <c r="W58" s="5">
        <f t="shared" si="33"/>
        <v>11400</v>
      </c>
      <c r="X58" s="5">
        <f t="shared" si="33"/>
        <v>11400</v>
      </c>
      <c r="Y58" s="5">
        <f>Y59+Y60+Y61</f>
        <v>226550.39</v>
      </c>
      <c r="Z58" s="4"/>
    </row>
    <row r="59" spans="1:26" ht="30.75" customHeight="1">
      <c r="A59" s="73"/>
      <c r="B59" s="69" t="s">
        <v>166</v>
      </c>
      <c r="C59" s="71" t="s">
        <v>178</v>
      </c>
      <c r="D59" s="71" t="s">
        <v>165</v>
      </c>
      <c r="E59" s="70" t="s">
        <v>165</v>
      </c>
      <c r="F59" s="70" t="s">
        <v>165</v>
      </c>
      <c r="G59" s="70" t="s">
        <v>165</v>
      </c>
      <c r="H59" s="3"/>
      <c r="I59" s="3"/>
      <c r="J59" s="59"/>
      <c r="K59" s="70" t="s">
        <v>165</v>
      </c>
      <c r="L59" s="70" t="s">
        <v>165</v>
      </c>
      <c r="M59" s="5">
        <f>M64+M66+M69+M79+M89+M98+M99+M109+M120+M129+M136+M65+M67+M68</f>
        <v>16135</v>
      </c>
      <c r="N59" s="5">
        <f>N64+N66+N69+N79+N89+N98+N99+N109+N65+N67+N68</f>
        <v>7785.57</v>
      </c>
      <c r="O59" s="5">
        <f>O64+O66+O69+O79+O89+O98+O99+O109+O65+O67+O68</f>
        <v>2415</v>
      </c>
      <c r="P59" s="47">
        <f>P64+P66+P69+P79+P89+P90+P98+P114+P65+P67+P68</f>
        <v>406.7</v>
      </c>
      <c r="Q59" s="50">
        <f>Q64+Q66+Q69+Q79+Q89+Q98+Q99+Q109+Q114+Q136+Q65+Q67+Q68</f>
        <v>270.18</v>
      </c>
      <c r="R59" s="47">
        <f>R64+R66+R69+R78+R88+R97+R99+R109+R113+R80+R120+R129+R100+R121+R130</f>
        <v>6350</v>
      </c>
      <c r="S59" s="5">
        <f t="shared" ref="S59:X59" si="34">S64+S66+S69+S77+S88+S97+S100+S109+S113+S80+S121+S129+S136+S130</f>
        <v>6700</v>
      </c>
      <c r="T59" s="5">
        <f t="shared" si="34"/>
        <v>5317.7300000000005</v>
      </c>
      <c r="U59" s="5">
        <f>U64+U66+U69+U77+U88+U97+U100+U109+U113+U80+U121+U129+U136+U130</f>
        <v>5500.8</v>
      </c>
      <c r="V59" s="5">
        <f t="shared" si="34"/>
        <v>7300</v>
      </c>
      <c r="W59" s="5">
        <f t="shared" si="34"/>
        <v>7300</v>
      </c>
      <c r="X59" s="5">
        <f t="shared" si="34"/>
        <v>7300</v>
      </c>
      <c r="Y59" s="5">
        <f>Y64+Y66+Y69+Y78+Y88+Y97+Y99+Y109+Y113+Y90+Y120+Y129+Y136+Y65+Y67+Y68+Y79+Y80+Y89+Y98+Y100+Y114+Y121+Y130+Y77</f>
        <v>72780.98</v>
      </c>
      <c r="Z59" s="4"/>
    </row>
    <row r="60" spans="1:26" ht="64.5" customHeight="1">
      <c r="A60" s="73"/>
      <c r="B60" s="8" t="s">
        <v>45</v>
      </c>
      <c r="C60" s="71" t="s">
        <v>178</v>
      </c>
      <c r="D60" s="71" t="s">
        <v>165</v>
      </c>
      <c r="E60" s="70" t="s">
        <v>165</v>
      </c>
      <c r="F60" s="70" t="s">
        <v>165</v>
      </c>
      <c r="G60" s="70" t="s">
        <v>165</v>
      </c>
      <c r="H60" s="3"/>
      <c r="I60" s="3"/>
      <c r="J60" s="59"/>
      <c r="K60" s="70" t="s">
        <v>165</v>
      </c>
      <c r="L60" s="70" t="s">
        <v>165</v>
      </c>
      <c r="M60" s="5">
        <f>M71+M72+M73+M82+M83+M93+M102+M103+M111+M104+M123+M124+M132+M133</f>
        <v>25487</v>
      </c>
      <c r="N60" s="5">
        <f>N71+N72+N73+N82+N83+N93+N102+N103+N111+N104+N124+N133</f>
        <v>39153.5</v>
      </c>
      <c r="O60" s="5">
        <f>O71+O72+O73+O82+O83+O93+O102+O103+O111+O104+O124+O133</f>
        <v>10990</v>
      </c>
      <c r="P60" s="47">
        <f>P71+P72+P73+P82+P83+P93+P102+P103+P111+P104+P124+P133+P92+P116</f>
        <v>19630.59</v>
      </c>
      <c r="Q60" s="47">
        <f>Q71+Q72+Q73+Q82+Q83+Q93+Q102+Q103+Q111+Q104+Q124+Q133+Q92+Q116</f>
        <v>10878.42</v>
      </c>
      <c r="R60" s="47">
        <f t="shared" ref="R60:X60" si="35">R71+R72+R73+R82+R83+R93+R102+R103+R111+R104+R124+R133</f>
        <v>0</v>
      </c>
      <c r="S60" s="5">
        <f t="shared" si="35"/>
        <v>0</v>
      </c>
      <c r="T60" s="5">
        <f t="shared" si="35"/>
        <v>0</v>
      </c>
      <c r="U60" s="5">
        <f t="shared" si="35"/>
        <v>0</v>
      </c>
      <c r="V60" s="5">
        <f t="shared" si="35"/>
        <v>0</v>
      </c>
      <c r="W60" s="5">
        <f t="shared" si="35"/>
        <v>0</v>
      </c>
      <c r="X60" s="5">
        <f t="shared" si="35"/>
        <v>0</v>
      </c>
      <c r="Y60" s="5">
        <f>Y71+Y72+Y73+Y82+Y83+Y93+Y102+Y103+Y111+Y104+Y116+Y92+Y123+Y124+Y132+Y133</f>
        <v>106139.51</v>
      </c>
      <c r="Z60" s="4"/>
    </row>
    <row r="61" spans="1:26" ht="37.5" customHeight="1">
      <c r="A61" s="73"/>
      <c r="B61" s="8" t="s">
        <v>297</v>
      </c>
      <c r="C61" s="71" t="s">
        <v>178</v>
      </c>
      <c r="D61" s="71" t="s">
        <v>165</v>
      </c>
      <c r="E61" s="70" t="s">
        <v>165</v>
      </c>
      <c r="F61" s="70" t="s">
        <v>165</v>
      </c>
      <c r="G61" s="70" t="s">
        <v>165</v>
      </c>
      <c r="H61" s="3"/>
      <c r="I61" s="3"/>
      <c r="J61" s="59"/>
      <c r="K61" s="70" t="s">
        <v>165</v>
      </c>
      <c r="L61" s="70" t="s">
        <v>165</v>
      </c>
      <c r="M61" s="5">
        <f>M84+M105+M125+M133</f>
        <v>9500</v>
      </c>
      <c r="N61" s="5">
        <f>N84+N105+N125+N134</f>
        <v>8994.5</v>
      </c>
      <c r="O61" s="5">
        <f>O84+O105+O125+O134</f>
        <v>2295</v>
      </c>
      <c r="P61" s="47">
        <f>P84+P105+P134+P125</f>
        <v>1070.8699999999999</v>
      </c>
      <c r="Q61" s="50">
        <f t="shared" ref="Q61:Y61" si="36">Q84+Q105+Q125+Q134</f>
        <v>469.2</v>
      </c>
      <c r="R61" s="47">
        <f t="shared" si="36"/>
        <v>2250</v>
      </c>
      <c r="S61" s="5">
        <f t="shared" si="36"/>
        <v>4100</v>
      </c>
      <c r="T61" s="5">
        <f t="shared" si="36"/>
        <v>3268.9300000000003</v>
      </c>
      <c r="U61" s="5">
        <f t="shared" si="36"/>
        <v>3381.4</v>
      </c>
      <c r="V61" s="5">
        <f t="shared" si="36"/>
        <v>4100</v>
      </c>
      <c r="W61" s="5">
        <f t="shared" si="36"/>
        <v>4100</v>
      </c>
      <c r="X61" s="5">
        <f t="shared" si="36"/>
        <v>4100</v>
      </c>
      <c r="Y61" s="5">
        <f t="shared" si="36"/>
        <v>47629.900000000009</v>
      </c>
      <c r="Z61" s="4"/>
    </row>
    <row r="62" spans="1:26" ht="210.75" customHeight="1">
      <c r="A62" s="72" t="s">
        <v>313</v>
      </c>
      <c r="B62" s="8" t="s">
        <v>7</v>
      </c>
      <c r="C62" s="71" t="s">
        <v>171</v>
      </c>
      <c r="D62" s="71" t="s">
        <v>165</v>
      </c>
      <c r="E62" s="71" t="s">
        <v>130</v>
      </c>
      <c r="F62" s="70" t="s">
        <v>165</v>
      </c>
      <c r="G62" s="71" t="s">
        <v>89</v>
      </c>
      <c r="H62" s="70" t="s">
        <v>165</v>
      </c>
      <c r="I62" s="70" t="s">
        <v>165</v>
      </c>
      <c r="J62" s="45" t="s">
        <v>165</v>
      </c>
      <c r="K62" s="70" t="s">
        <v>165</v>
      </c>
      <c r="L62" s="70" t="s">
        <v>165</v>
      </c>
      <c r="M62" s="25">
        <v>28</v>
      </c>
      <c r="N62" s="25">
        <v>41.9</v>
      </c>
      <c r="O62" s="25">
        <v>44.9</v>
      </c>
      <c r="P62" s="48">
        <v>55.3</v>
      </c>
      <c r="Q62" s="52">
        <v>65</v>
      </c>
      <c r="R62" s="48">
        <v>67.5</v>
      </c>
      <c r="S62" s="25">
        <v>73</v>
      </c>
      <c r="T62" s="2">
        <v>73.2</v>
      </c>
      <c r="U62" s="2">
        <v>73.400000000000006</v>
      </c>
      <c r="V62" s="2">
        <v>73.599999999999994</v>
      </c>
      <c r="W62" s="2">
        <v>73.8</v>
      </c>
      <c r="X62" s="2">
        <v>74</v>
      </c>
      <c r="Y62" s="5" t="s">
        <v>165</v>
      </c>
      <c r="Z62" s="4"/>
    </row>
    <row r="63" spans="1:26" ht="231.75" customHeight="1">
      <c r="A63" s="73" t="s">
        <v>183</v>
      </c>
      <c r="B63" s="11" t="s">
        <v>18</v>
      </c>
      <c r="C63" s="70" t="s">
        <v>165</v>
      </c>
      <c r="D63" s="71" t="s">
        <v>165</v>
      </c>
      <c r="E63" s="70" t="s">
        <v>165</v>
      </c>
      <c r="F63" s="70" t="s">
        <v>346</v>
      </c>
      <c r="G63" s="71" t="s">
        <v>82</v>
      </c>
      <c r="H63" s="70" t="s">
        <v>165</v>
      </c>
      <c r="I63" s="70" t="s">
        <v>165</v>
      </c>
      <c r="J63" s="45" t="s">
        <v>165</v>
      </c>
      <c r="K63" s="70" t="s">
        <v>165</v>
      </c>
      <c r="L63" s="70" t="s">
        <v>165</v>
      </c>
      <c r="M63" s="5">
        <f>M64+M66+M69++M70+M65+M67+M68</f>
        <v>5000</v>
      </c>
      <c r="N63" s="5">
        <f t="shared" ref="N63:X63" si="37">N64+N66+N69++N70+N65+N67+N68</f>
        <v>8351.9</v>
      </c>
      <c r="O63" s="5">
        <f t="shared" si="37"/>
        <v>1200</v>
      </c>
      <c r="P63" s="47">
        <f t="shared" si="37"/>
        <v>1857.15</v>
      </c>
      <c r="Q63" s="47">
        <f t="shared" si="37"/>
        <v>1300</v>
      </c>
      <c r="R63" s="47">
        <f>R64+R66+R69++R70+R65+R67+R68</f>
        <v>2350</v>
      </c>
      <c r="S63" s="5">
        <f t="shared" si="37"/>
        <v>800</v>
      </c>
      <c r="T63" s="5">
        <f t="shared" si="37"/>
        <v>400</v>
      </c>
      <c r="U63" s="5">
        <f t="shared" si="37"/>
        <v>600</v>
      </c>
      <c r="V63" s="5">
        <f t="shared" si="37"/>
        <v>1000</v>
      </c>
      <c r="W63" s="5">
        <f t="shared" si="37"/>
        <v>1000</v>
      </c>
      <c r="X63" s="5">
        <f t="shared" si="37"/>
        <v>1000</v>
      </c>
      <c r="Y63" s="5">
        <f>Y64+Y66+Y69+Y70+Y65+Y67+Y68</f>
        <v>24859.050000000003</v>
      </c>
      <c r="Z63" s="4"/>
    </row>
    <row r="64" spans="1:26" ht="35.25" customHeight="1">
      <c r="A64" s="73"/>
      <c r="B64" s="69" t="s">
        <v>166</v>
      </c>
      <c r="C64" s="71" t="s">
        <v>178</v>
      </c>
      <c r="D64" s="71" t="s">
        <v>165</v>
      </c>
      <c r="E64" s="70" t="s">
        <v>165</v>
      </c>
      <c r="F64" s="70" t="s">
        <v>165</v>
      </c>
      <c r="G64" s="71" t="s">
        <v>82</v>
      </c>
      <c r="H64" s="3" t="s">
        <v>198</v>
      </c>
      <c r="I64" s="3" t="s">
        <v>295</v>
      </c>
      <c r="J64" s="59" t="s">
        <v>200</v>
      </c>
      <c r="K64" s="70" t="s">
        <v>165</v>
      </c>
      <c r="L64" s="70" t="s">
        <v>165</v>
      </c>
      <c r="M64" s="5">
        <v>0</v>
      </c>
      <c r="N64" s="5">
        <v>0</v>
      </c>
      <c r="O64" s="5">
        <v>0</v>
      </c>
      <c r="P64" s="47">
        <v>0</v>
      </c>
      <c r="Q64" s="50">
        <v>0</v>
      </c>
      <c r="R64" s="47">
        <v>0</v>
      </c>
      <c r="S64" s="5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5">
        <f>SUM(M64:S64)+T64</f>
        <v>0</v>
      </c>
      <c r="Z64" s="4"/>
    </row>
    <row r="65" spans="1:26" ht="35.25" customHeight="1">
      <c r="A65" s="73"/>
      <c r="B65" s="69" t="s">
        <v>166</v>
      </c>
      <c r="C65" s="71" t="s">
        <v>178</v>
      </c>
      <c r="D65" s="71" t="s">
        <v>165</v>
      </c>
      <c r="E65" s="70" t="s">
        <v>165</v>
      </c>
      <c r="F65" s="70" t="s">
        <v>165</v>
      </c>
      <c r="G65" s="71" t="s">
        <v>82</v>
      </c>
      <c r="H65" s="3" t="s">
        <v>198</v>
      </c>
      <c r="I65" s="3" t="s">
        <v>98</v>
      </c>
      <c r="J65" s="59" t="s">
        <v>200</v>
      </c>
      <c r="K65" s="70" t="s">
        <v>165</v>
      </c>
      <c r="L65" s="70" t="s">
        <v>165</v>
      </c>
      <c r="M65" s="5">
        <v>1300</v>
      </c>
      <c r="N65" s="5">
        <v>0</v>
      </c>
      <c r="O65" s="5">
        <v>270</v>
      </c>
      <c r="P65" s="47">
        <v>25.9</v>
      </c>
      <c r="Q65" s="50">
        <v>78</v>
      </c>
      <c r="R65" s="47">
        <v>0</v>
      </c>
      <c r="S65" s="5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5">
        <f>SUM(M65:X65)</f>
        <v>1673.9</v>
      </c>
      <c r="Z65" s="4"/>
    </row>
    <row r="66" spans="1:26" ht="35.25" customHeight="1">
      <c r="A66" s="73"/>
      <c r="B66" s="69" t="s">
        <v>166</v>
      </c>
      <c r="C66" s="71" t="s">
        <v>178</v>
      </c>
      <c r="D66" s="71" t="s">
        <v>165</v>
      </c>
      <c r="E66" s="70" t="s">
        <v>165</v>
      </c>
      <c r="F66" s="70" t="s">
        <v>165</v>
      </c>
      <c r="G66" s="71" t="s">
        <v>82</v>
      </c>
      <c r="H66" s="3" t="s">
        <v>198</v>
      </c>
      <c r="I66" s="3" t="s">
        <v>295</v>
      </c>
      <c r="J66" s="59" t="s">
        <v>203</v>
      </c>
      <c r="K66" s="70" t="s">
        <v>165</v>
      </c>
      <c r="L66" s="70" t="s">
        <v>165</v>
      </c>
      <c r="M66" s="5">
        <v>0</v>
      </c>
      <c r="N66" s="5">
        <v>0</v>
      </c>
      <c r="O66" s="5">
        <v>0</v>
      </c>
      <c r="P66" s="47">
        <v>0</v>
      </c>
      <c r="Q66" s="50">
        <v>0</v>
      </c>
      <c r="R66" s="47">
        <v>850</v>
      </c>
      <c r="S66" s="5">
        <v>800</v>
      </c>
      <c r="T66" s="1">
        <v>400</v>
      </c>
      <c r="U66" s="1">
        <v>600</v>
      </c>
      <c r="V66" s="1">
        <v>1000</v>
      </c>
      <c r="W66" s="1">
        <v>1000</v>
      </c>
      <c r="X66" s="1">
        <v>1000</v>
      </c>
      <c r="Y66" s="5">
        <f>SUM(M66:X66)</f>
        <v>5650</v>
      </c>
      <c r="Z66" s="4"/>
    </row>
    <row r="67" spans="1:26" ht="35.25" customHeight="1">
      <c r="A67" s="73"/>
      <c r="B67" s="69" t="s">
        <v>166</v>
      </c>
      <c r="C67" s="71" t="s">
        <v>178</v>
      </c>
      <c r="D67" s="71" t="s">
        <v>165</v>
      </c>
      <c r="E67" s="70" t="s">
        <v>165</v>
      </c>
      <c r="F67" s="70" t="s">
        <v>165</v>
      </c>
      <c r="G67" s="71" t="s">
        <v>82</v>
      </c>
      <c r="H67" s="3" t="s">
        <v>198</v>
      </c>
      <c r="I67" s="3" t="s">
        <v>98</v>
      </c>
      <c r="J67" s="59" t="s">
        <v>203</v>
      </c>
      <c r="K67" s="70" t="s">
        <v>165</v>
      </c>
      <c r="L67" s="70" t="s">
        <v>165</v>
      </c>
      <c r="M67" s="5">
        <v>660</v>
      </c>
      <c r="N67" s="5">
        <v>2505.5700000000002</v>
      </c>
      <c r="O67" s="5">
        <v>0</v>
      </c>
      <c r="P67" s="47">
        <v>58.6</v>
      </c>
      <c r="Q67" s="50">
        <v>0</v>
      </c>
      <c r="R67" s="47">
        <v>0</v>
      </c>
      <c r="S67" s="5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5">
        <f>SUM(M67:X67)</f>
        <v>3224.17</v>
      </c>
      <c r="Z67" s="4"/>
    </row>
    <row r="68" spans="1:26" ht="35.25" customHeight="1">
      <c r="A68" s="73"/>
      <c r="B68" s="69" t="s">
        <v>166</v>
      </c>
      <c r="C68" s="71" t="s">
        <v>178</v>
      </c>
      <c r="D68" s="71" t="s">
        <v>165</v>
      </c>
      <c r="E68" s="70" t="s">
        <v>165</v>
      </c>
      <c r="F68" s="70" t="s">
        <v>165</v>
      </c>
      <c r="G68" s="71" t="s">
        <v>82</v>
      </c>
      <c r="H68" s="3" t="s">
        <v>198</v>
      </c>
      <c r="I68" s="3" t="s">
        <v>295</v>
      </c>
      <c r="J68" s="59" t="s">
        <v>207</v>
      </c>
      <c r="K68" s="70" t="s">
        <v>165</v>
      </c>
      <c r="L68" s="70" t="s">
        <v>165</v>
      </c>
      <c r="M68" s="5">
        <v>0</v>
      </c>
      <c r="N68" s="5">
        <v>0</v>
      </c>
      <c r="O68" s="5">
        <v>0</v>
      </c>
      <c r="P68" s="47">
        <v>0</v>
      </c>
      <c r="Q68" s="50">
        <v>0</v>
      </c>
      <c r="R68" s="47">
        <v>0</v>
      </c>
      <c r="S68" s="5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5">
        <f>SUM(M68:X68)</f>
        <v>0</v>
      </c>
      <c r="Z68" s="4"/>
    </row>
    <row r="69" spans="1:26" ht="30" customHeight="1">
      <c r="A69" s="73"/>
      <c r="B69" s="69" t="s">
        <v>166</v>
      </c>
      <c r="C69" s="71" t="s">
        <v>178</v>
      </c>
      <c r="D69" s="71" t="s">
        <v>165</v>
      </c>
      <c r="E69" s="70" t="s">
        <v>165</v>
      </c>
      <c r="F69" s="70" t="s">
        <v>165</v>
      </c>
      <c r="G69" s="71" t="s">
        <v>82</v>
      </c>
      <c r="H69" s="3" t="s">
        <v>198</v>
      </c>
      <c r="I69" s="3" t="s">
        <v>98</v>
      </c>
      <c r="J69" s="59" t="s">
        <v>207</v>
      </c>
      <c r="K69" s="70" t="s">
        <v>165</v>
      </c>
      <c r="L69" s="70" t="s">
        <v>165</v>
      </c>
      <c r="M69" s="5">
        <v>540</v>
      </c>
      <c r="N69" s="5">
        <v>0</v>
      </c>
      <c r="O69" s="5">
        <v>90</v>
      </c>
      <c r="P69" s="47">
        <v>45.5</v>
      </c>
      <c r="Q69" s="50">
        <v>0</v>
      </c>
      <c r="R69" s="47">
        <v>1500</v>
      </c>
      <c r="S69" s="5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5">
        <f>SUM(M69:S69)+T69+U69+V69+W69+X69</f>
        <v>2175.5</v>
      </c>
      <c r="Z69" s="4"/>
    </row>
    <row r="70" spans="1:26" ht="31.5">
      <c r="A70" s="73"/>
      <c r="B70" s="69" t="s">
        <v>169</v>
      </c>
      <c r="C70" s="71"/>
      <c r="D70" s="71"/>
      <c r="E70" s="70"/>
      <c r="F70" s="70"/>
      <c r="G70" s="71"/>
      <c r="H70" s="70"/>
      <c r="I70" s="70"/>
      <c r="J70" s="45"/>
      <c r="K70" s="70"/>
      <c r="L70" s="70"/>
      <c r="M70" s="5">
        <f>+M71+M72+M73</f>
        <v>2500</v>
      </c>
      <c r="N70" s="5">
        <v>5846.33</v>
      </c>
      <c r="O70" s="5">
        <v>840</v>
      </c>
      <c r="P70" s="47">
        <v>1727.15</v>
      </c>
      <c r="Q70" s="50">
        <v>1222</v>
      </c>
      <c r="R70" s="47">
        <v>0</v>
      </c>
      <c r="S70" s="5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5">
        <f>Y71+Y72+Y73</f>
        <v>12135.48</v>
      </c>
      <c r="Z70" s="4"/>
    </row>
    <row r="71" spans="1:26" ht="35.25" customHeight="1">
      <c r="A71" s="73"/>
      <c r="B71" s="8" t="s">
        <v>170</v>
      </c>
      <c r="C71" s="71" t="s">
        <v>178</v>
      </c>
      <c r="D71" s="71" t="s">
        <v>165</v>
      </c>
      <c r="E71" s="70" t="s">
        <v>165</v>
      </c>
      <c r="F71" s="70" t="s">
        <v>165</v>
      </c>
      <c r="G71" s="71" t="s">
        <v>82</v>
      </c>
      <c r="H71" s="3" t="s">
        <v>198</v>
      </c>
      <c r="I71" s="3" t="s">
        <v>71</v>
      </c>
      <c r="J71" s="59" t="s">
        <v>200</v>
      </c>
      <c r="K71" s="70" t="s">
        <v>165</v>
      </c>
      <c r="L71" s="70" t="s">
        <v>165</v>
      </c>
      <c r="M71" s="5">
        <v>1300</v>
      </c>
      <c r="N71" s="5">
        <v>0</v>
      </c>
      <c r="O71" s="5">
        <v>630</v>
      </c>
      <c r="P71" s="47">
        <v>344.1</v>
      </c>
      <c r="Q71" s="50">
        <v>1222</v>
      </c>
      <c r="R71" s="47">
        <v>0</v>
      </c>
      <c r="S71" s="5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5">
        <f>M71+O71+P71+Q71+R71+S71</f>
        <v>3496.1</v>
      </c>
      <c r="Z71" s="4"/>
    </row>
    <row r="72" spans="1:26" ht="35.25" customHeight="1">
      <c r="A72" s="73"/>
      <c r="B72" s="8" t="s">
        <v>170</v>
      </c>
      <c r="C72" s="71" t="s">
        <v>178</v>
      </c>
      <c r="D72" s="71" t="s">
        <v>165</v>
      </c>
      <c r="E72" s="70" t="s">
        <v>165</v>
      </c>
      <c r="F72" s="70" t="s">
        <v>165</v>
      </c>
      <c r="G72" s="71" t="s">
        <v>82</v>
      </c>
      <c r="H72" s="3" t="s">
        <v>198</v>
      </c>
      <c r="I72" s="3" t="s">
        <v>71</v>
      </c>
      <c r="J72" s="59" t="s">
        <v>203</v>
      </c>
      <c r="K72" s="70" t="s">
        <v>165</v>
      </c>
      <c r="L72" s="70" t="s">
        <v>165</v>
      </c>
      <c r="M72" s="5">
        <v>660</v>
      </c>
      <c r="N72" s="5">
        <v>5846.33</v>
      </c>
      <c r="O72" s="5">
        <v>0</v>
      </c>
      <c r="P72" s="47">
        <v>778.55</v>
      </c>
      <c r="Q72" s="50">
        <v>0</v>
      </c>
      <c r="R72" s="47">
        <v>0</v>
      </c>
      <c r="S72" s="5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5">
        <f>SUM(M72:S72)</f>
        <v>7284.88</v>
      </c>
      <c r="Z72" s="4"/>
    </row>
    <row r="73" spans="1:26" ht="32.25" customHeight="1">
      <c r="A73" s="73"/>
      <c r="B73" s="8" t="s">
        <v>170</v>
      </c>
      <c r="C73" s="71" t="s">
        <v>178</v>
      </c>
      <c r="D73" s="71" t="s">
        <v>165</v>
      </c>
      <c r="E73" s="70" t="s">
        <v>165</v>
      </c>
      <c r="F73" s="70" t="s">
        <v>165</v>
      </c>
      <c r="G73" s="71" t="s">
        <v>82</v>
      </c>
      <c r="H73" s="3" t="s">
        <v>198</v>
      </c>
      <c r="I73" s="3" t="s">
        <v>71</v>
      </c>
      <c r="J73" s="59" t="s">
        <v>207</v>
      </c>
      <c r="K73" s="70" t="s">
        <v>165</v>
      </c>
      <c r="L73" s="70" t="s">
        <v>165</v>
      </c>
      <c r="M73" s="5">
        <v>540</v>
      </c>
      <c r="N73" s="5">
        <v>0</v>
      </c>
      <c r="O73" s="5">
        <v>210</v>
      </c>
      <c r="P73" s="47">
        <v>604.5</v>
      </c>
      <c r="Q73" s="50">
        <v>0</v>
      </c>
      <c r="R73" s="47">
        <v>0</v>
      </c>
      <c r="S73" s="5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5">
        <f>SUM(M73:S73)</f>
        <v>1354.5</v>
      </c>
      <c r="Z73" s="4"/>
    </row>
    <row r="74" spans="1:26" ht="150.75" customHeight="1">
      <c r="A74" s="8" t="s">
        <v>223</v>
      </c>
      <c r="B74" s="8" t="s">
        <v>24</v>
      </c>
      <c r="C74" s="71" t="s">
        <v>171</v>
      </c>
      <c r="D74" s="71" t="s">
        <v>165</v>
      </c>
      <c r="E74" s="71" t="s">
        <v>25</v>
      </c>
      <c r="F74" s="70" t="s">
        <v>165</v>
      </c>
      <c r="G74" s="71" t="s">
        <v>82</v>
      </c>
      <c r="H74" s="70" t="s">
        <v>165</v>
      </c>
      <c r="I74" s="70" t="s">
        <v>165</v>
      </c>
      <c r="J74" s="45" t="s">
        <v>165</v>
      </c>
      <c r="K74" s="70" t="s">
        <v>165</v>
      </c>
      <c r="L74" s="70" t="s">
        <v>165</v>
      </c>
      <c r="M74" s="70" t="s">
        <v>165</v>
      </c>
      <c r="N74" s="25">
        <v>49</v>
      </c>
      <c r="O74" s="25">
        <v>52.4</v>
      </c>
      <c r="P74" s="48">
        <v>62.2</v>
      </c>
      <c r="Q74" s="52">
        <v>72</v>
      </c>
      <c r="R74" s="48">
        <v>74.099999999999994</v>
      </c>
      <c r="S74" s="25">
        <v>77.7</v>
      </c>
      <c r="T74" s="2">
        <v>79.599999999999994</v>
      </c>
      <c r="U74" s="2">
        <v>81.400000000000006</v>
      </c>
      <c r="V74" s="2">
        <v>83.3</v>
      </c>
      <c r="W74" s="2">
        <v>85.1</v>
      </c>
      <c r="X74" s="2">
        <v>87</v>
      </c>
      <c r="Y74" s="5" t="s">
        <v>165</v>
      </c>
      <c r="Z74" s="4"/>
    </row>
    <row r="75" spans="1:26" ht="49.5" customHeight="1">
      <c r="A75" s="8" t="s">
        <v>26</v>
      </c>
      <c r="B75" s="8" t="s">
        <v>215</v>
      </c>
      <c r="C75" s="71" t="s">
        <v>214</v>
      </c>
      <c r="D75" s="71" t="s">
        <v>165</v>
      </c>
      <c r="E75" s="70" t="s">
        <v>172</v>
      </c>
      <c r="F75" s="70" t="s">
        <v>165</v>
      </c>
      <c r="G75" s="71" t="s">
        <v>82</v>
      </c>
      <c r="H75" s="70" t="s">
        <v>165</v>
      </c>
      <c r="I75" s="70" t="s">
        <v>165</v>
      </c>
      <c r="J75" s="45" t="s">
        <v>165</v>
      </c>
      <c r="K75" s="70" t="s">
        <v>165</v>
      </c>
      <c r="L75" s="70" t="s">
        <v>165</v>
      </c>
      <c r="M75" s="36">
        <v>10</v>
      </c>
      <c r="N75" s="37">
        <v>4</v>
      </c>
      <c r="O75" s="37">
        <v>3</v>
      </c>
      <c r="P75" s="49">
        <v>7</v>
      </c>
      <c r="Q75" s="64">
        <v>5</v>
      </c>
      <c r="R75" s="49">
        <v>2</v>
      </c>
      <c r="S75" s="37">
        <v>2</v>
      </c>
      <c r="T75" s="38">
        <v>2</v>
      </c>
      <c r="U75" s="38">
        <v>1</v>
      </c>
      <c r="V75" s="38">
        <v>1</v>
      </c>
      <c r="W75" s="38">
        <v>1</v>
      </c>
      <c r="X75" s="38">
        <v>1</v>
      </c>
      <c r="Y75" s="5" t="s">
        <v>165</v>
      </c>
      <c r="Z75" s="4"/>
    </row>
    <row r="76" spans="1:26" ht="327.75" customHeight="1">
      <c r="A76" s="73" t="s">
        <v>191</v>
      </c>
      <c r="B76" s="11" t="s">
        <v>300</v>
      </c>
      <c r="C76" s="70" t="s">
        <v>165</v>
      </c>
      <c r="D76" s="71" t="s">
        <v>165</v>
      </c>
      <c r="E76" s="70" t="s">
        <v>165</v>
      </c>
      <c r="F76" s="70" t="s">
        <v>346</v>
      </c>
      <c r="G76" s="71" t="s">
        <v>284</v>
      </c>
      <c r="H76" s="70" t="s">
        <v>165</v>
      </c>
      <c r="I76" s="70" t="s">
        <v>165</v>
      </c>
      <c r="J76" s="45" t="s">
        <v>165</v>
      </c>
      <c r="K76" s="70" t="s">
        <v>165</v>
      </c>
      <c r="L76" s="70" t="s">
        <v>165</v>
      </c>
      <c r="M76" s="5">
        <f>M79+M81+M78+M80+M77</f>
        <v>9520</v>
      </c>
      <c r="N76" s="5">
        <f t="shared" ref="N76:S76" si="38">N79+N81+N78+N80+N77</f>
        <v>10800</v>
      </c>
      <c r="O76" s="5">
        <f t="shared" si="38"/>
        <v>4400</v>
      </c>
      <c r="P76" s="47">
        <f t="shared" si="38"/>
        <v>6226.72</v>
      </c>
      <c r="Q76" s="47">
        <f t="shared" si="38"/>
        <v>4150</v>
      </c>
      <c r="R76" s="47">
        <f t="shared" si="38"/>
        <v>1900</v>
      </c>
      <c r="S76" s="5">
        <f t="shared" si="38"/>
        <v>6874.6</v>
      </c>
      <c r="T76" s="5">
        <f>T79+T81+T78+T80+T77</f>
        <v>3237.86</v>
      </c>
      <c r="U76" s="5">
        <f>U79+U81+U78+U80+U77</f>
        <v>2362.8000000000002</v>
      </c>
      <c r="V76" s="5">
        <f>V79+V81+V78+V80+V77</f>
        <v>2100</v>
      </c>
      <c r="W76" s="5">
        <f>W79+W81+W78+W80+W77</f>
        <v>2100</v>
      </c>
      <c r="X76" s="5">
        <f>X79+X81+X78+X80+X77</f>
        <v>2100</v>
      </c>
      <c r="Y76" s="5">
        <f>Y78+Y81+Y79+Y80+Y77</f>
        <v>55771.98000000001</v>
      </c>
      <c r="Z76" s="4"/>
    </row>
    <row r="77" spans="1:26" ht="32.25" customHeight="1">
      <c r="A77" s="73"/>
      <c r="B77" s="69" t="s">
        <v>166</v>
      </c>
      <c r="C77" s="71" t="s">
        <v>178</v>
      </c>
      <c r="D77" s="71" t="s">
        <v>165</v>
      </c>
      <c r="E77" s="70" t="s">
        <v>165</v>
      </c>
      <c r="F77" s="70" t="s">
        <v>165</v>
      </c>
      <c r="G77" s="71" t="s">
        <v>185</v>
      </c>
      <c r="H77" s="3" t="s">
        <v>202</v>
      </c>
      <c r="I77" s="3" t="s">
        <v>295</v>
      </c>
      <c r="J77" s="45">
        <v>612</v>
      </c>
      <c r="K77" s="70" t="s">
        <v>165</v>
      </c>
      <c r="L77" s="70" t="s">
        <v>165</v>
      </c>
      <c r="M77" s="5">
        <v>0</v>
      </c>
      <c r="N77" s="5">
        <v>0</v>
      </c>
      <c r="O77" s="5">
        <v>0</v>
      </c>
      <c r="P77" s="47">
        <v>0</v>
      </c>
      <c r="Q77" s="47">
        <v>0</v>
      </c>
      <c r="R77" s="47">
        <v>0</v>
      </c>
      <c r="S77" s="5">
        <v>300</v>
      </c>
      <c r="T77" s="1">
        <v>500</v>
      </c>
      <c r="U77" s="1">
        <v>300</v>
      </c>
      <c r="V77" s="1">
        <v>500</v>
      </c>
      <c r="W77" s="1">
        <v>500</v>
      </c>
      <c r="X77" s="1">
        <v>500</v>
      </c>
      <c r="Y77" s="5">
        <f>SUM(M77:X77)</f>
        <v>2600</v>
      </c>
      <c r="Z77" s="4"/>
    </row>
    <row r="78" spans="1:26" ht="33" customHeight="1">
      <c r="A78" s="72"/>
      <c r="B78" s="69" t="s">
        <v>166</v>
      </c>
      <c r="C78" s="71" t="s">
        <v>178</v>
      </c>
      <c r="D78" s="71" t="s">
        <v>165</v>
      </c>
      <c r="E78" s="70" t="s">
        <v>165</v>
      </c>
      <c r="F78" s="70" t="s">
        <v>165</v>
      </c>
      <c r="G78" s="71" t="s">
        <v>185</v>
      </c>
      <c r="H78" s="3" t="s">
        <v>202</v>
      </c>
      <c r="I78" s="3" t="s">
        <v>295</v>
      </c>
      <c r="J78" s="59" t="s">
        <v>207</v>
      </c>
      <c r="K78" s="70" t="s">
        <v>165</v>
      </c>
      <c r="L78" s="70" t="s">
        <v>165</v>
      </c>
      <c r="M78" s="5">
        <v>0</v>
      </c>
      <c r="N78" s="5">
        <v>0</v>
      </c>
      <c r="O78" s="5">
        <v>0</v>
      </c>
      <c r="P78" s="47">
        <v>0</v>
      </c>
      <c r="Q78" s="47">
        <v>0</v>
      </c>
      <c r="R78" s="47">
        <v>600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f>SUM(M78:X78)</f>
        <v>600</v>
      </c>
      <c r="Z78" s="4"/>
    </row>
    <row r="79" spans="1:26" ht="32.25" customHeight="1">
      <c r="A79" s="72"/>
      <c r="B79" s="69" t="s">
        <v>166</v>
      </c>
      <c r="C79" s="71" t="s">
        <v>178</v>
      </c>
      <c r="D79" s="71" t="s">
        <v>165</v>
      </c>
      <c r="E79" s="70" t="s">
        <v>165</v>
      </c>
      <c r="F79" s="70" t="s">
        <v>165</v>
      </c>
      <c r="G79" s="71" t="s">
        <v>185</v>
      </c>
      <c r="H79" s="3" t="s">
        <v>202</v>
      </c>
      <c r="I79" s="3" t="s">
        <v>98</v>
      </c>
      <c r="J79" s="59" t="s">
        <v>207</v>
      </c>
      <c r="K79" s="70" t="s">
        <v>165</v>
      </c>
      <c r="L79" s="70" t="s">
        <v>165</v>
      </c>
      <c r="M79" s="5">
        <v>2380</v>
      </c>
      <c r="N79" s="5">
        <v>990</v>
      </c>
      <c r="O79" s="5">
        <v>270</v>
      </c>
      <c r="P79" s="47">
        <v>36</v>
      </c>
      <c r="Q79" s="50">
        <v>21</v>
      </c>
      <c r="R79" s="47">
        <v>0</v>
      </c>
      <c r="S79" s="5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5">
        <f>SUM(M79:X79)</f>
        <v>3697</v>
      </c>
      <c r="Z79" s="4"/>
    </row>
    <row r="80" spans="1:26" ht="31.5">
      <c r="A80" s="72"/>
      <c r="B80" s="69" t="s">
        <v>166</v>
      </c>
      <c r="C80" s="71" t="s">
        <v>178</v>
      </c>
      <c r="D80" s="71" t="s">
        <v>165</v>
      </c>
      <c r="E80" s="70" t="s">
        <v>165</v>
      </c>
      <c r="F80" s="70" t="s">
        <v>165</v>
      </c>
      <c r="G80" s="71" t="s">
        <v>82</v>
      </c>
      <c r="H80" s="3" t="s">
        <v>198</v>
      </c>
      <c r="I80" s="3" t="s">
        <v>362</v>
      </c>
      <c r="J80" s="59" t="s">
        <v>213</v>
      </c>
      <c r="K80" s="70"/>
      <c r="L80" s="70"/>
      <c r="M80" s="5">
        <v>0</v>
      </c>
      <c r="N80" s="5">
        <v>0</v>
      </c>
      <c r="O80" s="5">
        <v>0</v>
      </c>
      <c r="P80" s="47">
        <v>0</v>
      </c>
      <c r="Q80" s="50">
        <v>0</v>
      </c>
      <c r="R80" s="47">
        <v>650</v>
      </c>
      <c r="S80" s="5">
        <v>3287.3</v>
      </c>
      <c r="T80" s="1">
        <v>1368.93</v>
      </c>
      <c r="U80" s="1">
        <v>1031.4000000000001</v>
      </c>
      <c r="V80" s="1">
        <v>800</v>
      </c>
      <c r="W80" s="1">
        <v>800</v>
      </c>
      <c r="X80" s="1">
        <v>800</v>
      </c>
      <c r="Y80" s="5">
        <f>R80+S80+T80+U80+V80+W80+X80</f>
        <v>8737.630000000001</v>
      </c>
      <c r="Z80" s="4"/>
    </row>
    <row r="81" spans="1:26" ht="32.25" customHeight="1">
      <c r="A81" s="72"/>
      <c r="B81" s="69" t="s">
        <v>169</v>
      </c>
      <c r="C81" s="71"/>
      <c r="D81" s="71"/>
      <c r="E81" s="70"/>
      <c r="F81" s="70"/>
      <c r="G81" s="71"/>
      <c r="H81" s="70"/>
      <c r="I81" s="70"/>
      <c r="J81" s="45"/>
      <c r="K81" s="70"/>
      <c r="L81" s="70"/>
      <c r="M81" s="5">
        <f t="shared" ref="M81:R81" si="39">M82+M83+M84</f>
        <v>7140</v>
      </c>
      <c r="N81" s="5">
        <f t="shared" si="39"/>
        <v>9810</v>
      </c>
      <c r="O81" s="5">
        <f t="shared" si="39"/>
        <v>4130</v>
      </c>
      <c r="P81" s="47">
        <f t="shared" si="39"/>
        <v>6190.72</v>
      </c>
      <c r="Q81" s="50">
        <f t="shared" si="39"/>
        <v>4129</v>
      </c>
      <c r="R81" s="50">
        <f t="shared" si="39"/>
        <v>650</v>
      </c>
      <c r="S81" s="5">
        <f t="shared" ref="S81:Y81" si="40">S82+S83+S84</f>
        <v>3287.3</v>
      </c>
      <c r="T81" s="1">
        <f t="shared" si="40"/>
        <v>1368.93</v>
      </c>
      <c r="U81" s="1">
        <f t="shared" si="40"/>
        <v>1031.4000000000001</v>
      </c>
      <c r="V81" s="1">
        <f t="shared" si="40"/>
        <v>800</v>
      </c>
      <c r="W81" s="1">
        <f t="shared" si="40"/>
        <v>800</v>
      </c>
      <c r="X81" s="1">
        <f t="shared" si="40"/>
        <v>800</v>
      </c>
      <c r="Y81" s="5">
        <f t="shared" si="40"/>
        <v>40137.350000000006</v>
      </c>
      <c r="Z81" s="4"/>
    </row>
    <row r="82" spans="1:26" ht="39" customHeight="1">
      <c r="A82" s="72"/>
      <c r="B82" s="8" t="s">
        <v>170</v>
      </c>
      <c r="C82" s="71" t="s">
        <v>178</v>
      </c>
      <c r="D82" s="71" t="s">
        <v>165</v>
      </c>
      <c r="E82" s="70" t="s">
        <v>165</v>
      </c>
      <c r="F82" s="70" t="s">
        <v>165</v>
      </c>
      <c r="G82" s="71" t="s">
        <v>211</v>
      </c>
      <c r="H82" s="3" t="s">
        <v>202</v>
      </c>
      <c r="I82" s="3" t="s">
        <v>71</v>
      </c>
      <c r="J82" s="59" t="s">
        <v>207</v>
      </c>
      <c r="K82" s="70" t="s">
        <v>165</v>
      </c>
      <c r="L82" s="70" t="s">
        <v>165</v>
      </c>
      <c r="M82" s="5">
        <v>2380</v>
      </c>
      <c r="N82" s="5">
        <v>2310</v>
      </c>
      <c r="O82" s="5">
        <v>630</v>
      </c>
      <c r="P82" s="47">
        <v>478.29</v>
      </c>
      <c r="Q82" s="50">
        <v>329</v>
      </c>
      <c r="R82" s="47">
        <v>0</v>
      </c>
      <c r="S82" s="5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5">
        <f>M82+N82+O82+P82+Q82+R82+S82</f>
        <v>6127.29</v>
      </c>
      <c r="Z82" s="4"/>
    </row>
    <row r="83" spans="1:26" ht="51.75" customHeight="1">
      <c r="A83" s="72"/>
      <c r="B83" s="8" t="s">
        <v>170</v>
      </c>
      <c r="C83" s="71"/>
      <c r="D83" s="71"/>
      <c r="E83" s="70"/>
      <c r="F83" s="70" t="s">
        <v>165</v>
      </c>
      <c r="G83" s="71" t="s">
        <v>176</v>
      </c>
      <c r="H83" s="3" t="s">
        <v>198</v>
      </c>
      <c r="I83" s="3" t="s">
        <v>71</v>
      </c>
      <c r="J83" s="59" t="s">
        <v>213</v>
      </c>
      <c r="K83" s="70" t="s">
        <v>165</v>
      </c>
      <c r="L83" s="70" t="s">
        <v>165</v>
      </c>
      <c r="M83" s="5">
        <v>2380</v>
      </c>
      <c r="N83" s="5">
        <v>5250</v>
      </c>
      <c r="O83" s="5">
        <v>2450</v>
      </c>
      <c r="P83" s="47">
        <v>5312.56</v>
      </c>
      <c r="Q83" s="50">
        <v>3572</v>
      </c>
      <c r="R83" s="47">
        <v>0</v>
      </c>
      <c r="S83" s="5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5">
        <f>M83+N83+O83+P83+Q83+R83+S83</f>
        <v>18964.560000000001</v>
      </c>
      <c r="Z83" s="4"/>
    </row>
    <row r="84" spans="1:26" ht="47.25" customHeight="1">
      <c r="A84" s="72"/>
      <c r="B84" s="8" t="s">
        <v>177</v>
      </c>
      <c r="C84" s="71" t="s">
        <v>178</v>
      </c>
      <c r="D84" s="71" t="s">
        <v>165</v>
      </c>
      <c r="E84" s="70" t="s">
        <v>165</v>
      </c>
      <c r="F84" s="70" t="s">
        <v>165</v>
      </c>
      <c r="G84" s="71" t="s">
        <v>176</v>
      </c>
      <c r="H84" s="70" t="s">
        <v>165</v>
      </c>
      <c r="I84" s="70" t="s">
        <v>165</v>
      </c>
      <c r="J84" s="45" t="s">
        <v>165</v>
      </c>
      <c r="K84" s="70" t="s">
        <v>165</v>
      </c>
      <c r="L84" s="70" t="s">
        <v>165</v>
      </c>
      <c r="M84" s="5">
        <v>2380</v>
      </c>
      <c r="N84" s="5">
        <v>2250</v>
      </c>
      <c r="O84" s="5">
        <v>1050</v>
      </c>
      <c r="P84" s="47">
        <v>399.87</v>
      </c>
      <c r="Q84" s="50">
        <v>228</v>
      </c>
      <c r="R84" s="47">
        <v>650</v>
      </c>
      <c r="S84" s="5">
        <v>3287.3</v>
      </c>
      <c r="T84" s="1">
        <v>1368.93</v>
      </c>
      <c r="U84" s="1">
        <v>1031.4000000000001</v>
      </c>
      <c r="V84" s="1">
        <v>800</v>
      </c>
      <c r="W84" s="1">
        <v>800</v>
      </c>
      <c r="X84" s="1">
        <v>800</v>
      </c>
      <c r="Y84" s="5">
        <f>M84+N84+O84+P84+Q84+R84+S84+T84+U84+V84+W84+X84</f>
        <v>15045.5</v>
      </c>
      <c r="Z84" s="4"/>
    </row>
    <row r="85" spans="1:26" ht="153" customHeight="1">
      <c r="A85" s="8" t="s">
        <v>9</v>
      </c>
      <c r="B85" s="8" t="s">
        <v>28</v>
      </c>
      <c r="C85" s="71" t="s">
        <v>171</v>
      </c>
      <c r="D85" s="71" t="s">
        <v>165</v>
      </c>
      <c r="E85" s="71" t="s">
        <v>29</v>
      </c>
      <c r="F85" s="70" t="s">
        <v>165</v>
      </c>
      <c r="G85" s="71" t="s">
        <v>284</v>
      </c>
      <c r="H85" s="70" t="s">
        <v>165</v>
      </c>
      <c r="I85" s="70" t="s">
        <v>165</v>
      </c>
      <c r="J85" s="45" t="s">
        <v>165</v>
      </c>
      <c r="K85" s="70" t="s">
        <v>165</v>
      </c>
      <c r="L85" s="70" t="s">
        <v>165</v>
      </c>
      <c r="M85" s="70" t="s">
        <v>165</v>
      </c>
      <c r="N85" s="25">
        <v>33.4</v>
      </c>
      <c r="O85" s="25">
        <v>37.9</v>
      </c>
      <c r="P85" s="48">
        <v>46.6</v>
      </c>
      <c r="Q85" s="52">
        <v>56.4</v>
      </c>
      <c r="R85" s="48">
        <v>58.5</v>
      </c>
      <c r="S85" s="25">
        <v>65.8</v>
      </c>
      <c r="T85" s="2">
        <v>68.2</v>
      </c>
      <c r="U85" s="2">
        <v>70.3</v>
      </c>
      <c r="V85" s="2">
        <v>72.400000000000006</v>
      </c>
      <c r="W85" s="2">
        <v>74.400000000000006</v>
      </c>
      <c r="X85" s="2">
        <v>76.5</v>
      </c>
      <c r="Y85" s="5" t="s">
        <v>165</v>
      </c>
      <c r="Z85" s="4"/>
    </row>
    <row r="86" spans="1:26" ht="67.5" customHeight="1">
      <c r="A86" s="8" t="s">
        <v>11</v>
      </c>
      <c r="B86" s="8" t="s">
        <v>216</v>
      </c>
      <c r="C86" s="71" t="s">
        <v>214</v>
      </c>
      <c r="D86" s="71" t="s">
        <v>165</v>
      </c>
      <c r="E86" s="70" t="s">
        <v>172</v>
      </c>
      <c r="F86" s="70" t="s">
        <v>165</v>
      </c>
      <c r="G86" s="71" t="s">
        <v>284</v>
      </c>
      <c r="H86" s="70" t="s">
        <v>165</v>
      </c>
      <c r="I86" s="70" t="s">
        <v>165</v>
      </c>
      <c r="J86" s="45" t="s">
        <v>165</v>
      </c>
      <c r="K86" s="70" t="s">
        <v>165</v>
      </c>
      <c r="L86" s="70" t="s">
        <v>165</v>
      </c>
      <c r="M86" s="36">
        <v>30</v>
      </c>
      <c r="N86" s="37">
        <v>38</v>
      </c>
      <c r="O86" s="37">
        <v>16</v>
      </c>
      <c r="P86" s="49">
        <v>31</v>
      </c>
      <c r="Q86" s="64">
        <v>30</v>
      </c>
      <c r="R86" s="49">
        <v>7</v>
      </c>
      <c r="S86" s="37">
        <v>17</v>
      </c>
      <c r="T86" s="38">
        <v>7</v>
      </c>
      <c r="U86" s="38">
        <v>6</v>
      </c>
      <c r="V86" s="38">
        <v>6</v>
      </c>
      <c r="W86" s="38">
        <v>6</v>
      </c>
      <c r="X86" s="38">
        <v>6</v>
      </c>
      <c r="Y86" s="39" t="s">
        <v>165</v>
      </c>
      <c r="Z86" s="4"/>
    </row>
    <row r="87" spans="1:26" ht="120.75" customHeight="1">
      <c r="A87" s="73" t="s">
        <v>190</v>
      </c>
      <c r="B87" s="11" t="s">
        <v>21</v>
      </c>
      <c r="C87" s="70" t="s">
        <v>165</v>
      </c>
      <c r="D87" s="71" t="s">
        <v>165</v>
      </c>
      <c r="E87" s="70" t="s">
        <v>165</v>
      </c>
      <c r="F87" s="70" t="s">
        <v>346</v>
      </c>
      <c r="G87" s="71" t="s">
        <v>173</v>
      </c>
      <c r="H87" s="70" t="s">
        <v>165</v>
      </c>
      <c r="I87" s="70" t="s">
        <v>165</v>
      </c>
      <c r="J87" s="45" t="s">
        <v>165</v>
      </c>
      <c r="K87" s="70" t="s">
        <v>165</v>
      </c>
      <c r="L87" s="70" t="s">
        <v>165</v>
      </c>
      <c r="M87" s="5">
        <f>M89+M91+M88</f>
        <v>7124</v>
      </c>
      <c r="N87" s="5">
        <f>N89+N91+N88</f>
        <v>9000</v>
      </c>
      <c r="O87" s="5">
        <f>O89+O91+O88</f>
        <v>2000</v>
      </c>
      <c r="P87" s="47">
        <f>P89+P91+P88+P90</f>
        <v>2400</v>
      </c>
      <c r="Q87" s="47">
        <f t="shared" ref="Q87:X87" si="41">Q89+Q91+Q88+Q90</f>
        <v>1200</v>
      </c>
      <c r="R87" s="47">
        <f t="shared" si="41"/>
        <v>600</v>
      </c>
      <c r="S87" s="5">
        <f t="shared" si="41"/>
        <v>900</v>
      </c>
      <c r="T87" s="5">
        <f t="shared" si="41"/>
        <v>674.3</v>
      </c>
      <c r="U87" s="5">
        <f t="shared" si="41"/>
        <v>731.9</v>
      </c>
      <c r="V87" s="5">
        <f t="shared" si="41"/>
        <v>1100</v>
      </c>
      <c r="W87" s="5">
        <f t="shared" si="41"/>
        <v>1100</v>
      </c>
      <c r="X87" s="5">
        <f t="shared" si="41"/>
        <v>1100</v>
      </c>
      <c r="Y87" s="5">
        <f>Y88+Y90+Y91+Y89</f>
        <v>27930.2</v>
      </c>
      <c r="Z87" s="4"/>
    </row>
    <row r="88" spans="1:26" ht="32.25" customHeight="1">
      <c r="A88" s="73"/>
      <c r="B88" s="69" t="s">
        <v>166</v>
      </c>
      <c r="C88" s="71" t="s">
        <v>178</v>
      </c>
      <c r="D88" s="71" t="s">
        <v>165</v>
      </c>
      <c r="E88" s="70" t="s">
        <v>165</v>
      </c>
      <c r="F88" s="70" t="s">
        <v>165</v>
      </c>
      <c r="G88" s="71" t="s">
        <v>173</v>
      </c>
      <c r="H88" s="3" t="s">
        <v>208</v>
      </c>
      <c r="I88" s="3" t="s">
        <v>295</v>
      </c>
      <c r="J88" s="59" t="s">
        <v>203</v>
      </c>
      <c r="K88" s="4"/>
      <c r="L88" s="4"/>
      <c r="M88" s="4">
        <v>0</v>
      </c>
      <c r="N88" s="4">
        <v>0</v>
      </c>
      <c r="O88" s="4">
        <v>0</v>
      </c>
      <c r="P88" s="57">
        <v>0</v>
      </c>
      <c r="Q88" s="57">
        <v>0</v>
      </c>
      <c r="R88" s="47">
        <v>600</v>
      </c>
      <c r="S88" s="5">
        <v>900</v>
      </c>
      <c r="T88" s="1">
        <v>674.3</v>
      </c>
      <c r="U88" s="1">
        <v>731.9</v>
      </c>
      <c r="V88" s="1">
        <v>1100</v>
      </c>
      <c r="W88" s="1">
        <v>1100</v>
      </c>
      <c r="X88" s="1">
        <v>1100</v>
      </c>
      <c r="Y88" s="5">
        <f>SUM(M88:X88)</f>
        <v>6206.2000000000007</v>
      </c>
      <c r="Z88" s="4"/>
    </row>
    <row r="89" spans="1:26" ht="32.25" customHeight="1">
      <c r="A89" s="73"/>
      <c r="B89" s="69" t="s">
        <v>166</v>
      </c>
      <c r="C89" s="71" t="s">
        <v>178</v>
      </c>
      <c r="D89" s="71" t="s">
        <v>165</v>
      </c>
      <c r="E89" s="70" t="s">
        <v>165</v>
      </c>
      <c r="F89" s="70" t="s">
        <v>165</v>
      </c>
      <c r="G89" s="71" t="s">
        <v>173</v>
      </c>
      <c r="H89" s="3" t="s">
        <v>208</v>
      </c>
      <c r="I89" s="3" t="s">
        <v>98</v>
      </c>
      <c r="J89" s="59" t="s">
        <v>203</v>
      </c>
      <c r="K89" s="70" t="s">
        <v>165</v>
      </c>
      <c r="L89" s="70" t="s">
        <v>165</v>
      </c>
      <c r="M89" s="5">
        <v>3562</v>
      </c>
      <c r="N89" s="5">
        <v>2700</v>
      </c>
      <c r="O89" s="5">
        <v>600</v>
      </c>
      <c r="P89" s="47">
        <v>147</v>
      </c>
      <c r="Q89" s="50">
        <v>72</v>
      </c>
      <c r="R89" s="47">
        <v>0</v>
      </c>
      <c r="S89" s="5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5">
        <f>SUM(M89:X89)</f>
        <v>7081</v>
      </c>
      <c r="Z89" s="4"/>
    </row>
    <row r="90" spans="1:26" ht="32.25" customHeight="1">
      <c r="A90" s="73"/>
      <c r="B90" s="69" t="s">
        <v>166</v>
      </c>
      <c r="C90" s="71" t="s">
        <v>178</v>
      </c>
      <c r="D90" s="71" t="s">
        <v>165</v>
      </c>
      <c r="E90" s="70" t="s">
        <v>165</v>
      </c>
      <c r="F90" s="70" t="s">
        <v>165</v>
      </c>
      <c r="G90" s="71" t="s">
        <v>173</v>
      </c>
      <c r="H90" s="3" t="s">
        <v>208</v>
      </c>
      <c r="I90" s="3" t="s">
        <v>98</v>
      </c>
      <c r="J90" s="59" t="s">
        <v>207</v>
      </c>
      <c r="K90" s="70" t="s">
        <v>165</v>
      </c>
      <c r="L90" s="70" t="s">
        <v>165</v>
      </c>
      <c r="M90" s="5">
        <v>0</v>
      </c>
      <c r="N90" s="5">
        <v>0</v>
      </c>
      <c r="O90" s="5">
        <v>0</v>
      </c>
      <c r="P90" s="47">
        <v>21</v>
      </c>
      <c r="Q90" s="50">
        <v>0</v>
      </c>
      <c r="R90" s="47">
        <v>0</v>
      </c>
      <c r="S90" s="5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5">
        <f>P90</f>
        <v>21</v>
      </c>
      <c r="Z90" s="4"/>
    </row>
    <row r="91" spans="1:26" ht="32.25" customHeight="1">
      <c r="A91" s="73"/>
      <c r="B91" s="69" t="s">
        <v>169</v>
      </c>
      <c r="C91" s="71"/>
      <c r="D91" s="71"/>
      <c r="E91" s="70"/>
      <c r="F91" s="70"/>
      <c r="G91" s="71"/>
      <c r="H91" s="70"/>
      <c r="I91" s="70"/>
      <c r="J91" s="45"/>
      <c r="K91" s="70"/>
      <c r="L91" s="70"/>
      <c r="M91" s="5">
        <f>M93</f>
        <v>3562</v>
      </c>
      <c r="N91" s="5">
        <v>6300</v>
      </c>
      <c r="O91" s="5">
        <v>1400</v>
      </c>
      <c r="P91" s="47">
        <v>2232</v>
      </c>
      <c r="Q91" s="50">
        <v>1128</v>
      </c>
      <c r="R91" s="47">
        <v>0</v>
      </c>
      <c r="S91" s="5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5">
        <f>Y93+Y92</f>
        <v>14622</v>
      </c>
      <c r="Z91" s="4"/>
    </row>
    <row r="92" spans="1:26" ht="32.25" customHeight="1">
      <c r="A92" s="73"/>
      <c r="B92" s="8" t="s">
        <v>170</v>
      </c>
      <c r="C92" s="71" t="s">
        <v>178</v>
      </c>
      <c r="D92" s="71" t="s">
        <v>165</v>
      </c>
      <c r="E92" s="70" t="s">
        <v>165</v>
      </c>
      <c r="F92" s="70" t="s">
        <v>165</v>
      </c>
      <c r="G92" s="71" t="s">
        <v>173</v>
      </c>
      <c r="H92" s="3" t="s">
        <v>208</v>
      </c>
      <c r="I92" s="3" t="s">
        <v>71</v>
      </c>
      <c r="J92" s="59" t="s">
        <v>203</v>
      </c>
      <c r="K92" s="70" t="s">
        <v>165</v>
      </c>
      <c r="L92" s="70" t="s">
        <v>165</v>
      </c>
      <c r="M92" s="5">
        <v>0</v>
      </c>
      <c r="N92" s="5">
        <v>0</v>
      </c>
      <c r="O92" s="5">
        <v>0</v>
      </c>
      <c r="P92" s="47">
        <v>1953</v>
      </c>
      <c r="Q92" s="50">
        <v>0</v>
      </c>
      <c r="R92" s="47">
        <v>0</v>
      </c>
      <c r="S92" s="5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5">
        <f>P92</f>
        <v>1953</v>
      </c>
      <c r="Z92" s="4"/>
    </row>
    <row r="93" spans="1:26" ht="33.75" customHeight="1">
      <c r="A93" s="73"/>
      <c r="B93" s="8" t="s">
        <v>170</v>
      </c>
      <c r="C93" s="71" t="s">
        <v>178</v>
      </c>
      <c r="D93" s="71" t="s">
        <v>165</v>
      </c>
      <c r="E93" s="70" t="s">
        <v>165</v>
      </c>
      <c r="F93" s="70" t="s">
        <v>165</v>
      </c>
      <c r="G93" s="71" t="s">
        <v>173</v>
      </c>
      <c r="H93" s="3" t="s">
        <v>208</v>
      </c>
      <c r="I93" s="3" t="s">
        <v>71</v>
      </c>
      <c r="J93" s="59" t="s">
        <v>207</v>
      </c>
      <c r="K93" s="70" t="s">
        <v>165</v>
      </c>
      <c r="L93" s="70" t="s">
        <v>165</v>
      </c>
      <c r="M93" s="5">
        <v>3562</v>
      </c>
      <c r="N93" s="5">
        <v>6300</v>
      </c>
      <c r="O93" s="5">
        <v>1400</v>
      </c>
      <c r="P93" s="47">
        <v>279</v>
      </c>
      <c r="Q93" s="50">
        <v>1128</v>
      </c>
      <c r="R93" s="47">
        <v>0</v>
      </c>
      <c r="S93" s="5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5">
        <f>SUM(M93:S93)</f>
        <v>12669</v>
      </c>
      <c r="Z93" s="4"/>
    </row>
    <row r="94" spans="1:26" ht="152.25" customHeight="1">
      <c r="A94" s="8" t="s">
        <v>22</v>
      </c>
      <c r="B94" s="8" t="s">
        <v>34</v>
      </c>
      <c r="C94" s="71" t="s">
        <v>171</v>
      </c>
      <c r="D94" s="71" t="s">
        <v>165</v>
      </c>
      <c r="E94" s="71" t="s">
        <v>31</v>
      </c>
      <c r="F94" s="70" t="s">
        <v>165</v>
      </c>
      <c r="G94" s="71" t="s">
        <v>173</v>
      </c>
      <c r="H94" s="70" t="s">
        <v>165</v>
      </c>
      <c r="I94" s="70" t="s">
        <v>165</v>
      </c>
      <c r="J94" s="45" t="s">
        <v>165</v>
      </c>
      <c r="K94" s="70" t="s">
        <v>165</v>
      </c>
      <c r="L94" s="70" t="s">
        <v>165</v>
      </c>
      <c r="M94" s="70" t="s">
        <v>165</v>
      </c>
      <c r="N94" s="25">
        <v>42</v>
      </c>
      <c r="O94" s="25">
        <v>45.4</v>
      </c>
      <c r="P94" s="48">
        <v>55.2</v>
      </c>
      <c r="Q94" s="52">
        <v>65</v>
      </c>
      <c r="R94" s="48">
        <v>67.099999999999994</v>
      </c>
      <c r="S94" s="25">
        <v>72.7</v>
      </c>
      <c r="T94" s="2">
        <v>74.5</v>
      </c>
      <c r="U94" s="2">
        <v>76.3</v>
      </c>
      <c r="V94" s="2">
        <v>78.099999999999994</v>
      </c>
      <c r="W94" s="2">
        <v>80</v>
      </c>
      <c r="X94" s="2">
        <v>81.8</v>
      </c>
      <c r="Y94" s="5" t="s">
        <v>165</v>
      </c>
      <c r="Z94" s="4"/>
    </row>
    <row r="95" spans="1:26" ht="49.5" customHeight="1">
      <c r="A95" s="8" t="s">
        <v>46</v>
      </c>
      <c r="B95" s="8" t="s">
        <v>217</v>
      </c>
      <c r="C95" s="71" t="s">
        <v>214</v>
      </c>
      <c r="D95" s="71" t="s">
        <v>165</v>
      </c>
      <c r="E95" s="70" t="s">
        <v>172</v>
      </c>
      <c r="F95" s="70" t="s">
        <v>165</v>
      </c>
      <c r="G95" s="71" t="s">
        <v>173</v>
      </c>
      <c r="H95" s="70" t="s">
        <v>165</v>
      </c>
      <c r="I95" s="70" t="s">
        <v>165</v>
      </c>
      <c r="J95" s="45" t="s">
        <v>165</v>
      </c>
      <c r="K95" s="70" t="s">
        <v>165</v>
      </c>
      <c r="L95" s="70" t="s">
        <v>165</v>
      </c>
      <c r="M95" s="36">
        <v>7</v>
      </c>
      <c r="N95" s="37">
        <v>11</v>
      </c>
      <c r="O95" s="37">
        <v>2</v>
      </c>
      <c r="P95" s="49">
        <v>7</v>
      </c>
      <c r="Q95" s="64">
        <v>5</v>
      </c>
      <c r="R95" s="49">
        <v>1</v>
      </c>
      <c r="S95" s="37">
        <v>3</v>
      </c>
      <c r="T95" s="38">
        <v>1</v>
      </c>
      <c r="U95" s="38">
        <v>1</v>
      </c>
      <c r="V95" s="38">
        <v>1</v>
      </c>
      <c r="W95" s="38">
        <v>1</v>
      </c>
      <c r="X95" s="38">
        <v>1</v>
      </c>
      <c r="Y95" s="39" t="s">
        <v>165</v>
      </c>
      <c r="Z95" s="4"/>
    </row>
    <row r="96" spans="1:26" ht="117" customHeight="1">
      <c r="A96" s="73" t="s">
        <v>189</v>
      </c>
      <c r="B96" s="11" t="s">
        <v>19</v>
      </c>
      <c r="C96" s="70" t="s">
        <v>165</v>
      </c>
      <c r="D96" s="71" t="s">
        <v>165</v>
      </c>
      <c r="E96" s="70" t="s">
        <v>165</v>
      </c>
      <c r="F96" s="70" t="s">
        <v>346</v>
      </c>
      <c r="G96" s="71" t="s">
        <v>285</v>
      </c>
      <c r="H96" s="70" t="s">
        <v>165</v>
      </c>
      <c r="I96" s="70" t="s">
        <v>165</v>
      </c>
      <c r="J96" s="45" t="s">
        <v>165</v>
      </c>
      <c r="K96" s="70" t="s">
        <v>165</v>
      </c>
      <c r="L96" s="70" t="s">
        <v>165</v>
      </c>
      <c r="M96" s="5">
        <f>M98+M99+M101+M97</f>
        <v>5978</v>
      </c>
      <c r="N96" s="5">
        <f>N98+N99+N101+N97</f>
        <v>9300</v>
      </c>
      <c r="O96" s="5">
        <f>O98+O99+O101+O97</f>
        <v>2000</v>
      </c>
      <c r="P96" s="47">
        <f>P98+P99+P101+P97</f>
        <v>2610</v>
      </c>
      <c r="Q96" s="47">
        <f>Q98+Q99+Q101+Q97</f>
        <v>1672.8000000000002</v>
      </c>
      <c r="R96" s="47">
        <f>R98+R99+R101+R97+R100</f>
        <v>650</v>
      </c>
      <c r="S96" s="5">
        <f t="shared" ref="S96:X96" si="42">S98+S99+S101+S97+S100</f>
        <v>925.40000000000009</v>
      </c>
      <c r="T96" s="5">
        <f t="shared" si="42"/>
        <v>1400</v>
      </c>
      <c r="U96" s="5">
        <f t="shared" si="42"/>
        <v>1500</v>
      </c>
      <c r="V96" s="5">
        <f t="shared" si="42"/>
        <v>1700</v>
      </c>
      <c r="W96" s="5">
        <f t="shared" si="42"/>
        <v>1700</v>
      </c>
      <c r="X96" s="5">
        <f t="shared" si="42"/>
        <v>1700</v>
      </c>
      <c r="Y96" s="5">
        <f>Y97+Y99+Y101+Y100+Y98</f>
        <v>31136.2</v>
      </c>
      <c r="Z96" s="4"/>
    </row>
    <row r="97" spans="1:26" ht="31.5">
      <c r="A97" s="73"/>
      <c r="B97" s="69" t="s">
        <v>166</v>
      </c>
      <c r="C97" s="71" t="s">
        <v>178</v>
      </c>
      <c r="D97" s="71" t="s">
        <v>165</v>
      </c>
      <c r="E97" s="70" t="s">
        <v>165</v>
      </c>
      <c r="F97" s="70" t="s">
        <v>165</v>
      </c>
      <c r="G97" s="71" t="s">
        <v>186</v>
      </c>
      <c r="H97" s="3" t="s">
        <v>206</v>
      </c>
      <c r="I97" s="3" t="s">
        <v>295</v>
      </c>
      <c r="J97" s="59" t="s">
        <v>203</v>
      </c>
      <c r="K97" s="4"/>
      <c r="L97" s="4"/>
      <c r="M97" s="5">
        <v>0</v>
      </c>
      <c r="N97" s="5">
        <v>0</v>
      </c>
      <c r="O97" s="5">
        <v>0</v>
      </c>
      <c r="P97" s="47">
        <v>0</v>
      </c>
      <c r="Q97" s="47">
        <v>0</v>
      </c>
      <c r="R97" s="47">
        <v>250</v>
      </c>
      <c r="S97" s="5">
        <v>100</v>
      </c>
      <c r="T97" s="1">
        <v>100</v>
      </c>
      <c r="U97" s="1">
        <v>100</v>
      </c>
      <c r="V97" s="1">
        <v>100</v>
      </c>
      <c r="W97" s="1">
        <v>100</v>
      </c>
      <c r="X97" s="1">
        <v>100</v>
      </c>
      <c r="Y97" s="5">
        <f>SUM(M97:X97)</f>
        <v>850</v>
      </c>
      <c r="Z97" s="4"/>
    </row>
    <row r="98" spans="1:26" ht="31.5">
      <c r="A98" s="73"/>
      <c r="B98" s="69" t="s">
        <v>166</v>
      </c>
      <c r="C98" s="71" t="s">
        <v>178</v>
      </c>
      <c r="D98" s="71" t="s">
        <v>165</v>
      </c>
      <c r="E98" s="70" t="s">
        <v>165</v>
      </c>
      <c r="F98" s="70" t="s">
        <v>165</v>
      </c>
      <c r="G98" s="71" t="s">
        <v>186</v>
      </c>
      <c r="H98" s="3" t="s">
        <v>206</v>
      </c>
      <c r="I98" s="3" t="s">
        <v>98</v>
      </c>
      <c r="J98" s="59" t="s">
        <v>203</v>
      </c>
      <c r="K98" s="70" t="s">
        <v>165</v>
      </c>
      <c r="L98" s="70" t="s">
        <v>165</v>
      </c>
      <c r="M98" s="5">
        <v>1993</v>
      </c>
      <c r="N98" s="5">
        <v>1590</v>
      </c>
      <c r="O98" s="5">
        <v>211.2</v>
      </c>
      <c r="P98" s="47">
        <v>22.7</v>
      </c>
      <c r="Q98" s="50">
        <v>33.18</v>
      </c>
      <c r="R98" s="47">
        <v>0</v>
      </c>
      <c r="S98" s="5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5">
        <f>SUM(M98:X98)</f>
        <v>3850.0799999999995</v>
      </c>
      <c r="Z98" s="4"/>
    </row>
    <row r="99" spans="1:26" ht="31.5">
      <c r="A99" s="73"/>
      <c r="B99" s="69" t="s">
        <v>166</v>
      </c>
      <c r="C99" s="71" t="s">
        <v>178</v>
      </c>
      <c r="D99" s="71" t="s">
        <v>165</v>
      </c>
      <c r="E99" s="70" t="s">
        <v>165</v>
      </c>
      <c r="F99" s="70" t="s">
        <v>165</v>
      </c>
      <c r="G99" s="71" t="s">
        <v>186</v>
      </c>
      <c r="H99" s="3" t="s">
        <v>206</v>
      </c>
      <c r="I99" s="3" t="s">
        <v>98</v>
      </c>
      <c r="J99" s="59" t="s">
        <v>207</v>
      </c>
      <c r="K99" s="70" t="s">
        <v>165</v>
      </c>
      <c r="L99" s="70" t="s">
        <v>165</v>
      </c>
      <c r="M99" s="5">
        <v>200</v>
      </c>
      <c r="N99" s="5">
        <v>0</v>
      </c>
      <c r="O99" s="5">
        <v>88.8</v>
      </c>
      <c r="P99" s="47">
        <v>0</v>
      </c>
      <c r="Q99" s="50">
        <v>0</v>
      </c>
      <c r="R99" s="47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f>SUM(M99:X99)</f>
        <v>288.8</v>
      </c>
      <c r="Z99" s="4"/>
    </row>
    <row r="100" spans="1:26" ht="37.5" customHeight="1">
      <c r="A100" s="73"/>
      <c r="B100" s="69" t="s">
        <v>166</v>
      </c>
      <c r="C100" s="71" t="s">
        <v>178</v>
      </c>
      <c r="D100" s="71" t="s">
        <v>165</v>
      </c>
      <c r="E100" s="70" t="s">
        <v>165</v>
      </c>
      <c r="F100" s="70" t="s">
        <v>165</v>
      </c>
      <c r="G100" s="71" t="s">
        <v>82</v>
      </c>
      <c r="H100" s="3" t="s">
        <v>198</v>
      </c>
      <c r="I100" s="3" t="s">
        <v>362</v>
      </c>
      <c r="J100" s="59" t="s">
        <v>213</v>
      </c>
      <c r="K100" s="70"/>
      <c r="L100" s="70"/>
      <c r="M100" s="5">
        <v>0</v>
      </c>
      <c r="N100" s="5">
        <v>0</v>
      </c>
      <c r="O100" s="5">
        <v>0</v>
      </c>
      <c r="P100" s="47">
        <v>0</v>
      </c>
      <c r="Q100" s="50">
        <v>0</v>
      </c>
      <c r="R100" s="47">
        <v>200</v>
      </c>
      <c r="S100" s="5">
        <v>412.7</v>
      </c>
      <c r="T100" s="1">
        <v>650</v>
      </c>
      <c r="U100" s="1">
        <v>700</v>
      </c>
      <c r="V100" s="1">
        <v>800</v>
      </c>
      <c r="W100" s="1">
        <v>800</v>
      </c>
      <c r="X100" s="1">
        <v>800</v>
      </c>
      <c r="Y100" s="5">
        <f>SUM(R100:X100)</f>
        <v>4362.7</v>
      </c>
      <c r="Z100" s="4"/>
    </row>
    <row r="101" spans="1:26" ht="30" customHeight="1">
      <c r="A101" s="73"/>
      <c r="B101" s="69" t="s">
        <v>169</v>
      </c>
      <c r="C101" s="71"/>
      <c r="D101" s="71"/>
      <c r="E101" s="70"/>
      <c r="F101" s="70"/>
      <c r="G101" s="70"/>
      <c r="H101" s="70"/>
      <c r="I101" s="70"/>
      <c r="J101" s="45"/>
      <c r="K101" s="70"/>
      <c r="L101" s="70"/>
      <c r="M101" s="5">
        <f t="shared" ref="M101:T101" si="43">M102+M103+M104+M105</f>
        <v>3785</v>
      </c>
      <c r="N101" s="5">
        <f t="shared" si="43"/>
        <v>7710</v>
      </c>
      <c r="O101" s="5">
        <f t="shared" si="43"/>
        <v>1700</v>
      </c>
      <c r="P101" s="47">
        <f t="shared" si="43"/>
        <v>2587.3000000000002</v>
      </c>
      <c r="Q101" s="50">
        <f t="shared" si="43"/>
        <v>1639.6200000000001</v>
      </c>
      <c r="R101" s="47">
        <f t="shared" si="43"/>
        <v>200</v>
      </c>
      <c r="S101" s="5">
        <f t="shared" si="43"/>
        <v>412.7</v>
      </c>
      <c r="T101" s="47">
        <f t="shared" si="43"/>
        <v>650</v>
      </c>
      <c r="U101" s="1">
        <f>U102+U103+U104+U105</f>
        <v>700</v>
      </c>
      <c r="V101" s="1">
        <f>V102+V103+V104+V105</f>
        <v>800</v>
      </c>
      <c r="W101" s="1">
        <f>W102+W103+W104+W105</f>
        <v>800</v>
      </c>
      <c r="X101" s="1">
        <f>X102+X103+X104+X105</f>
        <v>800</v>
      </c>
      <c r="Y101" s="5">
        <f>Y102+Y103+Y104+Y105</f>
        <v>21784.620000000003</v>
      </c>
      <c r="Z101" s="4"/>
    </row>
    <row r="102" spans="1:26" ht="31.5">
      <c r="A102" s="73"/>
      <c r="B102" s="8" t="s">
        <v>170</v>
      </c>
      <c r="C102" s="71" t="s">
        <v>178</v>
      </c>
      <c r="D102" s="71" t="s">
        <v>165</v>
      </c>
      <c r="E102" s="70" t="s">
        <v>165</v>
      </c>
      <c r="F102" s="70" t="s">
        <v>165</v>
      </c>
      <c r="G102" s="71" t="s">
        <v>212</v>
      </c>
      <c r="H102" s="3" t="s">
        <v>206</v>
      </c>
      <c r="I102" s="3" t="s">
        <v>71</v>
      </c>
      <c r="J102" s="59" t="s">
        <v>203</v>
      </c>
      <c r="K102" s="70" t="s">
        <v>165</v>
      </c>
      <c r="L102" s="70" t="s">
        <v>165</v>
      </c>
      <c r="M102" s="5">
        <v>1845</v>
      </c>
      <c r="N102" s="5">
        <v>3710</v>
      </c>
      <c r="O102" s="5">
        <v>492.8</v>
      </c>
      <c r="P102" s="47">
        <v>301.58999999999997</v>
      </c>
      <c r="Q102" s="50">
        <v>519.62</v>
      </c>
      <c r="R102" s="47">
        <v>0</v>
      </c>
      <c r="S102" s="5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5">
        <f>M102+N102+O102+P102+Q102+R102+S102</f>
        <v>6869.01</v>
      </c>
      <c r="Z102" s="4"/>
    </row>
    <row r="103" spans="1:26" ht="31.5">
      <c r="A103" s="73"/>
      <c r="B103" s="8" t="s">
        <v>170</v>
      </c>
      <c r="C103" s="71" t="s">
        <v>178</v>
      </c>
      <c r="D103" s="71" t="s">
        <v>165</v>
      </c>
      <c r="E103" s="70" t="s">
        <v>165</v>
      </c>
      <c r="F103" s="70" t="s">
        <v>165</v>
      </c>
      <c r="G103" s="71" t="s">
        <v>186</v>
      </c>
      <c r="H103" s="3" t="s">
        <v>206</v>
      </c>
      <c r="I103" s="3" t="s">
        <v>71</v>
      </c>
      <c r="J103" s="59" t="s">
        <v>207</v>
      </c>
      <c r="K103" s="70" t="s">
        <v>165</v>
      </c>
      <c r="L103" s="70" t="s">
        <v>165</v>
      </c>
      <c r="M103" s="5">
        <v>200</v>
      </c>
      <c r="N103" s="5">
        <v>0</v>
      </c>
      <c r="O103" s="5">
        <v>207.2</v>
      </c>
      <c r="P103" s="47">
        <v>0</v>
      </c>
      <c r="Q103" s="50">
        <v>0</v>
      </c>
      <c r="R103" s="47">
        <v>0</v>
      </c>
      <c r="S103" s="5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5">
        <f>M103+O103</f>
        <v>407.2</v>
      </c>
      <c r="Z103" s="4"/>
    </row>
    <row r="104" spans="1:26" ht="46.5" customHeight="1">
      <c r="A104" s="90"/>
      <c r="B104" s="8" t="s">
        <v>170</v>
      </c>
      <c r="C104" s="71" t="s">
        <v>178</v>
      </c>
      <c r="D104" s="71"/>
      <c r="E104" s="70"/>
      <c r="F104" s="70"/>
      <c r="G104" s="71" t="s">
        <v>176</v>
      </c>
      <c r="H104" s="3" t="s">
        <v>198</v>
      </c>
      <c r="I104" s="3" t="s">
        <v>71</v>
      </c>
      <c r="J104" s="59" t="s">
        <v>213</v>
      </c>
      <c r="K104" s="70" t="s">
        <v>165</v>
      </c>
      <c r="L104" s="70" t="s">
        <v>165</v>
      </c>
      <c r="M104" s="5">
        <v>870</v>
      </c>
      <c r="N104" s="5">
        <v>2800</v>
      </c>
      <c r="O104" s="5">
        <v>700</v>
      </c>
      <c r="P104" s="47">
        <v>2125.71</v>
      </c>
      <c r="Q104" s="50">
        <v>1052.8</v>
      </c>
      <c r="R104" s="47">
        <v>0</v>
      </c>
      <c r="S104" s="5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5">
        <f>M104+N104+O104+P104+Q104+R104+S104</f>
        <v>7548.51</v>
      </c>
      <c r="Z104" s="4"/>
    </row>
    <row r="105" spans="1:26" ht="48" customHeight="1">
      <c r="A105" s="90"/>
      <c r="B105" s="8" t="s">
        <v>177</v>
      </c>
      <c r="C105" s="71" t="s">
        <v>178</v>
      </c>
      <c r="D105" s="71" t="s">
        <v>165</v>
      </c>
      <c r="E105" s="70" t="s">
        <v>165</v>
      </c>
      <c r="F105" s="70" t="s">
        <v>165</v>
      </c>
      <c r="G105" s="71" t="s">
        <v>176</v>
      </c>
      <c r="H105" s="70" t="s">
        <v>165</v>
      </c>
      <c r="I105" s="70" t="s">
        <v>165</v>
      </c>
      <c r="J105" s="45" t="s">
        <v>165</v>
      </c>
      <c r="K105" s="70" t="s">
        <v>165</v>
      </c>
      <c r="L105" s="70" t="s">
        <v>165</v>
      </c>
      <c r="M105" s="5">
        <v>870</v>
      </c>
      <c r="N105" s="5">
        <v>1200</v>
      </c>
      <c r="O105" s="5">
        <v>300</v>
      </c>
      <c r="P105" s="47">
        <v>160</v>
      </c>
      <c r="Q105" s="50">
        <v>67.2</v>
      </c>
      <c r="R105" s="47">
        <v>200</v>
      </c>
      <c r="S105" s="5">
        <v>412.7</v>
      </c>
      <c r="T105" s="1">
        <v>650</v>
      </c>
      <c r="U105" s="1">
        <v>700</v>
      </c>
      <c r="V105" s="1">
        <v>800</v>
      </c>
      <c r="W105" s="1">
        <v>800</v>
      </c>
      <c r="X105" s="1">
        <v>800</v>
      </c>
      <c r="Y105" s="5">
        <f>M105+N105+P105+O105+Q105+R105+S105+T105+U105+V105+W105+X105</f>
        <v>6959.9</v>
      </c>
      <c r="Z105" s="4"/>
    </row>
    <row r="106" spans="1:26" ht="164.25" customHeight="1">
      <c r="A106" s="8" t="s">
        <v>13</v>
      </c>
      <c r="B106" s="8" t="s">
        <v>32</v>
      </c>
      <c r="C106" s="71" t="s">
        <v>171</v>
      </c>
      <c r="D106" s="71" t="s">
        <v>165</v>
      </c>
      <c r="E106" s="71" t="s">
        <v>33</v>
      </c>
      <c r="F106" s="70" t="s">
        <v>165</v>
      </c>
      <c r="G106" s="71" t="s">
        <v>285</v>
      </c>
      <c r="H106" s="70" t="s">
        <v>165</v>
      </c>
      <c r="I106" s="70" t="s">
        <v>165</v>
      </c>
      <c r="J106" s="45" t="s">
        <v>165</v>
      </c>
      <c r="K106" s="70" t="s">
        <v>165</v>
      </c>
      <c r="L106" s="70" t="s">
        <v>165</v>
      </c>
      <c r="M106" s="70" t="s">
        <v>165</v>
      </c>
      <c r="N106" s="25">
        <v>46.4</v>
      </c>
      <c r="O106" s="25">
        <v>49.8</v>
      </c>
      <c r="P106" s="48">
        <v>59.6</v>
      </c>
      <c r="Q106" s="52">
        <v>69.400000000000006</v>
      </c>
      <c r="R106" s="48">
        <v>71.5</v>
      </c>
      <c r="S106" s="25">
        <v>71.7</v>
      </c>
      <c r="T106" s="2">
        <v>72.8</v>
      </c>
      <c r="U106" s="2">
        <v>73.900000000000006</v>
      </c>
      <c r="V106" s="2">
        <v>75</v>
      </c>
      <c r="W106" s="2">
        <v>76</v>
      </c>
      <c r="X106" s="2">
        <v>77.2</v>
      </c>
      <c r="Y106" s="5" t="s">
        <v>165</v>
      </c>
      <c r="Z106" s="4"/>
    </row>
    <row r="107" spans="1:26" ht="64.5" customHeight="1">
      <c r="A107" s="8" t="s">
        <v>14</v>
      </c>
      <c r="B107" s="8" t="s">
        <v>218</v>
      </c>
      <c r="C107" s="71" t="s">
        <v>214</v>
      </c>
      <c r="D107" s="71" t="s">
        <v>165</v>
      </c>
      <c r="E107" s="70" t="s">
        <v>172</v>
      </c>
      <c r="F107" s="70" t="s">
        <v>165</v>
      </c>
      <c r="G107" s="71" t="s">
        <v>285</v>
      </c>
      <c r="H107" s="70" t="s">
        <v>165</v>
      </c>
      <c r="I107" s="70" t="s">
        <v>165</v>
      </c>
      <c r="J107" s="45" t="s">
        <v>165</v>
      </c>
      <c r="K107" s="70" t="s">
        <v>165</v>
      </c>
      <c r="L107" s="70" t="s">
        <v>165</v>
      </c>
      <c r="M107" s="36">
        <v>18</v>
      </c>
      <c r="N107" s="37">
        <v>17</v>
      </c>
      <c r="O107" s="37">
        <v>4</v>
      </c>
      <c r="P107" s="49">
        <v>9</v>
      </c>
      <c r="Q107" s="64">
        <v>10</v>
      </c>
      <c r="R107" s="49">
        <v>2</v>
      </c>
      <c r="S107" s="37">
        <v>2</v>
      </c>
      <c r="T107" s="38">
        <v>1</v>
      </c>
      <c r="U107" s="38">
        <v>1</v>
      </c>
      <c r="V107" s="38">
        <v>1</v>
      </c>
      <c r="W107" s="38">
        <v>1</v>
      </c>
      <c r="X107" s="38">
        <v>1</v>
      </c>
      <c r="Y107" s="26" t="s">
        <v>165</v>
      </c>
      <c r="Z107" s="4"/>
    </row>
    <row r="108" spans="1:26" ht="111.75" customHeight="1">
      <c r="A108" s="73" t="s">
        <v>187</v>
      </c>
      <c r="B108" s="11" t="s">
        <v>20</v>
      </c>
      <c r="C108" s="70" t="s">
        <v>165</v>
      </c>
      <c r="D108" s="71" t="s">
        <v>165</v>
      </c>
      <c r="E108" s="70" t="s">
        <v>165</v>
      </c>
      <c r="F108" s="70">
        <v>2016</v>
      </c>
      <c r="G108" s="71" t="s">
        <v>241</v>
      </c>
      <c r="H108" s="70" t="s">
        <v>165</v>
      </c>
      <c r="I108" s="70" t="s">
        <v>165</v>
      </c>
      <c r="J108" s="45" t="s">
        <v>165</v>
      </c>
      <c r="K108" s="70" t="s">
        <v>165</v>
      </c>
      <c r="L108" s="70" t="s">
        <v>165</v>
      </c>
      <c r="M108" s="5">
        <v>0</v>
      </c>
      <c r="N108" s="5">
        <v>0</v>
      </c>
      <c r="O108" s="5">
        <f>O109+O110</f>
        <v>2950</v>
      </c>
      <c r="P108" s="47">
        <v>0</v>
      </c>
      <c r="Q108" s="50">
        <v>0</v>
      </c>
      <c r="R108" s="47">
        <v>0</v>
      </c>
      <c r="S108" s="5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5">
        <f>Y109+Y110</f>
        <v>2950</v>
      </c>
      <c r="Z108" s="4"/>
    </row>
    <row r="109" spans="1:26" ht="32.25" customHeight="1">
      <c r="A109" s="73"/>
      <c r="B109" s="69" t="s">
        <v>166</v>
      </c>
      <c r="C109" s="71" t="s">
        <v>178</v>
      </c>
      <c r="D109" s="71" t="s">
        <v>165</v>
      </c>
      <c r="E109" s="70" t="s">
        <v>165</v>
      </c>
      <c r="F109" s="70" t="s">
        <v>165</v>
      </c>
      <c r="G109" s="71" t="s">
        <v>241</v>
      </c>
      <c r="H109" s="3" t="s">
        <v>254</v>
      </c>
      <c r="I109" s="3" t="s">
        <v>98</v>
      </c>
      <c r="J109" s="59" t="s">
        <v>203</v>
      </c>
      <c r="K109" s="70" t="s">
        <v>165</v>
      </c>
      <c r="L109" s="70" t="s">
        <v>165</v>
      </c>
      <c r="M109" s="5">
        <v>0</v>
      </c>
      <c r="N109" s="5">
        <v>0</v>
      </c>
      <c r="O109" s="5">
        <v>885</v>
      </c>
      <c r="P109" s="47">
        <v>0</v>
      </c>
      <c r="Q109" s="50">
        <v>0</v>
      </c>
      <c r="R109" s="47">
        <v>0</v>
      </c>
      <c r="S109" s="5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5">
        <f>M109+N109+O109+P109+Q109+R109+S109</f>
        <v>885</v>
      </c>
      <c r="Z109" s="4"/>
    </row>
    <row r="110" spans="1:26" ht="32.25" customHeight="1">
      <c r="A110" s="73"/>
      <c r="B110" s="69" t="s">
        <v>169</v>
      </c>
      <c r="C110" s="71"/>
      <c r="D110" s="71"/>
      <c r="E110" s="70"/>
      <c r="F110" s="70"/>
      <c r="G110" s="71"/>
      <c r="H110" s="70"/>
      <c r="I110" s="70"/>
      <c r="J110" s="45"/>
      <c r="K110" s="70"/>
      <c r="L110" s="70"/>
      <c r="M110" s="5">
        <v>0</v>
      </c>
      <c r="N110" s="5">
        <v>0</v>
      </c>
      <c r="O110" s="5">
        <v>2065</v>
      </c>
      <c r="P110" s="47">
        <v>0</v>
      </c>
      <c r="Q110" s="50">
        <v>0</v>
      </c>
      <c r="R110" s="47">
        <v>0</v>
      </c>
      <c r="S110" s="5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5">
        <f>Y111</f>
        <v>2065</v>
      </c>
      <c r="Z110" s="4"/>
    </row>
    <row r="111" spans="1:26" ht="34.5" customHeight="1">
      <c r="A111" s="73"/>
      <c r="B111" s="8" t="s">
        <v>170</v>
      </c>
      <c r="C111" s="71" t="s">
        <v>178</v>
      </c>
      <c r="D111" s="71" t="s">
        <v>165</v>
      </c>
      <c r="E111" s="70" t="s">
        <v>165</v>
      </c>
      <c r="F111" s="70" t="s">
        <v>165</v>
      </c>
      <c r="G111" s="71" t="s">
        <v>241</v>
      </c>
      <c r="H111" s="3" t="s">
        <v>254</v>
      </c>
      <c r="I111" s="3" t="s">
        <v>71</v>
      </c>
      <c r="J111" s="59" t="s">
        <v>203</v>
      </c>
      <c r="K111" s="70" t="s">
        <v>165</v>
      </c>
      <c r="L111" s="70" t="s">
        <v>165</v>
      </c>
      <c r="M111" s="5">
        <v>0</v>
      </c>
      <c r="N111" s="5">
        <v>0</v>
      </c>
      <c r="O111" s="5">
        <v>2065</v>
      </c>
      <c r="P111" s="47">
        <v>0</v>
      </c>
      <c r="Q111" s="50">
        <v>0</v>
      </c>
      <c r="R111" s="47">
        <v>0</v>
      </c>
      <c r="S111" s="5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5">
        <f>SUM(M111:S111)</f>
        <v>2065</v>
      </c>
      <c r="Z111" s="4"/>
    </row>
    <row r="112" spans="1:26" ht="112.5" customHeight="1">
      <c r="A112" s="73" t="s">
        <v>79</v>
      </c>
      <c r="B112" s="11" t="s">
        <v>20</v>
      </c>
      <c r="C112" s="70" t="s">
        <v>165</v>
      </c>
      <c r="D112" s="71" t="s">
        <v>165</v>
      </c>
      <c r="E112" s="70" t="s">
        <v>165</v>
      </c>
      <c r="F112" s="70" t="s">
        <v>345</v>
      </c>
      <c r="G112" s="71" t="s">
        <v>80</v>
      </c>
      <c r="H112" s="70" t="s">
        <v>165</v>
      </c>
      <c r="I112" s="70" t="s">
        <v>165</v>
      </c>
      <c r="J112" s="45" t="s">
        <v>165</v>
      </c>
      <c r="K112" s="70" t="s">
        <v>165</v>
      </c>
      <c r="L112" s="70" t="s">
        <v>165</v>
      </c>
      <c r="M112" s="5">
        <f>M113+M114+M115</f>
        <v>0</v>
      </c>
      <c r="N112" s="5">
        <f t="shared" ref="N112:X112" si="44">N113+N114+N115</f>
        <v>0</v>
      </c>
      <c r="O112" s="5">
        <f t="shared" si="44"/>
        <v>0</v>
      </c>
      <c r="P112" s="47">
        <f t="shared" si="44"/>
        <v>714.29</v>
      </c>
      <c r="Q112" s="47">
        <f t="shared" si="44"/>
        <v>350</v>
      </c>
      <c r="R112" s="47">
        <f t="shared" si="44"/>
        <v>300</v>
      </c>
      <c r="S112" s="5">
        <f t="shared" si="44"/>
        <v>500</v>
      </c>
      <c r="T112" s="5">
        <f t="shared" si="44"/>
        <v>374.5</v>
      </c>
      <c r="U112" s="5">
        <f t="shared" si="44"/>
        <v>387.5</v>
      </c>
      <c r="V112" s="5">
        <f t="shared" si="44"/>
        <v>500</v>
      </c>
      <c r="W112" s="5">
        <f t="shared" si="44"/>
        <v>500</v>
      </c>
      <c r="X112" s="5">
        <f t="shared" si="44"/>
        <v>500</v>
      </c>
      <c r="Y112" s="5">
        <f>Y113+Y115+Y115+Y114</f>
        <v>5119.58</v>
      </c>
      <c r="Z112" s="4"/>
    </row>
    <row r="113" spans="1:26" ht="32.25" customHeight="1">
      <c r="A113" s="73"/>
      <c r="B113" s="69" t="s">
        <v>166</v>
      </c>
      <c r="C113" s="71" t="s">
        <v>178</v>
      </c>
      <c r="D113" s="71" t="s">
        <v>165</v>
      </c>
      <c r="E113" s="70" t="s">
        <v>165</v>
      </c>
      <c r="F113" s="70" t="s">
        <v>165</v>
      </c>
      <c r="G113" s="71" t="s">
        <v>80</v>
      </c>
      <c r="H113" s="3" t="s">
        <v>198</v>
      </c>
      <c r="I113" s="3" t="s">
        <v>295</v>
      </c>
      <c r="J113" s="59" t="s">
        <v>200</v>
      </c>
      <c r="K113" s="4"/>
      <c r="L113" s="4"/>
      <c r="M113" s="4">
        <v>0</v>
      </c>
      <c r="N113" s="4">
        <v>0</v>
      </c>
      <c r="O113" s="4">
        <v>0</v>
      </c>
      <c r="P113" s="57">
        <v>0</v>
      </c>
      <c r="Q113" s="57">
        <v>0</v>
      </c>
      <c r="R113" s="47">
        <v>300</v>
      </c>
      <c r="S113" s="5">
        <v>500</v>
      </c>
      <c r="T113" s="1">
        <v>374.5</v>
      </c>
      <c r="U113" s="1">
        <v>387.5</v>
      </c>
      <c r="V113" s="1">
        <v>500</v>
      </c>
      <c r="W113" s="1">
        <v>500</v>
      </c>
      <c r="X113" s="1">
        <v>500</v>
      </c>
      <c r="Y113" s="5">
        <f>SUM(M113:X113)</f>
        <v>3062</v>
      </c>
      <c r="Z113" s="4"/>
    </row>
    <row r="114" spans="1:26" ht="32.25" customHeight="1">
      <c r="A114" s="73"/>
      <c r="B114" s="69" t="s">
        <v>166</v>
      </c>
      <c r="C114" s="71" t="s">
        <v>178</v>
      </c>
      <c r="D114" s="71" t="s">
        <v>165</v>
      </c>
      <c r="E114" s="70" t="s">
        <v>165</v>
      </c>
      <c r="F114" s="70" t="s">
        <v>165</v>
      </c>
      <c r="G114" s="71" t="s">
        <v>80</v>
      </c>
      <c r="H114" s="3" t="s">
        <v>198</v>
      </c>
      <c r="I114" s="3" t="s">
        <v>98</v>
      </c>
      <c r="J114" s="59" t="s">
        <v>200</v>
      </c>
      <c r="K114" s="70" t="s">
        <v>165</v>
      </c>
      <c r="L114" s="70" t="s">
        <v>165</v>
      </c>
      <c r="M114" s="5">
        <v>0</v>
      </c>
      <c r="N114" s="5">
        <v>0</v>
      </c>
      <c r="O114" s="5">
        <v>0</v>
      </c>
      <c r="P114" s="47">
        <v>50</v>
      </c>
      <c r="Q114" s="50">
        <v>21</v>
      </c>
      <c r="R114" s="47">
        <v>0</v>
      </c>
      <c r="S114" s="5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5">
        <f>SUM(M114:X114)</f>
        <v>71</v>
      </c>
      <c r="Z114" s="4"/>
    </row>
    <row r="115" spans="1:26" ht="32.25" customHeight="1">
      <c r="A115" s="73"/>
      <c r="B115" s="69" t="s">
        <v>169</v>
      </c>
      <c r="C115" s="71"/>
      <c r="D115" s="71"/>
      <c r="E115" s="70"/>
      <c r="F115" s="70"/>
      <c r="G115" s="71"/>
      <c r="H115" s="70"/>
      <c r="I115" s="70"/>
      <c r="J115" s="45"/>
      <c r="K115" s="70"/>
      <c r="L115" s="70"/>
      <c r="M115" s="5">
        <v>0</v>
      </c>
      <c r="N115" s="5">
        <v>0</v>
      </c>
      <c r="O115" s="5">
        <v>0</v>
      </c>
      <c r="P115" s="47">
        <v>664.29</v>
      </c>
      <c r="Q115" s="50">
        <v>329</v>
      </c>
      <c r="R115" s="47">
        <v>0</v>
      </c>
      <c r="S115" s="5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5">
        <f>SUM(M115:X115)</f>
        <v>993.29</v>
      </c>
      <c r="Z115" s="4"/>
    </row>
    <row r="116" spans="1:26" ht="33.75" customHeight="1">
      <c r="A116" s="73"/>
      <c r="B116" s="8" t="s">
        <v>170</v>
      </c>
      <c r="C116" s="71" t="s">
        <v>178</v>
      </c>
      <c r="D116" s="71" t="s">
        <v>165</v>
      </c>
      <c r="E116" s="70" t="s">
        <v>165</v>
      </c>
      <c r="F116" s="70" t="s">
        <v>165</v>
      </c>
      <c r="G116" s="71" t="s">
        <v>80</v>
      </c>
      <c r="H116" s="3" t="s">
        <v>198</v>
      </c>
      <c r="I116" s="3" t="s">
        <v>71</v>
      </c>
      <c r="J116" s="59" t="s">
        <v>200</v>
      </c>
      <c r="K116" s="70" t="s">
        <v>165</v>
      </c>
      <c r="L116" s="70" t="s">
        <v>165</v>
      </c>
      <c r="M116" s="5">
        <v>0</v>
      </c>
      <c r="N116" s="5">
        <v>0</v>
      </c>
      <c r="O116" s="5">
        <v>0</v>
      </c>
      <c r="P116" s="47">
        <v>664.29</v>
      </c>
      <c r="Q116" s="50">
        <v>329</v>
      </c>
      <c r="R116" s="47">
        <v>0</v>
      </c>
      <c r="S116" s="5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5">
        <f>SUM(M116:S116)</f>
        <v>993.29</v>
      </c>
      <c r="Z116" s="4"/>
    </row>
    <row r="117" spans="1:26" ht="129" customHeight="1">
      <c r="A117" s="8" t="s">
        <v>15</v>
      </c>
      <c r="B117" s="8" t="s">
        <v>35</v>
      </c>
      <c r="C117" s="71" t="s">
        <v>171</v>
      </c>
      <c r="D117" s="71" t="s">
        <v>165</v>
      </c>
      <c r="E117" s="71" t="s">
        <v>36</v>
      </c>
      <c r="F117" s="70" t="s">
        <v>165</v>
      </c>
      <c r="G117" s="71" t="s">
        <v>84</v>
      </c>
      <c r="H117" s="70" t="s">
        <v>165</v>
      </c>
      <c r="I117" s="70" t="s">
        <v>165</v>
      </c>
      <c r="J117" s="45" t="s">
        <v>165</v>
      </c>
      <c r="K117" s="70" t="s">
        <v>165</v>
      </c>
      <c r="L117" s="70" t="s">
        <v>165</v>
      </c>
      <c r="M117" s="70" t="s">
        <v>165</v>
      </c>
      <c r="N117" s="70" t="s">
        <v>165</v>
      </c>
      <c r="O117" s="25">
        <v>37.4</v>
      </c>
      <c r="P117" s="48">
        <v>47.2</v>
      </c>
      <c r="Q117" s="52">
        <v>57</v>
      </c>
      <c r="R117" s="48">
        <v>59.1</v>
      </c>
      <c r="S117" s="25">
        <v>64.5</v>
      </c>
      <c r="T117" s="2">
        <v>67.7</v>
      </c>
      <c r="U117" s="2">
        <v>70.900000000000006</v>
      </c>
      <c r="V117" s="2">
        <v>74.2</v>
      </c>
      <c r="W117" s="2">
        <v>77.400000000000006</v>
      </c>
      <c r="X117" s="2">
        <v>80.599999999999994</v>
      </c>
      <c r="Y117" s="5" t="s">
        <v>165</v>
      </c>
      <c r="Z117" s="4"/>
    </row>
    <row r="118" spans="1:26" ht="64.5" customHeight="1">
      <c r="A118" s="8" t="s">
        <v>47</v>
      </c>
      <c r="B118" s="8" t="s">
        <v>242</v>
      </c>
      <c r="C118" s="71" t="s">
        <v>214</v>
      </c>
      <c r="D118" s="71" t="s">
        <v>165</v>
      </c>
      <c r="E118" s="70" t="s">
        <v>172</v>
      </c>
      <c r="F118" s="70" t="s">
        <v>165</v>
      </c>
      <c r="G118" s="71" t="s">
        <v>93</v>
      </c>
      <c r="H118" s="70" t="s">
        <v>165</v>
      </c>
      <c r="I118" s="70" t="s">
        <v>165</v>
      </c>
      <c r="J118" s="45" t="s">
        <v>165</v>
      </c>
      <c r="K118" s="70" t="s">
        <v>165</v>
      </c>
      <c r="L118" s="70" t="s">
        <v>165</v>
      </c>
      <c r="M118" s="36">
        <v>0</v>
      </c>
      <c r="N118" s="37">
        <v>0</v>
      </c>
      <c r="O118" s="37">
        <v>9</v>
      </c>
      <c r="P118" s="49">
        <v>3</v>
      </c>
      <c r="Q118" s="64">
        <v>1</v>
      </c>
      <c r="R118" s="49">
        <v>1</v>
      </c>
      <c r="S118" s="37">
        <v>2</v>
      </c>
      <c r="T118" s="38">
        <v>1</v>
      </c>
      <c r="U118" s="38">
        <v>1</v>
      </c>
      <c r="V118" s="38">
        <v>1</v>
      </c>
      <c r="W118" s="38">
        <v>1</v>
      </c>
      <c r="X118" s="38">
        <v>1</v>
      </c>
      <c r="Y118" s="39" t="s">
        <v>165</v>
      </c>
      <c r="Z118" s="4"/>
    </row>
    <row r="119" spans="1:26" ht="132.75" customHeight="1">
      <c r="A119" s="73" t="s">
        <v>302</v>
      </c>
      <c r="B119" s="11" t="s">
        <v>64</v>
      </c>
      <c r="C119" s="70" t="s">
        <v>165</v>
      </c>
      <c r="D119" s="71" t="s">
        <v>165</v>
      </c>
      <c r="E119" s="70" t="s">
        <v>165</v>
      </c>
      <c r="F119" s="70" t="s">
        <v>346</v>
      </c>
      <c r="G119" s="71" t="s">
        <v>374</v>
      </c>
      <c r="H119" s="70" t="s">
        <v>165</v>
      </c>
      <c r="I119" s="70" t="s">
        <v>165</v>
      </c>
      <c r="J119" s="45" t="s">
        <v>165</v>
      </c>
      <c r="K119" s="70" t="s">
        <v>165</v>
      </c>
      <c r="L119" s="70" t="s">
        <v>165</v>
      </c>
      <c r="M119" s="5">
        <f>M120+M122</f>
        <v>15500</v>
      </c>
      <c r="N119" s="5">
        <f>N120+N122</f>
        <v>9000</v>
      </c>
      <c r="O119" s="5">
        <f>O124+O125</f>
        <v>65.2</v>
      </c>
      <c r="P119" s="47">
        <f>P124+P125</f>
        <v>4000</v>
      </c>
      <c r="Q119" s="50">
        <f>Q124+Q125</f>
        <v>2000</v>
      </c>
      <c r="R119" s="47">
        <f>R120+R121+R122</f>
        <v>2800</v>
      </c>
      <c r="S119" s="5">
        <f t="shared" ref="S119:X119" si="45">S120+S121+S122</f>
        <v>0</v>
      </c>
      <c r="T119" s="5">
        <f t="shared" si="45"/>
        <v>1400</v>
      </c>
      <c r="U119" s="5">
        <f t="shared" si="45"/>
        <v>1400</v>
      </c>
      <c r="V119" s="5">
        <f t="shared" si="45"/>
        <v>4000</v>
      </c>
      <c r="W119" s="5">
        <f t="shared" si="45"/>
        <v>4000</v>
      </c>
      <c r="X119" s="5">
        <f t="shared" si="45"/>
        <v>4000</v>
      </c>
      <c r="Y119" s="5">
        <f>Y120+Y122+Y121</f>
        <v>48165.2</v>
      </c>
      <c r="Z119" s="4"/>
    </row>
    <row r="120" spans="1:26" ht="47.25">
      <c r="A120" s="8"/>
      <c r="B120" s="69" t="s">
        <v>166</v>
      </c>
      <c r="C120" s="71" t="s">
        <v>178</v>
      </c>
      <c r="D120" s="71" t="s">
        <v>165</v>
      </c>
      <c r="E120" s="70" t="s">
        <v>165</v>
      </c>
      <c r="F120" s="70" t="s">
        <v>165</v>
      </c>
      <c r="G120" s="71" t="s">
        <v>364</v>
      </c>
      <c r="H120" s="3" t="s">
        <v>205</v>
      </c>
      <c r="I120" s="3" t="s">
        <v>201</v>
      </c>
      <c r="J120" s="59" t="s">
        <v>213</v>
      </c>
      <c r="K120" s="70" t="s">
        <v>165</v>
      </c>
      <c r="L120" s="70" t="s">
        <v>165</v>
      </c>
      <c r="M120" s="5">
        <v>3500</v>
      </c>
      <c r="N120" s="5">
        <v>0</v>
      </c>
      <c r="O120" s="5">
        <v>0</v>
      </c>
      <c r="P120" s="47">
        <v>0</v>
      </c>
      <c r="Q120" s="50">
        <v>0</v>
      </c>
      <c r="R120" s="47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f>SUM(M120:X120)</f>
        <v>3500</v>
      </c>
      <c r="Z120" s="4"/>
    </row>
    <row r="121" spans="1:26" ht="36.75" customHeight="1">
      <c r="A121" s="8"/>
      <c r="B121" s="69" t="s">
        <v>166</v>
      </c>
      <c r="C121" s="71" t="s">
        <v>178</v>
      </c>
      <c r="D121" s="71" t="s">
        <v>165</v>
      </c>
      <c r="E121" s="70" t="s">
        <v>165</v>
      </c>
      <c r="F121" s="70" t="s">
        <v>165</v>
      </c>
      <c r="G121" s="71" t="s">
        <v>80</v>
      </c>
      <c r="H121" s="3" t="s">
        <v>198</v>
      </c>
      <c r="I121" s="3" t="s">
        <v>362</v>
      </c>
      <c r="J121" s="59" t="s">
        <v>213</v>
      </c>
      <c r="K121" s="70"/>
      <c r="L121" s="70"/>
      <c r="M121" s="5"/>
      <c r="N121" s="5"/>
      <c r="O121" s="5"/>
      <c r="P121" s="47"/>
      <c r="Q121" s="50"/>
      <c r="R121" s="47">
        <v>1400</v>
      </c>
      <c r="S121" s="5">
        <v>0</v>
      </c>
      <c r="T121" s="1">
        <v>700</v>
      </c>
      <c r="U121" s="1">
        <v>700</v>
      </c>
      <c r="V121" s="1">
        <v>2000</v>
      </c>
      <c r="W121" s="1">
        <v>2000</v>
      </c>
      <c r="X121" s="1">
        <v>2000</v>
      </c>
      <c r="Y121" s="5">
        <f>SUM(S121:X121)+R121</f>
        <v>8800</v>
      </c>
      <c r="Z121" s="4"/>
    </row>
    <row r="122" spans="1:26" ht="31.5">
      <c r="A122" s="8"/>
      <c r="B122" s="69" t="s">
        <v>169</v>
      </c>
      <c r="C122" s="71"/>
      <c r="D122" s="71"/>
      <c r="E122" s="70"/>
      <c r="F122" s="70"/>
      <c r="G122" s="71"/>
      <c r="H122" s="70"/>
      <c r="I122" s="70"/>
      <c r="J122" s="45"/>
      <c r="K122" s="70"/>
      <c r="L122" s="70"/>
      <c r="M122" s="5">
        <f t="shared" ref="M122:Y122" si="46">M123+M124+M125</f>
        <v>12000</v>
      </c>
      <c r="N122" s="5">
        <f t="shared" si="46"/>
        <v>9000</v>
      </c>
      <c r="O122" s="5">
        <f t="shared" si="46"/>
        <v>65.2</v>
      </c>
      <c r="P122" s="47">
        <f t="shared" si="46"/>
        <v>4000</v>
      </c>
      <c r="Q122" s="50">
        <f t="shared" si="46"/>
        <v>2000</v>
      </c>
      <c r="R122" s="47">
        <f>R123+R124+R125</f>
        <v>1400</v>
      </c>
      <c r="S122" s="5">
        <f t="shared" si="46"/>
        <v>0</v>
      </c>
      <c r="T122" s="1">
        <f>T123+T124+T125</f>
        <v>700</v>
      </c>
      <c r="U122" s="1">
        <f>U123+U124+U125</f>
        <v>700</v>
      </c>
      <c r="V122" s="1">
        <f>V123+V124+V125</f>
        <v>2000</v>
      </c>
      <c r="W122" s="1">
        <f>W123+W124+W125</f>
        <v>2000</v>
      </c>
      <c r="X122" s="1">
        <f>X123+X124+X125</f>
        <v>2000</v>
      </c>
      <c r="Y122" s="5">
        <f t="shared" si="46"/>
        <v>35865.199999999997</v>
      </c>
      <c r="Z122" s="4"/>
    </row>
    <row r="123" spans="1:26" ht="31.5">
      <c r="A123" s="8"/>
      <c r="B123" s="8" t="s">
        <v>170</v>
      </c>
      <c r="C123" s="71" t="s">
        <v>178</v>
      </c>
      <c r="D123" s="71" t="s">
        <v>165</v>
      </c>
      <c r="E123" s="70" t="s">
        <v>165</v>
      </c>
      <c r="F123" s="70" t="s">
        <v>165</v>
      </c>
      <c r="G123" s="71" t="s">
        <v>365</v>
      </c>
      <c r="H123" s="3" t="s">
        <v>205</v>
      </c>
      <c r="I123" s="3" t="s">
        <v>253</v>
      </c>
      <c r="J123" s="59" t="s">
        <v>213</v>
      </c>
      <c r="K123" s="70" t="s">
        <v>165</v>
      </c>
      <c r="L123" s="70" t="s">
        <v>165</v>
      </c>
      <c r="M123" s="5">
        <v>3500</v>
      </c>
      <c r="N123" s="5">
        <v>0</v>
      </c>
      <c r="O123" s="5">
        <v>0</v>
      </c>
      <c r="P123" s="47">
        <v>0</v>
      </c>
      <c r="Q123" s="50">
        <v>0</v>
      </c>
      <c r="R123" s="47">
        <v>0</v>
      </c>
      <c r="S123" s="5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5">
        <f>SUM(M123:S123)</f>
        <v>3500</v>
      </c>
      <c r="Z123" s="4"/>
    </row>
    <row r="124" spans="1:26" ht="47.25">
      <c r="A124" s="8"/>
      <c r="B124" s="8" t="s">
        <v>170</v>
      </c>
      <c r="C124" s="71" t="s">
        <v>178</v>
      </c>
      <c r="D124" s="71" t="s">
        <v>165</v>
      </c>
      <c r="E124" s="70" t="s">
        <v>165</v>
      </c>
      <c r="F124" s="70" t="s">
        <v>165</v>
      </c>
      <c r="G124" s="71" t="s">
        <v>176</v>
      </c>
      <c r="H124" s="3" t="s">
        <v>198</v>
      </c>
      <c r="I124" s="3" t="s">
        <v>71</v>
      </c>
      <c r="J124" s="59" t="s">
        <v>213</v>
      </c>
      <c r="K124" s="70" t="s">
        <v>165</v>
      </c>
      <c r="L124" s="70" t="s">
        <v>165</v>
      </c>
      <c r="M124" s="5">
        <v>4250</v>
      </c>
      <c r="N124" s="5">
        <v>6300</v>
      </c>
      <c r="O124" s="5">
        <v>45.64</v>
      </c>
      <c r="P124" s="47">
        <v>3720</v>
      </c>
      <c r="Q124" s="50">
        <v>1880</v>
      </c>
      <c r="R124" s="47">
        <v>0</v>
      </c>
      <c r="S124" s="5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5">
        <f>SUM(M124:S124)</f>
        <v>16195.64</v>
      </c>
      <c r="Z124" s="4"/>
    </row>
    <row r="125" spans="1:26" ht="47.25">
      <c r="A125" s="8"/>
      <c r="B125" s="8" t="s">
        <v>177</v>
      </c>
      <c r="C125" s="71" t="s">
        <v>178</v>
      </c>
      <c r="D125" s="71" t="s">
        <v>165</v>
      </c>
      <c r="E125" s="70" t="s">
        <v>165</v>
      </c>
      <c r="F125" s="70" t="s">
        <v>165</v>
      </c>
      <c r="G125" s="71" t="s">
        <v>176</v>
      </c>
      <c r="H125" s="70" t="s">
        <v>165</v>
      </c>
      <c r="I125" s="70" t="s">
        <v>165</v>
      </c>
      <c r="J125" s="45" t="s">
        <v>165</v>
      </c>
      <c r="K125" s="70" t="s">
        <v>165</v>
      </c>
      <c r="L125" s="70" t="s">
        <v>165</v>
      </c>
      <c r="M125" s="5">
        <v>4250</v>
      </c>
      <c r="N125" s="5">
        <v>2700</v>
      </c>
      <c r="O125" s="5">
        <v>19.559999999999999</v>
      </c>
      <c r="P125" s="47">
        <v>280</v>
      </c>
      <c r="Q125" s="50">
        <v>120</v>
      </c>
      <c r="R125" s="47">
        <v>1400</v>
      </c>
      <c r="S125" s="5">
        <v>0</v>
      </c>
      <c r="T125" s="1">
        <v>700</v>
      </c>
      <c r="U125" s="1">
        <v>700</v>
      </c>
      <c r="V125" s="1">
        <v>2000</v>
      </c>
      <c r="W125" s="1">
        <v>2000</v>
      </c>
      <c r="X125" s="1">
        <v>2000</v>
      </c>
      <c r="Y125" s="5">
        <f>SUM(M125:S125)+T125+U125+V125+W125+X125</f>
        <v>16169.560000000001</v>
      </c>
      <c r="Z125" s="4"/>
    </row>
    <row r="126" spans="1:26" ht="259.5" customHeight="1">
      <c r="A126" s="8" t="s">
        <v>303</v>
      </c>
      <c r="B126" s="8" t="s">
        <v>306</v>
      </c>
      <c r="C126" s="71" t="s">
        <v>171</v>
      </c>
      <c r="D126" s="71" t="s">
        <v>165</v>
      </c>
      <c r="E126" s="71" t="s">
        <v>307</v>
      </c>
      <c r="F126" s="70" t="s">
        <v>165</v>
      </c>
      <c r="G126" s="71" t="s">
        <v>366</v>
      </c>
      <c r="H126" s="70" t="s">
        <v>165</v>
      </c>
      <c r="I126" s="70" t="s">
        <v>165</v>
      </c>
      <c r="J126" s="45" t="s">
        <v>165</v>
      </c>
      <c r="K126" s="70" t="s">
        <v>165</v>
      </c>
      <c r="L126" s="70" t="s">
        <v>165</v>
      </c>
      <c r="M126" s="25">
        <v>4.0999999999999996</v>
      </c>
      <c r="N126" s="25">
        <v>5.5</v>
      </c>
      <c r="O126" s="25">
        <v>6.9</v>
      </c>
      <c r="P126" s="48">
        <v>11.1</v>
      </c>
      <c r="Q126" s="52">
        <v>12.6</v>
      </c>
      <c r="R126" s="48">
        <v>14.2</v>
      </c>
      <c r="S126" s="25">
        <v>14.2</v>
      </c>
      <c r="T126" s="2">
        <v>14.2</v>
      </c>
      <c r="U126" s="2">
        <v>14.2</v>
      </c>
      <c r="V126" s="2">
        <v>14.2</v>
      </c>
      <c r="W126" s="2">
        <v>14.2</v>
      </c>
      <c r="X126" s="2">
        <v>14.2</v>
      </c>
      <c r="Y126" s="70" t="s">
        <v>165</v>
      </c>
      <c r="Z126" s="4"/>
    </row>
    <row r="127" spans="1:26" ht="260.25" customHeight="1">
      <c r="A127" s="8" t="s">
        <v>310</v>
      </c>
      <c r="B127" s="8" t="s">
        <v>308</v>
      </c>
      <c r="C127" s="71" t="s">
        <v>171</v>
      </c>
      <c r="D127" s="71" t="s">
        <v>165</v>
      </c>
      <c r="E127" s="71" t="s">
        <v>309</v>
      </c>
      <c r="F127" s="70" t="s">
        <v>165</v>
      </c>
      <c r="G127" s="71" t="s">
        <v>366</v>
      </c>
      <c r="H127" s="70" t="s">
        <v>165</v>
      </c>
      <c r="I127" s="70" t="s">
        <v>165</v>
      </c>
      <c r="J127" s="45" t="s">
        <v>165</v>
      </c>
      <c r="K127" s="70" t="s">
        <v>165</v>
      </c>
      <c r="L127" s="70" t="s">
        <v>165</v>
      </c>
      <c r="M127" s="25">
        <v>10</v>
      </c>
      <c r="N127" s="25">
        <v>11.7</v>
      </c>
      <c r="O127" s="25">
        <v>14.1</v>
      </c>
      <c r="P127" s="48">
        <v>15.2</v>
      </c>
      <c r="Q127" s="52">
        <v>15.2</v>
      </c>
      <c r="R127" s="48">
        <v>15.2</v>
      </c>
      <c r="S127" s="25">
        <v>15.2</v>
      </c>
      <c r="T127" s="2">
        <v>15.2</v>
      </c>
      <c r="U127" s="2">
        <v>15.2</v>
      </c>
      <c r="V127" s="2">
        <v>15.2</v>
      </c>
      <c r="W127" s="2">
        <v>15.2</v>
      </c>
      <c r="X127" s="2">
        <v>15.2</v>
      </c>
      <c r="Y127" s="70" t="s">
        <v>165</v>
      </c>
      <c r="Z127" s="4"/>
    </row>
    <row r="128" spans="1:26" ht="128.25" customHeight="1">
      <c r="A128" s="73" t="s">
        <v>304</v>
      </c>
      <c r="B128" s="11" t="s">
        <v>188</v>
      </c>
      <c r="C128" s="70" t="s">
        <v>165</v>
      </c>
      <c r="D128" s="71" t="s">
        <v>165</v>
      </c>
      <c r="E128" s="70" t="s">
        <v>165</v>
      </c>
      <c r="F128" s="70" t="s">
        <v>321</v>
      </c>
      <c r="G128" s="71" t="s">
        <v>366</v>
      </c>
      <c r="H128" s="70" t="s">
        <v>165</v>
      </c>
      <c r="I128" s="70" t="s">
        <v>165</v>
      </c>
      <c r="J128" s="45" t="s">
        <v>165</v>
      </c>
      <c r="K128" s="70" t="s">
        <v>165</v>
      </c>
      <c r="L128" s="70" t="s">
        <v>165</v>
      </c>
      <c r="M128" s="5">
        <f>M129+M131</f>
        <v>8000</v>
      </c>
      <c r="N128" s="5">
        <f>N129+N131</f>
        <v>9481.67</v>
      </c>
      <c r="O128" s="5">
        <f>O129+O131</f>
        <v>3084.8</v>
      </c>
      <c r="P128" s="47">
        <f>P129+P131</f>
        <v>3300</v>
      </c>
      <c r="Q128" s="50">
        <f>Q129+Q131</f>
        <v>900</v>
      </c>
      <c r="R128" s="47">
        <f>R129+R131+R130</f>
        <v>0</v>
      </c>
      <c r="S128" s="5">
        <f t="shared" ref="S128:X128" si="47">S129+S131+S130</f>
        <v>800</v>
      </c>
      <c r="T128" s="5">
        <f t="shared" si="47"/>
        <v>1100</v>
      </c>
      <c r="U128" s="5">
        <f t="shared" si="47"/>
        <v>1900</v>
      </c>
      <c r="V128" s="5">
        <f t="shared" si="47"/>
        <v>1000</v>
      </c>
      <c r="W128" s="5">
        <f t="shared" si="47"/>
        <v>1000</v>
      </c>
      <c r="X128" s="5">
        <f t="shared" si="47"/>
        <v>1000</v>
      </c>
      <c r="Y128" s="5">
        <f>Y129+Y131+Y130</f>
        <v>31566.47</v>
      </c>
      <c r="Z128" s="4"/>
    </row>
    <row r="129" spans="1:26" ht="50.25" customHeight="1">
      <c r="A129" s="90"/>
      <c r="B129" s="69" t="s">
        <v>166</v>
      </c>
      <c r="C129" s="71" t="s">
        <v>178</v>
      </c>
      <c r="D129" s="71" t="s">
        <v>165</v>
      </c>
      <c r="E129" s="70" t="s">
        <v>165</v>
      </c>
      <c r="F129" s="70" t="s">
        <v>165</v>
      </c>
      <c r="G129" s="71" t="s">
        <v>363</v>
      </c>
      <c r="H129" s="3" t="s">
        <v>205</v>
      </c>
      <c r="I129" s="3" t="s">
        <v>201</v>
      </c>
      <c r="J129" s="59" t="s">
        <v>213</v>
      </c>
      <c r="K129" s="70" t="s">
        <v>165</v>
      </c>
      <c r="L129" s="70" t="s">
        <v>165</v>
      </c>
      <c r="M129" s="5">
        <v>2000</v>
      </c>
      <c r="N129" s="5">
        <v>0</v>
      </c>
      <c r="O129" s="5">
        <v>0</v>
      </c>
      <c r="P129" s="47">
        <v>0</v>
      </c>
      <c r="Q129" s="50">
        <v>0</v>
      </c>
      <c r="R129" s="47">
        <v>0</v>
      </c>
      <c r="S129" s="5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5">
        <f>SUM(M129:S129)+T129+U129+V129+W129+X129</f>
        <v>2000</v>
      </c>
      <c r="Z129" s="4"/>
    </row>
    <row r="130" spans="1:26" ht="31.5">
      <c r="A130" s="90"/>
      <c r="B130" s="69" t="s">
        <v>166</v>
      </c>
      <c r="C130" s="71" t="s">
        <v>178</v>
      </c>
      <c r="D130" s="71" t="s">
        <v>165</v>
      </c>
      <c r="E130" s="70" t="s">
        <v>165</v>
      </c>
      <c r="F130" s="70" t="s">
        <v>165</v>
      </c>
      <c r="G130" s="71" t="s">
        <v>82</v>
      </c>
      <c r="H130" s="3" t="s">
        <v>198</v>
      </c>
      <c r="I130" s="3" t="s">
        <v>295</v>
      </c>
      <c r="J130" s="59" t="s">
        <v>213</v>
      </c>
      <c r="K130" s="70"/>
      <c r="L130" s="70"/>
      <c r="M130" s="5"/>
      <c r="N130" s="5"/>
      <c r="O130" s="5"/>
      <c r="P130" s="47"/>
      <c r="Q130" s="50"/>
      <c r="R130" s="47">
        <v>0</v>
      </c>
      <c r="S130" s="5">
        <v>400</v>
      </c>
      <c r="T130" s="1">
        <v>550</v>
      </c>
      <c r="U130" s="1">
        <v>950</v>
      </c>
      <c r="V130" s="1">
        <v>500</v>
      </c>
      <c r="W130" s="1">
        <v>500</v>
      </c>
      <c r="X130" s="1">
        <v>500</v>
      </c>
      <c r="Y130" s="5">
        <f>S130+T130+U130+V130+W130+X130+R130</f>
        <v>3400</v>
      </c>
      <c r="Z130" s="4"/>
    </row>
    <row r="131" spans="1:26" ht="31.5">
      <c r="A131" s="90"/>
      <c r="B131" s="69" t="s">
        <v>169</v>
      </c>
      <c r="C131" s="71"/>
      <c r="D131" s="71"/>
      <c r="E131" s="70"/>
      <c r="F131" s="70"/>
      <c r="G131" s="71"/>
      <c r="H131" s="70"/>
      <c r="I131" s="70"/>
      <c r="J131" s="45"/>
      <c r="K131" s="70"/>
      <c r="L131" s="70"/>
      <c r="M131" s="5">
        <f t="shared" ref="M131:Y131" si="48">M132+M133+M134</f>
        <v>6000</v>
      </c>
      <c r="N131" s="5">
        <f t="shared" si="48"/>
        <v>9481.67</v>
      </c>
      <c r="O131" s="5">
        <f t="shared" si="48"/>
        <v>3084.8</v>
      </c>
      <c r="P131" s="47">
        <f t="shared" si="48"/>
        <v>3300</v>
      </c>
      <c r="Q131" s="50">
        <f t="shared" si="48"/>
        <v>900</v>
      </c>
      <c r="R131" s="47">
        <f t="shared" si="48"/>
        <v>0</v>
      </c>
      <c r="S131" s="5">
        <f t="shared" si="48"/>
        <v>400</v>
      </c>
      <c r="T131" s="1">
        <f>T132+T133+T134</f>
        <v>550</v>
      </c>
      <c r="U131" s="1">
        <f>U132+U133+U134</f>
        <v>950</v>
      </c>
      <c r="V131" s="1">
        <f>V132+V133+V134</f>
        <v>500</v>
      </c>
      <c r="W131" s="1">
        <f>W132+W133+W134</f>
        <v>500</v>
      </c>
      <c r="X131" s="1">
        <f>X132+X133+X134</f>
        <v>500</v>
      </c>
      <c r="Y131" s="5">
        <f t="shared" si="48"/>
        <v>26166.47</v>
      </c>
      <c r="Z131" s="4"/>
    </row>
    <row r="132" spans="1:26" ht="48.75" customHeight="1">
      <c r="A132" s="90"/>
      <c r="B132" s="8" t="s">
        <v>170</v>
      </c>
      <c r="C132" s="71" t="s">
        <v>178</v>
      </c>
      <c r="D132" s="71" t="s">
        <v>165</v>
      </c>
      <c r="E132" s="70" t="s">
        <v>165</v>
      </c>
      <c r="F132" s="70" t="s">
        <v>165</v>
      </c>
      <c r="G132" s="71" t="s">
        <v>365</v>
      </c>
      <c r="H132" s="3" t="s">
        <v>205</v>
      </c>
      <c r="I132" s="3" t="s">
        <v>199</v>
      </c>
      <c r="J132" s="59" t="s">
        <v>213</v>
      </c>
      <c r="K132" s="70" t="s">
        <v>165</v>
      </c>
      <c r="L132" s="70" t="s">
        <v>165</v>
      </c>
      <c r="M132" s="5">
        <v>2000</v>
      </c>
      <c r="N132" s="5">
        <v>0</v>
      </c>
      <c r="O132" s="5">
        <v>0</v>
      </c>
      <c r="P132" s="47">
        <v>0</v>
      </c>
      <c r="Q132" s="50">
        <v>0</v>
      </c>
      <c r="R132" s="47">
        <v>0</v>
      </c>
      <c r="S132" s="5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5">
        <f>SUM(M132:S132)</f>
        <v>2000</v>
      </c>
      <c r="Z132" s="4"/>
    </row>
    <row r="133" spans="1:26" ht="52.5" customHeight="1">
      <c r="A133" s="90"/>
      <c r="B133" s="8" t="s">
        <v>170</v>
      </c>
      <c r="C133" s="71" t="s">
        <v>178</v>
      </c>
      <c r="D133" s="71" t="s">
        <v>165</v>
      </c>
      <c r="E133" s="70" t="s">
        <v>165</v>
      </c>
      <c r="F133" s="70" t="s">
        <v>165</v>
      </c>
      <c r="G133" s="71" t="s">
        <v>176</v>
      </c>
      <c r="H133" s="3" t="s">
        <v>198</v>
      </c>
      <c r="I133" s="3" t="s">
        <v>71</v>
      </c>
      <c r="J133" s="59" t="s">
        <v>213</v>
      </c>
      <c r="K133" s="70" t="s">
        <v>165</v>
      </c>
      <c r="L133" s="70" t="s">
        <v>165</v>
      </c>
      <c r="M133" s="5">
        <v>2000</v>
      </c>
      <c r="N133" s="5">
        <v>6637.17</v>
      </c>
      <c r="O133" s="5">
        <v>2159.36</v>
      </c>
      <c r="P133" s="47">
        <v>3069</v>
      </c>
      <c r="Q133" s="50">
        <v>846</v>
      </c>
      <c r="R133" s="47">
        <v>0</v>
      </c>
      <c r="S133" s="5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5">
        <f>SUM(M133:S133)</f>
        <v>14711.53</v>
      </c>
      <c r="Z133" s="4"/>
    </row>
    <row r="134" spans="1:26" ht="49.5" customHeight="1">
      <c r="A134" s="90"/>
      <c r="B134" s="8" t="s">
        <v>177</v>
      </c>
      <c r="C134" s="71" t="s">
        <v>178</v>
      </c>
      <c r="D134" s="71" t="s">
        <v>165</v>
      </c>
      <c r="E134" s="70" t="s">
        <v>165</v>
      </c>
      <c r="F134" s="70" t="s">
        <v>165</v>
      </c>
      <c r="G134" s="71" t="s">
        <v>176</v>
      </c>
      <c r="H134" s="3" t="s">
        <v>165</v>
      </c>
      <c r="I134" s="3" t="s">
        <v>165</v>
      </c>
      <c r="J134" s="59" t="s">
        <v>165</v>
      </c>
      <c r="K134" s="70" t="s">
        <v>165</v>
      </c>
      <c r="L134" s="70" t="s">
        <v>165</v>
      </c>
      <c r="M134" s="5">
        <v>2000</v>
      </c>
      <c r="N134" s="5">
        <v>2844.5</v>
      </c>
      <c r="O134" s="5">
        <v>925.44</v>
      </c>
      <c r="P134" s="47">
        <v>231</v>
      </c>
      <c r="Q134" s="50">
        <v>54</v>
      </c>
      <c r="R134" s="47">
        <v>0</v>
      </c>
      <c r="S134" s="5">
        <v>400</v>
      </c>
      <c r="T134" s="1">
        <v>550</v>
      </c>
      <c r="U134" s="1">
        <v>950</v>
      </c>
      <c r="V134" s="1">
        <v>500</v>
      </c>
      <c r="W134" s="1">
        <v>500</v>
      </c>
      <c r="X134" s="1">
        <v>500</v>
      </c>
      <c r="Y134" s="5">
        <f>SUM(M134:S134)+T134+U134+V134+W134+X134</f>
        <v>9454.94</v>
      </c>
      <c r="Z134" s="4"/>
    </row>
    <row r="135" spans="1:26" ht="68.25" customHeight="1">
      <c r="A135" s="73" t="s">
        <v>305</v>
      </c>
      <c r="B135" s="11" t="s">
        <v>65</v>
      </c>
      <c r="C135" s="70" t="s">
        <v>165</v>
      </c>
      <c r="D135" s="71" t="s">
        <v>165</v>
      </c>
      <c r="E135" s="70" t="s">
        <v>165</v>
      </c>
      <c r="F135" s="70" t="s">
        <v>346</v>
      </c>
      <c r="G135" s="71" t="s">
        <v>82</v>
      </c>
      <c r="H135" s="3" t="s">
        <v>165</v>
      </c>
      <c r="I135" s="3" t="s">
        <v>165</v>
      </c>
      <c r="J135" s="59" t="s">
        <v>165</v>
      </c>
      <c r="K135" s="70" t="s">
        <v>165</v>
      </c>
      <c r="L135" s="70" t="s">
        <v>165</v>
      </c>
      <c r="M135" s="70">
        <v>0</v>
      </c>
      <c r="N135" s="70">
        <v>0</v>
      </c>
      <c r="O135" s="70">
        <v>0</v>
      </c>
      <c r="P135" s="45">
        <v>0</v>
      </c>
      <c r="Q135" s="50">
        <f>Q136</f>
        <v>45</v>
      </c>
      <c r="R135" s="47">
        <v>0</v>
      </c>
      <c r="S135" s="5">
        <f t="shared" ref="S135:Y135" si="49">S136</f>
        <v>0</v>
      </c>
      <c r="T135" s="5">
        <f t="shared" si="49"/>
        <v>0</v>
      </c>
      <c r="U135" s="5">
        <f t="shared" si="49"/>
        <v>0</v>
      </c>
      <c r="V135" s="5">
        <f t="shared" si="49"/>
        <v>0</v>
      </c>
      <c r="W135" s="5">
        <f t="shared" si="49"/>
        <v>0</v>
      </c>
      <c r="X135" s="5">
        <f t="shared" si="49"/>
        <v>0</v>
      </c>
      <c r="Y135" s="26">
        <f t="shared" si="49"/>
        <v>45</v>
      </c>
      <c r="Z135" s="4"/>
    </row>
    <row r="136" spans="1:26" ht="33" customHeight="1">
      <c r="A136" s="73"/>
      <c r="B136" s="69" t="s">
        <v>166</v>
      </c>
      <c r="C136" s="71" t="s">
        <v>178</v>
      </c>
      <c r="D136" s="71" t="s">
        <v>165</v>
      </c>
      <c r="E136" s="70" t="s">
        <v>165</v>
      </c>
      <c r="F136" s="70" t="s">
        <v>165</v>
      </c>
      <c r="G136" s="71" t="s">
        <v>165</v>
      </c>
      <c r="H136" s="3" t="s">
        <v>198</v>
      </c>
      <c r="I136" s="3" t="s">
        <v>359</v>
      </c>
      <c r="J136" s="59" t="s">
        <v>200</v>
      </c>
      <c r="K136" s="70" t="s">
        <v>165</v>
      </c>
      <c r="L136" s="70" t="s">
        <v>165</v>
      </c>
      <c r="M136" s="70">
        <v>0</v>
      </c>
      <c r="N136" s="25">
        <v>0</v>
      </c>
      <c r="O136" s="25">
        <v>0</v>
      </c>
      <c r="P136" s="48">
        <v>0</v>
      </c>
      <c r="Q136" s="50">
        <v>45</v>
      </c>
      <c r="R136" s="47">
        <v>0</v>
      </c>
      <c r="S136" s="5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26">
        <f>SUM(M136:S136)+T136+U136+V136+W136+X136</f>
        <v>45</v>
      </c>
      <c r="Z136" s="4"/>
    </row>
    <row r="137" spans="1:26" ht="51" customHeight="1">
      <c r="A137" s="71" t="s">
        <v>224</v>
      </c>
      <c r="B137" s="10" t="s">
        <v>48</v>
      </c>
      <c r="C137" s="4"/>
      <c r="D137" s="4"/>
      <c r="E137" s="4"/>
      <c r="F137" s="4"/>
      <c r="G137" s="4"/>
      <c r="H137" s="4"/>
      <c r="I137" s="4"/>
      <c r="J137" s="57"/>
      <c r="K137" s="4"/>
      <c r="L137" s="4"/>
      <c r="M137" s="39">
        <f t="shared" ref="M137:Y137" si="50">M138+M139+M140+M141</f>
        <v>6090</v>
      </c>
      <c r="N137" s="39">
        <f t="shared" si="50"/>
        <v>6800</v>
      </c>
      <c r="O137" s="39">
        <f t="shared" si="50"/>
        <v>30090.600000000002</v>
      </c>
      <c r="P137" s="51">
        <f t="shared" si="50"/>
        <v>21981.72</v>
      </c>
      <c r="Q137" s="65">
        <f t="shared" si="50"/>
        <v>21109.699999999997</v>
      </c>
      <c r="R137" s="51">
        <f t="shared" si="50"/>
        <v>15565.142999999998</v>
      </c>
      <c r="S137" s="39">
        <f t="shared" si="50"/>
        <v>7141.5</v>
      </c>
      <c r="T137" s="40">
        <f>T138+T139+T140+T141</f>
        <v>0</v>
      </c>
      <c r="U137" s="40">
        <f>U138+U139+U140+U141</f>
        <v>0</v>
      </c>
      <c r="V137" s="40">
        <f>V138+V139+V140+V141</f>
        <v>0</v>
      </c>
      <c r="W137" s="40">
        <f>W138+W139+W140+W141</f>
        <v>0</v>
      </c>
      <c r="X137" s="40">
        <f>X138+X139+X140+X141</f>
        <v>0</v>
      </c>
      <c r="Y137" s="39">
        <f t="shared" si="50"/>
        <v>108778.663</v>
      </c>
      <c r="Z137" s="4"/>
    </row>
    <row r="138" spans="1:26" ht="23.25" customHeight="1">
      <c r="A138" s="71"/>
      <c r="B138" s="69" t="s">
        <v>166</v>
      </c>
      <c r="C138" s="71" t="s">
        <v>178</v>
      </c>
      <c r="D138" s="71" t="s">
        <v>165</v>
      </c>
      <c r="E138" s="70" t="s">
        <v>165</v>
      </c>
      <c r="F138" s="70" t="s">
        <v>165</v>
      </c>
      <c r="G138" s="70" t="s">
        <v>165</v>
      </c>
      <c r="H138" s="3"/>
      <c r="I138" s="3"/>
      <c r="J138" s="59"/>
      <c r="K138" s="70" t="s">
        <v>165</v>
      </c>
      <c r="L138" s="70" t="s">
        <v>165</v>
      </c>
      <c r="M138" s="39">
        <f t="shared" ref="M138:S138" si="51">M145+M163+M169</f>
        <v>3045</v>
      </c>
      <c r="N138" s="39">
        <f t="shared" si="51"/>
        <v>2040</v>
      </c>
      <c r="O138" s="39">
        <f t="shared" si="51"/>
        <v>9671.2000000000007</v>
      </c>
      <c r="P138" s="51">
        <f t="shared" si="51"/>
        <v>1538.72</v>
      </c>
      <c r="Q138" s="65">
        <f t="shared" si="51"/>
        <v>1266.5999999999999</v>
      </c>
      <c r="R138" s="51">
        <f>R145+R163+R169+R144</f>
        <v>1024.0430000000001</v>
      </c>
      <c r="S138" s="39">
        <f t="shared" si="51"/>
        <v>428.5</v>
      </c>
      <c r="T138" s="40">
        <f>T145+T163+T169</f>
        <v>0</v>
      </c>
      <c r="U138" s="40">
        <f>U145+U163+U169</f>
        <v>0</v>
      </c>
      <c r="V138" s="40">
        <f>V145+V163+V169</f>
        <v>0</v>
      </c>
      <c r="W138" s="40">
        <f>W145+W163+W169</f>
        <v>0</v>
      </c>
      <c r="X138" s="40">
        <f>X145+X163+X169</f>
        <v>0</v>
      </c>
      <c r="Y138" s="39">
        <f>Y145+Y163+Y169+Y144</f>
        <v>19014.062999999995</v>
      </c>
      <c r="Z138" s="4"/>
    </row>
    <row r="139" spans="1:26" ht="65.25" customHeight="1">
      <c r="A139" s="71"/>
      <c r="B139" s="8" t="s">
        <v>45</v>
      </c>
      <c r="C139" s="71"/>
      <c r="D139" s="71"/>
      <c r="E139" s="70"/>
      <c r="F139" s="70"/>
      <c r="G139" s="70"/>
      <c r="H139" s="3"/>
      <c r="I139" s="3"/>
      <c r="J139" s="59"/>
      <c r="K139" s="70"/>
      <c r="L139" s="70"/>
      <c r="M139" s="39">
        <f>M171</f>
        <v>3045</v>
      </c>
      <c r="N139" s="39">
        <f t="shared" ref="N139:Y139" si="52">N171</f>
        <v>4760</v>
      </c>
      <c r="O139" s="39">
        <f t="shared" si="52"/>
        <v>0</v>
      </c>
      <c r="P139" s="51">
        <f t="shared" si="52"/>
        <v>0</v>
      </c>
      <c r="Q139" s="65">
        <f t="shared" si="52"/>
        <v>0</v>
      </c>
      <c r="R139" s="51">
        <f t="shared" si="52"/>
        <v>0</v>
      </c>
      <c r="S139" s="39">
        <f t="shared" si="52"/>
        <v>0</v>
      </c>
      <c r="T139" s="40">
        <f>T171</f>
        <v>0</v>
      </c>
      <c r="U139" s="40">
        <f>U171</f>
        <v>0</v>
      </c>
      <c r="V139" s="40">
        <f>V171</f>
        <v>0</v>
      </c>
      <c r="W139" s="40">
        <f>W171</f>
        <v>0</v>
      </c>
      <c r="X139" s="40">
        <f>X171</f>
        <v>0</v>
      </c>
      <c r="Y139" s="39">
        <f t="shared" si="52"/>
        <v>7805</v>
      </c>
      <c r="Z139" s="4"/>
    </row>
    <row r="140" spans="1:26" ht="66" customHeight="1">
      <c r="A140" s="71"/>
      <c r="B140" s="8" t="s">
        <v>325</v>
      </c>
      <c r="C140" s="71" t="s">
        <v>178</v>
      </c>
      <c r="D140" s="71" t="s">
        <v>165</v>
      </c>
      <c r="E140" s="70" t="s">
        <v>165</v>
      </c>
      <c r="F140" s="70" t="s">
        <v>165</v>
      </c>
      <c r="G140" s="70" t="s">
        <v>165</v>
      </c>
      <c r="H140" s="3"/>
      <c r="I140" s="3"/>
      <c r="J140" s="59"/>
      <c r="K140" s="70" t="s">
        <v>165</v>
      </c>
      <c r="L140" s="70" t="s">
        <v>165</v>
      </c>
      <c r="M140" s="39">
        <f t="shared" ref="M140:Y140" si="53">M147+M150+M165</f>
        <v>0</v>
      </c>
      <c r="N140" s="39">
        <f t="shared" si="53"/>
        <v>0</v>
      </c>
      <c r="O140" s="39">
        <f t="shared" si="53"/>
        <v>20419.400000000001</v>
      </c>
      <c r="P140" s="51">
        <f t="shared" si="53"/>
        <v>20443</v>
      </c>
      <c r="Q140" s="65">
        <f t="shared" si="53"/>
        <v>19843.099999999999</v>
      </c>
      <c r="R140" s="51">
        <f t="shared" si="53"/>
        <v>14541.099999999999</v>
      </c>
      <c r="S140" s="39">
        <f t="shared" si="53"/>
        <v>6713</v>
      </c>
      <c r="T140" s="40">
        <f>T147+T150+T165</f>
        <v>0</v>
      </c>
      <c r="U140" s="40">
        <f>U147+U150+U165</f>
        <v>0</v>
      </c>
      <c r="V140" s="40">
        <f>V147+V150+V165</f>
        <v>0</v>
      </c>
      <c r="W140" s="40">
        <f>W147+W150+W165</f>
        <v>0</v>
      </c>
      <c r="X140" s="40">
        <f>X147+X150+X165</f>
        <v>0</v>
      </c>
      <c r="Y140" s="39">
        <f t="shared" si="53"/>
        <v>81959.600000000006</v>
      </c>
      <c r="Z140" s="4"/>
    </row>
    <row r="141" spans="1:26" ht="36.75" customHeight="1">
      <c r="A141" s="71"/>
      <c r="B141" s="8" t="s">
        <v>298</v>
      </c>
      <c r="C141" s="71" t="s">
        <v>178</v>
      </c>
      <c r="D141" s="71" t="s">
        <v>165</v>
      </c>
      <c r="E141" s="70" t="s">
        <v>165</v>
      </c>
      <c r="F141" s="70" t="s">
        <v>165</v>
      </c>
      <c r="G141" s="70" t="s">
        <v>165</v>
      </c>
      <c r="H141" s="3"/>
      <c r="I141" s="3"/>
      <c r="J141" s="59"/>
      <c r="K141" s="70" t="s">
        <v>165</v>
      </c>
      <c r="L141" s="70" t="s">
        <v>165</v>
      </c>
      <c r="M141" s="39">
        <f>M151</f>
        <v>0</v>
      </c>
      <c r="N141" s="39">
        <f t="shared" ref="N141:Y141" si="54">N151</f>
        <v>0</v>
      </c>
      <c r="O141" s="39">
        <f t="shared" si="54"/>
        <v>0</v>
      </c>
      <c r="P141" s="51">
        <f t="shared" si="54"/>
        <v>0</v>
      </c>
      <c r="Q141" s="65">
        <f t="shared" si="54"/>
        <v>0</v>
      </c>
      <c r="R141" s="51">
        <f t="shared" si="54"/>
        <v>0</v>
      </c>
      <c r="S141" s="39">
        <f t="shared" si="54"/>
        <v>0</v>
      </c>
      <c r="T141" s="40">
        <f>T151</f>
        <v>0</v>
      </c>
      <c r="U141" s="40">
        <f>U151</f>
        <v>0</v>
      </c>
      <c r="V141" s="40">
        <f>V151</f>
        <v>0</v>
      </c>
      <c r="W141" s="40">
        <f>W151</f>
        <v>0</v>
      </c>
      <c r="X141" s="40">
        <f>X151</f>
        <v>0</v>
      </c>
      <c r="Y141" s="39">
        <f t="shared" si="54"/>
        <v>0</v>
      </c>
      <c r="Z141" s="4"/>
    </row>
    <row r="142" spans="1:26" ht="329.25" customHeight="1">
      <c r="A142" s="8" t="s">
        <v>315</v>
      </c>
      <c r="B142" s="8" t="s">
        <v>72</v>
      </c>
      <c r="C142" s="71" t="s">
        <v>171</v>
      </c>
      <c r="D142" s="71" t="s">
        <v>165</v>
      </c>
      <c r="E142" s="71" t="s">
        <v>3</v>
      </c>
      <c r="F142" s="70" t="s">
        <v>165</v>
      </c>
      <c r="G142" s="71" t="s">
        <v>286</v>
      </c>
      <c r="H142" s="70" t="s">
        <v>165</v>
      </c>
      <c r="I142" s="70" t="s">
        <v>165</v>
      </c>
      <c r="J142" s="45" t="s">
        <v>165</v>
      </c>
      <c r="K142" s="70" t="s">
        <v>165</v>
      </c>
      <c r="L142" s="70" t="s">
        <v>165</v>
      </c>
      <c r="M142" s="70" t="s">
        <v>165</v>
      </c>
      <c r="N142" s="70" t="s">
        <v>165</v>
      </c>
      <c r="O142" s="2">
        <v>96</v>
      </c>
      <c r="P142" s="52">
        <v>97</v>
      </c>
      <c r="Q142" s="52">
        <v>98</v>
      </c>
      <c r="R142" s="52">
        <v>99</v>
      </c>
      <c r="S142" s="2">
        <v>100</v>
      </c>
      <c r="T142" s="2">
        <v>100</v>
      </c>
      <c r="U142" s="2">
        <v>100</v>
      </c>
      <c r="V142" s="2">
        <v>100</v>
      </c>
      <c r="W142" s="2">
        <v>100</v>
      </c>
      <c r="X142" s="2">
        <v>100</v>
      </c>
      <c r="Y142" s="7" t="s">
        <v>165</v>
      </c>
      <c r="Z142" s="4"/>
    </row>
    <row r="143" spans="1:26" ht="165" customHeight="1">
      <c r="A143" s="73" t="s">
        <v>49</v>
      </c>
      <c r="B143" s="11" t="s">
        <v>283</v>
      </c>
      <c r="C143" s="70" t="s">
        <v>165</v>
      </c>
      <c r="D143" s="71" t="s">
        <v>165</v>
      </c>
      <c r="E143" s="70" t="s">
        <v>165</v>
      </c>
      <c r="F143" s="70" t="s">
        <v>348</v>
      </c>
      <c r="G143" s="71" t="s">
        <v>286</v>
      </c>
      <c r="H143" s="70" t="s">
        <v>165</v>
      </c>
      <c r="I143" s="70" t="s">
        <v>165</v>
      </c>
      <c r="J143" s="45" t="s">
        <v>165</v>
      </c>
      <c r="K143" s="70" t="s">
        <v>165</v>
      </c>
      <c r="L143" s="70" t="s">
        <v>165</v>
      </c>
      <c r="M143" s="5">
        <v>0</v>
      </c>
      <c r="N143" s="5">
        <v>0</v>
      </c>
      <c r="O143" s="5">
        <f>O145+O146</f>
        <v>29170.600000000002</v>
      </c>
      <c r="P143" s="47">
        <f>P145+P146</f>
        <v>21981.72</v>
      </c>
      <c r="Q143" s="47">
        <f>Q145+Q146</f>
        <v>5954.7</v>
      </c>
      <c r="R143" s="47">
        <f>R145+R146+R144</f>
        <v>5551.42</v>
      </c>
      <c r="S143" s="5">
        <f t="shared" ref="S143:X143" si="55">S145+S146</f>
        <v>7141.5</v>
      </c>
      <c r="T143" s="1">
        <f t="shared" si="55"/>
        <v>0</v>
      </c>
      <c r="U143" s="1">
        <f t="shared" si="55"/>
        <v>0</v>
      </c>
      <c r="V143" s="1">
        <f t="shared" si="55"/>
        <v>0</v>
      </c>
      <c r="W143" s="1">
        <f t="shared" si="55"/>
        <v>0</v>
      </c>
      <c r="X143" s="1">
        <f t="shared" si="55"/>
        <v>0</v>
      </c>
      <c r="Y143" s="5">
        <f>Y145+Y146+Y144</f>
        <v>69799.94</v>
      </c>
      <c r="Z143" s="4"/>
    </row>
    <row r="144" spans="1:26" ht="47.25" customHeight="1">
      <c r="A144" s="73"/>
      <c r="B144" s="69" t="s">
        <v>166</v>
      </c>
      <c r="C144" s="71" t="s">
        <v>178</v>
      </c>
      <c r="D144" s="71" t="s">
        <v>165</v>
      </c>
      <c r="E144" s="70" t="s">
        <v>165</v>
      </c>
      <c r="F144" s="70" t="s">
        <v>165</v>
      </c>
      <c r="G144" s="71" t="s">
        <v>168</v>
      </c>
      <c r="H144" s="3" t="s">
        <v>209</v>
      </c>
      <c r="I144" s="70" t="s">
        <v>69</v>
      </c>
      <c r="J144" s="45">
        <v>244</v>
      </c>
      <c r="K144" s="70" t="s">
        <v>165</v>
      </c>
      <c r="L144" s="70" t="s">
        <v>165</v>
      </c>
      <c r="M144" s="5"/>
      <c r="N144" s="5"/>
      <c r="O144" s="5"/>
      <c r="P144" s="47"/>
      <c r="Q144" s="47"/>
      <c r="R144" s="47">
        <v>95.92</v>
      </c>
      <c r="S144" s="5"/>
      <c r="T144" s="1"/>
      <c r="U144" s="1"/>
      <c r="V144" s="1"/>
      <c r="W144" s="1"/>
      <c r="X144" s="1"/>
      <c r="Y144" s="5">
        <f>SUM(R144:X144)</f>
        <v>95.92</v>
      </c>
      <c r="Z144" s="4"/>
    </row>
    <row r="145" spans="1:26" ht="46.5" customHeight="1">
      <c r="A145" s="73"/>
      <c r="B145" s="69" t="s">
        <v>166</v>
      </c>
      <c r="C145" s="71" t="s">
        <v>178</v>
      </c>
      <c r="D145" s="71" t="s">
        <v>165</v>
      </c>
      <c r="E145" s="70" t="s">
        <v>165</v>
      </c>
      <c r="F145" s="70" t="s">
        <v>165</v>
      </c>
      <c r="G145" s="71" t="s">
        <v>168</v>
      </c>
      <c r="H145" s="3" t="s">
        <v>209</v>
      </c>
      <c r="I145" s="3" t="s">
        <v>69</v>
      </c>
      <c r="J145" s="59" t="s">
        <v>213</v>
      </c>
      <c r="K145" s="70" t="s">
        <v>165</v>
      </c>
      <c r="L145" s="70" t="s">
        <v>165</v>
      </c>
      <c r="M145" s="5">
        <v>0</v>
      </c>
      <c r="N145" s="5">
        <v>0</v>
      </c>
      <c r="O145" s="5">
        <v>8751.2000000000007</v>
      </c>
      <c r="P145" s="47">
        <v>1538.72</v>
      </c>
      <c r="Q145" s="50">
        <v>357.3</v>
      </c>
      <c r="R145" s="47">
        <v>327.3</v>
      </c>
      <c r="S145" s="5">
        <v>428.5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5">
        <f>M145+N145+O145+P145+Q145+R145+S145+T145+U145+V145+W145+X145</f>
        <v>11403.019999999999</v>
      </c>
      <c r="Z145" s="4"/>
    </row>
    <row r="146" spans="1:26" ht="32.25" customHeight="1">
      <c r="A146" s="73"/>
      <c r="B146" s="69" t="s">
        <v>169</v>
      </c>
      <c r="C146" s="71"/>
      <c r="D146" s="71"/>
      <c r="E146" s="70"/>
      <c r="F146" s="70"/>
      <c r="G146" s="71"/>
      <c r="H146" s="70"/>
      <c r="I146" s="70"/>
      <c r="J146" s="45"/>
      <c r="K146" s="70"/>
      <c r="L146" s="70"/>
      <c r="M146" s="5">
        <f>M147</f>
        <v>0</v>
      </c>
      <c r="N146" s="5">
        <v>0</v>
      </c>
      <c r="O146" s="5">
        <f>O147+O150+O151</f>
        <v>20419.400000000001</v>
      </c>
      <c r="P146" s="47">
        <v>20443</v>
      </c>
      <c r="Q146" s="50">
        <v>5597.4</v>
      </c>
      <c r="R146" s="47">
        <v>5128.2</v>
      </c>
      <c r="S146" s="5">
        <f t="shared" ref="S146:Y146" si="56">S147+S150+S151</f>
        <v>6713</v>
      </c>
      <c r="T146" s="5">
        <f t="shared" si="56"/>
        <v>0</v>
      </c>
      <c r="U146" s="5">
        <f t="shared" si="56"/>
        <v>0</v>
      </c>
      <c r="V146" s="5">
        <f t="shared" si="56"/>
        <v>0</v>
      </c>
      <c r="W146" s="5">
        <f t="shared" si="56"/>
        <v>0</v>
      </c>
      <c r="X146" s="5">
        <f t="shared" si="56"/>
        <v>0</v>
      </c>
      <c r="Y146" s="5">
        <f t="shared" si="56"/>
        <v>58301</v>
      </c>
      <c r="Z146" s="4"/>
    </row>
    <row r="147" spans="1:26" ht="50.25" customHeight="1">
      <c r="A147" s="73"/>
      <c r="B147" s="8" t="s">
        <v>326</v>
      </c>
      <c r="C147" s="71" t="s">
        <v>178</v>
      </c>
      <c r="D147" s="71" t="s">
        <v>165</v>
      </c>
      <c r="E147" s="70" t="s">
        <v>165</v>
      </c>
      <c r="F147" s="70" t="s">
        <v>165</v>
      </c>
      <c r="G147" s="71" t="s">
        <v>168</v>
      </c>
      <c r="H147" s="3" t="s">
        <v>209</v>
      </c>
      <c r="I147" s="3" t="s">
        <v>69</v>
      </c>
      <c r="J147" s="59" t="s">
        <v>213</v>
      </c>
      <c r="K147" s="70" t="s">
        <v>165</v>
      </c>
      <c r="L147" s="70" t="s">
        <v>165</v>
      </c>
      <c r="M147" s="5">
        <v>0</v>
      </c>
      <c r="N147" s="5">
        <v>0</v>
      </c>
      <c r="O147" s="5">
        <v>20419.400000000001</v>
      </c>
      <c r="P147" s="47">
        <v>20443</v>
      </c>
      <c r="Q147" s="50">
        <v>5597.4</v>
      </c>
      <c r="R147" s="47">
        <v>5128.2</v>
      </c>
      <c r="S147" s="5">
        <v>6713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5">
        <f>SUM(M147:S147)+T147+U147+V147+W147+X147</f>
        <v>58301</v>
      </c>
      <c r="Z147" s="4"/>
    </row>
    <row r="148" spans="1:26" ht="48" hidden="1" customHeight="1">
      <c r="A148" s="90"/>
      <c r="B148" s="8" t="s">
        <v>262</v>
      </c>
      <c r="C148" s="71" t="s">
        <v>178</v>
      </c>
      <c r="D148" s="71"/>
      <c r="E148" s="70"/>
      <c r="F148" s="70"/>
      <c r="G148" s="71" t="s">
        <v>176</v>
      </c>
      <c r="H148" s="3" t="s">
        <v>206</v>
      </c>
      <c r="I148" s="3" t="s">
        <v>199</v>
      </c>
      <c r="J148" s="59" t="s">
        <v>213</v>
      </c>
      <c r="K148" s="70" t="s">
        <v>165</v>
      </c>
      <c r="L148" s="70" t="s">
        <v>165</v>
      </c>
      <c r="M148" s="26">
        <v>0</v>
      </c>
      <c r="N148" s="25">
        <v>0</v>
      </c>
      <c r="O148" s="25">
        <v>0</v>
      </c>
      <c r="P148" s="48">
        <v>0</v>
      </c>
      <c r="Q148" s="52">
        <v>0</v>
      </c>
      <c r="R148" s="48">
        <v>0</v>
      </c>
      <c r="S148" s="25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6">
        <f>M148+N148</f>
        <v>0</v>
      </c>
      <c r="Z148" s="4"/>
    </row>
    <row r="149" spans="1:26" ht="48.75" hidden="1" customHeight="1">
      <c r="A149" s="90"/>
      <c r="B149" s="8" t="s">
        <v>262</v>
      </c>
      <c r="C149" s="71" t="s">
        <v>178</v>
      </c>
      <c r="D149" s="71" t="s">
        <v>165</v>
      </c>
      <c r="E149" s="70" t="s">
        <v>165</v>
      </c>
      <c r="F149" s="70" t="s">
        <v>165</v>
      </c>
      <c r="G149" s="71" t="s">
        <v>176</v>
      </c>
      <c r="H149" s="70" t="s">
        <v>165</v>
      </c>
      <c r="I149" s="70" t="s">
        <v>165</v>
      </c>
      <c r="J149" s="45" t="s">
        <v>165</v>
      </c>
      <c r="K149" s="70" t="s">
        <v>165</v>
      </c>
      <c r="L149" s="70" t="s">
        <v>165</v>
      </c>
      <c r="M149" s="26">
        <v>0</v>
      </c>
      <c r="N149" s="25">
        <v>0</v>
      </c>
      <c r="O149" s="25">
        <v>0</v>
      </c>
      <c r="P149" s="48">
        <v>0</v>
      </c>
      <c r="Q149" s="52">
        <v>0</v>
      </c>
      <c r="R149" s="48">
        <v>0</v>
      </c>
      <c r="S149" s="25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6">
        <f>M149+N149</f>
        <v>0</v>
      </c>
      <c r="Z149" s="4"/>
    </row>
    <row r="150" spans="1:26" ht="51" customHeight="1">
      <c r="A150" s="72"/>
      <c r="B150" s="8" t="s">
        <v>263</v>
      </c>
      <c r="C150" s="71" t="s">
        <v>178</v>
      </c>
      <c r="D150" s="71"/>
      <c r="E150" s="70"/>
      <c r="F150" s="70" t="s">
        <v>165</v>
      </c>
      <c r="G150" s="71" t="s">
        <v>176</v>
      </c>
      <c r="H150" s="3"/>
      <c r="I150" s="3"/>
      <c r="J150" s="59"/>
      <c r="K150" s="70" t="s">
        <v>165</v>
      </c>
      <c r="L150" s="70" t="s">
        <v>165</v>
      </c>
      <c r="M150" s="5">
        <v>0</v>
      </c>
      <c r="N150" s="5">
        <v>0</v>
      </c>
      <c r="O150" s="5">
        <v>0</v>
      </c>
      <c r="P150" s="47">
        <v>0</v>
      </c>
      <c r="Q150" s="50">
        <v>0</v>
      </c>
      <c r="R150" s="47">
        <v>0</v>
      </c>
      <c r="S150" s="5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5">
        <f>M150+N150+O150+P150+Q150+R150+S150</f>
        <v>0</v>
      </c>
      <c r="Z150" s="4"/>
    </row>
    <row r="151" spans="1:26" ht="47.25" customHeight="1">
      <c r="A151" s="72"/>
      <c r="B151" s="8" t="s">
        <v>177</v>
      </c>
      <c r="C151" s="71" t="s">
        <v>178</v>
      </c>
      <c r="D151" s="71" t="s">
        <v>165</v>
      </c>
      <c r="E151" s="70" t="s">
        <v>165</v>
      </c>
      <c r="F151" s="70" t="s">
        <v>165</v>
      </c>
      <c r="G151" s="71" t="s">
        <v>176</v>
      </c>
      <c r="H151" s="70" t="s">
        <v>165</v>
      </c>
      <c r="I151" s="70" t="s">
        <v>165</v>
      </c>
      <c r="J151" s="45" t="s">
        <v>165</v>
      </c>
      <c r="K151" s="70" t="s">
        <v>165</v>
      </c>
      <c r="L151" s="70" t="s">
        <v>165</v>
      </c>
      <c r="M151" s="5">
        <v>0</v>
      </c>
      <c r="N151" s="5">
        <v>0</v>
      </c>
      <c r="O151" s="5">
        <v>0</v>
      </c>
      <c r="P151" s="47">
        <v>0</v>
      </c>
      <c r="Q151" s="50">
        <v>0</v>
      </c>
      <c r="R151" s="47">
        <v>0</v>
      </c>
      <c r="S151" s="5">
        <v>0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5">
        <f>M151+N151+O151+P151+Q151+R151+S151</f>
        <v>0</v>
      </c>
      <c r="Z151" s="4"/>
    </row>
    <row r="152" spans="1:26" ht="267" customHeight="1">
      <c r="A152" s="8" t="s">
        <v>50</v>
      </c>
      <c r="B152" s="8" t="s">
        <v>266</v>
      </c>
      <c r="C152" s="71" t="s">
        <v>171</v>
      </c>
      <c r="D152" s="71" t="s">
        <v>165</v>
      </c>
      <c r="E152" s="71" t="s">
        <v>12</v>
      </c>
      <c r="F152" s="70" t="s">
        <v>165</v>
      </c>
      <c r="G152" s="71" t="s">
        <v>255</v>
      </c>
      <c r="H152" s="70" t="s">
        <v>165</v>
      </c>
      <c r="I152" s="70" t="s">
        <v>165</v>
      </c>
      <c r="J152" s="45" t="s">
        <v>165</v>
      </c>
      <c r="K152" s="70" t="s">
        <v>165</v>
      </c>
      <c r="L152" s="70" t="s">
        <v>165</v>
      </c>
      <c r="M152" s="70" t="s">
        <v>165</v>
      </c>
      <c r="N152" s="70" t="s">
        <v>165</v>
      </c>
      <c r="O152" s="2">
        <v>80</v>
      </c>
      <c r="P152" s="52">
        <v>85</v>
      </c>
      <c r="Q152" s="52">
        <v>90</v>
      </c>
      <c r="R152" s="52">
        <v>95</v>
      </c>
      <c r="S152" s="2">
        <v>100</v>
      </c>
      <c r="T152" s="2">
        <v>100</v>
      </c>
      <c r="U152" s="2">
        <v>100</v>
      </c>
      <c r="V152" s="2">
        <v>100</v>
      </c>
      <c r="W152" s="2">
        <v>100</v>
      </c>
      <c r="X152" s="2">
        <v>100</v>
      </c>
      <c r="Y152" s="7" t="s">
        <v>165</v>
      </c>
      <c r="Z152" s="4"/>
    </row>
    <row r="153" spans="1:26" ht="137.25" customHeight="1">
      <c r="A153" s="8" t="s">
        <v>51</v>
      </c>
      <c r="B153" s="8" t="s">
        <v>267</v>
      </c>
      <c r="C153" s="71" t="s">
        <v>171</v>
      </c>
      <c r="D153" s="71" t="s">
        <v>165</v>
      </c>
      <c r="E153" s="71" t="s">
        <v>272</v>
      </c>
      <c r="F153" s="70" t="s">
        <v>165</v>
      </c>
      <c r="G153" s="71" t="s">
        <v>168</v>
      </c>
      <c r="H153" s="70" t="s">
        <v>165</v>
      </c>
      <c r="I153" s="70" t="s">
        <v>165</v>
      </c>
      <c r="J153" s="45" t="s">
        <v>165</v>
      </c>
      <c r="K153" s="70" t="s">
        <v>165</v>
      </c>
      <c r="L153" s="70" t="s">
        <v>165</v>
      </c>
      <c r="M153" s="70" t="s">
        <v>165</v>
      </c>
      <c r="N153" s="70" t="s">
        <v>165</v>
      </c>
      <c r="O153" s="25">
        <v>30</v>
      </c>
      <c r="P153" s="48">
        <v>35</v>
      </c>
      <c r="Q153" s="52">
        <v>40</v>
      </c>
      <c r="R153" s="48">
        <v>45</v>
      </c>
      <c r="S153" s="25">
        <v>50</v>
      </c>
      <c r="T153" s="2">
        <v>55</v>
      </c>
      <c r="U153" s="2">
        <v>60</v>
      </c>
      <c r="V153" s="2">
        <v>65</v>
      </c>
      <c r="W153" s="2">
        <v>70</v>
      </c>
      <c r="X153" s="2">
        <v>75</v>
      </c>
      <c r="Y153" s="70" t="s">
        <v>165</v>
      </c>
      <c r="Z153" s="4"/>
    </row>
    <row r="154" spans="1:26" ht="351" customHeight="1">
      <c r="A154" s="8" t="s">
        <v>52</v>
      </c>
      <c r="B154" s="8" t="s">
        <v>23</v>
      </c>
      <c r="C154" s="71" t="s">
        <v>171</v>
      </c>
      <c r="D154" s="71" t="s">
        <v>165</v>
      </c>
      <c r="E154" s="94" t="s">
        <v>301</v>
      </c>
      <c r="F154" s="70" t="s">
        <v>165</v>
      </c>
      <c r="G154" s="71" t="s">
        <v>286</v>
      </c>
      <c r="H154" s="70" t="s">
        <v>165</v>
      </c>
      <c r="I154" s="70" t="s">
        <v>165</v>
      </c>
      <c r="J154" s="45" t="s">
        <v>165</v>
      </c>
      <c r="K154" s="70" t="s">
        <v>165</v>
      </c>
      <c r="L154" s="70" t="s">
        <v>165</v>
      </c>
      <c r="M154" s="70" t="s">
        <v>165</v>
      </c>
      <c r="N154" s="70" t="s">
        <v>165</v>
      </c>
      <c r="O154" s="2">
        <v>18.899999999999999</v>
      </c>
      <c r="P154" s="52">
        <v>19</v>
      </c>
      <c r="Q154" s="52">
        <v>19.100000000000001</v>
      </c>
      <c r="R154" s="52">
        <v>19.3</v>
      </c>
      <c r="S154" s="2">
        <v>19.5</v>
      </c>
      <c r="T154" s="2">
        <v>19.5</v>
      </c>
      <c r="U154" s="2">
        <v>19.5</v>
      </c>
      <c r="V154" s="2">
        <v>19.5</v>
      </c>
      <c r="W154" s="2">
        <v>19.5</v>
      </c>
      <c r="X154" s="2">
        <v>19.5</v>
      </c>
      <c r="Y154" s="70" t="s">
        <v>165</v>
      </c>
      <c r="Z154" s="4"/>
    </row>
    <row r="155" spans="1:26" ht="48.75" customHeight="1">
      <c r="A155" s="8" t="s">
        <v>316</v>
      </c>
      <c r="B155" s="8" t="s">
        <v>259</v>
      </c>
      <c r="C155" s="71" t="s">
        <v>214</v>
      </c>
      <c r="D155" s="71" t="s">
        <v>165</v>
      </c>
      <c r="E155" s="70" t="s">
        <v>172</v>
      </c>
      <c r="F155" s="70" t="s">
        <v>165</v>
      </c>
      <c r="G155" s="71" t="s">
        <v>176</v>
      </c>
      <c r="H155" s="70" t="s">
        <v>165</v>
      </c>
      <c r="I155" s="70" t="s">
        <v>165</v>
      </c>
      <c r="J155" s="45" t="s">
        <v>165</v>
      </c>
      <c r="K155" s="70" t="s">
        <v>165</v>
      </c>
      <c r="L155" s="70" t="s">
        <v>165</v>
      </c>
      <c r="M155" s="36">
        <v>0</v>
      </c>
      <c r="N155" s="37">
        <v>0</v>
      </c>
      <c r="O155" s="37">
        <v>4</v>
      </c>
      <c r="P155" s="49">
        <v>6</v>
      </c>
      <c r="Q155" s="64">
        <v>7</v>
      </c>
      <c r="R155" s="49">
        <v>7</v>
      </c>
      <c r="S155" s="37">
        <v>10</v>
      </c>
      <c r="T155" s="38">
        <v>10</v>
      </c>
      <c r="U155" s="38">
        <v>10</v>
      </c>
      <c r="V155" s="38">
        <v>10</v>
      </c>
      <c r="W155" s="38">
        <v>10</v>
      </c>
      <c r="X155" s="38">
        <v>10</v>
      </c>
      <c r="Y155" s="26" t="s">
        <v>165</v>
      </c>
      <c r="Z155" s="4"/>
    </row>
    <row r="156" spans="1:26" ht="49.5" customHeight="1">
      <c r="A156" s="8" t="s">
        <v>53</v>
      </c>
      <c r="B156" s="8" t="s">
        <v>258</v>
      </c>
      <c r="C156" s="71" t="s">
        <v>214</v>
      </c>
      <c r="D156" s="71" t="s">
        <v>165</v>
      </c>
      <c r="E156" s="70" t="s">
        <v>172</v>
      </c>
      <c r="F156" s="70" t="s">
        <v>165</v>
      </c>
      <c r="G156" s="71" t="s">
        <v>176</v>
      </c>
      <c r="H156" s="70" t="s">
        <v>165</v>
      </c>
      <c r="I156" s="70" t="s">
        <v>165</v>
      </c>
      <c r="J156" s="45" t="s">
        <v>165</v>
      </c>
      <c r="K156" s="70" t="s">
        <v>165</v>
      </c>
      <c r="L156" s="70" t="s">
        <v>165</v>
      </c>
      <c r="M156" s="36">
        <v>0</v>
      </c>
      <c r="N156" s="37">
        <v>0</v>
      </c>
      <c r="O156" s="37">
        <v>4</v>
      </c>
      <c r="P156" s="49">
        <v>5</v>
      </c>
      <c r="Q156" s="64">
        <v>5</v>
      </c>
      <c r="R156" s="49">
        <v>6</v>
      </c>
      <c r="S156" s="37">
        <v>7</v>
      </c>
      <c r="T156" s="38">
        <v>7</v>
      </c>
      <c r="U156" s="38">
        <v>7</v>
      </c>
      <c r="V156" s="38">
        <v>7</v>
      </c>
      <c r="W156" s="38">
        <v>7</v>
      </c>
      <c r="X156" s="38">
        <v>7</v>
      </c>
      <c r="Y156" s="26" t="s">
        <v>165</v>
      </c>
      <c r="Z156" s="4"/>
    </row>
    <row r="157" spans="1:26" ht="91.5" customHeight="1">
      <c r="A157" s="8" t="s">
        <v>54</v>
      </c>
      <c r="B157" s="8" t="s">
        <v>257</v>
      </c>
      <c r="C157" s="71" t="s">
        <v>214</v>
      </c>
      <c r="D157" s="71" t="s">
        <v>165</v>
      </c>
      <c r="E157" s="70" t="s">
        <v>172</v>
      </c>
      <c r="F157" s="70" t="s">
        <v>165</v>
      </c>
      <c r="G157" s="71" t="s">
        <v>286</v>
      </c>
      <c r="H157" s="70" t="s">
        <v>165</v>
      </c>
      <c r="I157" s="70" t="s">
        <v>165</v>
      </c>
      <c r="J157" s="45" t="s">
        <v>165</v>
      </c>
      <c r="K157" s="70" t="s">
        <v>165</v>
      </c>
      <c r="L157" s="70" t="s">
        <v>165</v>
      </c>
      <c r="M157" s="36">
        <v>0</v>
      </c>
      <c r="N157" s="37">
        <v>0</v>
      </c>
      <c r="O157" s="37">
        <v>3</v>
      </c>
      <c r="P157" s="49">
        <v>2</v>
      </c>
      <c r="Q157" s="64">
        <v>5</v>
      </c>
      <c r="R157" s="49">
        <v>6</v>
      </c>
      <c r="S157" s="37">
        <v>6</v>
      </c>
      <c r="T157" s="38">
        <v>6</v>
      </c>
      <c r="U157" s="38">
        <v>6</v>
      </c>
      <c r="V157" s="38">
        <v>6</v>
      </c>
      <c r="W157" s="38">
        <v>6</v>
      </c>
      <c r="X157" s="38">
        <v>6</v>
      </c>
      <c r="Y157" s="26" t="s">
        <v>165</v>
      </c>
      <c r="Z157" s="4"/>
    </row>
    <row r="158" spans="1:26" ht="285" customHeight="1">
      <c r="A158" s="8" t="s">
        <v>317</v>
      </c>
      <c r="B158" s="8" t="s">
        <v>270</v>
      </c>
      <c r="C158" s="71" t="s">
        <v>171</v>
      </c>
      <c r="D158" s="71" t="s">
        <v>165</v>
      </c>
      <c r="E158" s="71" t="s">
        <v>273</v>
      </c>
      <c r="F158" s="70" t="s">
        <v>165</v>
      </c>
      <c r="G158" s="71" t="s">
        <v>168</v>
      </c>
      <c r="H158" s="70" t="s">
        <v>165</v>
      </c>
      <c r="I158" s="70" t="s">
        <v>165</v>
      </c>
      <c r="J158" s="45" t="s">
        <v>165</v>
      </c>
      <c r="K158" s="70" t="s">
        <v>165</v>
      </c>
      <c r="L158" s="70" t="s">
        <v>165</v>
      </c>
      <c r="M158" s="70" t="s">
        <v>165</v>
      </c>
      <c r="N158" s="70" t="s">
        <v>165</v>
      </c>
      <c r="O158" s="25">
        <v>13.3</v>
      </c>
      <c r="P158" s="48">
        <v>13.7</v>
      </c>
      <c r="Q158" s="52">
        <v>14.5</v>
      </c>
      <c r="R158" s="48">
        <v>15</v>
      </c>
      <c r="S158" s="25">
        <v>15.8</v>
      </c>
      <c r="T158" s="2">
        <v>15.8</v>
      </c>
      <c r="U158" s="2">
        <v>15.8</v>
      </c>
      <c r="V158" s="2">
        <v>15.8</v>
      </c>
      <c r="W158" s="2">
        <v>15.8</v>
      </c>
      <c r="X158" s="2">
        <v>15.8</v>
      </c>
      <c r="Y158" s="70" t="s">
        <v>165</v>
      </c>
      <c r="Z158" s="4"/>
    </row>
    <row r="159" spans="1:26" ht="228" customHeight="1">
      <c r="A159" s="8" t="s">
        <v>55</v>
      </c>
      <c r="B159" s="8" t="s">
        <v>268</v>
      </c>
      <c r="C159" s="71" t="s">
        <v>171</v>
      </c>
      <c r="D159" s="71" t="s">
        <v>165</v>
      </c>
      <c r="E159" s="71" t="s">
        <v>269</v>
      </c>
      <c r="F159" s="70" t="s">
        <v>165</v>
      </c>
      <c r="G159" s="71" t="s">
        <v>168</v>
      </c>
      <c r="H159" s="70" t="s">
        <v>165</v>
      </c>
      <c r="I159" s="70" t="s">
        <v>165</v>
      </c>
      <c r="J159" s="45" t="s">
        <v>165</v>
      </c>
      <c r="K159" s="70" t="s">
        <v>165</v>
      </c>
      <c r="L159" s="70" t="s">
        <v>165</v>
      </c>
      <c r="M159" s="70" t="s">
        <v>165</v>
      </c>
      <c r="N159" s="70" t="s">
        <v>165</v>
      </c>
      <c r="O159" s="25">
        <v>16</v>
      </c>
      <c r="P159" s="48">
        <v>17</v>
      </c>
      <c r="Q159" s="52">
        <v>17.5</v>
      </c>
      <c r="R159" s="48">
        <v>18</v>
      </c>
      <c r="S159" s="25">
        <v>18.5</v>
      </c>
      <c r="T159" s="2">
        <v>19</v>
      </c>
      <c r="U159" s="2">
        <v>19.5</v>
      </c>
      <c r="V159" s="2">
        <v>20</v>
      </c>
      <c r="W159" s="2">
        <v>20.5</v>
      </c>
      <c r="X159" s="2">
        <v>21</v>
      </c>
      <c r="Y159" s="70" t="s">
        <v>165</v>
      </c>
      <c r="Z159" s="4"/>
    </row>
    <row r="160" spans="1:26" ht="183.75" customHeight="1">
      <c r="A160" s="8" t="s">
        <v>56</v>
      </c>
      <c r="B160" s="8" t="s">
        <v>73</v>
      </c>
      <c r="C160" s="71" t="s">
        <v>171</v>
      </c>
      <c r="D160" s="71" t="s">
        <v>165</v>
      </c>
      <c r="E160" s="71" t="s">
        <v>274</v>
      </c>
      <c r="F160" s="70" t="s">
        <v>165</v>
      </c>
      <c r="G160" s="71" t="s">
        <v>168</v>
      </c>
      <c r="H160" s="70" t="s">
        <v>165</v>
      </c>
      <c r="I160" s="70" t="s">
        <v>165</v>
      </c>
      <c r="J160" s="45" t="s">
        <v>165</v>
      </c>
      <c r="K160" s="70" t="s">
        <v>165</v>
      </c>
      <c r="L160" s="70" t="s">
        <v>165</v>
      </c>
      <c r="M160" s="70" t="s">
        <v>165</v>
      </c>
      <c r="N160" s="70">
        <v>20.100000000000001</v>
      </c>
      <c r="O160" s="25">
        <v>21.4</v>
      </c>
      <c r="P160" s="48">
        <v>22.3</v>
      </c>
      <c r="Q160" s="52">
        <v>22.4</v>
      </c>
      <c r="R160" s="52">
        <v>22.7</v>
      </c>
      <c r="S160" s="2">
        <v>23</v>
      </c>
      <c r="T160" s="2">
        <v>23.3</v>
      </c>
      <c r="U160" s="2">
        <v>23.6</v>
      </c>
      <c r="V160" s="2">
        <v>23.9</v>
      </c>
      <c r="W160" s="2">
        <v>24.2</v>
      </c>
      <c r="X160" s="2">
        <v>24.5</v>
      </c>
      <c r="Y160" s="70" t="s">
        <v>165</v>
      </c>
      <c r="Z160" s="4"/>
    </row>
    <row r="161" spans="1:26" ht="136.5" customHeight="1">
      <c r="A161" s="8" t="s">
        <v>57</v>
      </c>
      <c r="B161" s="8" t="s">
        <v>291</v>
      </c>
      <c r="C161" s="71" t="s">
        <v>171</v>
      </c>
      <c r="D161" s="71" t="s">
        <v>165</v>
      </c>
      <c r="E161" s="71" t="s">
        <v>288</v>
      </c>
      <c r="F161" s="70" t="s">
        <v>165</v>
      </c>
      <c r="G161" s="71" t="s">
        <v>168</v>
      </c>
      <c r="H161" s="70" t="s">
        <v>165</v>
      </c>
      <c r="I161" s="70" t="s">
        <v>165</v>
      </c>
      <c r="J161" s="45" t="s">
        <v>165</v>
      </c>
      <c r="K161" s="70" t="s">
        <v>165</v>
      </c>
      <c r="L161" s="70" t="s">
        <v>165</v>
      </c>
      <c r="M161" s="70" t="s">
        <v>165</v>
      </c>
      <c r="N161" s="70" t="s">
        <v>165</v>
      </c>
      <c r="O161" s="70" t="s">
        <v>165</v>
      </c>
      <c r="P161" s="45" t="s">
        <v>165</v>
      </c>
      <c r="Q161" s="52">
        <v>90</v>
      </c>
      <c r="R161" s="48">
        <v>95</v>
      </c>
      <c r="S161" s="25">
        <v>100</v>
      </c>
      <c r="T161" s="2">
        <v>100</v>
      </c>
      <c r="U161" s="2">
        <v>100</v>
      </c>
      <c r="V161" s="2">
        <v>100</v>
      </c>
      <c r="W161" s="2">
        <v>100</v>
      </c>
      <c r="X161" s="2">
        <v>100</v>
      </c>
      <c r="Y161" s="70" t="s">
        <v>165</v>
      </c>
      <c r="Z161" s="4"/>
    </row>
    <row r="162" spans="1:26" ht="87.75" customHeight="1">
      <c r="A162" s="73" t="s">
        <v>58</v>
      </c>
      <c r="B162" s="11" t="s">
        <v>299</v>
      </c>
      <c r="C162" s="70" t="s">
        <v>165</v>
      </c>
      <c r="D162" s="71" t="s">
        <v>165</v>
      </c>
      <c r="E162" s="70" t="s">
        <v>165</v>
      </c>
      <c r="F162" s="70" t="s">
        <v>349</v>
      </c>
      <c r="G162" s="71" t="s">
        <v>168</v>
      </c>
      <c r="H162" s="70" t="s">
        <v>165</v>
      </c>
      <c r="I162" s="70" t="s">
        <v>165</v>
      </c>
      <c r="J162" s="45" t="s">
        <v>165</v>
      </c>
      <c r="K162" s="70" t="s">
        <v>165</v>
      </c>
      <c r="L162" s="70" t="s">
        <v>165</v>
      </c>
      <c r="M162" s="5">
        <v>0</v>
      </c>
      <c r="N162" s="5">
        <v>0</v>
      </c>
      <c r="O162" s="5">
        <f t="shared" ref="O162:T162" si="57">O163+O165</f>
        <v>0</v>
      </c>
      <c r="P162" s="47">
        <f t="shared" si="57"/>
        <v>0</v>
      </c>
      <c r="Q162" s="50">
        <f t="shared" si="57"/>
        <v>15155</v>
      </c>
      <c r="R162" s="47">
        <f>R163+R165</f>
        <v>10013.723</v>
      </c>
      <c r="S162" s="5">
        <f t="shared" si="57"/>
        <v>0</v>
      </c>
      <c r="T162" s="1">
        <f t="shared" si="57"/>
        <v>0</v>
      </c>
      <c r="U162" s="1">
        <f>U163+U165</f>
        <v>0</v>
      </c>
      <c r="V162" s="1">
        <f>V163+V165</f>
        <v>0</v>
      </c>
      <c r="W162" s="1">
        <f>W163+W165</f>
        <v>0</v>
      </c>
      <c r="X162" s="1">
        <f>X163+X165</f>
        <v>0</v>
      </c>
      <c r="Y162" s="5">
        <f>Y163+Y164</f>
        <v>25168.722999999998</v>
      </c>
      <c r="Z162" s="4"/>
    </row>
    <row r="163" spans="1:26" ht="48.75" customHeight="1">
      <c r="A163" s="73"/>
      <c r="B163" s="69" t="s">
        <v>166</v>
      </c>
      <c r="C163" s="71" t="s">
        <v>178</v>
      </c>
      <c r="D163" s="71" t="s">
        <v>165</v>
      </c>
      <c r="E163" s="70" t="s">
        <v>165</v>
      </c>
      <c r="F163" s="70" t="s">
        <v>165</v>
      </c>
      <c r="G163" s="71" t="s">
        <v>168</v>
      </c>
      <c r="H163" s="3" t="s">
        <v>209</v>
      </c>
      <c r="I163" s="3" t="s">
        <v>69</v>
      </c>
      <c r="J163" s="59" t="s">
        <v>203</v>
      </c>
      <c r="K163" s="70" t="s">
        <v>165</v>
      </c>
      <c r="L163" s="70" t="s">
        <v>165</v>
      </c>
      <c r="M163" s="5">
        <v>0</v>
      </c>
      <c r="N163" s="5">
        <v>0</v>
      </c>
      <c r="O163" s="5">
        <v>0</v>
      </c>
      <c r="P163" s="47">
        <v>0</v>
      </c>
      <c r="Q163" s="50">
        <v>909.3</v>
      </c>
      <c r="R163" s="47">
        <v>600.82299999999998</v>
      </c>
      <c r="S163" s="5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5">
        <f>M163+N163+O163+P163+Q163+R163+S163+T163</f>
        <v>1510.123</v>
      </c>
      <c r="Z163" s="4"/>
    </row>
    <row r="164" spans="1:26" ht="33" customHeight="1">
      <c r="A164" s="73"/>
      <c r="B164" s="69" t="s">
        <v>169</v>
      </c>
      <c r="C164" s="71"/>
      <c r="D164" s="71"/>
      <c r="E164" s="70"/>
      <c r="F164" s="70"/>
      <c r="G164" s="71"/>
      <c r="H164" s="70"/>
      <c r="I164" s="70"/>
      <c r="J164" s="45"/>
      <c r="K164" s="70"/>
      <c r="L164" s="70"/>
      <c r="M164" s="5">
        <v>0</v>
      </c>
      <c r="N164" s="5">
        <v>0</v>
      </c>
      <c r="O164" s="5">
        <v>0</v>
      </c>
      <c r="P164" s="47">
        <v>0</v>
      </c>
      <c r="Q164" s="50">
        <f>Q165</f>
        <v>14245.7</v>
      </c>
      <c r="R164" s="47">
        <v>9412.9</v>
      </c>
      <c r="S164" s="5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5">
        <f>M164+N164+O164+P164++Q164+R164+S164</f>
        <v>23658.6</v>
      </c>
      <c r="Z164" s="4"/>
    </row>
    <row r="165" spans="1:26" ht="56.25" customHeight="1">
      <c r="A165" s="73"/>
      <c r="B165" s="8" t="s">
        <v>276</v>
      </c>
      <c r="C165" s="71" t="s">
        <v>178</v>
      </c>
      <c r="D165" s="71" t="s">
        <v>165</v>
      </c>
      <c r="E165" s="70" t="s">
        <v>165</v>
      </c>
      <c r="F165" s="70" t="s">
        <v>165</v>
      </c>
      <c r="G165" s="71" t="s">
        <v>168</v>
      </c>
      <c r="H165" s="3" t="s">
        <v>209</v>
      </c>
      <c r="I165" s="3"/>
      <c r="J165" s="59" t="s">
        <v>203</v>
      </c>
      <c r="K165" s="70" t="s">
        <v>165</v>
      </c>
      <c r="L165" s="70" t="s">
        <v>165</v>
      </c>
      <c r="M165" s="5">
        <v>0</v>
      </c>
      <c r="N165" s="5">
        <v>0</v>
      </c>
      <c r="O165" s="5">
        <v>0</v>
      </c>
      <c r="P165" s="47">
        <v>0</v>
      </c>
      <c r="Q165" s="50">
        <v>14245.7</v>
      </c>
      <c r="R165" s="47">
        <v>9412.9</v>
      </c>
      <c r="S165" s="5">
        <v>0</v>
      </c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5">
        <f>SUM(M165:S165)</f>
        <v>23658.6</v>
      </c>
      <c r="Z165" s="4"/>
    </row>
    <row r="166" spans="1:26" s="76" customFormat="1" ht="208.5" customHeight="1">
      <c r="A166" s="8" t="s">
        <v>59</v>
      </c>
      <c r="B166" s="11" t="s">
        <v>16</v>
      </c>
      <c r="C166" s="41" t="s">
        <v>171</v>
      </c>
      <c r="D166" s="71" t="s">
        <v>165</v>
      </c>
      <c r="E166" s="42" t="s">
        <v>375</v>
      </c>
      <c r="F166" s="70" t="s">
        <v>165</v>
      </c>
      <c r="G166" s="71" t="s">
        <v>168</v>
      </c>
      <c r="H166" s="24" t="s">
        <v>165</v>
      </c>
      <c r="I166" s="24" t="s">
        <v>165</v>
      </c>
      <c r="J166" s="53" t="s">
        <v>165</v>
      </c>
      <c r="K166" s="24" t="s">
        <v>165</v>
      </c>
      <c r="L166" s="24" t="s">
        <v>165</v>
      </c>
      <c r="M166" s="24" t="s">
        <v>165</v>
      </c>
      <c r="N166" s="24">
        <v>100</v>
      </c>
      <c r="O166" s="24">
        <v>101</v>
      </c>
      <c r="P166" s="53">
        <v>102</v>
      </c>
      <c r="Q166" s="53">
        <v>103</v>
      </c>
      <c r="R166" s="53">
        <v>105</v>
      </c>
      <c r="S166" s="24">
        <v>107</v>
      </c>
      <c r="T166" s="24">
        <v>109</v>
      </c>
      <c r="U166" s="24">
        <v>111</v>
      </c>
      <c r="V166" s="24">
        <v>113</v>
      </c>
      <c r="W166" s="24">
        <v>115</v>
      </c>
      <c r="X166" s="24">
        <v>117</v>
      </c>
      <c r="Y166" s="24" t="s">
        <v>165</v>
      </c>
      <c r="Z166" s="12"/>
    </row>
    <row r="167" spans="1:26" s="76" customFormat="1" ht="303.75" customHeight="1">
      <c r="A167" s="8" t="s">
        <v>60</v>
      </c>
      <c r="B167" s="11" t="s">
        <v>17</v>
      </c>
      <c r="C167" s="41" t="s">
        <v>171</v>
      </c>
      <c r="D167" s="71" t="s">
        <v>165</v>
      </c>
      <c r="E167" s="42" t="s">
        <v>0</v>
      </c>
      <c r="F167" s="70" t="s">
        <v>165</v>
      </c>
      <c r="G167" s="71" t="s">
        <v>168</v>
      </c>
      <c r="H167" s="24" t="s">
        <v>165</v>
      </c>
      <c r="I167" s="24" t="s">
        <v>165</v>
      </c>
      <c r="J167" s="53" t="s">
        <v>165</v>
      </c>
      <c r="K167" s="24" t="s">
        <v>165</v>
      </c>
      <c r="L167" s="24" t="s">
        <v>165</v>
      </c>
      <c r="M167" s="24" t="s">
        <v>165</v>
      </c>
      <c r="N167" s="24">
        <v>10</v>
      </c>
      <c r="O167" s="24">
        <v>9</v>
      </c>
      <c r="P167" s="53">
        <v>8</v>
      </c>
      <c r="Q167" s="53">
        <v>7</v>
      </c>
      <c r="R167" s="53">
        <v>7</v>
      </c>
      <c r="S167" s="24">
        <v>6</v>
      </c>
      <c r="T167" s="24">
        <v>6</v>
      </c>
      <c r="U167" s="24">
        <v>6</v>
      </c>
      <c r="V167" s="24">
        <v>6</v>
      </c>
      <c r="W167" s="24">
        <v>6</v>
      </c>
      <c r="X167" s="24">
        <v>6</v>
      </c>
      <c r="Y167" s="24" t="s">
        <v>165</v>
      </c>
      <c r="Z167" s="12"/>
    </row>
    <row r="168" spans="1:26" ht="195.75" customHeight="1">
      <c r="A168" s="73" t="s">
        <v>61</v>
      </c>
      <c r="B168" s="11" t="s">
        <v>6</v>
      </c>
      <c r="C168" s="70" t="s">
        <v>165</v>
      </c>
      <c r="D168" s="71" t="s">
        <v>165</v>
      </c>
      <c r="E168" s="70" t="s">
        <v>165</v>
      </c>
      <c r="F168" s="70" t="s">
        <v>321</v>
      </c>
      <c r="G168" s="71" t="s">
        <v>168</v>
      </c>
      <c r="H168" s="70" t="s">
        <v>165</v>
      </c>
      <c r="I168" s="70" t="s">
        <v>165</v>
      </c>
      <c r="J168" s="45" t="s">
        <v>165</v>
      </c>
      <c r="K168" s="70" t="s">
        <v>165</v>
      </c>
      <c r="L168" s="70" t="s">
        <v>165</v>
      </c>
      <c r="M168" s="5">
        <f>M169+M170</f>
        <v>6090</v>
      </c>
      <c r="N168" s="5">
        <f t="shared" ref="N168:S168" si="58">N169+N170</f>
        <v>6800</v>
      </c>
      <c r="O168" s="5">
        <f t="shared" si="58"/>
        <v>920</v>
      </c>
      <c r="P168" s="47">
        <f t="shared" si="58"/>
        <v>0</v>
      </c>
      <c r="Q168" s="50">
        <f t="shared" si="58"/>
        <v>0</v>
      </c>
      <c r="R168" s="47">
        <f t="shared" si="58"/>
        <v>0</v>
      </c>
      <c r="S168" s="5">
        <f t="shared" si="58"/>
        <v>0</v>
      </c>
      <c r="T168" s="1">
        <f t="shared" ref="T168:Y168" si="59">T169+T170</f>
        <v>0</v>
      </c>
      <c r="U168" s="1">
        <f t="shared" si="59"/>
        <v>0</v>
      </c>
      <c r="V168" s="1">
        <f t="shared" si="59"/>
        <v>0</v>
      </c>
      <c r="W168" s="1">
        <f t="shared" si="59"/>
        <v>0</v>
      </c>
      <c r="X168" s="1">
        <f t="shared" si="59"/>
        <v>0</v>
      </c>
      <c r="Y168" s="5">
        <f t="shared" si="59"/>
        <v>13810</v>
      </c>
      <c r="Z168" s="4"/>
    </row>
    <row r="169" spans="1:26" ht="49.5" customHeight="1">
      <c r="A169" s="73"/>
      <c r="B169" s="69" t="s">
        <v>166</v>
      </c>
      <c r="C169" s="71" t="s">
        <v>178</v>
      </c>
      <c r="D169" s="71" t="s">
        <v>165</v>
      </c>
      <c r="E169" s="70" t="s">
        <v>165</v>
      </c>
      <c r="F169" s="70" t="s">
        <v>165</v>
      </c>
      <c r="G169" s="71" t="s">
        <v>168</v>
      </c>
      <c r="H169" s="3" t="s">
        <v>209</v>
      </c>
      <c r="I169" s="3" t="s">
        <v>69</v>
      </c>
      <c r="J169" s="59" t="s">
        <v>203</v>
      </c>
      <c r="K169" s="70" t="s">
        <v>165</v>
      </c>
      <c r="L169" s="70" t="s">
        <v>165</v>
      </c>
      <c r="M169" s="5">
        <v>3045</v>
      </c>
      <c r="N169" s="5">
        <v>2040</v>
      </c>
      <c r="O169" s="5">
        <v>920</v>
      </c>
      <c r="P169" s="47">
        <v>0</v>
      </c>
      <c r="Q169" s="50">
        <v>0</v>
      </c>
      <c r="R169" s="47">
        <v>0</v>
      </c>
      <c r="S169" s="5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5">
        <f>M169+N169+O169+P169+Q169+R169+S169+T169</f>
        <v>6005</v>
      </c>
      <c r="Z169" s="4"/>
    </row>
    <row r="170" spans="1:26" ht="32.25" customHeight="1">
      <c r="A170" s="73"/>
      <c r="B170" s="69" t="s">
        <v>169</v>
      </c>
      <c r="C170" s="71"/>
      <c r="D170" s="71"/>
      <c r="E170" s="70"/>
      <c r="F170" s="70"/>
      <c r="G170" s="71"/>
      <c r="H170" s="70"/>
      <c r="I170" s="70"/>
      <c r="J170" s="45"/>
      <c r="K170" s="70"/>
      <c r="L170" s="70"/>
      <c r="M170" s="5">
        <f>M171</f>
        <v>3045</v>
      </c>
      <c r="N170" s="5">
        <v>4760</v>
      </c>
      <c r="O170" s="5">
        <v>0</v>
      </c>
      <c r="P170" s="47">
        <v>0</v>
      </c>
      <c r="Q170" s="50">
        <v>0</v>
      </c>
      <c r="R170" s="47">
        <v>0</v>
      </c>
      <c r="S170" s="5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5">
        <f>M170+N170+O170+P170++Q170+R170+S170</f>
        <v>7805</v>
      </c>
      <c r="Z170" s="4"/>
    </row>
    <row r="171" spans="1:26" ht="54.75" customHeight="1">
      <c r="A171" s="73"/>
      <c r="B171" s="8" t="s">
        <v>276</v>
      </c>
      <c r="C171" s="71" t="s">
        <v>178</v>
      </c>
      <c r="D171" s="71" t="s">
        <v>165</v>
      </c>
      <c r="E171" s="70" t="s">
        <v>165</v>
      </c>
      <c r="F171" s="70" t="s">
        <v>165</v>
      </c>
      <c r="G171" s="71" t="s">
        <v>168</v>
      </c>
      <c r="H171" s="3" t="s">
        <v>209</v>
      </c>
      <c r="I171" s="3"/>
      <c r="J171" s="59" t="s">
        <v>203</v>
      </c>
      <c r="K171" s="70" t="s">
        <v>165</v>
      </c>
      <c r="L171" s="70" t="s">
        <v>165</v>
      </c>
      <c r="M171" s="5">
        <v>3045</v>
      </c>
      <c r="N171" s="5">
        <v>4760</v>
      </c>
      <c r="O171" s="5">
        <v>0</v>
      </c>
      <c r="P171" s="47">
        <v>0</v>
      </c>
      <c r="Q171" s="50">
        <v>0</v>
      </c>
      <c r="R171" s="47">
        <v>0</v>
      </c>
      <c r="S171" s="5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5">
        <f>SUM(M171:S171)</f>
        <v>7805</v>
      </c>
      <c r="Z171" s="4"/>
    </row>
    <row r="172" spans="1:26" ht="267.75" customHeight="1">
      <c r="A172" s="8" t="s">
        <v>62</v>
      </c>
      <c r="B172" s="8" t="s">
        <v>368</v>
      </c>
      <c r="C172" s="71" t="s">
        <v>171</v>
      </c>
      <c r="D172" s="71" t="s">
        <v>165</v>
      </c>
      <c r="E172" s="71" t="s">
        <v>275</v>
      </c>
      <c r="F172" s="70" t="s">
        <v>165</v>
      </c>
      <c r="G172" s="71" t="s">
        <v>168</v>
      </c>
      <c r="H172" s="70" t="s">
        <v>165</v>
      </c>
      <c r="I172" s="70" t="s">
        <v>165</v>
      </c>
      <c r="J172" s="45" t="s">
        <v>165</v>
      </c>
      <c r="K172" s="70" t="s">
        <v>165</v>
      </c>
      <c r="L172" s="70" t="s">
        <v>165</v>
      </c>
      <c r="M172" s="25">
        <v>15.5</v>
      </c>
      <c r="N172" s="25">
        <v>21</v>
      </c>
      <c r="O172" s="25">
        <v>21.5</v>
      </c>
      <c r="P172" s="48">
        <v>23</v>
      </c>
      <c r="Q172" s="52">
        <v>24</v>
      </c>
      <c r="R172" s="48">
        <v>25</v>
      </c>
      <c r="S172" s="25">
        <v>26</v>
      </c>
      <c r="T172" s="2">
        <v>26</v>
      </c>
      <c r="U172" s="2">
        <v>26</v>
      </c>
      <c r="V172" s="2">
        <v>26</v>
      </c>
      <c r="W172" s="2">
        <v>26</v>
      </c>
      <c r="X172" s="2">
        <v>26</v>
      </c>
      <c r="Y172" s="70" t="s">
        <v>165</v>
      </c>
      <c r="Z172" s="4"/>
    </row>
    <row r="173" spans="1:26" ht="76.5" customHeight="1">
      <c r="A173" s="8" t="s">
        <v>63</v>
      </c>
      <c r="B173" s="8" t="s">
        <v>256</v>
      </c>
      <c r="C173" s="71" t="s">
        <v>214</v>
      </c>
      <c r="D173" s="71" t="s">
        <v>165</v>
      </c>
      <c r="E173" s="70" t="s">
        <v>172</v>
      </c>
      <c r="F173" s="70" t="s">
        <v>165</v>
      </c>
      <c r="G173" s="71" t="s">
        <v>168</v>
      </c>
      <c r="H173" s="70" t="s">
        <v>165</v>
      </c>
      <c r="I173" s="70" t="s">
        <v>165</v>
      </c>
      <c r="J173" s="45" t="s">
        <v>165</v>
      </c>
      <c r="K173" s="70" t="s">
        <v>165</v>
      </c>
      <c r="L173" s="70" t="s">
        <v>165</v>
      </c>
      <c r="M173" s="36">
        <v>4</v>
      </c>
      <c r="N173" s="37">
        <v>2</v>
      </c>
      <c r="O173" s="37">
        <v>1</v>
      </c>
      <c r="P173" s="49">
        <v>1</v>
      </c>
      <c r="Q173" s="64">
        <v>1</v>
      </c>
      <c r="R173" s="49">
        <v>1</v>
      </c>
      <c r="S173" s="37">
        <v>1</v>
      </c>
      <c r="T173" s="38">
        <v>1</v>
      </c>
      <c r="U173" s="38">
        <v>1</v>
      </c>
      <c r="V173" s="38">
        <v>1</v>
      </c>
      <c r="W173" s="38">
        <v>1</v>
      </c>
      <c r="X173" s="38">
        <v>1</v>
      </c>
      <c r="Y173" s="26" t="s">
        <v>165</v>
      </c>
      <c r="Z173" s="4"/>
    </row>
    <row r="174" spans="1:26" ht="85.5" customHeight="1">
      <c r="A174" s="73"/>
      <c r="B174" s="27" t="s">
        <v>66</v>
      </c>
      <c r="C174" s="70" t="s">
        <v>165</v>
      </c>
      <c r="D174" s="70" t="s">
        <v>165</v>
      </c>
      <c r="E174" s="70" t="s">
        <v>165</v>
      </c>
      <c r="F174" s="70" t="s">
        <v>165</v>
      </c>
      <c r="G174" s="33" t="s">
        <v>165</v>
      </c>
      <c r="H174" s="70" t="s">
        <v>165</v>
      </c>
      <c r="I174" s="70" t="s">
        <v>165</v>
      </c>
      <c r="J174" s="45" t="s">
        <v>165</v>
      </c>
      <c r="K174" s="70" t="s">
        <v>165</v>
      </c>
      <c r="L174" s="70" t="s">
        <v>165</v>
      </c>
      <c r="M174" s="70" t="s">
        <v>165</v>
      </c>
      <c r="N174" s="25" t="s">
        <v>165</v>
      </c>
      <c r="O174" s="25" t="s">
        <v>165</v>
      </c>
      <c r="P174" s="48" t="s">
        <v>165</v>
      </c>
      <c r="Q174" s="52" t="s">
        <v>165</v>
      </c>
      <c r="R174" s="48" t="s">
        <v>165</v>
      </c>
      <c r="S174" s="25" t="s">
        <v>165</v>
      </c>
      <c r="T174" s="2" t="s">
        <v>165</v>
      </c>
      <c r="U174" s="2" t="s">
        <v>165</v>
      </c>
      <c r="V174" s="2" t="s">
        <v>165</v>
      </c>
      <c r="W174" s="2" t="s">
        <v>165</v>
      </c>
      <c r="X174" s="2" t="s">
        <v>165</v>
      </c>
      <c r="Y174" s="5" t="s">
        <v>165</v>
      </c>
      <c r="Z174" s="4"/>
    </row>
    <row r="175" spans="1:26" ht="165" customHeight="1">
      <c r="A175" s="73"/>
      <c r="B175" s="27" t="s">
        <v>67</v>
      </c>
      <c r="C175" s="70"/>
      <c r="D175" s="70"/>
      <c r="E175" s="70"/>
      <c r="F175" s="70"/>
      <c r="G175" s="71" t="s">
        <v>82</v>
      </c>
      <c r="H175" s="70"/>
      <c r="I175" s="70"/>
      <c r="J175" s="45"/>
      <c r="K175" s="70"/>
      <c r="L175" s="70"/>
      <c r="M175" s="70"/>
      <c r="N175" s="25"/>
      <c r="O175" s="25"/>
      <c r="P175" s="48"/>
      <c r="Q175" s="52"/>
      <c r="R175" s="48"/>
      <c r="S175" s="25"/>
      <c r="T175" s="2"/>
      <c r="U175" s="2"/>
      <c r="V175" s="2"/>
      <c r="W175" s="2"/>
      <c r="X175" s="2"/>
      <c r="Y175" s="5"/>
      <c r="Z175" s="4"/>
    </row>
    <row r="176" spans="1:26" ht="22.5" customHeight="1">
      <c r="A176" s="73"/>
      <c r="B176" s="34" t="s">
        <v>38</v>
      </c>
      <c r="C176" s="35" t="s">
        <v>178</v>
      </c>
      <c r="D176" s="35" t="s">
        <v>165</v>
      </c>
      <c r="E176" s="5" t="s">
        <v>165</v>
      </c>
      <c r="F176" s="5" t="s">
        <v>165</v>
      </c>
      <c r="G176" s="5" t="s">
        <v>165</v>
      </c>
      <c r="H176" s="5"/>
      <c r="I176" s="5"/>
      <c r="J176" s="47"/>
      <c r="K176" s="5" t="s">
        <v>165</v>
      </c>
      <c r="L176" s="5" t="s">
        <v>165</v>
      </c>
      <c r="M176" s="5">
        <f>M177+M178</f>
        <v>720</v>
      </c>
      <c r="N176" s="5">
        <f>N177+N178</f>
        <v>1546</v>
      </c>
      <c r="O176" s="5">
        <f>O177+O178</f>
        <v>803</v>
      </c>
      <c r="P176" s="47">
        <f>P177+P178</f>
        <v>844.99999999999989</v>
      </c>
      <c r="Q176" s="50">
        <f t="shared" ref="Q176:X176" si="60">Q177+Q178+Q179</f>
        <v>745</v>
      </c>
      <c r="R176" s="47">
        <f t="shared" si="60"/>
        <v>635</v>
      </c>
      <c r="S176" s="5">
        <f t="shared" si="60"/>
        <v>683</v>
      </c>
      <c r="T176" s="1">
        <f t="shared" si="60"/>
        <v>544.4</v>
      </c>
      <c r="U176" s="1">
        <f t="shared" si="60"/>
        <v>563.20000000000005</v>
      </c>
      <c r="V176" s="1">
        <f t="shared" si="60"/>
        <v>683</v>
      </c>
      <c r="W176" s="1">
        <f t="shared" si="60"/>
        <v>683</v>
      </c>
      <c r="X176" s="1">
        <f t="shared" si="60"/>
        <v>683</v>
      </c>
      <c r="Y176" s="5">
        <f>Y177+Y178+Y179</f>
        <v>9133.5999999999985</v>
      </c>
      <c r="Z176" s="4"/>
    </row>
    <row r="177" spans="1:26" ht="19.5" customHeight="1">
      <c r="A177" s="73"/>
      <c r="B177" s="69" t="s">
        <v>166</v>
      </c>
      <c r="C177" s="71" t="s">
        <v>178</v>
      </c>
      <c r="D177" s="71" t="s">
        <v>165</v>
      </c>
      <c r="E177" s="70" t="s">
        <v>165</v>
      </c>
      <c r="F177" s="70" t="s">
        <v>165</v>
      </c>
      <c r="G177" s="70" t="s">
        <v>165</v>
      </c>
      <c r="H177" s="3"/>
      <c r="I177" s="3"/>
      <c r="J177" s="59"/>
      <c r="K177" s="70" t="s">
        <v>165</v>
      </c>
      <c r="L177" s="70" t="s">
        <v>165</v>
      </c>
      <c r="M177" s="5">
        <f>M182</f>
        <v>390</v>
      </c>
      <c r="N177" s="5">
        <f>N182</f>
        <v>531</v>
      </c>
      <c r="O177" s="5">
        <f>O182</f>
        <v>572</v>
      </c>
      <c r="P177" s="47">
        <f t="shared" ref="P177:X177" si="61">P182</f>
        <v>150.29</v>
      </c>
      <c r="Q177" s="47">
        <f>Q182</f>
        <v>193.22</v>
      </c>
      <c r="R177" s="47">
        <f t="shared" si="61"/>
        <v>635</v>
      </c>
      <c r="S177" s="5">
        <f t="shared" si="61"/>
        <v>683</v>
      </c>
      <c r="T177" s="5">
        <f t="shared" si="61"/>
        <v>544.4</v>
      </c>
      <c r="U177" s="5">
        <f t="shared" si="61"/>
        <v>563.20000000000005</v>
      </c>
      <c r="V177" s="5">
        <f t="shared" si="61"/>
        <v>683</v>
      </c>
      <c r="W177" s="5">
        <f t="shared" si="61"/>
        <v>683</v>
      </c>
      <c r="X177" s="5">
        <f t="shared" si="61"/>
        <v>683</v>
      </c>
      <c r="Y177" s="5">
        <f>Y182+Y183</f>
        <v>6311.11</v>
      </c>
      <c r="Z177" s="4"/>
    </row>
    <row r="178" spans="1:26" ht="48" customHeight="1">
      <c r="A178" s="73"/>
      <c r="B178" s="8" t="s">
        <v>42</v>
      </c>
      <c r="C178" s="71" t="s">
        <v>178</v>
      </c>
      <c r="D178" s="71" t="s">
        <v>165</v>
      </c>
      <c r="E178" s="70" t="s">
        <v>165</v>
      </c>
      <c r="F178" s="70" t="s">
        <v>165</v>
      </c>
      <c r="G178" s="70" t="s">
        <v>165</v>
      </c>
      <c r="H178" s="3"/>
      <c r="I178" s="3"/>
      <c r="J178" s="59"/>
      <c r="K178" s="70" t="s">
        <v>165</v>
      </c>
      <c r="L178" s="70" t="s">
        <v>165</v>
      </c>
      <c r="M178" s="5">
        <f>M184</f>
        <v>330</v>
      </c>
      <c r="N178" s="5">
        <f t="shared" ref="N178:Y178" si="62">N184</f>
        <v>1015</v>
      </c>
      <c r="O178" s="5">
        <f t="shared" si="62"/>
        <v>231</v>
      </c>
      <c r="P178" s="47">
        <f t="shared" si="62"/>
        <v>694.70999999999992</v>
      </c>
      <c r="Q178" s="50">
        <f>Q184</f>
        <v>551.78</v>
      </c>
      <c r="R178" s="47">
        <f t="shared" si="62"/>
        <v>0</v>
      </c>
      <c r="S178" s="5">
        <f t="shared" si="62"/>
        <v>0</v>
      </c>
      <c r="T178" s="1">
        <f t="shared" ref="T178:X179" si="63">T184</f>
        <v>0</v>
      </c>
      <c r="U178" s="1">
        <f t="shared" si="63"/>
        <v>0</v>
      </c>
      <c r="V178" s="1">
        <f t="shared" si="63"/>
        <v>0</v>
      </c>
      <c r="W178" s="1">
        <f t="shared" si="63"/>
        <v>0</v>
      </c>
      <c r="X178" s="1">
        <f t="shared" si="63"/>
        <v>0</v>
      </c>
      <c r="Y178" s="5">
        <f t="shared" si="62"/>
        <v>2822.49</v>
      </c>
      <c r="Z178" s="4"/>
    </row>
    <row r="179" spans="1:26" ht="49.5" customHeight="1">
      <c r="A179" s="73"/>
      <c r="B179" s="8" t="s">
        <v>324</v>
      </c>
      <c r="C179" s="71" t="s">
        <v>178</v>
      </c>
      <c r="D179" s="71" t="s">
        <v>165</v>
      </c>
      <c r="E179" s="70" t="s">
        <v>165</v>
      </c>
      <c r="F179" s="70" t="s">
        <v>165</v>
      </c>
      <c r="G179" s="70" t="s">
        <v>165</v>
      </c>
      <c r="H179" s="3"/>
      <c r="I179" s="3"/>
      <c r="J179" s="59"/>
      <c r="K179" s="70" t="s">
        <v>165</v>
      </c>
      <c r="L179" s="70" t="s">
        <v>165</v>
      </c>
      <c r="M179" s="5">
        <v>0</v>
      </c>
      <c r="N179" s="5">
        <v>0</v>
      </c>
      <c r="O179" s="5">
        <v>0</v>
      </c>
      <c r="P179" s="47">
        <v>0</v>
      </c>
      <c r="Q179" s="50">
        <f>Q185</f>
        <v>0</v>
      </c>
      <c r="R179" s="47">
        <f>R185</f>
        <v>0</v>
      </c>
      <c r="S179" s="5">
        <f>S185</f>
        <v>0</v>
      </c>
      <c r="T179" s="1">
        <f t="shared" si="63"/>
        <v>0</v>
      </c>
      <c r="U179" s="1">
        <f t="shared" si="63"/>
        <v>0</v>
      </c>
      <c r="V179" s="1">
        <f t="shared" si="63"/>
        <v>0</v>
      </c>
      <c r="W179" s="1">
        <f t="shared" si="63"/>
        <v>0</v>
      </c>
      <c r="X179" s="1">
        <f t="shared" si="63"/>
        <v>0</v>
      </c>
      <c r="Y179" s="5">
        <f>Y185</f>
        <v>0</v>
      </c>
      <c r="Z179" s="4"/>
    </row>
    <row r="180" spans="1:26" ht="96.75" customHeight="1">
      <c r="A180" s="72" t="s">
        <v>227</v>
      </c>
      <c r="B180" s="8" t="s">
        <v>248</v>
      </c>
      <c r="C180" s="71" t="s">
        <v>171</v>
      </c>
      <c r="D180" s="71" t="s">
        <v>165</v>
      </c>
      <c r="E180" s="71" t="s">
        <v>249</v>
      </c>
      <c r="F180" s="70" t="s">
        <v>165</v>
      </c>
      <c r="G180" s="71" t="s">
        <v>82</v>
      </c>
      <c r="H180" s="70" t="s">
        <v>165</v>
      </c>
      <c r="I180" s="70" t="s">
        <v>165</v>
      </c>
      <c r="J180" s="45" t="s">
        <v>165</v>
      </c>
      <c r="K180" s="70" t="s">
        <v>165</v>
      </c>
      <c r="L180" s="70" t="s">
        <v>165</v>
      </c>
      <c r="M180" s="25">
        <v>35.5</v>
      </c>
      <c r="N180" s="25">
        <v>38.700000000000003</v>
      </c>
      <c r="O180" s="25">
        <v>41.9</v>
      </c>
      <c r="P180" s="48">
        <v>45.1</v>
      </c>
      <c r="Q180" s="52">
        <v>48.3</v>
      </c>
      <c r="R180" s="48">
        <v>51.5</v>
      </c>
      <c r="S180" s="25">
        <v>54.7</v>
      </c>
      <c r="T180" s="2">
        <v>57.9</v>
      </c>
      <c r="U180" s="2">
        <v>58.9</v>
      </c>
      <c r="V180" s="2">
        <v>59.9</v>
      </c>
      <c r="W180" s="2">
        <v>60.9</v>
      </c>
      <c r="X180" s="2">
        <v>61.9</v>
      </c>
      <c r="Y180" s="70" t="s">
        <v>165</v>
      </c>
      <c r="Z180" s="4"/>
    </row>
    <row r="181" spans="1:26" ht="66.75" customHeight="1">
      <c r="A181" s="73" t="s">
        <v>226</v>
      </c>
      <c r="B181" s="10" t="s">
        <v>97</v>
      </c>
      <c r="C181" s="71" t="s">
        <v>178</v>
      </c>
      <c r="D181" s="71" t="s">
        <v>165</v>
      </c>
      <c r="E181" s="70" t="s">
        <v>165</v>
      </c>
      <c r="F181" s="70" t="s">
        <v>346</v>
      </c>
      <c r="G181" s="70" t="s">
        <v>165</v>
      </c>
      <c r="H181" s="3"/>
      <c r="I181" s="3"/>
      <c r="J181" s="59"/>
      <c r="K181" s="70" t="s">
        <v>165</v>
      </c>
      <c r="L181" s="70" t="s">
        <v>165</v>
      </c>
      <c r="M181" s="5">
        <f>M182+M184</f>
        <v>720</v>
      </c>
      <c r="N181" s="5">
        <f t="shared" ref="N181:X181" si="64">N182+N184</f>
        <v>1546</v>
      </c>
      <c r="O181" s="5">
        <f t="shared" si="64"/>
        <v>803</v>
      </c>
      <c r="P181" s="47">
        <f>P182+P184</f>
        <v>844.99999999999989</v>
      </c>
      <c r="Q181" s="47">
        <f t="shared" si="64"/>
        <v>745</v>
      </c>
      <c r="R181" s="47">
        <f t="shared" si="64"/>
        <v>635</v>
      </c>
      <c r="S181" s="5">
        <f t="shared" si="64"/>
        <v>683</v>
      </c>
      <c r="T181" s="5">
        <f t="shared" si="64"/>
        <v>544.4</v>
      </c>
      <c r="U181" s="5">
        <f t="shared" si="64"/>
        <v>563.20000000000005</v>
      </c>
      <c r="V181" s="5">
        <f t="shared" si="64"/>
        <v>683</v>
      </c>
      <c r="W181" s="5">
        <f t="shared" si="64"/>
        <v>683</v>
      </c>
      <c r="X181" s="5">
        <f t="shared" si="64"/>
        <v>683</v>
      </c>
      <c r="Y181" s="5">
        <f>Y182+Y184+Y183+Y185</f>
        <v>9133.5999999999985</v>
      </c>
      <c r="Z181" s="4"/>
    </row>
    <row r="182" spans="1:26">
      <c r="A182" s="73"/>
      <c r="B182" s="69" t="s">
        <v>166</v>
      </c>
      <c r="C182" s="71" t="s">
        <v>178</v>
      </c>
      <c r="D182" s="71" t="s">
        <v>165</v>
      </c>
      <c r="E182" s="70" t="s">
        <v>165</v>
      </c>
      <c r="F182" s="70" t="s">
        <v>165</v>
      </c>
      <c r="G182" s="70" t="s">
        <v>165</v>
      </c>
      <c r="H182" s="3"/>
      <c r="I182" s="3"/>
      <c r="J182" s="59"/>
      <c r="K182" s="70" t="s">
        <v>165</v>
      </c>
      <c r="L182" s="70" t="s">
        <v>165</v>
      </c>
      <c r="M182" s="5">
        <f>M189+M193+M197+M201+M204+M208+M218+M222+M213+M198+M203</f>
        <v>390</v>
      </c>
      <c r="N182" s="5">
        <f>N189+N193+N197+N201+N204+N208+N218+N222+N213+N198+N203</f>
        <v>531</v>
      </c>
      <c r="O182" s="5">
        <f>O189+O193+O197+O201+O204+O208+O218+O222+O213+O198+O203</f>
        <v>572</v>
      </c>
      <c r="P182" s="47">
        <f>P189+P193+P197+P201+P204+P208+P218+P222+P213+P198+P203+P188+P199+P212+P217+P226+P227</f>
        <v>150.29</v>
      </c>
      <c r="Q182" s="47">
        <f t="shared" ref="Q182:X182" si="65">Q189+Q193+Q197+Q201+Q204+Q208+Q218+Q222+Q213+Q198+Q203+Q188+Q199+Q212+Q217+Q226+Q227</f>
        <v>193.22</v>
      </c>
      <c r="R182" s="47">
        <f t="shared" si="65"/>
        <v>635</v>
      </c>
      <c r="S182" s="5">
        <f t="shared" si="65"/>
        <v>683</v>
      </c>
      <c r="T182" s="5">
        <f t="shared" si="65"/>
        <v>544.4</v>
      </c>
      <c r="U182" s="5">
        <f t="shared" si="65"/>
        <v>563.20000000000005</v>
      </c>
      <c r="V182" s="5">
        <f t="shared" si="65"/>
        <v>683</v>
      </c>
      <c r="W182" s="5">
        <f t="shared" si="65"/>
        <v>683</v>
      </c>
      <c r="X182" s="5">
        <f t="shared" si="65"/>
        <v>683</v>
      </c>
      <c r="Y182" s="5">
        <f>M182+N182+O182+P182+R182+S182+Q182+T182+U182+V182+W182+X182</f>
        <v>6311.11</v>
      </c>
      <c r="Z182" s="4"/>
    </row>
    <row r="183" spans="1:26">
      <c r="A183" s="73"/>
      <c r="B183" s="69" t="s">
        <v>166</v>
      </c>
      <c r="C183" s="71" t="s">
        <v>178</v>
      </c>
      <c r="D183" s="71" t="s">
        <v>165</v>
      </c>
      <c r="E183" s="70" t="s">
        <v>165</v>
      </c>
      <c r="F183" s="70" t="s">
        <v>165</v>
      </c>
      <c r="G183" s="70" t="s">
        <v>165</v>
      </c>
      <c r="H183" s="3"/>
      <c r="I183" s="3"/>
      <c r="J183" s="59"/>
      <c r="K183" s="70" t="s">
        <v>165</v>
      </c>
      <c r="L183" s="70" t="s">
        <v>165</v>
      </c>
      <c r="M183" s="5">
        <v>0</v>
      </c>
      <c r="N183" s="5">
        <v>0</v>
      </c>
      <c r="O183" s="5">
        <v>0</v>
      </c>
      <c r="P183" s="47">
        <v>0</v>
      </c>
      <c r="Q183" s="50">
        <f t="shared" ref="Q183:Y183" si="66">Q239</f>
        <v>0</v>
      </c>
      <c r="R183" s="47">
        <f t="shared" si="66"/>
        <v>0</v>
      </c>
      <c r="S183" s="5">
        <f t="shared" si="66"/>
        <v>0</v>
      </c>
      <c r="T183" s="1">
        <f t="shared" si="66"/>
        <v>0</v>
      </c>
      <c r="U183" s="1">
        <f t="shared" si="66"/>
        <v>0</v>
      </c>
      <c r="V183" s="1">
        <f t="shared" si="66"/>
        <v>0</v>
      </c>
      <c r="W183" s="1">
        <f t="shared" si="66"/>
        <v>0</v>
      </c>
      <c r="X183" s="1">
        <f t="shared" si="66"/>
        <v>0</v>
      </c>
      <c r="Y183" s="5">
        <f t="shared" si="66"/>
        <v>0</v>
      </c>
      <c r="Z183" s="4"/>
    </row>
    <row r="184" spans="1:26" ht="48.75" customHeight="1">
      <c r="A184" s="73"/>
      <c r="B184" s="8" t="s">
        <v>42</v>
      </c>
      <c r="C184" s="71" t="s">
        <v>178</v>
      </c>
      <c r="D184" s="71" t="s">
        <v>165</v>
      </c>
      <c r="E184" s="70" t="s">
        <v>165</v>
      </c>
      <c r="F184" s="70" t="s">
        <v>165</v>
      </c>
      <c r="G184" s="70" t="s">
        <v>165</v>
      </c>
      <c r="H184" s="3"/>
      <c r="I184" s="3"/>
      <c r="J184" s="59"/>
      <c r="K184" s="70" t="s">
        <v>165</v>
      </c>
      <c r="L184" s="70" t="s">
        <v>165</v>
      </c>
      <c r="M184" s="5">
        <f>M191+M195+M206+M210</f>
        <v>330</v>
      </c>
      <c r="N184" s="5">
        <f>N191+N195+N206+N210</f>
        <v>1015</v>
      </c>
      <c r="O184" s="5">
        <f>O191+O195+O206+O210</f>
        <v>231</v>
      </c>
      <c r="P184" s="47">
        <f>P191+P195+P206+P210+P214+P228</f>
        <v>694.70999999999992</v>
      </c>
      <c r="Q184" s="50">
        <f>Q206+Q220+Q215+Q190</f>
        <v>551.78</v>
      </c>
      <c r="R184" s="47">
        <f>R191+R195+R206+R210+R215+R223</f>
        <v>0</v>
      </c>
      <c r="S184" s="5">
        <f t="shared" ref="S184:X184" si="67">S191+S195+S206+S210+S215</f>
        <v>0</v>
      </c>
      <c r="T184" s="1">
        <f t="shared" si="67"/>
        <v>0</v>
      </c>
      <c r="U184" s="1">
        <f t="shared" si="67"/>
        <v>0</v>
      </c>
      <c r="V184" s="1">
        <f t="shared" si="67"/>
        <v>0</v>
      </c>
      <c r="W184" s="1">
        <f t="shared" si="67"/>
        <v>0</v>
      </c>
      <c r="X184" s="1">
        <f t="shared" si="67"/>
        <v>0</v>
      </c>
      <c r="Y184" s="5">
        <f>M184+N184+O184+P184+Q184+R184+S184+T184</f>
        <v>2822.49</v>
      </c>
      <c r="Z184" s="4"/>
    </row>
    <row r="185" spans="1:26" ht="50.25" customHeight="1">
      <c r="A185" s="73"/>
      <c r="B185" s="8" t="s">
        <v>324</v>
      </c>
      <c r="C185" s="71" t="s">
        <v>178</v>
      </c>
      <c r="D185" s="71" t="s">
        <v>165</v>
      </c>
      <c r="E185" s="70" t="s">
        <v>165</v>
      </c>
      <c r="F185" s="70" t="s">
        <v>165</v>
      </c>
      <c r="G185" s="70" t="s">
        <v>165</v>
      </c>
      <c r="H185" s="3"/>
      <c r="I185" s="3"/>
      <c r="J185" s="59"/>
      <c r="K185" s="70" t="s">
        <v>165</v>
      </c>
      <c r="L185" s="70" t="s">
        <v>165</v>
      </c>
      <c r="M185" s="5">
        <v>0</v>
      </c>
      <c r="N185" s="5">
        <v>0</v>
      </c>
      <c r="O185" s="5">
        <v>0</v>
      </c>
      <c r="P185" s="47">
        <f t="shared" ref="P185:Y185" si="68">P241</f>
        <v>0</v>
      </c>
      <c r="Q185" s="50">
        <f t="shared" si="68"/>
        <v>0</v>
      </c>
      <c r="R185" s="47">
        <f t="shared" si="68"/>
        <v>0</v>
      </c>
      <c r="S185" s="5">
        <f t="shared" si="68"/>
        <v>0</v>
      </c>
      <c r="T185" s="1">
        <f t="shared" si="68"/>
        <v>0</v>
      </c>
      <c r="U185" s="1">
        <f>U241</f>
        <v>0</v>
      </c>
      <c r="V185" s="1">
        <f>V241</f>
        <v>0</v>
      </c>
      <c r="W185" s="1">
        <f>W241</f>
        <v>0</v>
      </c>
      <c r="X185" s="1">
        <f>X241</f>
        <v>0</v>
      </c>
      <c r="Y185" s="5">
        <f t="shared" si="68"/>
        <v>0</v>
      </c>
      <c r="Z185" s="4"/>
    </row>
    <row r="186" spans="1:26" ht="192.75" customHeight="1">
      <c r="A186" s="73" t="s">
        <v>100</v>
      </c>
      <c r="B186" s="8" t="s">
        <v>319</v>
      </c>
      <c r="C186" s="71" t="s">
        <v>171</v>
      </c>
      <c r="D186" s="71" t="s">
        <v>165</v>
      </c>
      <c r="E186" s="71" t="s">
        <v>131</v>
      </c>
      <c r="F186" s="70" t="s">
        <v>165</v>
      </c>
      <c r="G186" s="71" t="s">
        <v>82</v>
      </c>
      <c r="H186" s="70" t="s">
        <v>165</v>
      </c>
      <c r="I186" s="70" t="s">
        <v>165</v>
      </c>
      <c r="J186" s="45" t="s">
        <v>165</v>
      </c>
      <c r="K186" s="70" t="s">
        <v>165</v>
      </c>
      <c r="L186" s="70" t="s">
        <v>165</v>
      </c>
      <c r="M186" s="25">
        <v>46</v>
      </c>
      <c r="N186" s="25">
        <v>50</v>
      </c>
      <c r="O186" s="25">
        <v>53</v>
      </c>
      <c r="P186" s="48">
        <v>56</v>
      </c>
      <c r="Q186" s="52">
        <v>59</v>
      </c>
      <c r="R186" s="48">
        <v>62</v>
      </c>
      <c r="S186" s="25">
        <v>65</v>
      </c>
      <c r="T186" s="2">
        <v>68</v>
      </c>
      <c r="U186" s="2">
        <v>69</v>
      </c>
      <c r="V186" s="2">
        <v>70</v>
      </c>
      <c r="W186" s="2">
        <v>71</v>
      </c>
      <c r="X186" s="2">
        <v>72</v>
      </c>
      <c r="Y186" s="5" t="s">
        <v>165</v>
      </c>
      <c r="Z186" s="4"/>
    </row>
    <row r="187" spans="1:26" ht="68.25" customHeight="1">
      <c r="A187" s="73" t="s">
        <v>103</v>
      </c>
      <c r="B187" s="11" t="s">
        <v>99</v>
      </c>
      <c r="C187" s="70" t="s">
        <v>165</v>
      </c>
      <c r="D187" s="71" t="s">
        <v>165</v>
      </c>
      <c r="E187" s="70" t="s">
        <v>165</v>
      </c>
      <c r="F187" s="70" t="s">
        <v>345</v>
      </c>
      <c r="G187" s="71" t="s">
        <v>82</v>
      </c>
      <c r="H187" s="70" t="s">
        <v>165</v>
      </c>
      <c r="I187" s="70" t="s">
        <v>165</v>
      </c>
      <c r="J187" s="45" t="s">
        <v>165</v>
      </c>
      <c r="K187" s="70" t="s">
        <v>165</v>
      </c>
      <c r="L187" s="70" t="s">
        <v>165</v>
      </c>
      <c r="M187" s="5">
        <f>M189+M190+M188</f>
        <v>0</v>
      </c>
      <c r="N187" s="5">
        <f t="shared" ref="N187:X187" si="69">N189+N190+N188</f>
        <v>0</v>
      </c>
      <c r="O187" s="5">
        <f t="shared" si="69"/>
        <v>0</v>
      </c>
      <c r="P187" s="47">
        <f t="shared" si="69"/>
        <v>50</v>
      </c>
      <c r="Q187" s="47">
        <f t="shared" si="69"/>
        <v>60</v>
      </c>
      <c r="R187" s="47">
        <f t="shared" si="69"/>
        <v>90</v>
      </c>
      <c r="S187" s="5">
        <f t="shared" si="69"/>
        <v>98</v>
      </c>
      <c r="T187" s="5">
        <f t="shared" si="69"/>
        <v>78.099999999999994</v>
      </c>
      <c r="U187" s="5">
        <f t="shared" si="69"/>
        <v>80.8</v>
      </c>
      <c r="V187" s="5">
        <f t="shared" si="69"/>
        <v>98</v>
      </c>
      <c r="W187" s="5">
        <f t="shared" si="69"/>
        <v>98</v>
      </c>
      <c r="X187" s="5">
        <f t="shared" si="69"/>
        <v>98</v>
      </c>
      <c r="Y187" s="5">
        <f>Y188+Y190+Y189</f>
        <v>750.90000000000009</v>
      </c>
      <c r="Z187" s="4"/>
    </row>
    <row r="188" spans="1:26" ht="21" customHeight="1">
      <c r="A188" s="90"/>
      <c r="B188" s="69" t="s">
        <v>166</v>
      </c>
      <c r="C188" s="71" t="s">
        <v>178</v>
      </c>
      <c r="D188" s="71" t="s">
        <v>165</v>
      </c>
      <c r="E188" s="70" t="s">
        <v>165</v>
      </c>
      <c r="F188" s="70" t="s">
        <v>165</v>
      </c>
      <c r="G188" s="70" t="s">
        <v>165</v>
      </c>
      <c r="H188" s="3" t="s">
        <v>198</v>
      </c>
      <c r="I188" s="3" t="s">
        <v>358</v>
      </c>
      <c r="J188" s="59" t="s">
        <v>207</v>
      </c>
      <c r="K188" s="70" t="s">
        <v>165</v>
      </c>
      <c r="L188" s="70" t="s">
        <v>165</v>
      </c>
      <c r="M188" s="5">
        <v>0</v>
      </c>
      <c r="N188" s="5">
        <v>0</v>
      </c>
      <c r="O188" s="5">
        <v>0</v>
      </c>
      <c r="P188" s="47">
        <v>0</v>
      </c>
      <c r="Q188" s="47">
        <v>60</v>
      </c>
      <c r="R188" s="47">
        <v>90</v>
      </c>
      <c r="S188" s="5">
        <v>98</v>
      </c>
      <c r="T188" s="1">
        <v>78.099999999999994</v>
      </c>
      <c r="U188" s="1">
        <v>80.8</v>
      </c>
      <c r="V188" s="1">
        <v>98</v>
      </c>
      <c r="W188" s="1">
        <v>98</v>
      </c>
      <c r="X188" s="1">
        <v>98</v>
      </c>
      <c r="Y188" s="5">
        <f>SUM(M188:X188)</f>
        <v>700.90000000000009</v>
      </c>
      <c r="Z188" s="4"/>
    </row>
    <row r="189" spans="1:26" ht="21" customHeight="1">
      <c r="A189" s="90"/>
      <c r="B189" s="69" t="s">
        <v>166</v>
      </c>
      <c r="C189" s="71" t="s">
        <v>178</v>
      </c>
      <c r="D189" s="71" t="s">
        <v>165</v>
      </c>
      <c r="E189" s="70" t="s">
        <v>165</v>
      </c>
      <c r="F189" s="70" t="s">
        <v>165</v>
      </c>
      <c r="G189" s="70" t="s">
        <v>165</v>
      </c>
      <c r="H189" s="3" t="s">
        <v>198</v>
      </c>
      <c r="I189" s="3" t="s">
        <v>101</v>
      </c>
      <c r="J189" s="59" t="s">
        <v>207</v>
      </c>
      <c r="K189" s="70"/>
      <c r="L189" s="70"/>
      <c r="M189" s="5">
        <v>0</v>
      </c>
      <c r="N189" s="5">
        <v>0</v>
      </c>
      <c r="O189" s="5">
        <v>0</v>
      </c>
      <c r="P189" s="47">
        <v>3.5</v>
      </c>
      <c r="Q189" s="50">
        <v>0</v>
      </c>
      <c r="R189" s="47">
        <v>0</v>
      </c>
      <c r="S189" s="5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5">
        <f>SUM(M189:X189)</f>
        <v>3.5</v>
      </c>
      <c r="Z189" s="4"/>
    </row>
    <row r="190" spans="1:26" ht="32.25" customHeight="1">
      <c r="A190" s="90"/>
      <c r="B190" s="69" t="s">
        <v>169</v>
      </c>
      <c r="C190" s="71"/>
      <c r="D190" s="71"/>
      <c r="E190" s="70"/>
      <c r="F190" s="70"/>
      <c r="G190" s="70"/>
      <c r="H190" s="70"/>
      <c r="I190" s="70"/>
      <c r="J190" s="45"/>
      <c r="K190" s="70"/>
      <c r="L190" s="70"/>
      <c r="M190" s="5">
        <v>0</v>
      </c>
      <c r="N190" s="5">
        <v>0</v>
      </c>
      <c r="O190" s="5">
        <v>0</v>
      </c>
      <c r="P190" s="47">
        <v>46.5</v>
      </c>
      <c r="Q190" s="50">
        <v>0</v>
      </c>
      <c r="R190" s="47">
        <v>0</v>
      </c>
      <c r="S190" s="5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5">
        <f>P190+Q190+R190+S190</f>
        <v>46.5</v>
      </c>
      <c r="Z190" s="13">
        <f>SUM(Y190)</f>
        <v>46.5</v>
      </c>
    </row>
    <row r="191" spans="1:26" ht="20.25" customHeight="1">
      <c r="A191" s="90"/>
      <c r="B191" s="8" t="s">
        <v>170</v>
      </c>
      <c r="C191" s="71" t="s">
        <v>178</v>
      </c>
      <c r="D191" s="71" t="s">
        <v>165</v>
      </c>
      <c r="E191" s="70" t="s">
        <v>165</v>
      </c>
      <c r="F191" s="70" t="s">
        <v>165</v>
      </c>
      <c r="G191" s="70" t="s">
        <v>165</v>
      </c>
      <c r="H191" s="3" t="s">
        <v>198</v>
      </c>
      <c r="I191" s="3" t="s">
        <v>77</v>
      </c>
      <c r="J191" s="59" t="s">
        <v>207</v>
      </c>
      <c r="K191" s="70" t="s">
        <v>165</v>
      </c>
      <c r="L191" s="70" t="s">
        <v>165</v>
      </c>
      <c r="M191" s="5">
        <v>0</v>
      </c>
      <c r="N191" s="5">
        <v>0</v>
      </c>
      <c r="O191" s="5">
        <v>0</v>
      </c>
      <c r="P191" s="47">
        <v>46.5</v>
      </c>
      <c r="Q191" s="50">
        <v>0</v>
      </c>
      <c r="R191" s="47">
        <v>0</v>
      </c>
      <c r="S191" s="5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5">
        <f>SUM(M191:S191)</f>
        <v>46.5</v>
      </c>
      <c r="Z191" s="4"/>
    </row>
    <row r="192" spans="1:26" ht="35.25" customHeight="1">
      <c r="A192" s="73" t="s">
        <v>104</v>
      </c>
      <c r="B192" s="11" t="s">
        <v>245</v>
      </c>
      <c r="C192" s="70" t="s">
        <v>165</v>
      </c>
      <c r="D192" s="71" t="s">
        <v>165</v>
      </c>
      <c r="E192" s="70" t="s">
        <v>165</v>
      </c>
      <c r="F192" s="70" t="s">
        <v>240</v>
      </c>
      <c r="G192" s="71" t="s">
        <v>82</v>
      </c>
      <c r="H192" s="70" t="s">
        <v>165</v>
      </c>
      <c r="I192" s="70" t="s">
        <v>165</v>
      </c>
      <c r="J192" s="45" t="s">
        <v>165</v>
      </c>
      <c r="K192" s="70" t="s">
        <v>165</v>
      </c>
      <c r="L192" s="70" t="s">
        <v>165</v>
      </c>
      <c r="M192" s="5">
        <f>M193+M194</f>
        <v>0</v>
      </c>
      <c r="N192" s="5">
        <v>0</v>
      </c>
      <c r="O192" s="5">
        <f>O193+O194</f>
        <v>210</v>
      </c>
      <c r="P192" s="47">
        <f>P193+P194</f>
        <v>210</v>
      </c>
      <c r="Q192" s="50">
        <v>0</v>
      </c>
      <c r="R192" s="47">
        <v>0</v>
      </c>
      <c r="S192" s="5">
        <v>0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5">
        <f>Y193+Y194</f>
        <v>420</v>
      </c>
      <c r="Z192" s="4"/>
    </row>
    <row r="193" spans="1:26" ht="20.25" customHeight="1">
      <c r="A193" s="90"/>
      <c r="B193" s="69" t="s">
        <v>166</v>
      </c>
      <c r="C193" s="71" t="s">
        <v>178</v>
      </c>
      <c r="D193" s="71" t="s">
        <v>165</v>
      </c>
      <c r="E193" s="70" t="s">
        <v>165</v>
      </c>
      <c r="F193" s="70" t="s">
        <v>165</v>
      </c>
      <c r="G193" s="70" t="s">
        <v>165</v>
      </c>
      <c r="H193" s="3" t="s">
        <v>198</v>
      </c>
      <c r="I193" s="3" t="s">
        <v>101</v>
      </c>
      <c r="J193" s="59" t="s">
        <v>207</v>
      </c>
      <c r="K193" s="70" t="s">
        <v>165</v>
      </c>
      <c r="L193" s="70" t="s">
        <v>165</v>
      </c>
      <c r="M193" s="5">
        <v>0</v>
      </c>
      <c r="N193" s="5">
        <v>0</v>
      </c>
      <c r="O193" s="5">
        <v>63</v>
      </c>
      <c r="P193" s="47">
        <v>14.7</v>
      </c>
      <c r="Q193" s="50">
        <v>0</v>
      </c>
      <c r="R193" s="47">
        <v>0</v>
      </c>
      <c r="S193" s="5">
        <v>0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5">
        <f>O193+P193</f>
        <v>77.7</v>
      </c>
      <c r="Z193" s="4"/>
    </row>
    <row r="194" spans="1:26" ht="32.25" customHeight="1">
      <c r="A194" s="90"/>
      <c r="B194" s="69" t="s">
        <v>169</v>
      </c>
      <c r="C194" s="71"/>
      <c r="D194" s="71"/>
      <c r="E194" s="70"/>
      <c r="F194" s="70"/>
      <c r="G194" s="70"/>
      <c r="H194" s="70"/>
      <c r="I194" s="70"/>
      <c r="J194" s="45"/>
      <c r="K194" s="70"/>
      <c r="L194" s="70"/>
      <c r="M194" s="5">
        <v>0</v>
      </c>
      <c r="N194" s="5">
        <v>0</v>
      </c>
      <c r="O194" s="5">
        <v>147</v>
      </c>
      <c r="P194" s="47">
        <v>195.3</v>
      </c>
      <c r="Q194" s="50">
        <v>0</v>
      </c>
      <c r="R194" s="47">
        <v>0</v>
      </c>
      <c r="S194" s="5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5">
        <f>O194+P194</f>
        <v>342.3</v>
      </c>
      <c r="Z194" s="13">
        <f>SUM(Y194)</f>
        <v>342.3</v>
      </c>
    </row>
    <row r="195" spans="1:26" ht="20.25" customHeight="1">
      <c r="A195" s="90"/>
      <c r="B195" s="8" t="s">
        <v>170</v>
      </c>
      <c r="C195" s="71" t="s">
        <v>178</v>
      </c>
      <c r="D195" s="71" t="s">
        <v>165</v>
      </c>
      <c r="E195" s="70" t="s">
        <v>165</v>
      </c>
      <c r="F195" s="70" t="s">
        <v>165</v>
      </c>
      <c r="G195" s="70" t="s">
        <v>165</v>
      </c>
      <c r="H195" s="3" t="s">
        <v>198</v>
      </c>
      <c r="I195" s="3" t="s">
        <v>77</v>
      </c>
      <c r="J195" s="59" t="s">
        <v>207</v>
      </c>
      <c r="K195" s="70" t="s">
        <v>165</v>
      </c>
      <c r="L195" s="70" t="s">
        <v>165</v>
      </c>
      <c r="M195" s="5">
        <v>0</v>
      </c>
      <c r="N195" s="5">
        <v>0</v>
      </c>
      <c r="O195" s="5">
        <v>147</v>
      </c>
      <c r="P195" s="47">
        <v>195.3</v>
      </c>
      <c r="Q195" s="50">
        <v>0</v>
      </c>
      <c r="R195" s="47">
        <v>0</v>
      </c>
      <c r="S195" s="5">
        <v>0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5">
        <f>SUM(M195:S195)</f>
        <v>342.3</v>
      </c>
      <c r="Z195" s="4"/>
    </row>
    <row r="196" spans="1:26" ht="111.75" customHeight="1">
      <c r="A196" s="73" t="s">
        <v>228</v>
      </c>
      <c r="B196" s="11" t="s">
        <v>74</v>
      </c>
      <c r="C196" s="70" t="s">
        <v>165</v>
      </c>
      <c r="D196" s="71" t="s">
        <v>165</v>
      </c>
      <c r="E196" s="70" t="s">
        <v>165</v>
      </c>
      <c r="F196" s="70" t="s">
        <v>346</v>
      </c>
      <c r="G196" s="71" t="s">
        <v>82</v>
      </c>
      <c r="H196" s="70" t="s">
        <v>165</v>
      </c>
      <c r="I196" s="70" t="s">
        <v>165</v>
      </c>
      <c r="J196" s="45" t="s">
        <v>165</v>
      </c>
      <c r="K196" s="70" t="s">
        <v>165</v>
      </c>
      <c r="L196" s="70" t="s">
        <v>165</v>
      </c>
      <c r="M196" s="5">
        <v>60</v>
      </c>
      <c r="N196" s="5">
        <v>96</v>
      </c>
      <c r="O196" s="5">
        <v>96</v>
      </c>
      <c r="P196" s="47">
        <v>98</v>
      </c>
      <c r="Q196" s="50">
        <v>98</v>
      </c>
      <c r="R196" s="47">
        <f t="shared" ref="R196:X196" si="70">R197+R199</f>
        <v>98</v>
      </c>
      <c r="S196" s="5">
        <f t="shared" si="70"/>
        <v>98</v>
      </c>
      <c r="T196" s="5">
        <f t="shared" si="70"/>
        <v>78.099999999999994</v>
      </c>
      <c r="U196" s="5">
        <f t="shared" si="70"/>
        <v>80.8</v>
      </c>
      <c r="V196" s="5">
        <f t="shared" si="70"/>
        <v>98</v>
      </c>
      <c r="W196" s="5">
        <f t="shared" si="70"/>
        <v>98</v>
      </c>
      <c r="X196" s="5">
        <f t="shared" si="70"/>
        <v>98</v>
      </c>
      <c r="Y196" s="5">
        <f>Y197+Y199+Y198</f>
        <v>1096.9000000000001</v>
      </c>
      <c r="Z196" s="4"/>
    </row>
    <row r="197" spans="1:26" ht="21.75" customHeight="1">
      <c r="A197" s="72"/>
      <c r="B197" s="69" t="s">
        <v>166</v>
      </c>
      <c r="C197" s="71" t="s">
        <v>178</v>
      </c>
      <c r="D197" s="71" t="s">
        <v>165</v>
      </c>
      <c r="E197" s="70" t="s">
        <v>165</v>
      </c>
      <c r="F197" s="70" t="s">
        <v>165</v>
      </c>
      <c r="G197" s="70" t="s">
        <v>165</v>
      </c>
      <c r="H197" s="3" t="s">
        <v>198</v>
      </c>
      <c r="I197" s="3" t="s">
        <v>101</v>
      </c>
      <c r="J197" s="59" t="s">
        <v>200</v>
      </c>
      <c r="K197" s="70" t="s">
        <v>165</v>
      </c>
      <c r="L197" s="70" t="s">
        <v>165</v>
      </c>
      <c r="M197" s="5">
        <v>60</v>
      </c>
      <c r="N197" s="5">
        <v>96</v>
      </c>
      <c r="O197" s="5">
        <v>96</v>
      </c>
      <c r="P197" s="47">
        <v>0</v>
      </c>
      <c r="Q197" s="50">
        <v>0</v>
      </c>
      <c r="R197" s="47">
        <v>0</v>
      </c>
      <c r="S197" s="5">
        <v>0</v>
      </c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5">
        <f>SUM(M197:S197)</f>
        <v>252</v>
      </c>
      <c r="Z197" s="4"/>
    </row>
    <row r="198" spans="1:26" ht="21.75" customHeight="1">
      <c r="A198" s="72"/>
      <c r="B198" s="69" t="s">
        <v>166</v>
      </c>
      <c r="C198" s="71" t="s">
        <v>178</v>
      </c>
      <c r="D198" s="71" t="s">
        <v>165</v>
      </c>
      <c r="E198" s="70" t="s">
        <v>165</v>
      </c>
      <c r="F198" s="70" t="s">
        <v>165</v>
      </c>
      <c r="G198" s="70" t="s">
        <v>165</v>
      </c>
      <c r="H198" s="3" t="s">
        <v>198</v>
      </c>
      <c r="I198" s="3" t="s">
        <v>294</v>
      </c>
      <c r="J198" s="59" t="s">
        <v>200</v>
      </c>
      <c r="K198" s="70" t="s">
        <v>165</v>
      </c>
      <c r="L198" s="70" t="s">
        <v>165</v>
      </c>
      <c r="M198" s="5">
        <v>0</v>
      </c>
      <c r="N198" s="5">
        <v>0</v>
      </c>
      <c r="O198" s="5">
        <v>0</v>
      </c>
      <c r="P198" s="47">
        <v>98</v>
      </c>
      <c r="Q198" s="50">
        <v>98</v>
      </c>
      <c r="R198" s="47">
        <v>0</v>
      </c>
      <c r="S198" s="5">
        <v>0</v>
      </c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5">
        <f>SUM(M198:S198)+T198+U198+V198+W198+X198</f>
        <v>196</v>
      </c>
      <c r="Z198" s="4"/>
    </row>
    <row r="199" spans="1:26" ht="21" customHeight="1">
      <c r="A199" s="72"/>
      <c r="B199" s="69" t="s">
        <v>166</v>
      </c>
      <c r="C199" s="71" t="s">
        <v>178</v>
      </c>
      <c r="D199" s="71" t="s">
        <v>165</v>
      </c>
      <c r="E199" s="70" t="s">
        <v>165</v>
      </c>
      <c r="F199" s="70" t="s">
        <v>165</v>
      </c>
      <c r="G199" s="70" t="s">
        <v>165</v>
      </c>
      <c r="H199" s="3" t="s">
        <v>198</v>
      </c>
      <c r="I199" s="3" t="s">
        <v>294</v>
      </c>
      <c r="J199" s="59" t="s">
        <v>203</v>
      </c>
      <c r="K199" s="70" t="s">
        <v>165</v>
      </c>
      <c r="L199" s="70" t="s">
        <v>165</v>
      </c>
      <c r="M199" s="5">
        <v>0</v>
      </c>
      <c r="N199" s="5">
        <v>0</v>
      </c>
      <c r="O199" s="5">
        <v>0</v>
      </c>
      <c r="P199" s="47">
        <v>0</v>
      </c>
      <c r="Q199" s="50">
        <v>0</v>
      </c>
      <c r="R199" s="47">
        <v>98</v>
      </c>
      <c r="S199" s="5">
        <v>98</v>
      </c>
      <c r="T199" s="1">
        <v>78.099999999999994</v>
      </c>
      <c r="U199" s="1">
        <v>80.8</v>
      </c>
      <c r="V199" s="1">
        <v>98</v>
      </c>
      <c r="W199" s="1">
        <v>98</v>
      </c>
      <c r="X199" s="1">
        <v>98</v>
      </c>
      <c r="Y199" s="5">
        <f>SUM(M199:S199)+T199+U199+V199+W199+X199</f>
        <v>648.90000000000009</v>
      </c>
      <c r="Z199" s="4"/>
    </row>
    <row r="200" spans="1:26" ht="93.75" customHeight="1">
      <c r="A200" s="73" t="s">
        <v>105</v>
      </c>
      <c r="B200" s="11" t="s">
        <v>75</v>
      </c>
      <c r="C200" s="70" t="s">
        <v>165</v>
      </c>
      <c r="D200" s="71" t="s">
        <v>165</v>
      </c>
      <c r="E200" s="70" t="s">
        <v>165</v>
      </c>
      <c r="F200" s="70">
        <v>2021</v>
      </c>
      <c r="G200" s="71" t="s">
        <v>82</v>
      </c>
      <c r="H200" s="70" t="s">
        <v>165</v>
      </c>
      <c r="I200" s="70" t="s">
        <v>165</v>
      </c>
      <c r="J200" s="45" t="s">
        <v>165</v>
      </c>
      <c r="K200" s="70" t="s">
        <v>165</v>
      </c>
      <c r="L200" s="70" t="s">
        <v>165</v>
      </c>
      <c r="M200" s="5">
        <v>0</v>
      </c>
      <c r="N200" s="5">
        <v>0</v>
      </c>
      <c r="O200" s="5">
        <v>0</v>
      </c>
      <c r="P200" s="47">
        <v>0</v>
      </c>
      <c r="Q200" s="50">
        <v>0</v>
      </c>
      <c r="R200" s="47">
        <v>0</v>
      </c>
      <c r="S200" s="5">
        <v>0</v>
      </c>
      <c r="T200" s="1">
        <f>T201</f>
        <v>0</v>
      </c>
      <c r="U200" s="1">
        <f>U201</f>
        <v>0</v>
      </c>
      <c r="V200" s="1">
        <f>V201</f>
        <v>0</v>
      </c>
      <c r="W200" s="1">
        <f>W201</f>
        <v>0</v>
      </c>
      <c r="X200" s="1">
        <f>X201</f>
        <v>0</v>
      </c>
      <c r="Y200" s="5">
        <f>M200+N200+O200+P200+Q200+R200+S200+T200</f>
        <v>0</v>
      </c>
      <c r="Z200" s="4"/>
    </row>
    <row r="201" spans="1:26" ht="20.25" customHeight="1">
      <c r="A201" s="72"/>
      <c r="B201" s="69" t="s">
        <v>166</v>
      </c>
      <c r="C201" s="71" t="s">
        <v>178</v>
      </c>
      <c r="D201" s="71" t="s">
        <v>165</v>
      </c>
      <c r="E201" s="70" t="s">
        <v>165</v>
      </c>
      <c r="F201" s="70" t="s">
        <v>165</v>
      </c>
      <c r="G201" s="70" t="s">
        <v>165</v>
      </c>
      <c r="H201" s="3" t="s">
        <v>198</v>
      </c>
      <c r="I201" s="3" t="s">
        <v>101</v>
      </c>
      <c r="J201" s="59" t="s">
        <v>200</v>
      </c>
      <c r="K201" s="70" t="s">
        <v>165</v>
      </c>
      <c r="L201" s="70" t="s">
        <v>165</v>
      </c>
      <c r="M201" s="5">
        <v>0</v>
      </c>
      <c r="N201" s="5">
        <v>0</v>
      </c>
      <c r="O201" s="5">
        <v>0</v>
      </c>
      <c r="P201" s="47">
        <v>0</v>
      </c>
      <c r="Q201" s="50">
        <v>0</v>
      </c>
      <c r="R201" s="47">
        <v>0</v>
      </c>
      <c r="S201" s="5">
        <v>0</v>
      </c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5">
        <f>SUM(M201:S201)+T201</f>
        <v>0</v>
      </c>
      <c r="Z201" s="4"/>
    </row>
    <row r="202" spans="1:26" ht="183" customHeight="1">
      <c r="A202" s="73" t="s">
        <v>229</v>
      </c>
      <c r="B202" s="11" t="s">
        <v>70</v>
      </c>
      <c r="C202" s="70" t="s">
        <v>165</v>
      </c>
      <c r="D202" s="71" t="s">
        <v>165</v>
      </c>
      <c r="E202" s="70" t="s">
        <v>165</v>
      </c>
      <c r="F202" s="70" t="s">
        <v>346</v>
      </c>
      <c r="G202" s="71" t="s">
        <v>82</v>
      </c>
      <c r="H202" s="70" t="s">
        <v>165</v>
      </c>
      <c r="I202" s="70" t="s">
        <v>165</v>
      </c>
      <c r="J202" s="45" t="s">
        <v>165</v>
      </c>
      <c r="K202" s="70" t="s">
        <v>165</v>
      </c>
      <c r="L202" s="70" t="s">
        <v>165</v>
      </c>
      <c r="M202" s="5">
        <f t="shared" ref="M202:X202" si="71">M204+M205+M203</f>
        <v>240</v>
      </c>
      <c r="N202" s="5">
        <f t="shared" si="71"/>
        <v>250</v>
      </c>
      <c r="O202" s="5">
        <f t="shared" si="71"/>
        <v>120</v>
      </c>
      <c r="P202" s="47">
        <f t="shared" si="71"/>
        <v>120</v>
      </c>
      <c r="Q202" s="47">
        <f t="shared" si="71"/>
        <v>190</v>
      </c>
      <c r="R202" s="47">
        <f t="shared" si="71"/>
        <v>60</v>
      </c>
      <c r="S202" s="5">
        <f t="shared" si="71"/>
        <v>90</v>
      </c>
      <c r="T202" s="5">
        <f t="shared" si="71"/>
        <v>71.7</v>
      </c>
      <c r="U202" s="5">
        <f t="shared" si="71"/>
        <v>74.2</v>
      </c>
      <c r="V202" s="5">
        <f t="shared" si="71"/>
        <v>90</v>
      </c>
      <c r="W202" s="5">
        <f t="shared" si="71"/>
        <v>90</v>
      </c>
      <c r="X202" s="5">
        <f t="shared" si="71"/>
        <v>90</v>
      </c>
      <c r="Y202" s="5">
        <f>Y203+Y205+Y204</f>
        <v>1485.8999999999999</v>
      </c>
      <c r="Z202" s="4"/>
    </row>
    <row r="203" spans="1:26" ht="23.25" customHeight="1">
      <c r="A203" s="90"/>
      <c r="B203" s="69" t="s">
        <v>166</v>
      </c>
      <c r="C203" s="71" t="s">
        <v>178</v>
      </c>
      <c r="D203" s="71" t="s">
        <v>165</v>
      </c>
      <c r="E203" s="70" t="s">
        <v>165</v>
      </c>
      <c r="F203" s="70" t="s">
        <v>165</v>
      </c>
      <c r="G203" s="70" t="s">
        <v>165</v>
      </c>
      <c r="H203" s="3" t="s">
        <v>198</v>
      </c>
      <c r="I203" s="15" t="s">
        <v>360</v>
      </c>
      <c r="J203" s="59" t="s">
        <v>203</v>
      </c>
      <c r="K203" s="4"/>
      <c r="L203" s="4"/>
      <c r="M203" s="4">
        <v>0</v>
      </c>
      <c r="N203" s="4">
        <v>0</v>
      </c>
      <c r="O203" s="4">
        <v>0</v>
      </c>
      <c r="P203" s="57">
        <v>0</v>
      </c>
      <c r="Q203" s="57">
        <v>0</v>
      </c>
      <c r="R203" s="47">
        <v>60</v>
      </c>
      <c r="S203" s="5">
        <v>90</v>
      </c>
      <c r="T203" s="1">
        <v>71.7</v>
      </c>
      <c r="U203" s="1">
        <v>74.2</v>
      </c>
      <c r="V203" s="1">
        <v>90</v>
      </c>
      <c r="W203" s="1">
        <v>90</v>
      </c>
      <c r="X203" s="1">
        <v>90</v>
      </c>
      <c r="Y203" s="5">
        <f>SUM(M203:X203)</f>
        <v>565.9</v>
      </c>
      <c r="Z203" s="4"/>
    </row>
    <row r="204" spans="1:26" ht="23.25" customHeight="1">
      <c r="A204" s="90"/>
      <c r="B204" s="69" t="s">
        <v>166</v>
      </c>
      <c r="C204" s="71" t="s">
        <v>178</v>
      </c>
      <c r="D204" s="71" t="s">
        <v>165</v>
      </c>
      <c r="E204" s="70" t="s">
        <v>165</v>
      </c>
      <c r="F204" s="70" t="s">
        <v>165</v>
      </c>
      <c r="G204" s="70" t="s">
        <v>165</v>
      </c>
      <c r="H204" s="3" t="s">
        <v>198</v>
      </c>
      <c r="I204" s="15" t="s">
        <v>101</v>
      </c>
      <c r="J204" s="59" t="s">
        <v>200</v>
      </c>
      <c r="K204" s="70" t="s">
        <v>165</v>
      </c>
      <c r="L204" s="70" t="s">
        <v>165</v>
      </c>
      <c r="M204" s="5">
        <v>120</v>
      </c>
      <c r="N204" s="5">
        <v>75</v>
      </c>
      <c r="O204" s="5">
        <v>36</v>
      </c>
      <c r="P204" s="47">
        <v>8.4</v>
      </c>
      <c r="Q204" s="50">
        <v>11.4</v>
      </c>
      <c r="R204" s="47">
        <v>0</v>
      </c>
      <c r="S204" s="5">
        <v>0</v>
      </c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5">
        <f>SUM(M204:X204)</f>
        <v>250.8</v>
      </c>
      <c r="Z204" s="4"/>
    </row>
    <row r="205" spans="1:26" ht="37.5" customHeight="1">
      <c r="A205" s="90"/>
      <c r="B205" s="69" t="s">
        <v>169</v>
      </c>
      <c r="C205" s="71"/>
      <c r="D205" s="71"/>
      <c r="E205" s="70"/>
      <c r="F205" s="70"/>
      <c r="G205" s="70"/>
      <c r="H205" s="70"/>
      <c r="I205" s="70"/>
      <c r="J205" s="45"/>
      <c r="K205" s="70"/>
      <c r="L205" s="70"/>
      <c r="M205" s="5">
        <f>M206</f>
        <v>120</v>
      </c>
      <c r="N205" s="5">
        <v>175</v>
      </c>
      <c r="O205" s="5">
        <v>84</v>
      </c>
      <c r="P205" s="47">
        <v>111.6</v>
      </c>
      <c r="Q205" s="50">
        <v>178.6</v>
      </c>
      <c r="R205" s="47">
        <v>0</v>
      </c>
      <c r="S205" s="5">
        <v>0</v>
      </c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5">
        <f>Y206</f>
        <v>669.2</v>
      </c>
      <c r="Z205" s="4"/>
    </row>
    <row r="206" spans="1:26" ht="20.25" customHeight="1">
      <c r="A206" s="90"/>
      <c r="B206" s="8" t="s">
        <v>170</v>
      </c>
      <c r="C206" s="71" t="s">
        <v>178</v>
      </c>
      <c r="D206" s="71" t="s">
        <v>165</v>
      </c>
      <c r="E206" s="70" t="s">
        <v>165</v>
      </c>
      <c r="F206" s="70" t="s">
        <v>165</v>
      </c>
      <c r="G206" s="70" t="s">
        <v>165</v>
      </c>
      <c r="H206" s="3" t="s">
        <v>198</v>
      </c>
      <c r="I206" s="3" t="s">
        <v>77</v>
      </c>
      <c r="J206" s="59" t="s">
        <v>200</v>
      </c>
      <c r="K206" s="70" t="s">
        <v>165</v>
      </c>
      <c r="L206" s="70" t="s">
        <v>165</v>
      </c>
      <c r="M206" s="5">
        <v>120</v>
      </c>
      <c r="N206" s="5">
        <v>175</v>
      </c>
      <c r="O206" s="5">
        <v>84</v>
      </c>
      <c r="P206" s="47">
        <v>111.6</v>
      </c>
      <c r="Q206" s="50">
        <v>178.6</v>
      </c>
      <c r="R206" s="47">
        <v>0</v>
      </c>
      <c r="S206" s="5">
        <v>0</v>
      </c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5">
        <f>SUM(M206:S206)</f>
        <v>669.2</v>
      </c>
      <c r="Z206" s="4"/>
    </row>
    <row r="207" spans="1:26" ht="66" customHeight="1">
      <c r="A207" s="73" t="s">
        <v>230</v>
      </c>
      <c r="B207" s="11" t="s">
        <v>237</v>
      </c>
      <c r="C207" s="70" t="s">
        <v>165</v>
      </c>
      <c r="D207" s="71" t="s">
        <v>165</v>
      </c>
      <c r="E207" s="70" t="s">
        <v>165</v>
      </c>
      <c r="F207" s="70" t="s">
        <v>181</v>
      </c>
      <c r="G207" s="71" t="s">
        <v>82</v>
      </c>
      <c r="H207" s="70" t="s">
        <v>165</v>
      </c>
      <c r="I207" s="70" t="s">
        <v>165</v>
      </c>
      <c r="J207" s="45" t="s">
        <v>165</v>
      </c>
      <c r="K207" s="70" t="s">
        <v>165</v>
      </c>
      <c r="L207" s="70" t="s">
        <v>165</v>
      </c>
      <c r="M207" s="5">
        <f>M208+M209</f>
        <v>420</v>
      </c>
      <c r="N207" s="5">
        <f>N208+N209</f>
        <v>1200</v>
      </c>
      <c r="O207" s="5">
        <v>0</v>
      </c>
      <c r="P207" s="47">
        <v>0</v>
      </c>
      <c r="Q207" s="50">
        <v>0</v>
      </c>
      <c r="R207" s="47">
        <v>0</v>
      </c>
      <c r="S207" s="5">
        <v>0</v>
      </c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5">
        <f>Y208+Y209</f>
        <v>1620</v>
      </c>
      <c r="Z207" s="4"/>
    </row>
    <row r="208" spans="1:26" ht="23.25" customHeight="1">
      <c r="A208" s="72"/>
      <c r="B208" s="69" t="s">
        <v>166</v>
      </c>
      <c r="C208" s="71" t="s">
        <v>178</v>
      </c>
      <c r="D208" s="71" t="s">
        <v>165</v>
      </c>
      <c r="E208" s="70" t="s">
        <v>165</v>
      </c>
      <c r="F208" s="70" t="s">
        <v>165</v>
      </c>
      <c r="G208" s="70" t="s">
        <v>165</v>
      </c>
      <c r="H208" s="3" t="s">
        <v>198</v>
      </c>
      <c r="I208" s="3" t="s">
        <v>201</v>
      </c>
      <c r="J208" s="59" t="s">
        <v>203</v>
      </c>
      <c r="K208" s="70" t="s">
        <v>165</v>
      </c>
      <c r="L208" s="70" t="s">
        <v>165</v>
      </c>
      <c r="M208" s="5">
        <v>210</v>
      </c>
      <c r="N208" s="5">
        <v>360</v>
      </c>
      <c r="O208" s="5">
        <v>0</v>
      </c>
      <c r="P208" s="47">
        <v>0</v>
      </c>
      <c r="Q208" s="50">
        <v>0</v>
      </c>
      <c r="R208" s="47">
        <v>0</v>
      </c>
      <c r="S208" s="5">
        <v>0</v>
      </c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5">
        <f>SUM(M208:S208)</f>
        <v>570</v>
      </c>
      <c r="Z208" s="4"/>
    </row>
    <row r="209" spans="1:26" ht="32.25" customHeight="1">
      <c r="A209" s="72"/>
      <c r="B209" s="69" t="s">
        <v>169</v>
      </c>
      <c r="C209" s="71"/>
      <c r="D209" s="71"/>
      <c r="E209" s="70"/>
      <c r="F209" s="70"/>
      <c r="G209" s="70"/>
      <c r="H209" s="70"/>
      <c r="I209" s="70"/>
      <c r="J209" s="45"/>
      <c r="K209" s="70"/>
      <c r="L209" s="70"/>
      <c r="M209" s="5">
        <f>M210</f>
        <v>210</v>
      </c>
      <c r="N209" s="5">
        <v>840</v>
      </c>
      <c r="O209" s="5">
        <v>0</v>
      </c>
      <c r="P209" s="47">
        <v>0</v>
      </c>
      <c r="Q209" s="50">
        <v>0</v>
      </c>
      <c r="R209" s="47">
        <v>0</v>
      </c>
      <c r="S209" s="5">
        <v>0</v>
      </c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5">
        <f>Y210</f>
        <v>1050</v>
      </c>
      <c r="Z209" s="4"/>
    </row>
    <row r="210" spans="1:26">
      <c r="A210" s="72"/>
      <c r="B210" s="8" t="s">
        <v>170</v>
      </c>
      <c r="C210" s="71" t="s">
        <v>178</v>
      </c>
      <c r="D210" s="71" t="s">
        <v>165</v>
      </c>
      <c r="E210" s="70" t="s">
        <v>165</v>
      </c>
      <c r="F210" s="70" t="s">
        <v>165</v>
      </c>
      <c r="G210" s="70" t="s">
        <v>165</v>
      </c>
      <c r="H210" s="3" t="s">
        <v>198</v>
      </c>
      <c r="I210" s="3" t="s">
        <v>253</v>
      </c>
      <c r="J210" s="59" t="s">
        <v>203</v>
      </c>
      <c r="K210" s="70" t="s">
        <v>165</v>
      </c>
      <c r="L210" s="70" t="s">
        <v>165</v>
      </c>
      <c r="M210" s="5">
        <v>210</v>
      </c>
      <c r="N210" s="5">
        <v>840</v>
      </c>
      <c r="O210" s="5">
        <v>0</v>
      </c>
      <c r="P210" s="47">
        <v>0</v>
      </c>
      <c r="Q210" s="50">
        <v>0</v>
      </c>
      <c r="R210" s="47">
        <v>0</v>
      </c>
      <c r="S210" s="5">
        <v>0</v>
      </c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5">
        <f>SUM(M210:S210)</f>
        <v>1050</v>
      </c>
      <c r="Z210" s="4"/>
    </row>
    <row r="211" spans="1:26" ht="47.25">
      <c r="A211" s="73" t="s">
        <v>106</v>
      </c>
      <c r="B211" s="11" t="s">
        <v>250</v>
      </c>
      <c r="C211" s="70" t="s">
        <v>165</v>
      </c>
      <c r="D211" s="71" t="s">
        <v>165</v>
      </c>
      <c r="E211" s="70" t="s">
        <v>165</v>
      </c>
      <c r="F211" s="70" t="s">
        <v>348</v>
      </c>
      <c r="G211" s="71" t="s">
        <v>82</v>
      </c>
      <c r="H211" s="70" t="s">
        <v>165</v>
      </c>
      <c r="I211" s="70" t="s">
        <v>165</v>
      </c>
      <c r="J211" s="45" t="s">
        <v>165</v>
      </c>
      <c r="K211" s="70" t="s">
        <v>165</v>
      </c>
      <c r="L211" s="70" t="s">
        <v>165</v>
      </c>
      <c r="M211" s="5">
        <f>M212+M213+M214</f>
        <v>0</v>
      </c>
      <c r="N211" s="5">
        <f t="shared" ref="N211:X211" si="72">N212+N213+N214</f>
        <v>0</v>
      </c>
      <c r="O211" s="5">
        <f t="shared" si="72"/>
        <v>97</v>
      </c>
      <c r="P211" s="47">
        <f t="shared" si="72"/>
        <v>97</v>
      </c>
      <c r="Q211" s="47">
        <f t="shared" si="72"/>
        <v>97</v>
      </c>
      <c r="R211" s="47">
        <f t="shared" si="72"/>
        <v>97</v>
      </c>
      <c r="S211" s="5">
        <f t="shared" si="72"/>
        <v>98</v>
      </c>
      <c r="T211" s="5">
        <f t="shared" si="72"/>
        <v>95</v>
      </c>
      <c r="U211" s="5">
        <f t="shared" si="72"/>
        <v>97</v>
      </c>
      <c r="V211" s="5">
        <f t="shared" si="72"/>
        <v>98</v>
      </c>
      <c r="W211" s="5">
        <f t="shared" si="72"/>
        <v>98</v>
      </c>
      <c r="X211" s="5">
        <f t="shared" si="72"/>
        <v>98</v>
      </c>
      <c r="Y211" s="5">
        <f>Y212+Y214+Y213</f>
        <v>972</v>
      </c>
      <c r="Z211" s="4"/>
    </row>
    <row r="212" spans="1:26" ht="21.75" customHeight="1">
      <c r="A212" s="72"/>
      <c r="B212" s="69" t="s">
        <v>166</v>
      </c>
      <c r="C212" s="71" t="s">
        <v>178</v>
      </c>
      <c r="D212" s="71" t="s">
        <v>165</v>
      </c>
      <c r="E212" s="70" t="s">
        <v>165</v>
      </c>
      <c r="F212" s="70" t="s">
        <v>165</v>
      </c>
      <c r="G212" s="70" t="s">
        <v>165</v>
      </c>
      <c r="H212" s="3" t="s">
        <v>198</v>
      </c>
      <c r="I212" s="3" t="s">
        <v>361</v>
      </c>
      <c r="J212" s="59" t="s">
        <v>207</v>
      </c>
      <c r="K212" s="4"/>
      <c r="L212" s="4"/>
      <c r="M212" s="4">
        <v>0</v>
      </c>
      <c r="N212" s="4">
        <v>0</v>
      </c>
      <c r="O212" s="4">
        <v>0</v>
      </c>
      <c r="P212" s="57">
        <v>0</v>
      </c>
      <c r="Q212" s="57">
        <v>0</v>
      </c>
      <c r="R212" s="47">
        <v>97</v>
      </c>
      <c r="S212" s="5">
        <v>98</v>
      </c>
      <c r="T212" s="1">
        <v>95</v>
      </c>
      <c r="U212" s="1">
        <v>97</v>
      </c>
      <c r="V212" s="1">
        <v>98</v>
      </c>
      <c r="W212" s="1">
        <v>98</v>
      </c>
      <c r="X212" s="1">
        <v>98</v>
      </c>
      <c r="Y212" s="5">
        <f>SUM(M212:X212)</f>
        <v>681</v>
      </c>
      <c r="Z212" s="4"/>
    </row>
    <row r="213" spans="1:26" ht="21.75" customHeight="1">
      <c r="A213" s="72"/>
      <c r="B213" s="69" t="s">
        <v>166</v>
      </c>
      <c r="C213" s="71" t="s">
        <v>178</v>
      </c>
      <c r="D213" s="71" t="s">
        <v>165</v>
      </c>
      <c r="E213" s="70" t="s">
        <v>165</v>
      </c>
      <c r="F213" s="70" t="s">
        <v>165</v>
      </c>
      <c r="G213" s="70" t="s">
        <v>165</v>
      </c>
      <c r="H213" s="3" t="s">
        <v>198</v>
      </c>
      <c r="I213" s="3" t="s">
        <v>101</v>
      </c>
      <c r="J213" s="59" t="s">
        <v>207</v>
      </c>
      <c r="K213" s="70" t="s">
        <v>165</v>
      </c>
      <c r="L213" s="70" t="s">
        <v>165</v>
      </c>
      <c r="M213" s="5">
        <v>0</v>
      </c>
      <c r="N213" s="5">
        <v>0</v>
      </c>
      <c r="O213" s="5">
        <v>97</v>
      </c>
      <c r="P213" s="47">
        <v>6.79</v>
      </c>
      <c r="Q213" s="50">
        <v>5.82</v>
      </c>
      <c r="R213" s="47">
        <v>0</v>
      </c>
      <c r="S213" s="5">
        <v>0</v>
      </c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5">
        <f>SUM(M213:X213)</f>
        <v>109.61000000000001</v>
      </c>
      <c r="Z213" s="4"/>
    </row>
    <row r="214" spans="1:26" ht="36" customHeight="1">
      <c r="A214" s="72"/>
      <c r="B214" s="69" t="s">
        <v>169</v>
      </c>
      <c r="C214" s="71"/>
      <c r="D214" s="71"/>
      <c r="E214" s="70"/>
      <c r="F214" s="70"/>
      <c r="G214" s="70"/>
      <c r="H214" s="70"/>
      <c r="I214" s="70"/>
      <c r="J214" s="45"/>
      <c r="K214" s="70"/>
      <c r="L214" s="70"/>
      <c r="M214" s="5">
        <v>0</v>
      </c>
      <c r="N214" s="5">
        <v>0</v>
      </c>
      <c r="O214" s="5">
        <v>0</v>
      </c>
      <c r="P214" s="47">
        <f>P215</f>
        <v>90.21</v>
      </c>
      <c r="Q214" s="50">
        <v>91.18</v>
      </c>
      <c r="R214" s="50">
        <v>0</v>
      </c>
      <c r="S214" s="1">
        <v>0</v>
      </c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5">
        <f>SUM(M214:S214)</f>
        <v>181.39</v>
      </c>
      <c r="Z214" s="4"/>
    </row>
    <row r="215" spans="1:26" ht="18" customHeight="1">
      <c r="A215" s="72"/>
      <c r="B215" s="8" t="s">
        <v>170</v>
      </c>
      <c r="C215" s="71" t="s">
        <v>178</v>
      </c>
      <c r="D215" s="71" t="s">
        <v>165</v>
      </c>
      <c r="E215" s="70" t="s">
        <v>165</v>
      </c>
      <c r="F215" s="70" t="s">
        <v>165</v>
      </c>
      <c r="G215" s="70" t="s">
        <v>165</v>
      </c>
      <c r="H215" s="3" t="s">
        <v>198</v>
      </c>
      <c r="I215" s="3" t="s">
        <v>77</v>
      </c>
      <c r="J215" s="59" t="s">
        <v>207</v>
      </c>
      <c r="K215" s="70" t="s">
        <v>165</v>
      </c>
      <c r="L215" s="70" t="s">
        <v>165</v>
      </c>
      <c r="M215" s="5">
        <v>0</v>
      </c>
      <c r="N215" s="5">
        <v>0</v>
      </c>
      <c r="O215" s="5">
        <v>0</v>
      </c>
      <c r="P215" s="47">
        <v>90.21</v>
      </c>
      <c r="Q215" s="50">
        <v>91.18</v>
      </c>
      <c r="R215" s="50">
        <v>0</v>
      </c>
      <c r="S215" s="1">
        <v>0</v>
      </c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5">
        <f>SUM(M215:S215)</f>
        <v>181.39</v>
      </c>
      <c r="Z215" s="4"/>
    </row>
    <row r="216" spans="1:26" ht="85.5" customHeight="1">
      <c r="A216" s="73" t="s">
        <v>231</v>
      </c>
      <c r="B216" s="11" t="s">
        <v>252</v>
      </c>
      <c r="C216" s="70" t="s">
        <v>165</v>
      </c>
      <c r="D216" s="71" t="s">
        <v>165</v>
      </c>
      <c r="E216" s="70" t="s">
        <v>165</v>
      </c>
      <c r="F216" s="71" t="s">
        <v>344</v>
      </c>
      <c r="G216" s="71" t="s">
        <v>82</v>
      </c>
      <c r="H216" s="70" t="s">
        <v>165</v>
      </c>
      <c r="I216" s="70" t="s">
        <v>165</v>
      </c>
      <c r="J216" s="45" t="s">
        <v>165</v>
      </c>
      <c r="K216" s="70" t="s">
        <v>165</v>
      </c>
      <c r="L216" s="70" t="s">
        <v>165</v>
      </c>
      <c r="M216" s="5">
        <f>M217+M218+M219</f>
        <v>0</v>
      </c>
      <c r="N216" s="5">
        <f t="shared" ref="N216:X216" si="73">N217+N218+N219</f>
        <v>0</v>
      </c>
      <c r="O216" s="5">
        <f t="shared" si="73"/>
        <v>280</v>
      </c>
      <c r="P216" s="47">
        <f t="shared" si="73"/>
        <v>0</v>
      </c>
      <c r="Q216" s="47">
        <f t="shared" si="73"/>
        <v>300</v>
      </c>
      <c r="R216" s="47">
        <f t="shared" si="73"/>
        <v>0</v>
      </c>
      <c r="S216" s="5">
        <f t="shared" si="73"/>
        <v>299</v>
      </c>
      <c r="T216" s="5">
        <f t="shared" si="73"/>
        <v>0</v>
      </c>
      <c r="U216" s="5">
        <f t="shared" si="73"/>
        <v>230.4</v>
      </c>
      <c r="V216" s="5">
        <f t="shared" si="73"/>
        <v>0</v>
      </c>
      <c r="W216" s="5">
        <f t="shared" si="73"/>
        <v>299</v>
      </c>
      <c r="X216" s="5">
        <f t="shared" si="73"/>
        <v>0</v>
      </c>
      <c r="Y216" s="5">
        <f>Y217+Y219+Y218</f>
        <v>1408.4</v>
      </c>
      <c r="Z216" s="4"/>
    </row>
    <row r="217" spans="1:26" ht="24" customHeight="1">
      <c r="A217" s="72"/>
      <c r="B217" s="69" t="s">
        <v>166</v>
      </c>
      <c r="C217" s="71" t="s">
        <v>178</v>
      </c>
      <c r="D217" s="71" t="s">
        <v>165</v>
      </c>
      <c r="E217" s="70" t="s">
        <v>165</v>
      </c>
      <c r="F217" s="70" t="s">
        <v>165</v>
      </c>
      <c r="G217" s="70" t="s">
        <v>165</v>
      </c>
      <c r="H217" s="3" t="s">
        <v>198</v>
      </c>
      <c r="I217" s="3" t="s">
        <v>361</v>
      </c>
      <c r="J217" s="59" t="s">
        <v>207</v>
      </c>
      <c r="K217" s="4"/>
      <c r="L217" s="4"/>
      <c r="M217" s="4">
        <v>0</v>
      </c>
      <c r="N217" s="4">
        <v>0</v>
      </c>
      <c r="O217" s="4">
        <v>0</v>
      </c>
      <c r="P217" s="57">
        <v>0</v>
      </c>
      <c r="Q217" s="57">
        <v>0</v>
      </c>
      <c r="R217" s="47">
        <v>0</v>
      </c>
      <c r="S217" s="5">
        <v>299</v>
      </c>
      <c r="T217" s="1">
        <v>0</v>
      </c>
      <c r="U217" s="1">
        <v>230.4</v>
      </c>
      <c r="V217" s="1">
        <v>0</v>
      </c>
      <c r="W217" s="1">
        <v>299</v>
      </c>
      <c r="X217" s="1">
        <v>0</v>
      </c>
      <c r="Y217" s="5">
        <f>SUM(M217:X217)</f>
        <v>828.4</v>
      </c>
      <c r="Z217" s="4"/>
    </row>
    <row r="218" spans="1:26" ht="24" customHeight="1">
      <c r="A218" s="72"/>
      <c r="B218" s="69" t="s">
        <v>166</v>
      </c>
      <c r="C218" s="71" t="s">
        <v>178</v>
      </c>
      <c r="D218" s="71" t="s">
        <v>165</v>
      </c>
      <c r="E218" s="70" t="s">
        <v>165</v>
      </c>
      <c r="F218" s="70" t="s">
        <v>165</v>
      </c>
      <c r="G218" s="70" t="s">
        <v>165</v>
      </c>
      <c r="H218" s="3" t="s">
        <v>198</v>
      </c>
      <c r="I218" s="3" t="s">
        <v>101</v>
      </c>
      <c r="J218" s="59" t="s">
        <v>207</v>
      </c>
      <c r="K218" s="70" t="s">
        <v>165</v>
      </c>
      <c r="L218" s="70" t="s">
        <v>165</v>
      </c>
      <c r="M218" s="5">
        <v>0</v>
      </c>
      <c r="N218" s="5">
        <v>0</v>
      </c>
      <c r="O218" s="5">
        <v>280</v>
      </c>
      <c r="P218" s="47">
        <v>0</v>
      </c>
      <c r="Q218" s="50">
        <v>18</v>
      </c>
      <c r="R218" s="47">
        <v>0</v>
      </c>
      <c r="S218" s="5">
        <v>0</v>
      </c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5">
        <f>SUM(M218:X218)</f>
        <v>298</v>
      </c>
      <c r="Z218" s="4"/>
    </row>
    <row r="219" spans="1:26" ht="33" customHeight="1">
      <c r="A219" s="72"/>
      <c r="B219" s="69" t="s">
        <v>169</v>
      </c>
      <c r="C219" s="71"/>
      <c r="D219" s="71"/>
      <c r="E219" s="70"/>
      <c r="F219" s="70"/>
      <c r="G219" s="70"/>
      <c r="H219" s="70"/>
      <c r="I219" s="70"/>
      <c r="J219" s="45"/>
      <c r="K219" s="70"/>
      <c r="L219" s="70"/>
      <c r="M219" s="5">
        <v>0</v>
      </c>
      <c r="N219" s="5">
        <v>0</v>
      </c>
      <c r="O219" s="5">
        <v>0</v>
      </c>
      <c r="P219" s="47">
        <v>0</v>
      </c>
      <c r="Q219" s="50">
        <v>282</v>
      </c>
      <c r="R219" s="47">
        <v>0</v>
      </c>
      <c r="S219" s="5">
        <v>0</v>
      </c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5">
        <f>SUM(M219:S219)</f>
        <v>282</v>
      </c>
      <c r="Z219" s="4"/>
    </row>
    <row r="220" spans="1:26" ht="21" customHeight="1">
      <c r="A220" s="72"/>
      <c r="B220" s="8" t="s">
        <v>170</v>
      </c>
      <c r="C220" s="71" t="s">
        <v>178</v>
      </c>
      <c r="D220" s="71" t="s">
        <v>165</v>
      </c>
      <c r="E220" s="70" t="s">
        <v>165</v>
      </c>
      <c r="F220" s="70" t="s">
        <v>165</v>
      </c>
      <c r="G220" s="70" t="s">
        <v>165</v>
      </c>
      <c r="H220" s="3" t="s">
        <v>198</v>
      </c>
      <c r="I220" s="3" t="s">
        <v>253</v>
      </c>
      <c r="J220" s="59" t="s">
        <v>207</v>
      </c>
      <c r="K220" s="70" t="s">
        <v>165</v>
      </c>
      <c r="L220" s="70" t="s">
        <v>165</v>
      </c>
      <c r="M220" s="5">
        <v>0</v>
      </c>
      <c r="N220" s="5">
        <v>0</v>
      </c>
      <c r="O220" s="5">
        <v>0</v>
      </c>
      <c r="P220" s="47">
        <v>0</v>
      </c>
      <c r="Q220" s="50">
        <v>282</v>
      </c>
      <c r="R220" s="47">
        <v>0</v>
      </c>
      <c r="S220" s="5">
        <v>0</v>
      </c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5">
        <f>SUM(M220:S220)</f>
        <v>282</v>
      </c>
      <c r="Z220" s="4"/>
    </row>
    <row r="221" spans="1:26" ht="53.25" customHeight="1">
      <c r="A221" s="73" t="s">
        <v>232</v>
      </c>
      <c r="B221" s="11" t="s">
        <v>251</v>
      </c>
      <c r="C221" s="70" t="s">
        <v>165</v>
      </c>
      <c r="D221" s="71" t="s">
        <v>165</v>
      </c>
      <c r="E221" s="70" t="s">
        <v>165</v>
      </c>
      <c r="F221" s="71" t="s">
        <v>343</v>
      </c>
      <c r="G221" s="71" t="s">
        <v>82</v>
      </c>
      <c r="H221" s="70" t="s">
        <v>165</v>
      </c>
      <c r="I221" s="70" t="s">
        <v>165</v>
      </c>
      <c r="J221" s="45" t="s">
        <v>165</v>
      </c>
      <c r="K221" s="70" t="s">
        <v>165</v>
      </c>
      <c r="L221" s="70" t="s">
        <v>165</v>
      </c>
      <c r="M221" s="5">
        <v>0</v>
      </c>
      <c r="N221" s="5">
        <v>0</v>
      </c>
      <c r="O221" s="5">
        <v>0</v>
      </c>
      <c r="P221" s="47">
        <v>0</v>
      </c>
      <c r="Q221" s="50">
        <v>0</v>
      </c>
      <c r="R221" s="47">
        <f>R222+R224</f>
        <v>0</v>
      </c>
      <c r="S221" s="5">
        <v>0</v>
      </c>
      <c r="T221" s="1">
        <f>T222</f>
        <v>0</v>
      </c>
      <c r="U221" s="1">
        <f>U222</f>
        <v>0</v>
      </c>
      <c r="V221" s="1">
        <f>V222</f>
        <v>0</v>
      </c>
      <c r="W221" s="1">
        <f>W222</f>
        <v>0</v>
      </c>
      <c r="X221" s="1">
        <f>X222</f>
        <v>0</v>
      </c>
      <c r="Y221" s="5">
        <f>Y222+Y223</f>
        <v>0</v>
      </c>
      <c r="Z221" s="4"/>
    </row>
    <row r="222" spans="1:26" ht="24" customHeight="1">
      <c r="A222" s="72"/>
      <c r="B222" s="69" t="s">
        <v>166</v>
      </c>
      <c r="C222" s="71" t="s">
        <v>178</v>
      </c>
      <c r="D222" s="71" t="s">
        <v>165</v>
      </c>
      <c r="E222" s="70" t="s">
        <v>165</v>
      </c>
      <c r="F222" s="70" t="s">
        <v>165</v>
      </c>
      <c r="G222" s="70" t="s">
        <v>165</v>
      </c>
      <c r="H222" s="3" t="s">
        <v>198</v>
      </c>
      <c r="I222" s="3" t="s">
        <v>101</v>
      </c>
      <c r="J222" s="59" t="s">
        <v>207</v>
      </c>
      <c r="K222" s="70" t="s">
        <v>165</v>
      </c>
      <c r="L222" s="70" t="s">
        <v>165</v>
      </c>
      <c r="M222" s="5">
        <v>0</v>
      </c>
      <c r="N222" s="5">
        <v>0</v>
      </c>
      <c r="O222" s="5">
        <v>0</v>
      </c>
      <c r="P222" s="47">
        <v>0</v>
      </c>
      <c r="Q222" s="50">
        <v>0</v>
      </c>
      <c r="R222" s="47">
        <v>0</v>
      </c>
      <c r="S222" s="5">
        <v>0</v>
      </c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5">
        <f>SUM(M222:S222)+T222+V222+X222</f>
        <v>0</v>
      </c>
      <c r="Z222" s="4"/>
    </row>
    <row r="223" spans="1:26" ht="38.25" customHeight="1">
      <c r="A223" s="72"/>
      <c r="B223" s="69" t="s">
        <v>169</v>
      </c>
      <c r="C223" s="71"/>
      <c r="D223" s="71"/>
      <c r="E223" s="70"/>
      <c r="F223" s="70"/>
      <c r="G223" s="70"/>
      <c r="H223" s="70"/>
      <c r="I223" s="70"/>
      <c r="J223" s="45"/>
      <c r="K223" s="70"/>
      <c r="L223" s="70"/>
      <c r="M223" s="5">
        <v>0</v>
      </c>
      <c r="N223" s="5">
        <v>0</v>
      </c>
      <c r="O223" s="5">
        <v>0</v>
      </c>
      <c r="P223" s="47">
        <v>0</v>
      </c>
      <c r="Q223" s="47">
        <v>0</v>
      </c>
      <c r="R223" s="47">
        <v>0</v>
      </c>
      <c r="S223" s="5">
        <v>0</v>
      </c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5">
        <f>SUM(M223:S223)</f>
        <v>0</v>
      </c>
      <c r="Z223" s="4"/>
    </row>
    <row r="224" spans="1:26">
      <c r="A224" s="72"/>
      <c r="B224" s="8" t="s">
        <v>170</v>
      </c>
      <c r="C224" s="71" t="s">
        <v>178</v>
      </c>
      <c r="D224" s="71" t="s">
        <v>165</v>
      </c>
      <c r="E224" s="70" t="s">
        <v>165</v>
      </c>
      <c r="F224" s="70" t="s">
        <v>165</v>
      </c>
      <c r="G224" s="70" t="s">
        <v>165</v>
      </c>
      <c r="H224" s="3" t="s">
        <v>198</v>
      </c>
      <c r="I224" s="3" t="s">
        <v>253</v>
      </c>
      <c r="J224" s="59" t="s">
        <v>207</v>
      </c>
      <c r="K224" s="70" t="s">
        <v>165</v>
      </c>
      <c r="L224" s="70" t="s">
        <v>165</v>
      </c>
      <c r="M224" s="5">
        <v>0</v>
      </c>
      <c r="N224" s="5">
        <v>0</v>
      </c>
      <c r="O224" s="5">
        <v>0</v>
      </c>
      <c r="P224" s="47">
        <v>0</v>
      </c>
      <c r="Q224" s="47">
        <v>0</v>
      </c>
      <c r="R224" s="47">
        <v>0</v>
      </c>
      <c r="S224" s="5">
        <v>0</v>
      </c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5">
        <f>SUM(M224:S224)</f>
        <v>0</v>
      </c>
      <c r="Z224" s="4"/>
    </row>
    <row r="225" spans="1:26" ht="62.25" customHeight="1">
      <c r="A225" s="73" t="s">
        <v>233</v>
      </c>
      <c r="B225" s="11" t="s">
        <v>290</v>
      </c>
      <c r="C225" s="70" t="s">
        <v>165</v>
      </c>
      <c r="D225" s="71" t="s">
        <v>165</v>
      </c>
      <c r="E225" s="70" t="s">
        <v>165</v>
      </c>
      <c r="F225" s="71" t="s">
        <v>342</v>
      </c>
      <c r="G225" s="71" t="s">
        <v>82</v>
      </c>
      <c r="H225" s="70" t="s">
        <v>165</v>
      </c>
      <c r="I225" s="70" t="s">
        <v>165</v>
      </c>
      <c r="J225" s="45" t="s">
        <v>165</v>
      </c>
      <c r="K225" s="70" t="s">
        <v>165</v>
      </c>
      <c r="L225" s="70" t="s">
        <v>165</v>
      </c>
      <c r="M225" s="5">
        <f>M226+M227+M228</f>
        <v>0</v>
      </c>
      <c r="N225" s="5">
        <f>N226+N227+N228</f>
        <v>0</v>
      </c>
      <c r="O225" s="5">
        <f>O226+O227+O228</f>
        <v>0</v>
      </c>
      <c r="P225" s="47">
        <f>P226+P227+P228</f>
        <v>270</v>
      </c>
      <c r="Q225" s="47">
        <f>Q226+Q227+Q228</f>
        <v>0</v>
      </c>
      <c r="R225" s="47">
        <f>R226+R228</f>
        <v>290</v>
      </c>
      <c r="S225" s="5">
        <f t="shared" ref="S225:X225" si="74">S226+S228</f>
        <v>0</v>
      </c>
      <c r="T225" s="5">
        <f t="shared" si="74"/>
        <v>221.5</v>
      </c>
      <c r="U225" s="5">
        <f t="shared" si="74"/>
        <v>0</v>
      </c>
      <c r="V225" s="5">
        <f t="shared" si="74"/>
        <v>299</v>
      </c>
      <c r="W225" s="5">
        <f t="shared" si="74"/>
        <v>0</v>
      </c>
      <c r="X225" s="5">
        <f t="shared" si="74"/>
        <v>299</v>
      </c>
      <c r="Y225" s="5">
        <f>Y226+Y228+Y227</f>
        <v>1379.5</v>
      </c>
      <c r="Z225" s="4"/>
    </row>
    <row r="226" spans="1:26" ht="23.25" customHeight="1">
      <c r="A226" s="72"/>
      <c r="B226" s="69" t="s">
        <v>166</v>
      </c>
      <c r="C226" s="71" t="s">
        <v>178</v>
      </c>
      <c r="D226" s="71" t="s">
        <v>165</v>
      </c>
      <c r="E226" s="70" t="s">
        <v>165</v>
      </c>
      <c r="F226" s="70" t="s">
        <v>165</v>
      </c>
      <c r="G226" s="70" t="s">
        <v>165</v>
      </c>
      <c r="H226" s="3" t="s">
        <v>198</v>
      </c>
      <c r="I226" s="3" t="s">
        <v>361</v>
      </c>
      <c r="J226" s="59" t="s">
        <v>207</v>
      </c>
      <c r="K226" s="70" t="s">
        <v>165</v>
      </c>
      <c r="L226" s="70" t="s">
        <v>165</v>
      </c>
      <c r="M226" s="4">
        <v>0</v>
      </c>
      <c r="N226" s="4">
        <v>0</v>
      </c>
      <c r="O226" s="4">
        <v>0</v>
      </c>
      <c r="P226" s="57">
        <v>0</v>
      </c>
      <c r="Q226" s="57">
        <v>0</v>
      </c>
      <c r="R226" s="47">
        <v>290</v>
      </c>
      <c r="S226" s="5">
        <v>0</v>
      </c>
      <c r="T226" s="1">
        <v>221.5</v>
      </c>
      <c r="U226" s="1">
        <v>0</v>
      </c>
      <c r="V226" s="1">
        <v>299</v>
      </c>
      <c r="W226" s="1">
        <v>0</v>
      </c>
      <c r="X226" s="1">
        <v>299</v>
      </c>
      <c r="Y226" s="5">
        <f>SUM(M226:S226)+T226+V226+X226</f>
        <v>1109.5</v>
      </c>
      <c r="Z226" s="4"/>
    </row>
    <row r="227" spans="1:26" ht="23.25" customHeight="1">
      <c r="A227" s="72"/>
      <c r="B227" s="69" t="s">
        <v>166</v>
      </c>
      <c r="C227" s="71" t="s">
        <v>178</v>
      </c>
      <c r="D227" s="71" t="s">
        <v>165</v>
      </c>
      <c r="E227" s="70" t="s">
        <v>165</v>
      </c>
      <c r="F227" s="70" t="s">
        <v>165</v>
      </c>
      <c r="G227" s="70" t="s">
        <v>165</v>
      </c>
      <c r="H227" s="3" t="s">
        <v>198</v>
      </c>
      <c r="I227" s="3" t="s">
        <v>101</v>
      </c>
      <c r="J227" s="59" t="s">
        <v>207</v>
      </c>
      <c r="K227" s="70"/>
      <c r="L227" s="70"/>
      <c r="M227" s="5">
        <v>0</v>
      </c>
      <c r="N227" s="5">
        <v>0</v>
      </c>
      <c r="O227" s="5">
        <v>0</v>
      </c>
      <c r="P227" s="47">
        <v>18.899999999999999</v>
      </c>
      <c r="Q227" s="50">
        <v>0</v>
      </c>
      <c r="R227" s="47">
        <v>0</v>
      </c>
      <c r="S227" s="5">
        <v>0</v>
      </c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5">
        <f>SUM(M227:X227)</f>
        <v>18.899999999999999</v>
      </c>
      <c r="Z227" s="4"/>
    </row>
    <row r="228" spans="1:26" ht="33" customHeight="1">
      <c r="A228" s="72"/>
      <c r="B228" s="69" t="s">
        <v>169</v>
      </c>
      <c r="C228" s="71"/>
      <c r="D228" s="71"/>
      <c r="E228" s="70"/>
      <c r="F228" s="70"/>
      <c r="G228" s="70"/>
      <c r="H228" s="70"/>
      <c r="I228" s="70"/>
      <c r="J228" s="45"/>
      <c r="K228" s="70"/>
      <c r="L228" s="70"/>
      <c r="M228" s="5">
        <v>0</v>
      </c>
      <c r="N228" s="5">
        <v>0</v>
      </c>
      <c r="O228" s="5">
        <v>0</v>
      </c>
      <c r="P228" s="47">
        <v>251.1</v>
      </c>
      <c r="Q228" s="50">
        <v>0</v>
      </c>
      <c r="R228" s="47">
        <v>0</v>
      </c>
      <c r="S228" s="5">
        <v>0</v>
      </c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5">
        <f>SUM(M228:S228)</f>
        <v>251.1</v>
      </c>
      <c r="Z228" s="4"/>
    </row>
    <row r="229" spans="1:26" ht="24" customHeight="1">
      <c r="A229" s="72"/>
      <c r="B229" s="8" t="s">
        <v>170</v>
      </c>
      <c r="C229" s="71" t="s">
        <v>178</v>
      </c>
      <c r="D229" s="71" t="s">
        <v>165</v>
      </c>
      <c r="E229" s="70" t="s">
        <v>165</v>
      </c>
      <c r="F229" s="70" t="s">
        <v>165</v>
      </c>
      <c r="G229" s="70" t="s">
        <v>165</v>
      </c>
      <c r="H229" s="3" t="s">
        <v>198</v>
      </c>
      <c r="I229" s="3" t="s">
        <v>77</v>
      </c>
      <c r="J229" s="59" t="s">
        <v>207</v>
      </c>
      <c r="K229" s="70" t="s">
        <v>165</v>
      </c>
      <c r="L229" s="70" t="s">
        <v>165</v>
      </c>
      <c r="M229" s="5">
        <v>0</v>
      </c>
      <c r="N229" s="5">
        <v>0</v>
      </c>
      <c r="O229" s="5">
        <v>0</v>
      </c>
      <c r="P229" s="47">
        <v>251.1</v>
      </c>
      <c r="Q229" s="50">
        <v>0</v>
      </c>
      <c r="R229" s="47">
        <v>0</v>
      </c>
      <c r="S229" s="5">
        <v>0</v>
      </c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5">
        <f>SUM(M229:S229)</f>
        <v>251.1</v>
      </c>
      <c r="Z229" s="4"/>
    </row>
    <row r="230" spans="1:26" ht="51" customHeight="1">
      <c r="A230" s="72" t="s">
        <v>94</v>
      </c>
      <c r="B230" s="8" t="s">
        <v>335</v>
      </c>
      <c r="C230" s="71"/>
      <c r="D230" s="71"/>
      <c r="E230" s="70"/>
      <c r="F230" s="71" t="s">
        <v>339</v>
      </c>
      <c r="G230" s="70"/>
      <c r="H230" s="3"/>
      <c r="I230" s="3"/>
      <c r="J230" s="59"/>
      <c r="K230" s="70"/>
      <c r="L230" s="70"/>
      <c r="M230" s="5"/>
      <c r="N230" s="5"/>
      <c r="O230" s="5"/>
      <c r="P230" s="47"/>
      <c r="Q230" s="50"/>
      <c r="R230" s="47"/>
      <c r="S230" s="5">
        <f t="shared" ref="S230:Y230" si="75">S231</f>
        <v>0</v>
      </c>
      <c r="T230" s="5">
        <f t="shared" si="75"/>
        <v>0</v>
      </c>
      <c r="U230" s="5">
        <f t="shared" si="75"/>
        <v>0</v>
      </c>
      <c r="V230" s="5">
        <f t="shared" si="75"/>
        <v>0</v>
      </c>
      <c r="W230" s="5">
        <f t="shared" si="75"/>
        <v>0</v>
      </c>
      <c r="X230" s="5">
        <f t="shared" si="75"/>
        <v>0</v>
      </c>
      <c r="Y230" s="5">
        <f t="shared" si="75"/>
        <v>0</v>
      </c>
      <c r="Z230" s="4"/>
    </row>
    <row r="231" spans="1:26" ht="24" customHeight="1">
      <c r="A231" s="72"/>
      <c r="B231" s="8" t="s">
        <v>166</v>
      </c>
      <c r="C231" s="71" t="s">
        <v>178</v>
      </c>
      <c r="D231" s="71"/>
      <c r="E231" s="70"/>
      <c r="F231" s="70"/>
      <c r="G231" s="70"/>
      <c r="H231" s="3"/>
      <c r="I231" s="3"/>
      <c r="J231" s="59"/>
      <c r="K231" s="70"/>
      <c r="L231" s="70"/>
      <c r="M231" s="5"/>
      <c r="N231" s="5"/>
      <c r="O231" s="5"/>
      <c r="P231" s="47"/>
      <c r="Q231" s="50"/>
      <c r="R231" s="47"/>
      <c r="S231" s="5">
        <v>0</v>
      </c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5">
        <f>S231+T231+U231+V231+W231+X231</f>
        <v>0</v>
      </c>
      <c r="Z231" s="4"/>
    </row>
    <row r="232" spans="1:26" ht="36" customHeight="1">
      <c r="A232" s="72" t="s">
        <v>354</v>
      </c>
      <c r="B232" s="8" t="s">
        <v>336</v>
      </c>
      <c r="C232" s="71"/>
      <c r="D232" s="71"/>
      <c r="E232" s="70"/>
      <c r="F232" s="71" t="s">
        <v>350</v>
      </c>
      <c r="G232" s="70"/>
      <c r="H232" s="3"/>
      <c r="I232" s="3"/>
      <c r="J232" s="59"/>
      <c r="K232" s="70"/>
      <c r="L232" s="70"/>
      <c r="M232" s="5"/>
      <c r="N232" s="5"/>
      <c r="O232" s="5"/>
      <c r="P232" s="47"/>
      <c r="Q232" s="50"/>
      <c r="R232" s="47"/>
      <c r="S232" s="5">
        <f t="shared" ref="S232:Y232" si="76">S233</f>
        <v>0</v>
      </c>
      <c r="T232" s="5">
        <f t="shared" si="76"/>
        <v>0</v>
      </c>
      <c r="U232" s="5">
        <f t="shared" si="76"/>
        <v>0</v>
      </c>
      <c r="V232" s="5">
        <f t="shared" si="76"/>
        <v>0</v>
      </c>
      <c r="W232" s="5">
        <f t="shared" si="76"/>
        <v>0</v>
      </c>
      <c r="X232" s="5">
        <f t="shared" si="76"/>
        <v>0</v>
      </c>
      <c r="Y232" s="5">
        <f t="shared" si="76"/>
        <v>0</v>
      </c>
      <c r="Z232" s="4"/>
    </row>
    <row r="233" spans="1:26" ht="24" customHeight="1">
      <c r="A233" s="72"/>
      <c r="B233" s="8" t="s">
        <v>166</v>
      </c>
      <c r="C233" s="71" t="s">
        <v>178</v>
      </c>
      <c r="D233" s="71"/>
      <c r="E233" s="70"/>
      <c r="F233" s="70"/>
      <c r="G233" s="70"/>
      <c r="H233" s="3"/>
      <c r="I233" s="3"/>
      <c r="J233" s="59"/>
      <c r="K233" s="70"/>
      <c r="L233" s="70"/>
      <c r="M233" s="5"/>
      <c r="N233" s="5"/>
      <c r="O233" s="5"/>
      <c r="P233" s="47"/>
      <c r="Q233" s="50"/>
      <c r="R233" s="47"/>
      <c r="S233" s="5">
        <v>0</v>
      </c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5">
        <f>S233+U233+W233</f>
        <v>0</v>
      </c>
      <c r="Z233" s="4"/>
    </row>
    <row r="234" spans="1:26" ht="48.75" customHeight="1">
      <c r="A234" s="72" t="s">
        <v>355</v>
      </c>
      <c r="B234" s="8" t="s">
        <v>337</v>
      </c>
      <c r="C234" s="71"/>
      <c r="D234" s="71"/>
      <c r="E234" s="70"/>
      <c r="F234" s="71" t="s">
        <v>338</v>
      </c>
      <c r="G234" s="70"/>
      <c r="H234" s="3"/>
      <c r="I234" s="3"/>
      <c r="J234" s="59"/>
      <c r="K234" s="70"/>
      <c r="L234" s="70"/>
      <c r="M234" s="5"/>
      <c r="N234" s="5"/>
      <c r="O234" s="5"/>
      <c r="P234" s="47"/>
      <c r="Q234" s="50"/>
      <c r="R234" s="47"/>
      <c r="S234" s="5">
        <f t="shared" ref="S234:Y234" si="77">S235</f>
        <v>0</v>
      </c>
      <c r="T234" s="5">
        <f t="shared" si="77"/>
        <v>0</v>
      </c>
      <c r="U234" s="5">
        <f t="shared" si="77"/>
        <v>0</v>
      </c>
      <c r="V234" s="5">
        <f t="shared" si="77"/>
        <v>0</v>
      </c>
      <c r="W234" s="5">
        <f t="shared" si="77"/>
        <v>0</v>
      </c>
      <c r="X234" s="5">
        <f t="shared" si="77"/>
        <v>0</v>
      </c>
      <c r="Y234" s="5">
        <f t="shared" si="77"/>
        <v>0</v>
      </c>
      <c r="Z234" s="4"/>
    </row>
    <row r="235" spans="1:26" ht="24" customHeight="1">
      <c r="A235" s="72"/>
      <c r="B235" s="8" t="s">
        <v>166</v>
      </c>
      <c r="C235" s="71" t="s">
        <v>178</v>
      </c>
      <c r="D235" s="71"/>
      <c r="E235" s="70"/>
      <c r="F235" s="70"/>
      <c r="G235" s="70"/>
      <c r="H235" s="3"/>
      <c r="I235" s="3"/>
      <c r="J235" s="59"/>
      <c r="K235" s="70"/>
      <c r="L235" s="70"/>
      <c r="M235" s="5"/>
      <c r="N235" s="5"/>
      <c r="O235" s="5"/>
      <c r="P235" s="47"/>
      <c r="Q235" s="50"/>
      <c r="R235" s="47"/>
      <c r="S235" s="5">
        <v>0</v>
      </c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5">
        <f>S235+U235+W235</f>
        <v>0</v>
      </c>
      <c r="Z235" s="4"/>
    </row>
    <row r="236" spans="1:26" ht="51.75" customHeight="1">
      <c r="A236" s="72" t="s">
        <v>356</v>
      </c>
      <c r="B236" s="8" t="s">
        <v>340</v>
      </c>
      <c r="C236" s="71"/>
      <c r="D236" s="71"/>
      <c r="E236" s="70"/>
      <c r="F236" s="71" t="s">
        <v>341</v>
      </c>
      <c r="G236" s="70"/>
      <c r="H236" s="3"/>
      <c r="I236" s="3"/>
      <c r="J236" s="59"/>
      <c r="K236" s="70"/>
      <c r="L236" s="70"/>
      <c r="M236" s="5"/>
      <c r="N236" s="5"/>
      <c r="O236" s="5"/>
      <c r="P236" s="47"/>
      <c r="Q236" s="50"/>
      <c r="R236" s="47"/>
      <c r="S236" s="5">
        <f t="shared" ref="S236:Y236" si="78">S237</f>
        <v>0</v>
      </c>
      <c r="T236" s="5">
        <f t="shared" si="78"/>
        <v>0</v>
      </c>
      <c r="U236" s="5">
        <f t="shared" si="78"/>
        <v>0</v>
      </c>
      <c r="V236" s="5">
        <f t="shared" si="78"/>
        <v>0</v>
      </c>
      <c r="W236" s="5">
        <f t="shared" si="78"/>
        <v>0</v>
      </c>
      <c r="X236" s="5">
        <f t="shared" si="78"/>
        <v>0</v>
      </c>
      <c r="Y236" s="5">
        <f t="shared" si="78"/>
        <v>0</v>
      </c>
      <c r="Z236" s="4"/>
    </row>
    <row r="237" spans="1:26" ht="24" customHeight="1">
      <c r="A237" s="72"/>
      <c r="B237" s="8" t="s">
        <v>166</v>
      </c>
      <c r="C237" s="71" t="s">
        <v>178</v>
      </c>
      <c r="D237" s="71"/>
      <c r="E237" s="70"/>
      <c r="F237" s="70"/>
      <c r="G237" s="70"/>
      <c r="H237" s="3"/>
      <c r="I237" s="3"/>
      <c r="J237" s="59"/>
      <c r="K237" s="70"/>
      <c r="L237" s="70"/>
      <c r="M237" s="5"/>
      <c r="N237" s="5"/>
      <c r="O237" s="5"/>
      <c r="P237" s="47"/>
      <c r="Q237" s="50"/>
      <c r="R237" s="47"/>
      <c r="S237" s="5">
        <v>0</v>
      </c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5">
        <f>S237+U237+W237</f>
        <v>0</v>
      </c>
      <c r="Z237" s="4"/>
    </row>
    <row r="238" spans="1:26" ht="129.75" customHeight="1">
      <c r="A238" s="73" t="s">
        <v>357</v>
      </c>
      <c r="B238" s="11" t="s">
        <v>376</v>
      </c>
      <c r="C238" s="70" t="s">
        <v>165</v>
      </c>
      <c r="D238" s="71" t="s">
        <v>165</v>
      </c>
      <c r="E238" s="70" t="s">
        <v>165</v>
      </c>
      <c r="F238" s="70">
        <v>2017</v>
      </c>
      <c r="G238" s="71" t="s">
        <v>88</v>
      </c>
      <c r="H238" s="70" t="s">
        <v>165</v>
      </c>
      <c r="I238" s="70" t="s">
        <v>165</v>
      </c>
      <c r="J238" s="45" t="s">
        <v>165</v>
      </c>
      <c r="K238" s="70" t="s">
        <v>165</v>
      </c>
      <c r="L238" s="70" t="s">
        <v>165</v>
      </c>
      <c r="M238" s="5">
        <v>0</v>
      </c>
      <c r="N238" s="5">
        <v>0</v>
      </c>
      <c r="O238" s="5">
        <v>0</v>
      </c>
      <c r="P238" s="47">
        <f t="shared" ref="P238:Y238" si="79">P239+P240</f>
        <v>0</v>
      </c>
      <c r="Q238" s="50">
        <f t="shared" si="79"/>
        <v>0</v>
      </c>
      <c r="R238" s="47">
        <f t="shared" si="79"/>
        <v>0</v>
      </c>
      <c r="S238" s="5">
        <f t="shared" si="79"/>
        <v>0</v>
      </c>
      <c r="T238" s="1">
        <f t="shared" si="79"/>
        <v>0</v>
      </c>
      <c r="U238" s="1">
        <f>U239+U240</f>
        <v>0</v>
      </c>
      <c r="V238" s="1">
        <f>V239+V240</f>
        <v>0</v>
      </c>
      <c r="W238" s="1">
        <f>W239+W240</f>
        <v>0</v>
      </c>
      <c r="X238" s="1">
        <f>X239+X240</f>
        <v>0</v>
      </c>
      <c r="Y238" s="5">
        <f t="shared" si="79"/>
        <v>0</v>
      </c>
      <c r="Z238" s="4"/>
    </row>
    <row r="239" spans="1:26">
      <c r="A239" s="72"/>
      <c r="B239" s="69" t="s">
        <v>166</v>
      </c>
      <c r="C239" s="71" t="s">
        <v>178</v>
      </c>
      <c r="D239" s="71" t="s">
        <v>165</v>
      </c>
      <c r="E239" s="70" t="s">
        <v>165</v>
      </c>
      <c r="F239" s="70" t="s">
        <v>165</v>
      </c>
      <c r="G239" s="70" t="s">
        <v>165</v>
      </c>
      <c r="H239" s="3" t="s">
        <v>209</v>
      </c>
      <c r="I239" s="3" t="s">
        <v>69</v>
      </c>
      <c r="J239" s="59" t="s">
        <v>203</v>
      </c>
      <c r="K239" s="70" t="s">
        <v>165</v>
      </c>
      <c r="L239" s="70" t="s">
        <v>165</v>
      </c>
      <c r="M239" s="5">
        <v>0</v>
      </c>
      <c r="N239" s="5">
        <v>0</v>
      </c>
      <c r="O239" s="5">
        <v>0</v>
      </c>
      <c r="P239" s="47">
        <v>0</v>
      </c>
      <c r="Q239" s="50">
        <v>0</v>
      </c>
      <c r="R239" s="47">
        <v>0</v>
      </c>
      <c r="S239" s="5">
        <v>0</v>
      </c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5">
        <f>SUM(M239:S239)</f>
        <v>0</v>
      </c>
      <c r="Z239" s="4"/>
    </row>
    <row r="240" spans="1:26" ht="30" customHeight="1">
      <c r="A240" s="72"/>
      <c r="B240" s="69" t="s">
        <v>169</v>
      </c>
      <c r="C240" s="71"/>
      <c r="D240" s="71"/>
      <c r="E240" s="70"/>
      <c r="F240" s="70"/>
      <c r="G240" s="70"/>
      <c r="H240" s="70"/>
      <c r="I240" s="70"/>
      <c r="J240" s="45"/>
      <c r="K240" s="70"/>
      <c r="L240" s="70"/>
      <c r="M240" s="5">
        <v>0</v>
      </c>
      <c r="N240" s="5">
        <v>0</v>
      </c>
      <c r="O240" s="5">
        <v>0</v>
      </c>
      <c r="P240" s="47">
        <v>0</v>
      </c>
      <c r="Q240" s="50">
        <v>0</v>
      </c>
      <c r="R240" s="47">
        <v>0</v>
      </c>
      <c r="S240" s="5">
        <v>0</v>
      </c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5">
        <f>SUM(M240:S240)</f>
        <v>0</v>
      </c>
      <c r="Z240" s="4"/>
    </row>
    <row r="241" spans="1:26" ht="48" customHeight="1">
      <c r="A241" s="72"/>
      <c r="B241" s="8" t="s">
        <v>326</v>
      </c>
      <c r="C241" s="71" t="s">
        <v>178</v>
      </c>
      <c r="D241" s="71" t="s">
        <v>165</v>
      </c>
      <c r="E241" s="70" t="s">
        <v>165</v>
      </c>
      <c r="F241" s="70" t="s">
        <v>165</v>
      </c>
      <c r="G241" s="70" t="s">
        <v>165</v>
      </c>
      <c r="H241" s="3" t="s">
        <v>209</v>
      </c>
      <c r="I241" s="3" t="s">
        <v>69</v>
      </c>
      <c r="J241" s="59" t="s">
        <v>203</v>
      </c>
      <c r="K241" s="70" t="s">
        <v>165</v>
      </c>
      <c r="L241" s="70" t="s">
        <v>165</v>
      </c>
      <c r="M241" s="5">
        <v>0</v>
      </c>
      <c r="N241" s="5">
        <v>0</v>
      </c>
      <c r="O241" s="5">
        <v>0</v>
      </c>
      <c r="P241" s="47">
        <v>0</v>
      </c>
      <c r="Q241" s="50">
        <v>0</v>
      </c>
      <c r="R241" s="47">
        <v>0</v>
      </c>
      <c r="S241" s="5">
        <v>0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5">
        <f>SUM(M241:S241)</f>
        <v>0</v>
      </c>
      <c r="Z241" s="4"/>
    </row>
    <row r="242" spans="1:26" ht="146.25" customHeight="1">
      <c r="A242" s="72"/>
      <c r="B242" s="27" t="s">
        <v>5</v>
      </c>
      <c r="C242" s="71"/>
      <c r="D242" s="71"/>
      <c r="E242" s="70"/>
      <c r="F242" s="70"/>
      <c r="G242" s="70"/>
      <c r="H242" s="3"/>
      <c r="I242" s="3"/>
      <c r="J242" s="59"/>
      <c r="K242" s="70"/>
      <c r="L242" s="70"/>
      <c r="M242" s="5"/>
      <c r="N242" s="5"/>
      <c r="O242" s="5"/>
      <c r="P242" s="47"/>
      <c r="Q242" s="50"/>
      <c r="R242" s="47"/>
      <c r="S242" s="5"/>
      <c r="T242" s="1"/>
      <c r="U242" s="1"/>
      <c r="V242" s="1"/>
      <c r="W242" s="1"/>
      <c r="X242" s="1"/>
      <c r="Y242" s="5"/>
      <c r="Z242" s="4"/>
    </row>
    <row r="243" spans="1:26" ht="96.75" customHeight="1">
      <c r="A243" s="73"/>
      <c r="B243" s="27" t="s">
        <v>102</v>
      </c>
      <c r="C243" s="71"/>
      <c r="D243" s="71"/>
      <c r="E243" s="70"/>
      <c r="F243" s="70"/>
      <c r="G243" s="71" t="s">
        <v>83</v>
      </c>
      <c r="H243" s="3"/>
      <c r="I243" s="3"/>
      <c r="J243" s="59"/>
      <c r="K243" s="70"/>
      <c r="L243" s="70"/>
      <c r="M243" s="70"/>
      <c r="N243" s="25"/>
      <c r="O243" s="25"/>
      <c r="P243" s="48"/>
      <c r="Q243" s="52"/>
      <c r="R243" s="48"/>
      <c r="S243" s="25"/>
      <c r="T243" s="2"/>
      <c r="U243" s="2"/>
      <c r="V243" s="2"/>
      <c r="W243" s="2"/>
      <c r="X243" s="2"/>
      <c r="Y243" s="5"/>
      <c r="Z243" s="4"/>
    </row>
    <row r="244" spans="1:26">
      <c r="A244" s="73"/>
      <c r="B244" s="34" t="s">
        <v>38</v>
      </c>
      <c r="C244" s="35" t="s">
        <v>178</v>
      </c>
      <c r="D244" s="35" t="s">
        <v>165</v>
      </c>
      <c r="E244" s="5" t="s">
        <v>165</v>
      </c>
      <c r="F244" s="5" t="s">
        <v>165</v>
      </c>
      <c r="G244" s="5" t="s">
        <v>165</v>
      </c>
      <c r="H244" s="5"/>
      <c r="I244" s="5"/>
      <c r="J244" s="47"/>
      <c r="K244" s="5" t="s">
        <v>165</v>
      </c>
      <c r="L244" s="5" t="s">
        <v>165</v>
      </c>
      <c r="M244" s="5">
        <f>M245+M246+M247</f>
        <v>705</v>
      </c>
      <c r="N244" s="5">
        <f>N245+N246+N247</f>
        <v>1310</v>
      </c>
      <c r="O244" s="5">
        <f>O245+O246+O247</f>
        <v>2635.42</v>
      </c>
      <c r="P244" s="47">
        <f>P245+P246+P247+P248</f>
        <v>5867.57</v>
      </c>
      <c r="Q244" s="47">
        <f>Q245+Q246+Q247+Q248</f>
        <v>1809.1999999999998</v>
      </c>
      <c r="R244" s="47">
        <f>R245+R246+R247+R248</f>
        <v>1141.3999999999999</v>
      </c>
      <c r="S244" s="5">
        <f t="shared" ref="S244:X244" si="80">S245+S246+S247</f>
        <v>1110</v>
      </c>
      <c r="T244" s="1">
        <f t="shared" si="80"/>
        <v>885.2</v>
      </c>
      <c r="U244" s="1">
        <f t="shared" si="80"/>
        <v>915.59999999999991</v>
      </c>
      <c r="V244" s="1">
        <f t="shared" si="80"/>
        <v>1110</v>
      </c>
      <c r="W244" s="1">
        <f t="shared" si="80"/>
        <v>1110</v>
      </c>
      <c r="X244" s="1">
        <f t="shared" si="80"/>
        <v>1110</v>
      </c>
      <c r="Y244" s="5">
        <f>Y245+Y246+Y247+Y248</f>
        <v>19709.39</v>
      </c>
      <c r="Z244" s="4"/>
    </row>
    <row r="245" spans="1:26">
      <c r="A245" s="73"/>
      <c r="B245" s="69" t="s">
        <v>166</v>
      </c>
      <c r="C245" s="71" t="s">
        <v>178</v>
      </c>
      <c r="D245" s="71" t="s">
        <v>165</v>
      </c>
      <c r="E245" s="70" t="s">
        <v>165</v>
      </c>
      <c r="F245" s="70" t="s">
        <v>165</v>
      </c>
      <c r="G245" s="70" t="s">
        <v>165</v>
      </c>
      <c r="H245" s="3"/>
      <c r="I245" s="3"/>
      <c r="J245" s="59"/>
      <c r="K245" s="70" t="s">
        <v>165</v>
      </c>
      <c r="L245" s="70" t="s">
        <v>165</v>
      </c>
      <c r="M245" s="5">
        <f t="shared" ref="M245:P246" si="81">M251</f>
        <v>430</v>
      </c>
      <c r="N245" s="5">
        <f t="shared" si="81"/>
        <v>540</v>
      </c>
      <c r="O245" s="5">
        <f t="shared" si="81"/>
        <v>2084.02</v>
      </c>
      <c r="P245" s="47">
        <f t="shared" si="81"/>
        <v>3210.1699999999996</v>
      </c>
      <c r="Q245" s="47">
        <f t="shared" ref="Q245:S246" si="82">Q251</f>
        <v>1583.6</v>
      </c>
      <c r="R245" s="47">
        <f t="shared" si="82"/>
        <v>1141.3999999999999</v>
      </c>
      <c r="S245" s="5">
        <f t="shared" si="82"/>
        <v>1110</v>
      </c>
      <c r="T245" s="1">
        <f t="shared" ref="T245:X246" si="83">T251</f>
        <v>885.2</v>
      </c>
      <c r="U245" s="1">
        <f t="shared" si="83"/>
        <v>915.59999999999991</v>
      </c>
      <c r="V245" s="1">
        <f t="shared" si="83"/>
        <v>1110</v>
      </c>
      <c r="W245" s="1">
        <f t="shared" si="83"/>
        <v>1110</v>
      </c>
      <c r="X245" s="1">
        <f t="shared" si="83"/>
        <v>1110</v>
      </c>
      <c r="Y245" s="5">
        <f>SUM(M245:X245)</f>
        <v>15229.99</v>
      </c>
      <c r="Z245" s="4"/>
    </row>
    <row r="246" spans="1:26" ht="48.75" customHeight="1">
      <c r="A246" s="73"/>
      <c r="B246" s="8" t="s">
        <v>42</v>
      </c>
      <c r="C246" s="71" t="s">
        <v>178</v>
      </c>
      <c r="D246" s="71" t="s">
        <v>165</v>
      </c>
      <c r="E246" s="70" t="s">
        <v>165</v>
      </c>
      <c r="F246" s="70" t="s">
        <v>165</v>
      </c>
      <c r="G246" s="70" t="s">
        <v>165</v>
      </c>
      <c r="H246" s="3"/>
      <c r="I246" s="3"/>
      <c r="J246" s="59"/>
      <c r="K246" s="70" t="s">
        <v>165</v>
      </c>
      <c r="L246" s="70" t="s">
        <v>165</v>
      </c>
      <c r="M246" s="5">
        <f t="shared" si="81"/>
        <v>275</v>
      </c>
      <c r="N246" s="5">
        <f t="shared" si="81"/>
        <v>770</v>
      </c>
      <c r="O246" s="5">
        <f t="shared" si="81"/>
        <v>551.4</v>
      </c>
      <c r="P246" s="47">
        <f t="shared" si="81"/>
        <v>2027.4</v>
      </c>
      <c r="Q246" s="50">
        <f t="shared" si="82"/>
        <v>225.6</v>
      </c>
      <c r="R246" s="47">
        <f t="shared" si="82"/>
        <v>0</v>
      </c>
      <c r="S246" s="5">
        <f t="shared" si="82"/>
        <v>0</v>
      </c>
      <c r="T246" s="1">
        <f t="shared" si="83"/>
        <v>0</v>
      </c>
      <c r="U246" s="1">
        <f t="shared" si="83"/>
        <v>0</v>
      </c>
      <c r="V246" s="1">
        <f t="shared" si="83"/>
        <v>0</v>
      </c>
      <c r="W246" s="1">
        <f t="shared" si="83"/>
        <v>0</v>
      </c>
      <c r="X246" s="1">
        <f t="shared" si="83"/>
        <v>0</v>
      </c>
      <c r="Y246" s="5">
        <f>Y252</f>
        <v>3849.4</v>
      </c>
      <c r="Z246" s="4"/>
    </row>
    <row r="247" spans="1:26" ht="51" customHeight="1">
      <c r="A247" s="73"/>
      <c r="B247" s="8" t="s">
        <v>107</v>
      </c>
      <c r="C247" s="71" t="s">
        <v>178</v>
      </c>
      <c r="D247" s="71" t="s">
        <v>165</v>
      </c>
      <c r="E247" s="70" t="s">
        <v>165</v>
      </c>
      <c r="F247" s="70" t="s">
        <v>165</v>
      </c>
      <c r="G247" s="70" t="s">
        <v>165</v>
      </c>
      <c r="H247" s="3"/>
      <c r="I247" s="3"/>
      <c r="J247" s="59"/>
      <c r="K247" s="70" t="s">
        <v>165</v>
      </c>
      <c r="L247" s="70" t="s">
        <v>165</v>
      </c>
      <c r="M247" s="5">
        <f>M254</f>
        <v>0</v>
      </c>
      <c r="N247" s="5">
        <f t="shared" ref="N247:Y247" si="84">N254</f>
        <v>0</v>
      </c>
      <c r="O247" s="5">
        <f t="shared" si="84"/>
        <v>0</v>
      </c>
      <c r="P247" s="47">
        <f t="shared" si="84"/>
        <v>0</v>
      </c>
      <c r="Q247" s="50">
        <f t="shared" si="84"/>
        <v>0</v>
      </c>
      <c r="R247" s="47">
        <f t="shared" si="84"/>
        <v>0</v>
      </c>
      <c r="S247" s="5">
        <f t="shared" si="84"/>
        <v>0</v>
      </c>
      <c r="T247" s="1">
        <f>T254</f>
        <v>0</v>
      </c>
      <c r="U247" s="1">
        <f>U254</f>
        <v>0</v>
      </c>
      <c r="V247" s="1">
        <f>V254</f>
        <v>0</v>
      </c>
      <c r="W247" s="1">
        <f>W254</f>
        <v>0</v>
      </c>
      <c r="X247" s="1">
        <f>X254</f>
        <v>0</v>
      </c>
      <c r="Y247" s="5">
        <f t="shared" si="84"/>
        <v>0</v>
      </c>
      <c r="Z247" s="4"/>
    </row>
    <row r="248" spans="1:26" ht="16.5" customHeight="1">
      <c r="A248" s="73"/>
      <c r="B248" s="8" t="s">
        <v>92</v>
      </c>
      <c r="C248" s="71"/>
      <c r="D248" s="71"/>
      <c r="E248" s="70"/>
      <c r="F248" s="70"/>
      <c r="G248" s="70" t="s">
        <v>165</v>
      </c>
      <c r="H248" s="3"/>
      <c r="I248" s="3"/>
      <c r="J248" s="59"/>
      <c r="K248" s="70" t="s">
        <v>165</v>
      </c>
      <c r="L248" s="70" t="s">
        <v>165</v>
      </c>
      <c r="M248" s="5">
        <v>0</v>
      </c>
      <c r="N248" s="5">
        <v>0</v>
      </c>
      <c r="O248" s="5">
        <v>0</v>
      </c>
      <c r="P248" s="47">
        <f>P308</f>
        <v>630</v>
      </c>
      <c r="Q248" s="50">
        <v>0</v>
      </c>
      <c r="R248" s="47">
        <v>0</v>
      </c>
      <c r="S248" s="5">
        <v>0</v>
      </c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5">
        <f>P248</f>
        <v>630</v>
      </c>
      <c r="Z248" s="4"/>
    </row>
    <row r="249" spans="1:26" ht="112.5" customHeight="1">
      <c r="A249" s="72" t="s">
        <v>109</v>
      </c>
      <c r="B249" s="8" t="s">
        <v>318</v>
      </c>
      <c r="C249" s="71" t="s">
        <v>214</v>
      </c>
      <c r="D249" s="71" t="s">
        <v>165</v>
      </c>
      <c r="E249" s="70" t="s">
        <v>172</v>
      </c>
      <c r="F249" s="70" t="s">
        <v>165</v>
      </c>
      <c r="G249" s="71" t="s">
        <v>82</v>
      </c>
      <c r="H249" s="70" t="s">
        <v>165</v>
      </c>
      <c r="I249" s="70" t="s">
        <v>165</v>
      </c>
      <c r="J249" s="45" t="s">
        <v>165</v>
      </c>
      <c r="K249" s="70" t="s">
        <v>165</v>
      </c>
      <c r="L249" s="70" t="s">
        <v>165</v>
      </c>
      <c r="M249" s="37">
        <v>0</v>
      </c>
      <c r="N249" s="37">
        <v>4</v>
      </c>
      <c r="O249" s="37">
        <v>5</v>
      </c>
      <c r="P249" s="49">
        <v>6</v>
      </c>
      <c r="Q249" s="64">
        <v>6</v>
      </c>
      <c r="R249" s="49">
        <v>6</v>
      </c>
      <c r="S249" s="37">
        <v>6</v>
      </c>
      <c r="T249" s="38">
        <v>6</v>
      </c>
      <c r="U249" s="38">
        <v>6</v>
      </c>
      <c r="V249" s="38">
        <v>6</v>
      </c>
      <c r="W249" s="38">
        <v>6</v>
      </c>
      <c r="X249" s="38">
        <v>6</v>
      </c>
      <c r="Y249" s="5" t="s">
        <v>165</v>
      </c>
      <c r="Z249" s="4"/>
    </row>
    <row r="250" spans="1:26" ht="45.75" customHeight="1">
      <c r="A250" s="73" t="s">
        <v>108</v>
      </c>
      <c r="B250" s="10" t="s">
        <v>225</v>
      </c>
      <c r="C250" s="70"/>
      <c r="D250" s="70"/>
      <c r="E250" s="70"/>
      <c r="F250" s="70"/>
      <c r="G250" s="33"/>
      <c r="H250" s="70"/>
      <c r="I250" s="70"/>
      <c r="J250" s="45"/>
      <c r="K250" s="70"/>
      <c r="L250" s="70"/>
      <c r="M250" s="5">
        <f>M251+M252+M254</f>
        <v>705</v>
      </c>
      <c r="N250" s="5">
        <f>N251+N252+N254</f>
        <v>1310</v>
      </c>
      <c r="O250" s="5">
        <f>O251+O252+O254</f>
        <v>2635.42</v>
      </c>
      <c r="P250" s="47">
        <f>P251+P252+P254+P253</f>
        <v>5867.57</v>
      </c>
      <c r="Q250" s="50">
        <f t="shared" ref="Q250:X250" si="85">Q251+Q252+Q254</f>
        <v>1809.1999999999998</v>
      </c>
      <c r="R250" s="47">
        <f>R251+R252+R254+R253</f>
        <v>1141.3999999999999</v>
      </c>
      <c r="S250" s="5">
        <f t="shared" si="85"/>
        <v>1110</v>
      </c>
      <c r="T250" s="1">
        <f t="shared" si="85"/>
        <v>885.2</v>
      </c>
      <c r="U250" s="1">
        <f t="shared" si="85"/>
        <v>915.59999999999991</v>
      </c>
      <c r="V250" s="1">
        <f t="shared" si="85"/>
        <v>1110</v>
      </c>
      <c r="W250" s="1">
        <f t="shared" si="85"/>
        <v>1110</v>
      </c>
      <c r="X250" s="1">
        <f t="shared" si="85"/>
        <v>1110</v>
      </c>
      <c r="Y250" s="5">
        <f>Y251+Y252+Y254+Y253</f>
        <v>19709.39</v>
      </c>
      <c r="Z250" s="4"/>
    </row>
    <row r="251" spans="1:26">
      <c r="A251" s="73"/>
      <c r="B251" s="69" t="s">
        <v>166</v>
      </c>
      <c r="C251" s="71" t="s">
        <v>178</v>
      </c>
      <c r="D251" s="71" t="s">
        <v>165</v>
      </c>
      <c r="E251" s="70" t="s">
        <v>165</v>
      </c>
      <c r="F251" s="70" t="s">
        <v>165</v>
      </c>
      <c r="G251" s="70" t="s">
        <v>165</v>
      </c>
      <c r="H251" s="3"/>
      <c r="I251" s="3"/>
      <c r="J251" s="59"/>
      <c r="K251" s="70" t="s">
        <v>165</v>
      </c>
      <c r="L251" s="70" t="s">
        <v>165</v>
      </c>
      <c r="M251" s="5">
        <f>M257+M264+M261+M267+M271+M273+M275+M278+M280+M282+M285+M288+M292+M297+M299+M302+M308</f>
        <v>430</v>
      </c>
      <c r="N251" s="5">
        <f>N257+N264+N261+N267+N271+N273+N275+N278+N280+N282+N285+N288+N292+N297+N299+N302+N308+N268</f>
        <v>540</v>
      </c>
      <c r="O251" s="5">
        <f>O257+O264+O261+O267+O271+O273+O275+O278+O280+O282+O285+O289+O292+O297+O299+O302+O308+O304+O268</f>
        <v>2084.02</v>
      </c>
      <c r="P251" s="47">
        <f>P261+P267+P278+P282+P289+P292+P299+P302+P304+P307+P300+P305+P268</f>
        <v>3210.1699999999996</v>
      </c>
      <c r="Q251" s="50">
        <f>Q261+Q267+Q278+Q289+Q292+Q295+Q302+Q304+Q305+Q307+Q262+Q268+Q277</f>
        <v>1583.6</v>
      </c>
      <c r="R251" s="47">
        <f>R257+R262+R267+R277+R288+R292+R295+R302+R304+R305+R307+R260</f>
        <v>1141.3999999999999</v>
      </c>
      <c r="S251" s="5">
        <f t="shared" ref="S251:X251" si="86">S257+S262+S267+S277+S288+S292+S295+S302+S304+S305+S307</f>
        <v>1110</v>
      </c>
      <c r="T251" s="5">
        <f t="shared" si="86"/>
        <v>885.2</v>
      </c>
      <c r="U251" s="5">
        <f t="shared" si="86"/>
        <v>915.59999999999991</v>
      </c>
      <c r="V251" s="5">
        <f t="shared" si="86"/>
        <v>1110</v>
      </c>
      <c r="W251" s="5">
        <f t="shared" si="86"/>
        <v>1110</v>
      </c>
      <c r="X251" s="5">
        <f t="shared" si="86"/>
        <v>1110</v>
      </c>
      <c r="Y251" s="5">
        <f>M251+N251+O251+P251+Q251+R251+S251+T251+U251+V251+W251+X251</f>
        <v>15229.99</v>
      </c>
      <c r="Z251" s="4"/>
    </row>
    <row r="252" spans="1:26" ht="49.5" customHeight="1">
      <c r="A252" s="73"/>
      <c r="B252" s="8" t="s">
        <v>42</v>
      </c>
      <c r="C252" s="71" t="s">
        <v>178</v>
      </c>
      <c r="D252" s="71" t="s">
        <v>165</v>
      </c>
      <c r="E252" s="70" t="s">
        <v>165</v>
      </c>
      <c r="F252" s="70" t="s">
        <v>165</v>
      </c>
      <c r="G252" s="70" t="s">
        <v>165</v>
      </c>
      <c r="H252" s="3"/>
      <c r="I252" s="3"/>
      <c r="J252" s="59"/>
      <c r="K252" s="70" t="s">
        <v>165</v>
      </c>
      <c r="L252" s="70" t="s">
        <v>165</v>
      </c>
      <c r="M252" s="5">
        <f>M265+M269+M283+M286+M290+M293</f>
        <v>275</v>
      </c>
      <c r="N252" s="5">
        <f>N265+N269+N283+N286+N290+N293</f>
        <v>770</v>
      </c>
      <c r="O252" s="5">
        <f>O265+O269+O283+O286+O290+O293</f>
        <v>551.4</v>
      </c>
      <c r="P252" s="47">
        <f>P265+P269+P283+P286+P290+P293</f>
        <v>2027.4</v>
      </c>
      <c r="Q252" s="50">
        <f t="shared" ref="Q252:X252" si="87">Q269+Q290+Q293</f>
        <v>225.6</v>
      </c>
      <c r="R252" s="47">
        <f t="shared" si="87"/>
        <v>0</v>
      </c>
      <c r="S252" s="5">
        <f t="shared" si="87"/>
        <v>0</v>
      </c>
      <c r="T252" s="1">
        <f t="shared" si="87"/>
        <v>0</v>
      </c>
      <c r="U252" s="1">
        <f t="shared" si="87"/>
        <v>0</v>
      </c>
      <c r="V252" s="1">
        <f t="shared" si="87"/>
        <v>0</v>
      </c>
      <c r="W252" s="1">
        <f t="shared" si="87"/>
        <v>0</v>
      </c>
      <c r="X252" s="1">
        <f t="shared" si="87"/>
        <v>0</v>
      </c>
      <c r="Y252" s="5">
        <f>M252+N252+O252+P252+Q252+S252+R252+T252</f>
        <v>3849.4</v>
      </c>
      <c r="Z252" s="4"/>
    </row>
    <row r="253" spans="1:26" ht="19.5" customHeight="1">
      <c r="A253" s="73"/>
      <c r="B253" s="8" t="s">
        <v>92</v>
      </c>
      <c r="C253" s="71"/>
      <c r="D253" s="71"/>
      <c r="E253" s="70"/>
      <c r="F253" s="70"/>
      <c r="G253" s="70" t="s">
        <v>165</v>
      </c>
      <c r="H253" s="3"/>
      <c r="I253" s="3"/>
      <c r="J253" s="59"/>
      <c r="K253" s="70" t="s">
        <v>165</v>
      </c>
      <c r="L253" s="70" t="s">
        <v>165</v>
      </c>
      <c r="M253" s="5">
        <v>0</v>
      </c>
      <c r="N253" s="5">
        <v>0</v>
      </c>
      <c r="O253" s="5">
        <v>0</v>
      </c>
      <c r="P253" s="47">
        <f>P308</f>
        <v>630</v>
      </c>
      <c r="Q253" s="50">
        <v>0</v>
      </c>
      <c r="R253" s="47">
        <v>0</v>
      </c>
      <c r="S253" s="5">
        <v>0</v>
      </c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5">
        <f>P253</f>
        <v>630</v>
      </c>
      <c r="Z253" s="4"/>
    </row>
    <row r="254" spans="1:26" ht="48" customHeight="1">
      <c r="A254" s="73"/>
      <c r="B254" s="8" t="s">
        <v>107</v>
      </c>
      <c r="C254" s="71" t="s">
        <v>178</v>
      </c>
      <c r="D254" s="71" t="s">
        <v>165</v>
      </c>
      <c r="E254" s="70" t="s">
        <v>165</v>
      </c>
      <c r="F254" s="70" t="s">
        <v>165</v>
      </c>
      <c r="G254" s="70" t="s">
        <v>165</v>
      </c>
      <c r="H254" s="3"/>
      <c r="I254" s="3"/>
      <c r="J254" s="59"/>
      <c r="K254" s="70" t="s">
        <v>165</v>
      </c>
      <c r="L254" s="70" t="s">
        <v>165</v>
      </c>
      <c r="M254" s="5">
        <f>M258</f>
        <v>0</v>
      </c>
      <c r="N254" s="5">
        <f t="shared" ref="N254:S254" si="88">N258</f>
        <v>0</v>
      </c>
      <c r="O254" s="5">
        <f t="shared" si="88"/>
        <v>0</v>
      </c>
      <c r="P254" s="47">
        <f t="shared" si="88"/>
        <v>0</v>
      </c>
      <c r="Q254" s="50">
        <f t="shared" si="88"/>
        <v>0</v>
      </c>
      <c r="R254" s="47">
        <f t="shared" si="88"/>
        <v>0</v>
      </c>
      <c r="S254" s="5">
        <f t="shared" si="88"/>
        <v>0</v>
      </c>
      <c r="T254" s="1">
        <f t="shared" ref="T254:Y254" si="89">T258</f>
        <v>0</v>
      </c>
      <c r="U254" s="1">
        <f t="shared" si="89"/>
        <v>0</v>
      </c>
      <c r="V254" s="1">
        <f t="shared" si="89"/>
        <v>0</v>
      </c>
      <c r="W254" s="1">
        <f t="shared" si="89"/>
        <v>0</v>
      </c>
      <c r="X254" s="1">
        <f t="shared" si="89"/>
        <v>0</v>
      </c>
      <c r="Y254" s="5">
        <f t="shared" si="89"/>
        <v>0</v>
      </c>
      <c r="Z254" s="4"/>
    </row>
    <row r="255" spans="1:26" ht="198.75" customHeight="1">
      <c r="A255" s="73" t="s">
        <v>109</v>
      </c>
      <c r="B255" s="8" t="s">
        <v>369</v>
      </c>
      <c r="C255" s="71" t="s">
        <v>171</v>
      </c>
      <c r="D255" s="71" t="s">
        <v>165</v>
      </c>
      <c r="E255" s="71" t="s">
        <v>289</v>
      </c>
      <c r="F255" s="70" t="s">
        <v>165</v>
      </c>
      <c r="G255" s="71" t="s">
        <v>186</v>
      </c>
      <c r="H255" s="70" t="s">
        <v>165</v>
      </c>
      <c r="I255" s="70" t="s">
        <v>165</v>
      </c>
      <c r="J255" s="45" t="s">
        <v>165</v>
      </c>
      <c r="K255" s="70" t="s">
        <v>165</v>
      </c>
      <c r="L255" s="70" t="s">
        <v>165</v>
      </c>
      <c r="M255" s="25">
        <v>53.4</v>
      </c>
      <c r="N255" s="25">
        <v>54</v>
      </c>
      <c r="O255" s="70">
        <v>54.5</v>
      </c>
      <c r="P255" s="48">
        <v>55</v>
      </c>
      <c r="Q255" s="52">
        <v>55.5</v>
      </c>
      <c r="R255" s="48">
        <v>70.900000000000006</v>
      </c>
      <c r="S255" s="25">
        <v>71.2</v>
      </c>
      <c r="T255" s="2">
        <v>71.5</v>
      </c>
      <c r="U255" s="2">
        <v>71.8</v>
      </c>
      <c r="V255" s="2">
        <v>72.099999999999994</v>
      </c>
      <c r="W255" s="2">
        <v>72.400000000000006</v>
      </c>
      <c r="X255" s="2">
        <v>72.7</v>
      </c>
      <c r="Y255" s="5" t="s">
        <v>165</v>
      </c>
      <c r="Z255" s="4"/>
    </row>
    <row r="256" spans="1:26" ht="66" customHeight="1">
      <c r="A256" s="73" t="s">
        <v>110</v>
      </c>
      <c r="B256" s="11" t="s">
        <v>271</v>
      </c>
      <c r="C256" s="70" t="s">
        <v>165</v>
      </c>
      <c r="D256" s="71" t="s">
        <v>165</v>
      </c>
      <c r="E256" s="70" t="s">
        <v>165</v>
      </c>
      <c r="F256" s="70">
        <v>2019</v>
      </c>
      <c r="G256" s="71" t="s">
        <v>186</v>
      </c>
      <c r="H256" s="70" t="s">
        <v>165</v>
      </c>
      <c r="I256" s="70" t="s">
        <v>165</v>
      </c>
      <c r="J256" s="45" t="s">
        <v>165</v>
      </c>
      <c r="K256" s="70" t="s">
        <v>165</v>
      </c>
      <c r="L256" s="70" t="s">
        <v>165</v>
      </c>
      <c r="M256" s="5">
        <v>0</v>
      </c>
      <c r="N256" s="5">
        <v>0</v>
      </c>
      <c r="O256" s="5">
        <v>0</v>
      </c>
      <c r="P256" s="47">
        <f t="shared" ref="P256:Y256" si="90">P257+P258</f>
        <v>0</v>
      </c>
      <c r="Q256" s="50">
        <f t="shared" si="90"/>
        <v>0</v>
      </c>
      <c r="R256" s="47">
        <f t="shared" si="90"/>
        <v>0</v>
      </c>
      <c r="S256" s="5">
        <f t="shared" si="90"/>
        <v>0</v>
      </c>
      <c r="T256" s="1">
        <f t="shared" si="90"/>
        <v>0</v>
      </c>
      <c r="U256" s="1">
        <f>U257+U258</f>
        <v>0</v>
      </c>
      <c r="V256" s="1">
        <f>V257+V258</f>
        <v>0</v>
      </c>
      <c r="W256" s="1">
        <f>W257+W258</f>
        <v>0</v>
      </c>
      <c r="X256" s="1">
        <f>X257+X258</f>
        <v>0</v>
      </c>
      <c r="Y256" s="5">
        <f t="shared" si="90"/>
        <v>0</v>
      </c>
      <c r="Z256" s="4"/>
    </row>
    <row r="257" spans="1:26" ht="35.25" customHeight="1">
      <c r="A257" s="73"/>
      <c r="B257" s="69" t="s">
        <v>166</v>
      </c>
      <c r="C257" s="71" t="s">
        <v>178</v>
      </c>
      <c r="D257" s="71" t="s">
        <v>165</v>
      </c>
      <c r="E257" s="70" t="s">
        <v>165</v>
      </c>
      <c r="F257" s="70" t="s">
        <v>165</v>
      </c>
      <c r="G257" s="71" t="s">
        <v>186</v>
      </c>
      <c r="H257" s="3" t="s">
        <v>206</v>
      </c>
      <c r="I257" s="3" t="s">
        <v>115</v>
      </c>
      <c r="J257" s="59" t="s">
        <v>203</v>
      </c>
      <c r="K257" s="70" t="s">
        <v>165</v>
      </c>
      <c r="L257" s="70" t="s">
        <v>165</v>
      </c>
      <c r="M257" s="5">
        <v>0</v>
      </c>
      <c r="N257" s="5">
        <v>0</v>
      </c>
      <c r="O257" s="5">
        <v>0</v>
      </c>
      <c r="P257" s="47">
        <v>0</v>
      </c>
      <c r="Q257" s="50">
        <v>0</v>
      </c>
      <c r="R257" s="47">
        <v>0</v>
      </c>
      <c r="S257" s="5">
        <v>0</v>
      </c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5">
        <f>R257</f>
        <v>0</v>
      </c>
      <c r="Z257" s="4"/>
    </row>
    <row r="258" spans="1:26" ht="54" customHeight="1">
      <c r="A258" s="73"/>
      <c r="B258" s="8" t="s">
        <v>113</v>
      </c>
      <c r="C258" s="71" t="s">
        <v>178</v>
      </c>
      <c r="D258" s="71" t="s">
        <v>165</v>
      </c>
      <c r="E258" s="70" t="s">
        <v>165</v>
      </c>
      <c r="F258" s="70" t="s">
        <v>165</v>
      </c>
      <c r="G258" s="71" t="s">
        <v>186</v>
      </c>
      <c r="H258" s="3" t="s">
        <v>206</v>
      </c>
      <c r="I258" s="3"/>
      <c r="J258" s="59" t="s">
        <v>203</v>
      </c>
      <c r="K258" s="70" t="s">
        <v>165</v>
      </c>
      <c r="L258" s="70" t="s">
        <v>165</v>
      </c>
      <c r="M258" s="5">
        <v>0</v>
      </c>
      <c r="N258" s="5">
        <v>0</v>
      </c>
      <c r="O258" s="5">
        <v>0</v>
      </c>
      <c r="P258" s="47">
        <v>0</v>
      </c>
      <c r="Q258" s="50">
        <v>0</v>
      </c>
      <c r="R258" s="47">
        <v>0</v>
      </c>
      <c r="S258" s="5">
        <v>0</v>
      </c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5">
        <f>R258</f>
        <v>0</v>
      </c>
      <c r="Z258" s="4"/>
    </row>
    <row r="259" spans="1:26" ht="138" customHeight="1">
      <c r="A259" s="73" t="s">
        <v>111</v>
      </c>
      <c r="B259" s="11" t="s">
        <v>192</v>
      </c>
      <c r="C259" s="70" t="s">
        <v>165</v>
      </c>
      <c r="D259" s="71" t="s">
        <v>165</v>
      </c>
      <c r="E259" s="70" t="s">
        <v>165</v>
      </c>
      <c r="F259" s="70" t="s">
        <v>348</v>
      </c>
      <c r="G259" s="71" t="s">
        <v>82</v>
      </c>
      <c r="H259" s="70" t="s">
        <v>165</v>
      </c>
      <c r="I259" s="70" t="s">
        <v>165</v>
      </c>
      <c r="J259" s="45" t="s">
        <v>165</v>
      </c>
      <c r="K259" s="70" t="s">
        <v>165</v>
      </c>
      <c r="L259" s="70" t="s">
        <v>165</v>
      </c>
      <c r="M259" s="5">
        <f>M261+M260</f>
        <v>0</v>
      </c>
      <c r="N259" s="5">
        <f>N261+N260</f>
        <v>0</v>
      </c>
      <c r="O259" s="5">
        <f>O261+O260</f>
        <v>200</v>
      </c>
      <c r="P259" s="47">
        <f>P261+P260</f>
        <v>99.57</v>
      </c>
      <c r="Q259" s="47">
        <f>Q261+Q260+Q262</f>
        <v>300</v>
      </c>
      <c r="R259" s="47">
        <f>R262+R260+R261</f>
        <v>310</v>
      </c>
      <c r="S259" s="5">
        <f t="shared" ref="S259:X259" si="91">S262+S260</f>
        <v>400</v>
      </c>
      <c r="T259" s="5">
        <f t="shared" si="91"/>
        <v>390</v>
      </c>
      <c r="U259" s="5">
        <f t="shared" si="91"/>
        <v>410</v>
      </c>
      <c r="V259" s="5">
        <f t="shared" si="91"/>
        <v>400</v>
      </c>
      <c r="W259" s="5">
        <f t="shared" si="91"/>
        <v>400</v>
      </c>
      <c r="X259" s="5">
        <f t="shared" si="91"/>
        <v>400</v>
      </c>
      <c r="Y259" s="5">
        <f>Y262+Y260+Y261</f>
        <v>3309.57</v>
      </c>
      <c r="Z259" s="4"/>
    </row>
    <row r="260" spans="1:26">
      <c r="A260" s="73"/>
      <c r="B260" s="69" t="s">
        <v>166</v>
      </c>
      <c r="C260" s="71" t="s">
        <v>178</v>
      </c>
      <c r="D260" s="71" t="s">
        <v>165</v>
      </c>
      <c r="E260" s="70" t="s">
        <v>165</v>
      </c>
      <c r="F260" s="70" t="s">
        <v>165</v>
      </c>
      <c r="G260" s="70" t="s">
        <v>165</v>
      </c>
      <c r="H260" s="3" t="s">
        <v>198</v>
      </c>
      <c r="I260" s="3" t="s">
        <v>296</v>
      </c>
      <c r="J260" s="45">
        <v>622</v>
      </c>
      <c r="K260" s="70" t="s">
        <v>165</v>
      </c>
      <c r="L260" s="70" t="s">
        <v>165</v>
      </c>
      <c r="M260" s="5">
        <v>0</v>
      </c>
      <c r="N260" s="5">
        <v>0</v>
      </c>
      <c r="O260" s="5">
        <v>0</v>
      </c>
      <c r="P260" s="47">
        <v>0</v>
      </c>
      <c r="Q260" s="50">
        <v>0</v>
      </c>
      <c r="R260" s="50">
        <v>73.3</v>
      </c>
      <c r="S260" s="1">
        <v>0</v>
      </c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5">
        <f>SUM(M260:X260)</f>
        <v>73.3</v>
      </c>
      <c r="Z260" s="4"/>
    </row>
    <row r="261" spans="1:26">
      <c r="A261" s="73"/>
      <c r="B261" s="69" t="s">
        <v>166</v>
      </c>
      <c r="C261" s="71" t="s">
        <v>178</v>
      </c>
      <c r="D261" s="71" t="s">
        <v>165</v>
      </c>
      <c r="E261" s="70" t="s">
        <v>165</v>
      </c>
      <c r="F261" s="70" t="s">
        <v>165</v>
      </c>
      <c r="G261" s="70" t="s">
        <v>165</v>
      </c>
      <c r="H261" s="3" t="s">
        <v>198</v>
      </c>
      <c r="I261" s="3" t="s">
        <v>115</v>
      </c>
      <c r="J261" s="45">
        <v>612</v>
      </c>
      <c r="K261" s="70"/>
      <c r="L261" s="70"/>
      <c r="M261" s="5">
        <v>0</v>
      </c>
      <c r="N261" s="5">
        <v>0</v>
      </c>
      <c r="O261" s="5">
        <v>200</v>
      </c>
      <c r="P261" s="47">
        <v>99.57</v>
      </c>
      <c r="Q261" s="50">
        <v>0</v>
      </c>
      <c r="R261" s="50">
        <v>0</v>
      </c>
      <c r="S261" s="1">
        <v>0</v>
      </c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5">
        <f>SUM(M261:X261)</f>
        <v>299.57</v>
      </c>
      <c r="Z261" s="4"/>
    </row>
    <row r="262" spans="1:26" ht="16.5" customHeight="1">
      <c r="A262" s="72"/>
      <c r="B262" s="69" t="s">
        <v>166</v>
      </c>
      <c r="C262" s="71" t="s">
        <v>178</v>
      </c>
      <c r="D262" s="71" t="s">
        <v>165</v>
      </c>
      <c r="E262" s="70" t="s">
        <v>165</v>
      </c>
      <c r="F262" s="70" t="s">
        <v>165</v>
      </c>
      <c r="G262" s="70" t="s">
        <v>165</v>
      </c>
      <c r="H262" s="3" t="s">
        <v>198</v>
      </c>
      <c r="I262" s="3" t="s">
        <v>296</v>
      </c>
      <c r="J262" s="59" t="s">
        <v>203</v>
      </c>
      <c r="K262" s="70" t="s">
        <v>165</v>
      </c>
      <c r="L262" s="70" t="s">
        <v>165</v>
      </c>
      <c r="M262" s="39">
        <v>0</v>
      </c>
      <c r="N262" s="39">
        <v>0</v>
      </c>
      <c r="O262" s="39">
        <v>0</v>
      </c>
      <c r="P262" s="51">
        <v>0</v>
      </c>
      <c r="Q262" s="51">
        <v>300</v>
      </c>
      <c r="R262" s="47">
        <v>236.7</v>
      </c>
      <c r="S262" s="5">
        <v>400</v>
      </c>
      <c r="T262" s="1">
        <v>390</v>
      </c>
      <c r="U262" s="1">
        <v>410</v>
      </c>
      <c r="V262" s="1">
        <v>400</v>
      </c>
      <c r="W262" s="1">
        <v>400</v>
      </c>
      <c r="X262" s="1">
        <v>400</v>
      </c>
      <c r="Y262" s="5">
        <f>SUM(M262:S262)+T262+U262+V262+W262+X262</f>
        <v>2936.7</v>
      </c>
      <c r="Z262" s="4"/>
    </row>
    <row r="263" spans="1:26" ht="65.25" customHeight="1">
      <c r="A263" s="73" t="s">
        <v>112</v>
      </c>
      <c r="B263" s="11" t="s">
        <v>193</v>
      </c>
      <c r="C263" s="70" t="s">
        <v>165</v>
      </c>
      <c r="D263" s="71" t="s">
        <v>165</v>
      </c>
      <c r="E263" s="70" t="s">
        <v>165</v>
      </c>
      <c r="F263" s="70">
        <v>2016</v>
      </c>
      <c r="G263" s="71" t="s">
        <v>185</v>
      </c>
      <c r="H263" s="70" t="s">
        <v>165</v>
      </c>
      <c r="I263" s="70" t="s">
        <v>165</v>
      </c>
      <c r="J263" s="45" t="s">
        <v>165</v>
      </c>
      <c r="K263" s="70" t="s">
        <v>165</v>
      </c>
      <c r="L263" s="70" t="s">
        <v>165</v>
      </c>
      <c r="M263" s="5">
        <f t="shared" ref="M263:Y263" si="92">M264+M265</f>
        <v>0</v>
      </c>
      <c r="N263" s="5">
        <f t="shared" si="92"/>
        <v>0</v>
      </c>
      <c r="O263" s="5">
        <f t="shared" si="92"/>
        <v>250</v>
      </c>
      <c r="P263" s="47">
        <f t="shared" si="92"/>
        <v>0</v>
      </c>
      <c r="Q263" s="50">
        <f t="shared" si="92"/>
        <v>0</v>
      </c>
      <c r="R263" s="47">
        <f t="shared" si="92"/>
        <v>0</v>
      </c>
      <c r="S263" s="5">
        <f t="shared" si="92"/>
        <v>0</v>
      </c>
      <c r="T263" s="1">
        <f>T264+T265</f>
        <v>0</v>
      </c>
      <c r="U263" s="1">
        <v>0</v>
      </c>
      <c r="V263" s="1">
        <f>V264+V265</f>
        <v>0</v>
      </c>
      <c r="W263" s="1">
        <f>W264+W265</f>
        <v>0</v>
      </c>
      <c r="X263" s="1">
        <f>X264+X265</f>
        <v>0</v>
      </c>
      <c r="Y263" s="5">
        <f t="shared" si="92"/>
        <v>250</v>
      </c>
      <c r="Z263" s="4"/>
    </row>
    <row r="264" spans="1:26">
      <c r="A264" s="72"/>
      <c r="B264" s="69" t="s">
        <v>166</v>
      </c>
      <c r="C264" s="71" t="s">
        <v>178</v>
      </c>
      <c r="D264" s="71" t="s">
        <v>165</v>
      </c>
      <c r="E264" s="70" t="s">
        <v>165</v>
      </c>
      <c r="F264" s="70" t="s">
        <v>165</v>
      </c>
      <c r="G264" s="70" t="s">
        <v>165</v>
      </c>
      <c r="H264" s="3" t="s">
        <v>202</v>
      </c>
      <c r="I264" s="3" t="s">
        <v>115</v>
      </c>
      <c r="J264" s="59" t="s">
        <v>203</v>
      </c>
      <c r="K264" s="70" t="s">
        <v>165</v>
      </c>
      <c r="L264" s="70" t="s">
        <v>165</v>
      </c>
      <c r="M264" s="5">
        <v>0</v>
      </c>
      <c r="N264" s="5">
        <v>0</v>
      </c>
      <c r="O264" s="5">
        <v>75</v>
      </c>
      <c r="P264" s="47">
        <v>0</v>
      </c>
      <c r="Q264" s="50">
        <v>0</v>
      </c>
      <c r="R264" s="47">
        <v>0</v>
      </c>
      <c r="S264" s="5">
        <v>0</v>
      </c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5">
        <v>75</v>
      </c>
      <c r="Z264" s="4"/>
    </row>
    <row r="265" spans="1:26" ht="52.5" customHeight="1">
      <c r="A265" s="72"/>
      <c r="B265" s="69" t="s">
        <v>42</v>
      </c>
      <c r="C265" s="71" t="s">
        <v>178</v>
      </c>
      <c r="D265" s="71" t="s">
        <v>165</v>
      </c>
      <c r="E265" s="70" t="s">
        <v>165</v>
      </c>
      <c r="F265" s="70" t="s">
        <v>165</v>
      </c>
      <c r="G265" s="70" t="s">
        <v>165</v>
      </c>
      <c r="H265" s="3" t="s">
        <v>202</v>
      </c>
      <c r="I265" s="3" t="s">
        <v>78</v>
      </c>
      <c r="J265" s="59" t="s">
        <v>203</v>
      </c>
      <c r="K265" s="70" t="s">
        <v>165</v>
      </c>
      <c r="L265" s="70" t="s">
        <v>165</v>
      </c>
      <c r="M265" s="5">
        <v>0</v>
      </c>
      <c r="N265" s="5">
        <v>0</v>
      </c>
      <c r="O265" s="5">
        <v>175</v>
      </c>
      <c r="P265" s="47">
        <v>0</v>
      </c>
      <c r="Q265" s="50">
        <v>0</v>
      </c>
      <c r="R265" s="47">
        <v>0</v>
      </c>
      <c r="S265" s="5">
        <v>0</v>
      </c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5">
        <v>175</v>
      </c>
      <c r="Z265" s="4"/>
    </row>
    <row r="266" spans="1:26" ht="143.25" customHeight="1">
      <c r="A266" s="73" t="s">
        <v>114</v>
      </c>
      <c r="B266" s="11" t="s">
        <v>260</v>
      </c>
      <c r="C266" s="70" t="s">
        <v>165</v>
      </c>
      <c r="D266" s="71" t="s">
        <v>165</v>
      </c>
      <c r="E266" s="70" t="s">
        <v>165</v>
      </c>
      <c r="F266" s="70" t="s">
        <v>347</v>
      </c>
      <c r="G266" s="71" t="s">
        <v>185</v>
      </c>
      <c r="H266" s="70" t="s">
        <v>165</v>
      </c>
      <c r="I266" s="70" t="s">
        <v>165</v>
      </c>
      <c r="J266" s="45" t="s">
        <v>165</v>
      </c>
      <c r="K266" s="70" t="s">
        <v>165</v>
      </c>
      <c r="L266" s="70" t="s">
        <v>165</v>
      </c>
      <c r="M266" s="1">
        <f t="shared" ref="M266:S266" si="93">M267+M269+M268</f>
        <v>0</v>
      </c>
      <c r="N266" s="1">
        <f t="shared" si="93"/>
        <v>1100</v>
      </c>
      <c r="O266" s="1">
        <f t="shared" si="93"/>
        <v>127.72</v>
      </c>
      <c r="P266" s="50">
        <f t="shared" si="93"/>
        <v>130</v>
      </c>
      <c r="Q266" s="50">
        <f t="shared" si="93"/>
        <v>120</v>
      </c>
      <c r="R266" s="50">
        <f t="shared" si="93"/>
        <v>121.4</v>
      </c>
      <c r="S266" s="1">
        <f t="shared" si="93"/>
        <v>90</v>
      </c>
      <c r="T266" s="5">
        <f>T267+T269</f>
        <v>96.4</v>
      </c>
      <c r="U266" s="5">
        <f>U267+U269</f>
        <v>93.2</v>
      </c>
      <c r="V266" s="5">
        <f>V267+V269</f>
        <v>90</v>
      </c>
      <c r="W266" s="5">
        <f>W267+W269</f>
        <v>90</v>
      </c>
      <c r="X266" s="5">
        <f>X267+X269</f>
        <v>90</v>
      </c>
      <c r="Y266" s="5">
        <f>Y267+Y269+Y268</f>
        <v>2148.7199999999998</v>
      </c>
      <c r="Z266" s="4"/>
    </row>
    <row r="267" spans="1:26">
      <c r="A267" s="90"/>
      <c r="B267" s="69" t="s">
        <v>166</v>
      </c>
      <c r="C267" s="71" t="s">
        <v>178</v>
      </c>
      <c r="D267" s="71" t="s">
        <v>165</v>
      </c>
      <c r="E267" s="70" t="s">
        <v>165</v>
      </c>
      <c r="F267" s="70" t="s">
        <v>165</v>
      </c>
      <c r="G267" s="70" t="s">
        <v>165</v>
      </c>
      <c r="H267" s="3" t="s">
        <v>202</v>
      </c>
      <c r="I267" s="3" t="s">
        <v>296</v>
      </c>
      <c r="J267" s="59" t="s">
        <v>203</v>
      </c>
      <c r="K267" s="70" t="s">
        <v>165</v>
      </c>
      <c r="L267" s="70" t="s">
        <v>165</v>
      </c>
      <c r="M267" s="5">
        <v>0</v>
      </c>
      <c r="N267" s="5">
        <v>0</v>
      </c>
      <c r="O267" s="5">
        <v>0</v>
      </c>
      <c r="P267" s="47">
        <v>0</v>
      </c>
      <c r="Q267" s="50">
        <v>0</v>
      </c>
      <c r="R267" s="47">
        <v>121.4</v>
      </c>
      <c r="S267" s="5">
        <v>90</v>
      </c>
      <c r="T267" s="1">
        <v>96.4</v>
      </c>
      <c r="U267" s="1">
        <v>93.2</v>
      </c>
      <c r="V267" s="1">
        <v>90</v>
      </c>
      <c r="W267" s="1">
        <v>90</v>
      </c>
      <c r="X267" s="1">
        <v>90</v>
      </c>
      <c r="Y267" s="5">
        <f>N267+M267+O267+P267+Q267+R267+S267+T267+U267+V267+W267+X267</f>
        <v>671</v>
      </c>
      <c r="Z267" s="4"/>
    </row>
    <row r="268" spans="1:26">
      <c r="A268" s="90"/>
      <c r="B268" s="69" t="s">
        <v>166</v>
      </c>
      <c r="C268" s="71" t="s">
        <v>178</v>
      </c>
      <c r="D268" s="71" t="s">
        <v>165</v>
      </c>
      <c r="E268" s="70" t="s">
        <v>165</v>
      </c>
      <c r="F268" s="70" t="s">
        <v>165</v>
      </c>
      <c r="G268" s="70" t="s">
        <v>165</v>
      </c>
      <c r="H268" s="3" t="s">
        <v>202</v>
      </c>
      <c r="I268" s="3" t="s">
        <v>115</v>
      </c>
      <c r="J268" s="59" t="s">
        <v>203</v>
      </c>
      <c r="K268" s="70"/>
      <c r="L268" s="70"/>
      <c r="M268" s="5">
        <v>0</v>
      </c>
      <c r="N268" s="5">
        <v>330</v>
      </c>
      <c r="O268" s="5">
        <v>38.32</v>
      </c>
      <c r="P268" s="47">
        <v>9.1</v>
      </c>
      <c r="Q268" s="50">
        <v>7.2</v>
      </c>
      <c r="R268" s="47">
        <v>0</v>
      </c>
      <c r="S268" s="5">
        <v>0</v>
      </c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5">
        <f>SUM(M268:X268)</f>
        <v>384.62</v>
      </c>
      <c r="Z268" s="4"/>
    </row>
    <row r="269" spans="1:26" ht="52.5" customHeight="1">
      <c r="A269" s="90"/>
      <c r="B269" s="69" t="s">
        <v>42</v>
      </c>
      <c r="C269" s="71" t="s">
        <v>178</v>
      </c>
      <c r="D269" s="71" t="s">
        <v>165</v>
      </c>
      <c r="E269" s="70" t="s">
        <v>165</v>
      </c>
      <c r="F269" s="70" t="s">
        <v>165</v>
      </c>
      <c r="G269" s="70" t="s">
        <v>165</v>
      </c>
      <c r="H269" s="3" t="s">
        <v>202</v>
      </c>
      <c r="I269" s="3" t="s">
        <v>78</v>
      </c>
      <c r="J269" s="59" t="s">
        <v>203</v>
      </c>
      <c r="K269" s="70" t="s">
        <v>165</v>
      </c>
      <c r="L269" s="70" t="s">
        <v>165</v>
      </c>
      <c r="M269" s="5">
        <v>0</v>
      </c>
      <c r="N269" s="5">
        <v>770</v>
      </c>
      <c r="O269" s="5">
        <v>89.4</v>
      </c>
      <c r="P269" s="47">
        <v>120.9</v>
      </c>
      <c r="Q269" s="50">
        <v>112.8</v>
      </c>
      <c r="R269" s="47">
        <v>0</v>
      </c>
      <c r="S269" s="5">
        <v>0</v>
      </c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5">
        <f>N269+M269+O269+P269+Q269+R269+S269</f>
        <v>1093.0999999999999</v>
      </c>
      <c r="Z269" s="4"/>
    </row>
    <row r="270" spans="1:26" ht="46.5" customHeight="1">
      <c r="A270" s="73" t="s">
        <v>116</v>
      </c>
      <c r="B270" s="11" t="s">
        <v>239</v>
      </c>
      <c r="C270" s="70" t="s">
        <v>165</v>
      </c>
      <c r="D270" s="71" t="s">
        <v>165</v>
      </c>
      <c r="E270" s="70" t="s">
        <v>165</v>
      </c>
      <c r="F270" s="70" t="s">
        <v>4</v>
      </c>
      <c r="G270" s="71" t="s">
        <v>82</v>
      </c>
      <c r="H270" s="70" t="s">
        <v>165</v>
      </c>
      <c r="I270" s="70" t="s">
        <v>165</v>
      </c>
      <c r="J270" s="45" t="s">
        <v>165</v>
      </c>
      <c r="K270" s="70" t="s">
        <v>165</v>
      </c>
      <c r="L270" s="70" t="s">
        <v>165</v>
      </c>
      <c r="M270" s="5">
        <f>M271</f>
        <v>40</v>
      </c>
      <c r="N270" s="5">
        <v>78</v>
      </c>
      <c r="O270" s="5">
        <v>42</v>
      </c>
      <c r="P270" s="47">
        <v>0</v>
      </c>
      <c r="Q270" s="50">
        <v>0</v>
      </c>
      <c r="R270" s="47">
        <v>0</v>
      </c>
      <c r="S270" s="5">
        <v>0</v>
      </c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5">
        <f>Y271</f>
        <v>160</v>
      </c>
      <c r="Z270" s="4"/>
    </row>
    <row r="271" spans="1:26">
      <c r="A271" s="72"/>
      <c r="B271" s="69" t="s">
        <v>166</v>
      </c>
      <c r="C271" s="71" t="s">
        <v>178</v>
      </c>
      <c r="D271" s="71" t="s">
        <v>165</v>
      </c>
      <c r="E271" s="70" t="s">
        <v>165</v>
      </c>
      <c r="F271" s="70" t="s">
        <v>165</v>
      </c>
      <c r="G271" s="70" t="s">
        <v>165</v>
      </c>
      <c r="H271" s="3" t="s">
        <v>198</v>
      </c>
      <c r="I271" s="3" t="s">
        <v>115</v>
      </c>
      <c r="J271" s="59" t="s">
        <v>204</v>
      </c>
      <c r="K271" s="70" t="s">
        <v>165</v>
      </c>
      <c r="L271" s="70" t="s">
        <v>165</v>
      </c>
      <c r="M271" s="5">
        <v>40</v>
      </c>
      <c r="N271" s="5">
        <v>78</v>
      </c>
      <c r="O271" s="5">
        <v>42</v>
      </c>
      <c r="P271" s="47">
        <v>0</v>
      </c>
      <c r="Q271" s="50">
        <v>0</v>
      </c>
      <c r="R271" s="47">
        <v>0</v>
      </c>
      <c r="S271" s="5">
        <v>0</v>
      </c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5">
        <f>SUM(M271:S271)</f>
        <v>160</v>
      </c>
      <c r="Z271" s="4"/>
    </row>
    <row r="272" spans="1:26" ht="66.75" customHeight="1">
      <c r="A272" s="73" t="s">
        <v>117</v>
      </c>
      <c r="B272" s="11" t="s">
        <v>234</v>
      </c>
      <c r="C272" s="70" t="s">
        <v>165</v>
      </c>
      <c r="D272" s="71" t="s">
        <v>165</v>
      </c>
      <c r="E272" s="70" t="s">
        <v>165</v>
      </c>
      <c r="F272" s="70" t="s">
        <v>181</v>
      </c>
      <c r="G272" s="71" t="s">
        <v>82</v>
      </c>
      <c r="H272" s="70" t="s">
        <v>165</v>
      </c>
      <c r="I272" s="70" t="s">
        <v>165</v>
      </c>
      <c r="J272" s="45" t="s">
        <v>165</v>
      </c>
      <c r="K272" s="70" t="s">
        <v>165</v>
      </c>
      <c r="L272" s="70" t="s">
        <v>165</v>
      </c>
      <c r="M272" s="5">
        <f>M273</f>
        <v>50</v>
      </c>
      <c r="N272" s="5">
        <v>42</v>
      </c>
      <c r="O272" s="5">
        <v>0</v>
      </c>
      <c r="P272" s="47">
        <v>0</v>
      </c>
      <c r="Q272" s="50">
        <v>0</v>
      </c>
      <c r="R272" s="47">
        <v>0</v>
      </c>
      <c r="S272" s="5">
        <v>0</v>
      </c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5">
        <f>Y273</f>
        <v>92</v>
      </c>
      <c r="Z272" s="4"/>
    </row>
    <row r="273" spans="1:26" ht="22.5" customHeight="1">
      <c r="A273" s="72"/>
      <c r="B273" s="69" t="s">
        <v>166</v>
      </c>
      <c r="C273" s="71" t="s">
        <v>178</v>
      </c>
      <c r="D273" s="71" t="s">
        <v>165</v>
      </c>
      <c r="E273" s="70" t="s">
        <v>165</v>
      </c>
      <c r="F273" s="70" t="s">
        <v>165</v>
      </c>
      <c r="G273" s="70" t="s">
        <v>165</v>
      </c>
      <c r="H273" s="3" t="s">
        <v>198</v>
      </c>
      <c r="I273" s="3" t="s">
        <v>201</v>
      </c>
      <c r="J273" s="59" t="s">
        <v>204</v>
      </c>
      <c r="K273" s="70" t="s">
        <v>165</v>
      </c>
      <c r="L273" s="70" t="s">
        <v>165</v>
      </c>
      <c r="M273" s="5">
        <v>50</v>
      </c>
      <c r="N273" s="5">
        <v>42</v>
      </c>
      <c r="O273" s="5">
        <v>0</v>
      </c>
      <c r="P273" s="47">
        <v>0</v>
      </c>
      <c r="Q273" s="50">
        <v>0</v>
      </c>
      <c r="R273" s="47">
        <v>0</v>
      </c>
      <c r="S273" s="5">
        <v>0</v>
      </c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5">
        <f>SUM(M273:S273)</f>
        <v>92</v>
      </c>
      <c r="Z273" s="4"/>
    </row>
    <row r="274" spans="1:26" ht="63" customHeight="1">
      <c r="A274" s="73" t="s">
        <v>118</v>
      </c>
      <c r="B274" s="11" t="s">
        <v>238</v>
      </c>
      <c r="C274" s="70" t="s">
        <v>165</v>
      </c>
      <c r="D274" s="71" t="s">
        <v>165</v>
      </c>
      <c r="E274" s="70" t="s">
        <v>165</v>
      </c>
      <c r="F274" s="70" t="s">
        <v>181</v>
      </c>
      <c r="G274" s="71" t="s">
        <v>82</v>
      </c>
      <c r="H274" s="70" t="s">
        <v>165</v>
      </c>
      <c r="I274" s="70" t="s">
        <v>165</v>
      </c>
      <c r="J274" s="45" t="s">
        <v>165</v>
      </c>
      <c r="K274" s="70" t="s">
        <v>165</v>
      </c>
      <c r="L274" s="70" t="s">
        <v>165</v>
      </c>
      <c r="M274" s="5">
        <f>M275</f>
        <v>65</v>
      </c>
      <c r="N274" s="5">
        <v>90</v>
      </c>
      <c r="O274" s="5">
        <v>0</v>
      </c>
      <c r="P274" s="47">
        <v>0</v>
      </c>
      <c r="Q274" s="50">
        <v>0</v>
      </c>
      <c r="R274" s="47">
        <v>0</v>
      </c>
      <c r="S274" s="5">
        <v>0</v>
      </c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5">
        <f>Y275</f>
        <v>155</v>
      </c>
      <c r="Z274" s="4"/>
    </row>
    <row r="275" spans="1:26">
      <c r="A275" s="72"/>
      <c r="B275" s="69" t="s">
        <v>166</v>
      </c>
      <c r="C275" s="71" t="s">
        <v>178</v>
      </c>
      <c r="D275" s="71" t="s">
        <v>165</v>
      </c>
      <c r="E275" s="70" t="s">
        <v>165</v>
      </c>
      <c r="F275" s="70" t="s">
        <v>165</v>
      </c>
      <c r="G275" s="70" t="s">
        <v>165</v>
      </c>
      <c r="H275" s="3" t="s">
        <v>198</v>
      </c>
      <c r="I275" s="3" t="s">
        <v>115</v>
      </c>
      <c r="J275" s="59" t="s">
        <v>204</v>
      </c>
      <c r="K275" s="70" t="s">
        <v>165</v>
      </c>
      <c r="L275" s="70" t="s">
        <v>165</v>
      </c>
      <c r="M275" s="5">
        <v>65</v>
      </c>
      <c r="N275" s="5">
        <v>90</v>
      </c>
      <c r="O275" s="5">
        <v>0</v>
      </c>
      <c r="P275" s="47">
        <v>0</v>
      </c>
      <c r="Q275" s="50">
        <v>0</v>
      </c>
      <c r="R275" s="47">
        <v>0</v>
      </c>
      <c r="S275" s="5">
        <v>0</v>
      </c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5">
        <f>SUM(M275:S275)</f>
        <v>155</v>
      </c>
      <c r="Z275" s="4"/>
    </row>
    <row r="276" spans="1:26" s="76" customFormat="1" ht="47.25" customHeight="1">
      <c r="A276" s="72" t="s">
        <v>119</v>
      </c>
      <c r="B276" s="11" t="s">
        <v>95</v>
      </c>
      <c r="C276" s="7" t="s">
        <v>165</v>
      </c>
      <c r="D276" s="41" t="s">
        <v>165</v>
      </c>
      <c r="E276" s="7" t="s">
        <v>165</v>
      </c>
      <c r="F276" s="7" t="s">
        <v>348</v>
      </c>
      <c r="G276" s="71" t="s">
        <v>82</v>
      </c>
      <c r="H276" s="7" t="s">
        <v>165</v>
      </c>
      <c r="I276" s="7" t="s">
        <v>165</v>
      </c>
      <c r="J276" s="60" t="s">
        <v>165</v>
      </c>
      <c r="K276" s="7" t="s">
        <v>165</v>
      </c>
      <c r="L276" s="7" t="s">
        <v>165</v>
      </c>
      <c r="M276" s="1">
        <f>M278+M277</f>
        <v>0</v>
      </c>
      <c r="N276" s="1">
        <f t="shared" ref="N276:X276" si="94">N278+N277</f>
        <v>0</v>
      </c>
      <c r="O276" s="1">
        <f t="shared" si="94"/>
        <v>480</v>
      </c>
      <c r="P276" s="50">
        <f t="shared" si="94"/>
        <v>690</v>
      </c>
      <c r="Q276" s="50">
        <f t="shared" si="94"/>
        <v>800</v>
      </c>
      <c r="R276" s="50">
        <f t="shared" si="94"/>
        <v>590</v>
      </c>
      <c r="S276" s="1">
        <f t="shared" si="94"/>
        <v>500</v>
      </c>
      <c r="T276" s="1">
        <f t="shared" si="94"/>
        <v>398.8</v>
      </c>
      <c r="U276" s="1">
        <f t="shared" si="94"/>
        <v>412.4</v>
      </c>
      <c r="V276" s="1">
        <f t="shared" si="94"/>
        <v>500</v>
      </c>
      <c r="W276" s="1">
        <f t="shared" si="94"/>
        <v>500</v>
      </c>
      <c r="X276" s="1">
        <f t="shared" si="94"/>
        <v>500</v>
      </c>
      <c r="Y276" s="1">
        <f>Y277+Y278</f>
        <v>5371.2000000000007</v>
      </c>
      <c r="Z276" s="12"/>
    </row>
    <row r="277" spans="1:26" s="76" customFormat="1">
      <c r="A277" s="72"/>
      <c r="B277" s="14" t="s">
        <v>166</v>
      </c>
      <c r="C277" s="41" t="s">
        <v>178</v>
      </c>
      <c r="D277" s="41" t="s">
        <v>165</v>
      </c>
      <c r="E277" s="7" t="s">
        <v>165</v>
      </c>
      <c r="F277" s="7" t="s">
        <v>165</v>
      </c>
      <c r="G277" s="7" t="s">
        <v>165</v>
      </c>
      <c r="H277" s="15" t="s">
        <v>198</v>
      </c>
      <c r="I277" s="3" t="s">
        <v>296</v>
      </c>
      <c r="J277" s="61" t="s">
        <v>207</v>
      </c>
      <c r="K277" s="7" t="s">
        <v>165</v>
      </c>
      <c r="L277" s="7" t="s">
        <v>165</v>
      </c>
      <c r="M277" s="1">
        <v>0</v>
      </c>
      <c r="N277" s="1">
        <v>0</v>
      </c>
      <c r="O277" s="1">
        <v>0</v>
      </c>
      <c r="P277" s="50">
        <v>0</v>
      </c>
      <c r="Q277" s="50">
        <v>800</v>
      </c>
      <c r="R277" s="50">
        <v>590</v>
      </c>
      <c r="S277" s="1">
        <v>500</v>
      </c>
      <c r="T277" s="1">
        <v>398.8</v>
      </c>
      <c r="U277" s="1">
        <v>412.4</v>
      </c>
      <c r="V277" s="1">
        <v>500</v>
      </c>
      <c r="W277" s="1">
        <v>500</v>
      </c>
      <c r="X277" s="1">
        <v>500</v>
      </c>
      <c r="Y277" s="1">
        <f>SUM(M277:S277)+T277+U277+V277+W277+X277</f>
        <v>4201.2000000000007</v>
      </c>
      <c r="Z277" s="12"/>
    </row>
    <row r="278" spans="1:26" s="76" customFormat="1">
      <c r="A278" s="72"/>
      <c r="B278" s="14" t="s">
        <v>166</v>
      </c>
      <c r="C278" s="41" t="s">
        <v>178</v>
      </c>
      <c r="D278" s="41" t="s">
        <v>165</v>
      </c>
      <c r="E278" s="7" t="s">
        <v>165</v>
      </c>
      <c r="F278" s="7" t="s">
        <v>165</v>
      </c>
      <c r="G278" s="7" t="s">
        <v>165</v>
      </c>
      <c r="H278" s="15" t="s">
        <v>198</v>
      </c>
      <c r="I278" s="3" t="s">
        <v>115</v>
      </c>
      <c r="J278" s="61" t="s">
        <v>207</v>
      </c>
      <c r="K278" s="7"/>
      <c r="L278" s="7"/>
      <c r="M278" s="1">
        <v>0</v>
      </c>
      <c r="N278" s="1">
        <v>0</v>
      </c>
      <c r="O278" s="1">
        <v>480</v>
      </c>
      <c r="P278" s="50">
        <v>690</v>
      </c>
      <c r="Q278" s="50">
        <v>0</v>
      </c>
      <c r="R278" s="50">
        <v>0</v>
      </c>
      <c r="S278" s="1">
        <v>0</v>
      </c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f>SUM(M278:X278)</f>
        <v>1170</v>
      </c>
      <c r="Z278" s="12"/>
    </row>
    <row r="279" spans="1:26" s="76" customFormat="1" ht="36.75" customHeight="1">
      <c r="A279" s="72" t="s">
        <v>120</v>
      </c>
      <c r="B279" s="11" t="s">
        <v>277</v>
      </c>
      <c r="C279" s="7" t="s">
        <v>165</v>
      </c>
      <c r="D279" s="41" t="s">
        <v>165</v>
      </c>
      <c r="E279" s="7" t="s">
        <v>165</v>
      </c>
      <c r="F279" s="7">
        <v>2016</v>
      </c>
      <c r="G279" s="71" t="s">
        <v>82</v>
      </c>
      <c r="H279" s="7" t="s">
        <v>165</v>
      </c>
      <c r="I279" s="7" t="s">
        <v>165</v>
      </c>
      <c r="J279" s="60" t="s">
        <v>165</v>
      </c>
      <c r="K279" s="7" t="s">
        <v>165</v>
      </c>
      <c r="L279" s="7" t="s">
        <v>165</v>
      </c>
      <c r="M279" s="1">
        <f>M280</f>
        <v>0</v>
      </c>
      <c r="N279" s="1">
        <v>0</v>
      </c>
      <c r="O279" s="1">
        <v>72</v>
      </c>
      <c r="P279" s="50">
        <v>0</v>
      </c>
      <c r="Q279" s="50">
        <v>0</v>
      </c>
      <c r="R279" s="50">
        <v>0</v>
      </c>
      <c r="S279" s="1">
        <v>0</v>
      </c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f>Y280</f>
        <v>72</v>
      </c>
      <c r="Z279" s="12"/>
    </row>
    <row r="280" spans="1:26" s="76" customFormat="1">
      <c r="A280" s="72"/>
      <c r="B280" s="14" t="s">
        <v>166</v>
      </c>
      <c r="C280" s="41" t="s">
        <v>178</v>
      </c>
      <c r="D280" s="41" t="s">
        <v>165</v>
      </c>
      <c r="E280" s="7" t="s">
        <v>165</v>
      </c>
      <c r="F280" s="7" t="s">
        <v>165</v>
      </c>
      <c r="G280" s="7" t="s">
        <v>165</v>
      </c>
      <c r="H280" s="15" t="s">
        <v>198</v>
      </c>
      <c r="I280" s="3" t="s">
        <v>115</v>
      </c>
      <c r="J280" s="61" t="s">
        <v>200</v>
      </c>
      <c r="K280" s="7" t="s">
        <v>165</v>
      </c>
      <c r="L280" s="7" t="s">
        <v>165</v>
      </c>
      <c r="M280" s="1">
        <v>0</v>
      </c>
      <c r="N280" s="1">
        <v>0</v>
      </c>
      <c r="O280" s="1">
        <v>72</v>
      </c>
      <c r="P280" s="50">
        <v>0</v>
      </c>
      <c r="Q280" s="50">
        <v>0</v>
      </c>
      <c r="R280" s="50">
        <v>0</v>
      </c>
      <c r="S280" s="1">
        <v>0</v>
      </c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f>SUM(M280:S280)</f>
        <v>72</v>
      </c>
      <c r="Z280" s="12"/>
    </row>
    <row r="281" spans="1:26" s="76" customFormat="1" ht="63">
      <c r="A281" s="72" t="s">
        <v>121</v>
      </c>
      <c r="B281" s="11" t="s">
        <v>243</v>
      </c>
      <c r="C281" s="7" t="s">
        <v>165</v>
      </c>
      <c r="D281" s="41" t="s">
        <v>165</v>
      </c>
      <c r="E281" s="7" t="s">
        <v>165</v>
      </c>
      <c r="F281" s="7" t="s">
        <v>240</v>
      </c>
      <c r="G281" s="71" t="s">
        <v>82</v>
      </c>
      <c r="H281" s="7" t="s">
        <v>165</v>
      </c>
      <c r="I281" s="7" t="s">
        <v>165</v>
      </c>
      <c r="J281" s="60" t="s">
        <v>165</v>
      </c>
      <c r="K281" s="7" t="s">
        <v>165</v>
      </c>
      <c r="L281" s="7" t="s">
        <v>165</v>
      </c>
      <c r="M281" s="1">
        <f>M282+M283</f>
        <v>0</v>
      </c>
      <c r="N281" s="1">
        <f t="shared" ref="N281:Y281" si="95">N282+N283</f>
        <v>0</v>
      </c>
      <c r="O281" s="1">
        <f t="shared" si="95"/>
        <v>300</v>
      </c>
      <c r="P281" s="50">
        <f t="shared" si="95"/>
        <v>1450</v>
      </c>
      <c r="Q281" s="50">
        <f t="shared" si="95"/>
        <v>0</v>
      </c>
      <c r="R281" s="50">
        <f t="shared" si="95"/>
        <v>0</v>
      </c>
      <c r="S281" s="1">
        <f t="shared" si="95"/>
        <v>0</v>
      </c>
      <c r="T281" s="1">
        <f>T282+T283</f>
        <v>0</v>
      </c>
      <c r="U281" s="1">
        <f>U282+U283</f>
        <v>0</v>
      </c>
      <c r="V281" s="1">
        <f>V282+V283</f>
        <v>0</v>
      </c>
      <c r="W281" s="1">
        <f>W282+W283</f>
        <v>0</v>
      </c>
      <c r="X281" s="1">
        <f>X282+X283</f>
        <v>0</v>
      </c>
      <c r="Y281" s="1">
        <f t="shared" si="95"/>
        <v>1750</v>
      </c>
      <c r="Z281" s="12"/>
    </row>
    <row r="282" spans="1:26" s="76" customFormat="1">
      <c r="A282" s="90"/>
      <c r="B282" s="14" t="s">
        <v>166</v>
      </c>
      <c r="C282" s="41" t="s">
        <v>178</v>
      </c>
      <c r="D282" s="41" t="s">
        <v>165</v>
      </c>
      <c r="E282" s="7" t="s">
        <v>165</v>
      </c>
      <c r="F282" s="7" t="s">
        <v>165</v>
      </c>
      <c r="G282" s="7" t="s">
        <v>165</v>
      </c>
      <c r="H282" s="15" t="s">
        <v>198</v>
      </c>
      <c r="I282" s="3" t="s">
        <v>115</v>
      </c>
      <c r="J282" s="61" t="s">
        <v>203</v>
      </c>
      <c r="K282" s="7" t="s">
        <v>165</v>
      </c>
      <c r="L282" s="7" t="s">
        <v>165</v>
      </c>
      <c r="M282" s="1">
        <v>0</v>
      </c>
      <c r="N282" s="1">
        <v>0</v>
      </c>
      <c r="O282" s="1">
        <v>90</v>
      </c>
      <c r="P282" s="50">
        <v>101.5</v>
      </c>
      <c r="Q282" s="50">
        <v>0</v>
      </c>
      <c r="R282" s="50">
        <v>0</v>
      </c>
      <c r="S282" s="1">
        <v>0</v>
      </c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f>O282+P282+Q282+R282+S282</f>
        <v>191.5</v>
      </c>
      <c r="Z282" s="16">
        <f>SUM(O282:Y282)</f>
        <v>383</v>
      </c>
    </row>
    <row r="283" spans="1:26" s="76" customFormat="1" ht="49.5" customHeight="1">
      <c r="A283" s="90"/>
      <c r="B283" s="8" t="s">
        <v>42</v>
      </c>
      <c r="C283" s="41" t="s">
        <v>178</v>
      </c>
      <c r="D283" s="41" t="s">
        <v>165</v>
      </c>
      <c r="E283" s="7" t="s">
        <v>165</v>
      </c>
      <c r="F283" s="7" t="s">
        <v>165</v>
      </c>
      <c r="G283" s="7" t="s">
        <v>165</v>
      </c>
      <c r="H283" s="15" t="s">
        <v>198</v>
      </c>
      <c r="I283" s="3" t="s">
        <v>78</v>
      </c>
      <c r="J283" s="61" t="s">
        <v>203</v>
      </c>
      <c r="K283" s="7" t="s">
        <v>165</v>
      </c>
      <c r="L283" s="7" t="s">
        <v>165</v>
      </c>
      <c r="M283" s="1">
        <v>0</v>
      </c>
      <c r="N283" s="1">
        <v>0</v>
      </c>
      <c r="O283" s="1">
        <v>210</v>
      </c>
      <c r="P283" s="50">
        <v>1348.5</v>
      </c>
      <c r="Q283" s="50">
        <v>0</v>
      </c>
      <c r="R283" s="50">
        <v>0</v>
      </c>
      <c r="S283" s="1">
        <v>0</v>
      </c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f>SUM(M283:S283)</f>
        <v>1558.5</v>
      </c>
      <c r="Z283" s="12"/>
    </row>
    <row r="284" spans="1:26" ht="97.5" customHeight="1">
      <c r="A284" s="73" t="s">
        <v>122</v>
      </c>
      <c r="B284" s="11" t="s">
        <v>194</v>
      </c>
      <c r="C284" s="70" t="s">
        <v>165</v>
      </c>
      <c r="D284" s="71" t="s">
        <v>165</v>
      </c>
      <c r="E284" s="70" t="s">
        <v>165</v>
      </c>
      <c r="F284" s="70">
        <v>2014</v>
      </c>
      <c r="G284" s="71" t="s">
        <v>185</v>
      </c>
      <c r="H284" s="70" t="s">
        <v>165</v>
      </c>
      <c r="I284" s="70" t="s">
        <v>165</v>
      </c>
      <c r="J284" s="45" t="s">
        <v>165</v>
      </c>
      <c r="K284" s="70" t="s">
        <v>165</v>
      </c>
      <c r="L284" s="70" t="s">
        <v>165</v>
      </c>
      <c r="M284" s="5">
        <f>M285+M286</f>
        <v>250</v>
      </c>
      <c r="N284" s="5">
        <f t="shared" ref="N284:S284" si="96">N285+N286</f>
        <v>0</v>
      </c>
      <c r="O284" s="5">
        <f t="shared" si="96"/>
        <v>0</v>
      </c>
      <c r="P284" s="47">
        <f t="shared" si="96"/>
        <v>0</v>
      </c>
      <c r="Q284" s="50">
        <f t="shared" si="96"/>
        <v>0</v>
      </c>
      <c r="R284" s="47">
        <f t="shared" si="96"/>
        <v>0</v>
      </c>
      <c r="S284" s="5">
        <f t="shared" si="96"/>
        <v>0</v>
      </c>
      <c r="T284" s="1">
        <f>T285+T286</f>
        <v>0</v>
      </c>
      <c r="U284" s="1">
        <f>U285+U286</f>
        <v>0</v>
      </c>
      <c r="V284" s="1">
        <f>V285+V286</f>
        <v>0</v>
      </c>
      <c r="W284" s="1">
        <f>W285+W286</f>
        <v>0</v>
      </c>
      <c r="X284" s="1">
        <f>X285+X286</f>
        <v>0</v>
      </c>
      <c r="Y284" s="5">
        <f>M284+N284</f>
        <v>250</v>
      </c>
      <c r="Z284" s="4"/>
    </row>
    <row r="285" spans="1:26">
      <c r="A285" s="90"/>
      <c r="B285" s="69" t="s">
        <v>166</v>
      </c>
      <c r="C285" s="71" t="s">
        <v>178</v>
      </c>
      <c r="D285" s="71" t="s">
        <v>165</v>
      </c>
      <c r="E285" s="70" t="s">
        <v>165</v>
      </c>
      <c r="F285" s="70" t="s">
        <v>165</v>
      </c>
      <c r="G285" s="70" t="s">
        <v>165</v>
      </c>
      <c r="H285" s="3" t="s">
        <v>202</v>
      </c>
      <c r="I285" s="3" t="s">
        <v>115</v>
      </c>
      <c r="J285" s="59" t="s">
        <v>203</v>
      </c>
      <c r="K285" s="70" t="s">
        <v>165</v>
      </c>
      <c r="L285" s="70" t="s">
        <v>165</v>
      </c>
      <c r="M285" s="5">
        <v>125</v>
      </c>
      <c r="N285" s="5">
        <v>0</v>
      </c>
      <c r="O285" s="5">
        <v>0</v>
      </c>
      <c r="P285" s="47">
        <v>0</v>
      </c>
      <c r="Q285" s="50">
        <v>0</v>
      </c>
      <c r="R285" s="47">
        <v>0</v>
      </c>
      <c r="S285" s="5">
        <v>0</v>
      </c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5">
        <f>M285+N285</f>
        <v>125</v>
      </c>
      <c r="Z285" s="4"/>
    </row>
    <row r="286" spans="1:26" ht="48.75" customHeight="1">
      <c r="A286" s="90"/>
      <c r="B286" s="8" t="s">
        <v>42</v>
      </c>
      <c r="C286" s="71" t="s">
        <v>178</v>
      </c>
      <c r="D286" s="71" t="s">
        <v>165</v>
      </c>
      <c r="E286" s="70" t="s">
        <v>165</v>
      </c>
      <c r="F286" s="70" t="s">
        <v>165</v>
      </c>
      <c r="G286" s="70" t="s">
        <v>165</v>
      </c>
      <c r="H286" s="3" t="s">
        <v>202</v>
      </c>
      <c r="I286" s="3" t="s">
        <v>199</v>
      </c>
      <c r="J286" s="59" t="s">
        <v>203</v>
      </c>
      <c r="K286" s="70" t="s">
        <v>165</v>
      </c>
      <c r="L286" s="70" t="s">
        <v>165</v>
      </c>
      <c r="M286" s="5">
        <v>125</v>
      </c>
      <c r="N286" s="5">
        <v>0</v>
      </c>
      <c r="O286" s="5">
        <v>0</v>
      </c>
      <c r="P286" s="47">
        <v>0</v>
      </c>
      <c r="Q286" s="50">
        <v>0</v>
      </c>
      <c r="R286" s="47">
        <v>0</v>
      </c>
      <c r="S286" s="5">
        <v>0</v>
      </c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5">
        <f>M286+N286</f>
        <v>125</v>
      </c>
      <c r="Z286" s="4"/>
    </row>
    <row r="287" spans="1:26" ht="50.25" customHeight="1">
      <c r="A287" s="73" t="s">
        <v>123</v>
      </c>
      <c r="B287" s="11" t="s">
        <v>1</v>
      </c>
      <c r="C287" s="70" t="s">
        <v>165</v>
      </c>
      <c r="D287" s="71" t="s">
        <v>165</v>
      </c>
      <c r="E287" s="70" t="s">
        <v>165</v>
      </c>
      <c r="F287" s="70" t="s">
        <v>348</v>
      </c>
      <c r="G287" s="71" t="s">
        <v>82</v>
      </c>
      <c r="H287" s="70" t="s">
        <v>165</v>
      </c>
      <c r="I287" s="70" t="s">
        <v>165</v>
      </c>
      <c r="J287" s="45" t="s">
        <v>165</v>
      </c>
      <c r="K287" s="70" t="s">
        <v>165</v>
      </c>
      <c r="L287" s="70" t="s">
        <v>165</v>
      </c>
      <c r="M287" s="5">
        <v>0</v>
      </c>
      <c r="N287" s="5">
        <v>0</v>
      </c>
      <c r="O287" s="5">
        <f>O289+O290</f>
        <v>110</v>
      </c>
      <c r="P287" s="47">
        <f>P289+P290</f>
        <v>300</v>
      </c>
      <c r="Q287" s="50">
        <f>Q289+Q290</f>
        <v>120</v>
      </c>
      <c r="R287" s="47">
        <f t="shared" ref="R287:Y287" si="97">R288+R290+R289</f>
        <v>120</v>
      </c>
      <c r="S287" s="5">
        <f t="shared" si="97"/>
        <v>120</v>
      </c>
      <c r="T287" s="5">
        <f t="shared" si="97"/>
        <v>0</v>
      </c>
      <c r="U287" s="5">
        <f t="shared" si="97"/>
        <v>0</v>
      </c>
      <c r="V287" s="5">
        <f t="shared" si="97"/>
        <v>120</v>
      </c>
      <c r="W287" s="5">
        <f t="shared" si="97"/>
        <v>120</v>
      </c>
      <c r="X287" s="5">
        <f t="shared" si="97"/>
        <v>120</v>
      </c>
      <c r="Y287" s="5">
        <f t="shared" si="97"/>
        <v>1130</v>
      </c>
      <c r="Z287" s="4"/>
    </row>
    <row r="288" spans="1:26">
      <c r="A288" s="90"/>
      <c r="B288" s="69" t="s">
        <v>166</v>
      </c>
      <c r="C288" s="71" t="s">
        <v>178</v>
      </c>
      <c r="D288" s="71" t="s">
        <v>165</v>
      </c>
      <c r="E288" s="70" t="s">
        <v>165</v>
      </c>
      <c r="F288" s="70" t="s">
        <v>165</v>
      </c>
      <c r="G288" s="70" t="s">
        <v>165</v>
      </c>
      <c r="H288" s="3" t="s">
        <v>198</v>
      </c>
      <c r="I288" s="3" t="s">
        <v>296</v>
      </c>
      <c r="J288" s="59" t="s">
        <v>203</v>
      </c>
      <c r="K288" s="70" t="s">
        <v>165</v>
      </c>
      <c r="L288" s="70" t="s">
        <v>165</v>
      </c>
      <c r="M288" s="5">
        <v>0</v>
      </c>
      <c r="N288" s="5">
        <v>0</v>
      </c>
      <c r="O288" s="4">
        <v>0</v>
      </c>
      <c r="P288" s="57">
        <v>0</v>
      </c>
      <c r="Q288" s="57">
        <v>0</v>
      </c>
      <c r="R288" s="47">
        <v>120</v>
      </c>
      <c r="S288" s="5">
        <v>120</v>
      </c>
      <c r="T288" s="1">
        <v>0</v>
      </c>
      <c r="U288" s="1">
        <v>0</v>
      </c>
      <c r="V288" s="1">
        <v>120</v>
      </c>
      <c r="W288" s="1">
        <v>120</v>
      </c>
      <c r="X288" s="1">
        <v>120</v>
      </c>
      <c r="Y288" s="5">
        <f>SUM(M288:X288)</f>
        <v>600</v>
      </c>
      <c r="Z288" s="13">
        <f>SUM(O288:Y288)</f>
        <v>1200</v>
      </c>
    </row>
    <row r="289" spans="1:26">
      <c r="A289" s="90"/>
      <c r="B289" s="69" t="s">
        <v>166</v>
      </c>
      <c r="C289" s="71" t="s">
        <v>178</v>
      </c>
      <c r="D289" s="71" t="s">
        <v>165</v>
      </c>
      <c r="E289" s="70" t="s">
        <v>165</v>
      </c>
      <c r="F289" s="70" t="s">
        <v>165</v>
      </c>
      <c r="G289" s="70" t="s">
        <v>165</v>
      </c>
      <c r="H289" s="3" t="s">
        <v>198</v>
      </c>
      <c r="I289" s="3" t="s">
        <v>115</v>
      </c>
      <c r="J289" s="59" t="s">
        <v>203</v>
      </c>
      <c r="K289" s="70"/>
      <c r="L289" s="70"/>
      <c r="M289" s="5"/>
      <c r="N289" s="5"/>
      <c r="O289" s="5">
        <v>33</v>
      </c>
      <c r="P289" s="47">
        <v>21</v>
      </c>
      <c r="Q289" s="50">
        <v>7.2</v>
      </c>
      <c r="R289" s="47">
        <v>0</v>
      </c>
      <c r="S289" s="5">
        <v>0</v>
      </c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5">
        <f>SUM(M289:X289)</f>
        <v>61.2</v>
      </c>
      <c r="Z289" s="13"/>
    </row>
    <row r="290" spans="1:26" ht="48" customHeight="1">
      <c r="A290" s="90"/>
      <c r="B290" s="8" t="s">
        <v>42</v>
      </c>
      <c r="C290" s="71" t="s">
        <v>178</v>
      </c>
      <c r="D290" s="71" t="s">
        <v>165</v>
      </c>
      <c r="E290" s="70" t="s">
        <v>165</v>
      </c>
      <c r="F290" s="70" t="s">
        <v>165</v>
      </c>
      <c r="G290" s="70" t="s">
        <v>165</v>
      </c>
      <c r="H290" s="3" t="s">
        <v>198</v>
      </c>
      <c r="I290" s="3" t="s">
        <v>78</v>
      </c>
      <c r="J290" s="59" t="s">
        <v>203</v>
      </c>
      <c r="K290" s="70" t="s">
        <v>165</v>
      </c>
      <c r="L290" s="70" t="s">
        <v>165</v>
      </c>
      <c r="M290" s="5">
        <v>0</v>
      </c>
      <c r="N290" s="5">
        <v>0</v>
      </c>
      <c r="O290" s="5">
        <v>77</v>
      </c>
      <c r="P290" s="47">
        <v>279</v>
      </c>
      <c r="Q290" s="50">
        <v>112.8</v>
      </c>
      <c r="R290" s="47">
        <v>0</v>
      </c>
      <c r="S290" s="5">
        <v>0</v>
      </c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5">
        <f>SUM(M290:S290)</f>
        <v>468.8</v>
      </c>
      <c r="Z290" s="4"/>
    </row>
    <row r="291" spans="1:26" ht="63" customHeight="1">
      <c r="A291" s="73" t="s">
        <v>124</v>
      </c>
      <c r="B291" s="11" t="s">
        <v>195</v>
      </c>
      <c r="C291" s="70" t="s">
        <v>165</v>
      </c>
      <c r="D291" s="71" t="s">
        <v>165</v>
      </c>
      <c r="E291" s="70" t="s">
        <v>165</v>
      </c>
      <c r="F291" s="71" t="s">
        <v>322</v>
      </c>
      <c r="G291" s="71" t="s">
        <v>82</v>
      </c>
      <c r="H291" s="70" t="s">
        <v>165</v>
      </c>
      <c r="I291" s="70" t="s">
        <v>165</v>
      </c>
      <c r="J291" s="45" t="s">
        <v>165</v>
      </c>
      <c r="K291" s="70" t="s">
        <v>165</v>
      </c>
      <c r="L291" s="70" t="s">
        <v>165</v>
      </c>
      <c r="M291" s="5">
        <f>M292+M293</f>
        <v>300</v>
      </c>
      <c r="N291" s="5">
        <f t="shared" ref="N291:S291" si="98">N292+N293</f>
        <v>0</v>
      </c>
      <c r="O291" s="5">
        <f t="shared" si="98"/>
        <v>0</v>
      </c>
      <c r="P291" s="47">
        <f t="shared" si="98"/>
        <v>300</v>
      </c>
      <c r="Q291" s="50">
        <f t="shared" si="98"/>
        <v>0</v>
      </c>
      <c r="R291" s="47">
        <f t="shared" si="98"/>
        <v>0</v>
      </c>
      <c r="S291" s="5">
        <f t="shared" si="98"/>
        <v>0</v>
      </c>
      <c r="T291" s="1">
        <f t="shared" ref="T291:Y291" si="99">T292+T293</f>
        <v>0</v>
      </c>
      <c r="U291" s="1">
        <f t="shared" si="99"/>
        <v>0</v>
      </c>
      <c r="V291" s="1">
        <f t="shared" si="99"/>
        <v>0</v>
      </c>
      <c r="W291" s="1">
        <f t="shared" si="99"/>
        <v>0</v>
      </c>
      <c r="X291" s="1">
        <f t="shared" si="99"/>
        <v>0</v>
      </c>
      <c r="Y291" s="5">
        <f t="shared" si="99"/>
        <v>600</v>
      </c>
      <c r="Z291" s="4"/>
    </row>
    <row r="292" spans="1:26">
      <c r="A292" s="90"/>
      <c r="B292" s="69" t="s">
        <v>166</v>
      </c>
      <c r="C292" s="71" t="s">
        <v>178</v>
      </c>
      <c r="D292" s="71" t="s">
        <v>165</v>
      </c>
      <c r="E292" s="70" t="s">
        <v>165</v>
      </c>
      <c r="F292" s="70" t="s">
        <v>165</v>
      </c>
      <c r="G292" s="70" t="s">
        <v>165</v>
      </c>
      <c r="H292" s="3" t="s">
        <v>198</v>
      </c>
      <c r="I292" s="3" t="s">
        <v>115</v>
      </c>
      <c r="J292" s="59" t="s">
        <v>207</v>
      </c>
      <c r="K292" s="70" t="s">
        <v>165</v>
      </c>
      <c r="L292" s="70" t="s">
        <v>165</v>
      </c>
      <c r="M292" s="5">
        <v>150</v>
      </c>
      <c r="N292" s="5">
        <v>0</v>
      </c>
      <c r="O292" s="5">
        <v>0</v>
      </c>
      <c r="P292" s="47">
        <v>21</v>
      </c>
      <c r="Q292" s="50">
        <v>0</v>
      </c>
      <c r="R292" s="47">
        <v>0</v>
      </c>
      <c r="S292" s="5">
        <v>0</v>
      </c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5">
        <f>SUM(M292:X292)</f>
        <v>171</v>
      </c>
      <c r="Z292" s="13">
        <f>SUM(M292:Y292)</f>
        <v>342</v>
      </c>
    </row>
    <row r="293" spans="1:26" ht="51" customHeight="1">
      <c r="A293" s="90"/>
      <c r="B293" s="8" t="s">
        <v>42</v>
      </c>
      <c r="C293" s="71" t="s">
        <v>178</v>
      </c>
      <c r="D293" s="71" t="s">
        <v>165</v>
      </c>
      <c r="E293" s="70" t="s">
        <v>165</v>
      </c>
      <c r="F293" s="70" t="s">
        <v>165</v>
      </c>
      <c r="G293" s="70" t="s">
        <v>165</v>
      </c>
      <c r="H293" s="3" t="s">
        <v>198</v>
      </c>
      <c r="I293" s="3" t="s">
        <v>78</v>
      </c>
      <c r="J293" s="59" t="s">
        <v>207</v>
      </c>
      <c r="K293" s="70" t="s">
        <v>165</v>
      </c>
      <c r="L293" s="70" t="s">
        <v>165</v>
      </c>
      <c r="M293" s="5">
        <v>150</v>
      </c>
      <c r="N293" s="5">
        <v>0</v>
      </c>
      <c r="O293" s="5">
        <v>0</v>
      </c>
      <c r="P293" s="47">
        <v>279</v>
      </c>
      <c r="Q293" s="50">
        <v>0</v>
      </c>
      <c r="R293" s="47">
        <v>0</v>
      </c>
      <c r="S293" s="5">
        <v>0</v>
      </c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5">
        <f>S293+R293+Q293+P293+O293+N293+M293</f>
        <v>429</v>
      </c>
      <c r="Z293" s="4"/>
    </row>
    <row r="294" spans="1:26" ht="115.5" customHeight="1">
      <c r="A294" s="73" t="s">
        <v>125</v>
      </c>
      <c r="B294" s="11" t="s">
        <v>334</v>
      </c>
      <c r="C294" s="70" t="s">
        <v>165</v>
      </c>
      <c r="D294" s="71" t="s">
        <v>165</v>
      </c>
      <c r="E294" s="70" t="s">
        <v>165</v>
      </c>
      <c r="F294" s="71" t="s">
        <v>351</v>
      </c>
      <c r="G294" s="71" t="s">
        <v>82</v>
      </c>
      <c r="H294" s="70" t="s">
        <v>165</v>
      </c>
      <c r="I294" s="70" t="s">
        <v>165</v>
      </c>
      <c r="J294" s="45" t="s">
        <v>165</v>
      </c>
      <c r="K294" s="70" t="s">
        <v>165</v>
      </c>
      <c r="L294" s="70" t="s">
        <v>165</v>
      </c>
      <c r="M294" s="5">
        <v>0</v>
      </c>
      <c r="N294" s="5">
        <f>N295+N296</f>
        <v>0</v>
      </c>
      <c r="O294" s="5">
        <v>0</v>
      </c>
      <c r="P294" s="47">
        <v>0</v>
      </c>
      <c r="Q294" s="50">
        <v>0</v>
      </c>
      <c r="R294" s="47">
        <v>0</v>
      </c>
      <c r="S294" s="5">
        <f t="shared" ref="S294:Y294" si="100">S295</f>
        <v>0</v>
      </c>
      <c r="T294" s="5">
        <f t="shared" si="100"/>
        <v>0</v>
      </c>
      <c r="U294" s="5">
        <f t="shared" si="100"/>
        <v>0</v>
      </c>
      <c r="V294" s="5">
        <f t="shared" si="100"/>
        <v>0</v>
      </c>
      <c r="W294" s="5">
        <f t="shared" si="100"/>
        <v>0</v>
      </c>
      <c r="X294" s="5">
        <f t="shared" si="100"/>
        <v>0</v>
      </c>
      <c r="Y294" s="5">
        <f t="shared" si="100"/>
        <v>0</v>
      </c>
      <c r="Z294" s="4"/>
    </row>
    <row r="295" spans="1:26" ht="17.25" customHeight="1">
      <c r="A295" s="72"/>
      <c r="B295" s="69" t="s">
        <v>166</v>
      </c>
      <c r="C295" s="71" t="s">
        <v>178</v>
      </c>
      <c r="D295" s="71" t="s">
        <v>165</v>
      </c>
      <c r="E295" s="70" t="s">
        <v>165</v>
      </c>
      <c r="F295" s="70" t="s">
        <v>165</v>
      </c>
      <c r="G295" s="70" t="s">
        <v>165</v>
      </c>
      <c r="H295" s="3" t="s">
        <v>198</v>
      </c>
      <c r="I295" s="3" t="s">
        <v>115</v>
      </c>
      <c r="J295" s="59" t="s">
        <v>203</v>
      </c>
      <c r="K295" s="70" t="s">
        <v>165</v>
      </c>
      <c r="L295" s="70" t="s">
        <v>165</v>
      </c>
      <c r="M295" s="5">
        <v>0</v>
      </c>
      <c r="N295" s="5">
        <v>0</v>
      </c>
      <c r="O295" s="5">
        <v>0</v>
      </c>
      <c r="P295" s="47">
        <v>0</v>
      </c>
      <c r="Q295" s="50">
        <v>0</v>
      </c>
      <c r="R295" s="47">
        <v>0</v>
      </c>
      <c r="S295" s="5">
        <v>0</v>
      </c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5">
        <f>SUM(S295:X295)</f>
        <v>0</v>
      </c>
      <c r="Z295" s="13">
        <f>SUM(M295:Y295)</f>
        <v>0</v>
      </c>
    </row>
    <row r="296" spans="1:26" ht="63.75" customHeight="1">
      <c r="A296" s="73" t="s">
        <v>126</v>
      </c>
      <c r="B296" s="11" t="s">
        <v>244</v>
      </c>
      <c r="C296" s="70" t="s">
        <v>165</v>
      </c>
      <c r="D296" s="71" t="s">
        <v>165</v>
      </c>
      <c r="E296" s="70" t="s">
        <v>165</v>
      </c>
      <c r="F296" s="70">
        <v>2016</v>
      </c>
      <c r="G296" s="71" t="s">
        <v>82</v>
      </c>
      <c r="H296" s="70" t="s">
        <v>165</v>
      </c>
      <c r="I296" s="70" t="s">
        <v>165</v>
      </c>
      <c r="J296" s="45" t="s">
        <v>165</v>
      </c>
      <c r="K296" s="70" t="s">
        <v>165</v>
      </c>
      <c r="L296" s="70" t="s">
        <v>165</v>
      </c>
      <c r="M296" s="5">
        <f>M297</f>
        <v>0</v>
      </c>
      <c r="N296" s="5">
        <v>0</v>
      </c>
      <c r="O296" s="5">
        <f t="shared" ref="O296:Y296" si="101">O297</f>
        <v>80.7</v>
      </c>
      <c r="P296" s="47">
        <f t="shared" si="101"/>
        <v>0</v>
      </c>
      <c r="Q296" s="50">
        <f t="shared" si="101"/>
        <v>0</v>
      </c>
      <c r="R296" s="47">
        <f t="shared" si="101"/>
        <v>0</v>
      </c>
      <c r="S296" s="5">
        <f t="shared" si="101"/>
        <v>0</v>
      </c>
      <c r="T296" s="1">
        <f t="shared" si="101"/>
        <v>0</v>
      </c>
      <c r="U296" s="1">
        <f t="shared" si="101"/>
        <v>0</v>
      </c>
      <c r="V296" s="1">
        <f t="shared" si="101"/>
        <v>0</v>
      </c>
      <c r="W296" s="1">
        <f t="shared" si="101"/>
        <v>0</v>
      </c>
      <c r="X296" s="1">
        <f t="shared" si="101"/>
        <v>0</v>
      </c>
      <c r="Y296" s="5">
        <f t="shared" si="101"/>
        <v>80.7</v>
      </c>
      <c r="Z296" s="4"/>
    </row>
    <row r="297" spans="1:26" ht="17.25" customHeight="1">
      <c r="A297" s="72"/>
      <c r="B297" s="69" t="s">
        <v>166</v>
      </c>
      <c r="C297" s="71" t="s">
        <v>178</v>
      </c>
      <c r="D297" s="71" t="s">
        <v>165</v>
      </c>
      <c r="E297" s="70" t="s">
        <v>165</v>
      </c>
      <c r="F297" s="70" t="s">
        <v>165</v>
      </c>
      <c r="G297" s="70" t="s">
        <v>165</v>
      </c>
      <c r="H297" s="3" t="s">
        <v>198</v>
      </c>
      <c r="I297" s="3" t="s">
        <v>115</v>
      </c>
      <c r="J297" s="59" t="s">
        <v>203</v>
      </c>
      <c r="K297" s="70" t="s">
        <v>165</v>
      </c>
      <c r="L297" s="70" t="s">
        <v>165</v>
      </c>
      <c r="M297" s="5">
        <v>0</v>
      </c>
      <c r="N297" s="5">
        <v>0</v>
      </c>
      <c r="O297" s="5">
        <v>80.7</v>
      </c>
      <c r="P297" s="47">
        <v>0</v>
      </c>
      <c r="Q297" s="50">
        <v>0</v>
      </c>
      <c r="R297" s="47">
        <v>0</v>
      </c>
      <c r="S297" s="5">
        <v>0</v>
      </c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5">
        <v>80.7</v>
      </c>
      <c r="Z297" s="4"/>
    </row>
    <row r="298" spans="1:26" ht="81.75" customHeight="1">
      <c r="A298" s="73" t="s">
        <v>127</v>
      </c>
      <c r="B298" s="11" t="s">
        <v>247</v>
      </c>
      <c r="C298" s="70" t="s">
        <v>165</v>
      </c>
      <c r="D298" s="71" t="s">
        <v>165</v>
      </c>
      <c r="E298" s="70" t="s">
        <v>165</v>
      </c>
      <c r="F298" s="70">
        <v>2017</v>
      </c>
      <c r="G298" s="71" t="s">
        <v>82</v>
      </c>
      <c r="H298" s="70" t="s">
        <v>165</v>
      </c>
      <c r="I298" s="70" t="s">
        <v>165</v>
      </c>
      <c r="J298" s="45" t="s">
        <v>165</v>
      </c>
      <c r="K298" s="70" t="s">
        <v>165</v>
      </c>
      <c r="L298" s="70" t="s">
        <v>165</v>
      </c>
      <c r="M298" s="5">
        <v>0</v>
      </c>
      <c r="N298" s="5">
        <v>0</v>
      </c>
      <c r="O298" s="5">
        <v>0</v>
      </c>
      <c r="P298" s="47">
        <v>200</v>
      </c>
      <c r="Q298" s="50">
        <v>0</v>
      </c>
      <c r="R298" s="47">
        <v>0</v>
      </c>
      <c r="S298" s="5">
        <v>0</v>
      </c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5">
        <f>Y299+Y300</f>
        <v>200</v>
      </c>
      <c r="Z298" s="4"/>
    </row>
    <row r="299" spans="1:26" ht="21" customHeight="1">
      <c r="A299" s="72"/>
      <c r="B299" s="69" t="s">
        <v>166</v>
      </c>
      <c r="C299" s="71" t="s">
        <v>178</v>
      </c>
      <c r="D299" s="71" t="s">
        <v>165</v>
      </c>
      <c r="E299" s="70" t="s">
        <v>165</v>
      </c>
      <c r="F299" s="70" t="s">
        <v>165</v>
      </c>
      <c r="G299" s="70" t="s">
        <v>165</v>
      </c>
      <c r="H299" s="3" t="s">
        <v>198</v>
      </c>
      <c r="I299" s="3" t="s">
        <v>115</v>
      </c>
      <c r="J299" s="59" t="s">
        <v>207</v>
      </c>
      <c r="K299" s="70" t="s">
        <v>165</v>
      </c>
      <c r="L299" s="70" t="s">
        <v>165</v>
      </c>
      <c r="M299" s="5">
        <v>0</v>
      </c>
      <c r="N299" s="5">
        <v>0</v>
      </c>
      <c r="O299" s="5">
        <v>0</v>
      </c>
      <c r="P299" s="47">
        <v>183.33</v>
      </c>
      <c r="Q299" s="50">
        <v>0</v>
      </c>
      <c r="R299" s="47">
        <v>0</v>
      </c>
      <c r="S299" s="5">
        <v>0</v>
      </c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5">
        <f>SUM(M299:S299)</f>
        <v>183.33</v>
      </c>
      <c r="Z299" s="4"/>
    </row>
    <row r="300" spans="1:26" ht="21.75" customHeight="1">
      <c r="A300" s="72"/>
      <c r="B300" s="69" t="s">
        <v>166</v>
      </c>
      <c r="C300" s="71" t="s">
        <v>178</v>
      </c>
      <c r="D300" s="71" t="s">
        <v>165</v>
      </c>
      <c r="E300" s="70" t="s">
        <v>165</v>
      </c>
      <c r="F300" s="70" t="s">
        <v>165</v>
      </c>
      <c r="G300" s="70" t="s">
        <v>165</v>
      </c>
      <c r="H300" s="3" t="s">
        <v>198</v>
      </c>
      <c r="I300" s="3" t="s">
        <v>296</v>
      </c>
      <c r="J300" s="59" t="s">
        <v>207</v>
      </c>
      <c r="K300" s="70" t="s">
        <v>165</v>
      </c>
      <c r="L300" s="70" t="s">
        <v>165</v>
      </c>
      <c r="M300" s="5">
        <v>0</v>
      </c>
      <c r="N300" s="5">
        <v>0</v>
      </c>
      <c r="O300" s="5">
        <v>0</v>
      </c>
      <c r="P300" s="47">
        <v>16.670000000000002</v>
      </c>
      <c r="Q300" s="50">
        <v>0</v>
      </c>
      <c r="R300" s="47">
        <v>0</v>
      </c>
      <c r="S300" s="5">
        <v>0</v>
      </c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5">
        <f>SUM(M300:S300)</f>
        <v>16.670000000000002</v>
      </c>
      <c r="Z300" s="4"/>
    </row>
    <row r="301" spans="1:26" ht="78.75" customHeight="1">
      <c r="A301" s="73" t="s">
        <v>128</v>
      </c>
      <c r="B301" s="11" t="s">
        <v>246</v>
      </c>
      <c r="C301" s="70" t="s">
        <v>165</v>
      </c>
      <c r="D301" s="71" t="s">
        <v>165</v>
      </c>
      <c r="E301" s="70" t="s">
        <v>165</v>
      </c>
      <c r="F301" s="70" t="s">
        <v>348</v>
      </c>
      <c r="G301" s="71" t="s">
        <v>82</v>
      </c>
      <c r="H301" s="70" t="s">
        <v>165</v>
      </c>
      <c r="I301" s="70" t="s">
        <v>165</v>
      </c>
      <c r="J301" s="45" t="s">
        <v>165</v>
      </c>
      <c r="K301" s="70" t="s">
        <v>165</v>
      </c>
      <c r="L301" s="70" t="s">
        <v>165</v>
      </c>
      <c r="M301" s="5">
        <v>0</v>
      </c>
      <c r="N301" s="5">
        <v>0</v>
      </c>
      <c r="O301" s="5">
        <v>98</v>
      </c>
      <c r="P301" s="47">
        <v>98</v>
      </c>
      <c r="Q301" s="50">
        <v>0</v>
      </c>
      <c r="R301" s="47">
        <v>0</v>
      </c>
      <c r="S301" s="5">
        <f t="shared" ref="S301:Y301" si="102">S302</f>
        <v>0</v>
      </c>
      <c r="T301" s="5">
        <f t="shared" si="102"/>
        <v>0</v>
      </c>
      <c r="U301" s="5">
        <f t="shared" si="102"/>
        <v>0</v>
      </c>
      <c r="V301" s="5">
        <f t="shared" si="102"/>
        <v>0</v>
      </c>
      <c r="W301" s="5">
        <f t="shared" si="102"/>
        <v>0</v>
      </c>
      <c r="X301" s="5">
        <f t="shared" si="102"/>
        <v>0</v>
      </c>
      <c r="Y301" s="5">
        <f t="shared" si="102"/>
        <v>196</v>
      </c>
      <c r="Z301" s="4"/>
    </row>
    <row r="302" spans="1:26" ht="21" customHeight="1">
      <c r="A302" s="72"/>
      <c r="B302" s="69" t="s">
        <v>166</v>
      </c>
      <c r="C302" s="71" t="s">
        <v>178</v>
      </c>
      <c r="D302" s="71" t="s">
        <v>165</v>
      </c>
      <c r="E302" s="70" t="s">
        <v>165</v>
      </c>
      <c r="F302" s="70" t="s">
        <v>165</v>
      </c>
      <c r="G302" s="70" t="s">
        <v>165</v>
      </c>
      <c r="H302" s="3" t="s">
        <v>198</v>
      </c>
      <c r="I302" s="3" t="s">
        <v>115</v>
      </c>
      <c r="J302" s="59" t="s">
        <v>200</v>
      </c>
      <c r="K302" s="70" t="s">
        <v>165</v>
      </c>
      <c r="L302" s="70" t="s">
        <v>165</v>
      </c>
      <c r="M302" s="5">
        <v>0</v>
      </c>
      <c r="N302" s="5">
        <v>0</v>
      </c>
      <c r="O302" s="5">
        <v>98</v>
      </c>
      <c r="P302" s="47">
        <v>98</v>
      </c>
      <c r="Q302" s="50">
        <v>0</v>
      </c>
      <c r="R302" s="47">
        <v>0</v>
      </c>
      <c r="S302" s="5">
        <v>0</v>
      </c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5">
        <f>SUM(M302:S302)+T302+U302+V302+W302+X302</f>
        <v>196</v>
      </c>
      <c r="Z302" s="4"/>
    </row>
    <row r="303" spans="1:26" ht="86.25" customHeight="1">
      <c r="A303" s="73" t="s">
        <v>87</v>
      </c>
      <c r="B303" s="11" t="s">
        <v>314</v>
      </c>
      <c r="C303" s="70" t="s">
        <v>165</v>
      </c>
      <c r="D303" s="71" t="s">
        <v>165</v>
      </c>
      <c r="E303" s="70" t="s">
        <v>165</v>
      </c>
      <c r="F303" s="71" t="s">
        <v>352</v>
      </c>
      <c r="G303" s="71" t="s">
        <v>82</v>
      </c>
      <c r="H303" s="70" t="s">
        <v>165</v>
      </c>
      <c r="I303" s="70" t="s">
        <v>165</v>
      </c>
      <c r="J303" s="45" t="s">
        <v>165</v>
      </c>
      <c r="K303" s="70" t="s">
        <v>165</v>
      </c>
      <c r="L303" s="70" t="s">
        <v>165</v>
      </c>
      <c r="M303" s="5">
        <v>0</v>
      </c>
      <c r="N303" s="5">
        <v>0</v>
      </c>
      <c r="O303" s="5">
        <v>875</v>
      </c>
      <c r="P303" s="47">
        <v>500</v>
      </c>
      <c r="Q303" s="50">
        <f>Q305</f>
        <v>0</v>
      </c>
      <c r="R303" s="50">
        <v>0</v>
      </c>
      <c r="S303" s="1">
        <f t="shared" ref="S303:Y303" si="103">S304+S305</f>
        <v>0</v>
      </c>
      <c r="T303" s="1">
        <f t="shared" si="103"/>
        <v>0</v>
      </c>
      <c r="U303" s="1">
        <f t="shared" si="103"/>
        <v>0</v>
      </c>
      <c r="V303" s="1">
        <f t="shared" si="103"/>
        <v>0</v>
      </c>
      <c r="W303" s="1">
        <f t="shared" si="103"/>
        <v>0</v>
      </c>
      <c r="X303" s="1">
        <f t="shared" si="103"/>
        <v>0</v>
      </c>
      <c r="Y303" s="5">
        <f t="shared" si="103"/>
        <v>1375</v>
      </c>
      <c r="Z303" s="4"/>
    </row>
    <row r="304" spans="1:26" ht="16.5" customHeight="1">
      <c r="A304" s="72"/>
      <c r="B304" s="69" t="s">
        <v>166</v>
      </c>
      <c r="C304" s="71" t="s">
        <v>178</v>
      </c>
      <c r="D304" s="71" t="s">
        <v>165</v>
      </c>
      <c r="E304" s="70" t="s">
        <v>165</v>
      </c>
      <c r="F304" s="70" t="s">
        <v>165</v>
      </c>
      <c r="G304" s="70" t="s">
        <v>165</v>
      </c>
      <c r="H304" s="3" t="s">
        <v>198</v>
      </c>
      <c r="I304" s="3" t="s">
        <v>115</v>
      </c>
      <c r="J304" s="59" t="s">
        <v>207</v>
      </c>
      <c r="K304" s="70" t="s">
        <v>165</v>
      </c>
      <c r="L304" s="70" t="s">
        <v>165</v>
      </c>
      <c r="M304" s="5">
        <v>0</v>
      </c>
      <c r="N304" s="5">
        <v>0</v>
      </c>
      <c r="O304" s="5">
        <v>875</v>
      </c>
      <c r="P304" s="47">
        <v>0</v>
      </c>
      <c r="Q304" s="50">
        <v>0</v>
      </c>
      <c r="R304" s="47">
        <v>0</v>
      </c>
      <c r="S304" s="5">
        <v>0</v>
      </c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5">
        <f>SUM(M304:S304)</f>
        <v>875</v>
      </c>
      <c r="Z304" s="4"/>
    </row>
    <row r="305" spans="1:26">
      <c r="A305" s="72"/>
      <c r="B305" s="69" t="s">
        <v>166</v>
      </c>
      <c r="C305" s="71" t="s">
        <v>178</v>
      </c>
      <c r="D305" s="71" t="s">
        <v>165</v>
      </c>
      <c r="E305" s="70" t="s">
        <v>165</v>
      </c>
      <c r="F305" s="70" t="s">
        <v>165</v>
      </c>
      <c r="G305" s="70" t="s">
        <v>165</v>
      </c>
      <c r="H305" s="3" t="s">
        <v>198</v>
      </c>
      <c r="I305" s="3" t="s">
        <v>296</v>
      </c>
      <c r="J305" s="59" t="s">
        <v>207</v>
      </c>
      <c r="K305" s="70" t="s">
        <v>165</v>
      </c>
      <c r="L305" s="70" t="s">
        <v>165</v>
      </c>
      <c r="M305" s="5">
        <v>0</v>
      </c>
      <c r="N305" s="5">
        <v>0</v>
      </c>
      <c r="O305" s="5">
        <v>0</v>
      </c>
      <c r="P305" s="47">
        <v>500</v>
      </c>
      <c r="Q305" s="50">
        <v>0</v>
      </c>
      <c r="R305" s="47">
        <v>0</v>
      </c>
      <c r="S305" s="5">
        <v>0</v>
      </c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5">
        <f>SUM(M305:S305)+T305+U305+V305+W305+X305</f>
        <v>500</v>
      </c>
      <c r="Z305" s="4"/>
    </row>
    <row r="306" spans="1:26" ht="63">
      <c r="A306" s="73" t="s">
        <v>96</v>
      </c>
      <c r="B306" s="11" t="s">
        <v>27</v>
      </c>
      <c r="C306" s="70" t="s">
        <v>165</v>
      </c>
      <c r="D306" s="71" t="s">
        <v>165</v>
      </c>
      <c r="E306" s="70" t="s">
        <v>165</v>
      </c>
      <c r="F306" s="70" t="s">
        <v>353</v>
      </c>
      <c r="G306" s="71" t="s">
        <v>82</v>
      </c>
      <c r="H306" s="70" t="s">
        <v>165</v>
      </c>
      <c r="I306" s="70" t="s">
        <v>165</v>
      </c>
      <c r="J306" s="45" t="s">
        <v>165</v>
      </c>
      <c r="K306" s="70" t="s">
        <v>165</v>
      </c>
      <c r="L306" s="70" t="s">
        <v>165</v>
      </c>
      <c r="M306" s="5">
        <v>0</v>
      </c>
      <c r="N306" s="5">
        <v>0</v>
      </c>
      <c r="O306" s="5">
        <v>0</v>
      </c>
      <c r="P306" s="47">
        <f>P307+P308</f>
        <v>2100</v>
      </c>
      <c r="Q306" s="50">
        <f t="shared" ref="Q306:X306" si="104">Q307</f>
        <v>469.2</v>
      </c>
      <c r="R306" s="50">
        <f t="shared" si="104"/>
        <v>0</v>
      </c>
      <c r="S306" s="1">
        <f t="shared" si="104"/>
        <v>0</v>
      </c>
      <c r="T306" s="1">
        <f t="shared" si="104"/>
        <v>0</v>
      </c>
      <c r="U306" s="1">
        <f t="shared" si="104"/>
        <v>0</v>
      </c>
      <c r="V306" s="1">
        <f t="shared" si="104"/>
        <v>0</v>
      </c>
      <c r="W306" s="1">
        <f t="shared" si="104"/>
        <v>0</v>
      </c>
      <c r="X306" s="1">
        <f t="shared" si="104"/>
        <v>0</v>
      </c>
      <c r="Y306" s="5">
        <f>Y307+Y308</f>
        <v>2569.1999999999998</v>
      </c>
      <c r="Z306" s="4"/>
    </row>
    <row r="307" spans="1:26" ht="17.25" customHeight="1">
      <c r="A307" s="72"/>
      <c r="B307" s="69" t="s">
        <v>166</v>
      </c>
      <c r="C307" s="71" t="s">
        <v>178</v>
      </c>
      <c r="D307" s="71" t="s">
        <v>165</v>
      </c>
      <c r="E307" s="70" t="s">
        <v>165</v>
      </c>
      <c r="F307" s="70" t="s">
        <v>165</v>
      </c>
      <c r="G307" s="70" t="s">
        <v>165</v>
      </c>
      <c r="H307" s="3" t="s">
        <v>198</v>
      </c>
      <c r="I307" s="3" t="s">
        <v>292</v>
      </c>
      <c r="J307" s="59" t="s">
        <v>30</v>
      </c>
      <c r="K307" s="70" t="s">
        <v>165</v>
      </c>
      <c r="L307" s="70" t="s">
        <v>165</v>
      </c>
      <c r="M307" s="5">
        <v>0</v>
      </c>
      <c r="N307" s="5">
        <v>0</v>
      </c>
      <c r="O307" s="5">
        <v>0</v>
      </c>
      <c r="P307" s="47">
        <v>1470</v>
      </c>
      <c r="Q307" s="50">
        <v>469.2</v>
      </c>
      <c r="R307" s="50">
        <v>0</v>
      </c>
      <c r="S307" s="1">
        <v>0</v>
      </c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5">
        <f>SUM(M307:S307)+T307</f>
        <v>1939.2</v>
      </c>
      <c r="Z307" s="4"/>
    </row>
    <row r="308" spans="1:26" ht="33" customHeight="1">
      <c r="A308" s="72"/>
      <c r="B308" s="69" t="s">
        <v>90</v>
      </c>
      <c r="C308" s="71" t="s">
        <v>178</v>
      </c>
      <c r="D308" s="71" t="s">
        <v>165</v>
      </c>
      <c r="E308" s="70" t="s">
        <v>165</v>
      </c>
      <c r="F308" s="70" t="s">
        <v>165</v>
      </c>
      <c r="G308" s="70" t="s">
        <v>165</v>
      </c>
      <c r="H308" s="3"/>
      <c r="I308" s="3"/>
      <c r="J308" s="59"/>
      <c r="K308" s="70" t="s">
        <v>165</v>
      </c>
      <c r="L308" s="70" t="s">
        <v>165</v>
      </c>
      <c r="M308" s="5">
        <v>0</v>
      </c>
      <c r="N308" s="5">
        <v>0</v>
      </c>
      <c r="O308" s="5">
        <v>0</v>
      </c>
      <c r="P308" s="47">
        <v>630</v>
      </c>
      <c r="Q308" s="50">
        <v>0</v>
      </c>
      <c r="R308" s="47">
        <v>0</v>
      </c>
      <c r="S308" s="5">
        <v>0</v>
      </c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5">
        <f>SUM(M308:S308)</f>
        <v>630</v>
      </c>
      <c r="Z308" s="4"/>
    </row>
    <row r="309" spans="1:26" ht="56.25" customHeight="1">
      <c r="A309" s="93" t="s">
        <v>371</v>
      </c>
      <c r="B309" s="93"/>
      <c r="C309" s="93"/>
      <c r="D309" s="93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  <c r="Q309" s="93"/>
      <c r="R309" s="93"/>
      <c r="S309" s="93"/>
      <c r="T309" s="93"/>
      <c r="U309" s="93"/>
      <c r="V309" s="93"/>
      <c r="W309" s="93"/>
      <c r="X309" s="93"/>
      <c r="Y309" s="68" t="s">
        <v>329</v>
      </c>
    </row>
  </sheetData>
  <mergeCells count="39">
    <mergeCell ref="A309:X309"/>
    <mergeCell ref="A292:A293"/>
    <mergeCell ref="A148:A149"/>
    <mergeCell ref="A188:A191"/>
    <mergeCell ref="A193:A195"/>
    <mergeCell ref="A267:A269"/>
    <mergeCell ref="A282:A283"/>
    <mergeCell ref="A285:A286"/>
    <mergeCell ref="A288:A290"/>
    <mergeCell ref="A203:A206"/>
    <mergeCell ref="A43:A46"/>
    <mergeCell ref="A104:A105"/>
    <mergeCell ref="A129:A134"/>
    <mergeCell ref="A13:A35"/>
    <mergeCell ref="B15:B22"/>
    <mergeCell ref="E15:E22"/>
    <mergeCell ref="F15:F22"/>
    <mergeCell ref="B24:B35"/>
    <mergeCell ref="F24:F35"/>
    <mergeCell ref="D10:D11"/>
    <mergeCell ref="E10:E11"/>
    <mergeCell ref="F10:F11"/>
    <mergeCell ref="C24:C35"/>
    <mergeCell ref="D24:D35"/>
    <mergeCell ref="E24:E35"/>
    <mergeCell ref="D15:D22"/>
    <mergeCell ref="C15:C22"/>
    <mergeCell ref="K10:Y10"/>
    <mergeCell ref="P2:Y2"/>
    <mergeCell ref="P3:Y3"/>
    <mergeCell ref="P4:Y4"/>
    <mergeCell ref="P5:Y5"/>
    <mergeCell ref="P6:Y6"/>
    <mergeCell ref="B8:S8"/>
    <mergeCell ref="A10:A11"/>
    <mergeCell ref="B10:B11"/>
    <mergeCell ref="C10:C11"/>
    <mergeCell ref="G10:G11"/>
    <mergeCell ref="H10:J10"/>
  </mergeCells>
  <phoneticPr fontId="6" type="noConversion"/>
  <pageMargins left="0.7" right="0.7" top="0.75" bottom="0.75" header="0.3" footer="0.3"/>
  <pageSetup paperSize="9" scale="32" firstPageNumber="19" fitToHeight="0" orientation="landscape" useFirstPageNumber="1" r:id="rId1"/>
  <headerFooter scaleWithDoc="0">
    <oddHeader>&amp;C&amp;P</oddHeader>
    <firstHeader xml:space="preserve">&amp;C&amp;"Times New Roman,обычный"&amp;12 16
</first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1</vt:lpstr>
      <vt:lpstr>'Приложение №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Klishina</dc:creator>
  <cp:lastModifiedBy>Сверкунова Ю.В.</cp:lastModifiedBy>
  <cp:lastPrinted>2020-07-13T07:18:40Z</cp:lastPrinted>
  <dcterms:created xsi:type="dcterms:W3CDTF">2013-11-22T11:49:29Z</dcterms:created>
  <dcterms:modified xsi:type="dcterms:W3CDTF">2020-07-13T07:33:15Z</dcterms:modified>
</cp:coreProperties>
</file>