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 activeTab="1"/>
  </bookViews>
  <sheets>
    <sheet name="2 Исполнение по доходам" sheetId="3" r:id="rId1"/>
    <sheet name="3 Исполнениен по расходам" sheetId="6" r:id="rId2"/>
    <sheet name="1 все изменения плана" sheetId="7" r:id="rId3"/>
  </sheets>
  <definedNames>
    <definedName name="_xlnm.Print_Area" localSheetId="0">'2 Исполнение по доходам'!$A$1:$N$31</definedName>
    <definedName name="_xlnm.Print_Area" localSheetId="1">'3 Исполнениен по расходам'!$A$1:$O$52</definedName>
  </definedNames>
  <calcPr calcId="124519"/>
</workbook>
</file>

<file path=xl/calcChain.xml><?xml version="1.0" encoding="utf-8"?>
<calcChain xmlns="http://schemas.openxmlformats.org/spreadsheetml/2006/main">
  <c r="H60" i="6"/>
  <c r="H59"/>
  <c r="H58"/>
  <c r="H57"/>
  <c r="N52"/>
  <c r="O52"/>
  <c r="O51"/>
  <c r="N51"/>
  <c r="O50"/>
  <c r="N50"/>
  <c r="O49"/>
  <c r="N49"/>
  <c r="O48"/>
  <c r="N48"/>
  <c r="O47"/>
  <c r="N47"/>
  <c r="O46"/>
  <c r="N46"/>
  <c r="O45"/>
  <c r="N45"/>
  <c r="O44"/>
  <c r="N44"/>
  <c r="O43"/>
  <c r="N43"/>
  <c r="O42"/>
  <c r="N42"/>
  <c r="O41"/>
  <c r="N41"/>
  <c r="O40"/>
  <c r="N40"/>
  <c r="O39"/>
  <c r="N39"/>
  <c r="O38"/>
  <c r="N38"/>
  <c r="O37"/>
  <c r="N37"/>
  <c r="O36"/>
  <c r="N36"/>
  <c r="O35"/>
  <c r="N35"/>
  <c r="O34"/>
  <c r="N34"/>
  <c r="O33"/>
  <c r="N33"/>
  <c r="O32"/>
  <c r="N32"/>
  <c r="O31"/>
  <c r="N31"/>
  <c r="O30"/>
  <c r="N30"/>
  <c r="O29"/>
  <c r="N29"/>
  <c r="O28"/>
  <c r="N28"/>
  <c r="O27"/>
  <c r="N27"/>
  <c r="O26"/>
  <c r="N26"/>
  <c r="O25"/>
  <c r="N25"/>
  <c r="O24"/>
  <c r="N24"/>
  <c r="O23"/>
  <c r="N23"/>
  <c r="O22"/>
  <c r="N22"/>
  <c r="O21"/>
  <c r="N21"/>
  <c r="O20"/>
  <c r="N20"/>
  <c r="O19"/>
  <c r="N19"/>
  <c r="O18"/>
  <c r="N18"/>
  <c r="O17"/>
  <c r="N17"/>
  <c r="O16"/>
  <c r="N16"/>
  <c r="O15"/>
  <c r="N15"/>
  <c r="O14"/>
  <c r="N14"/>
  <c r="O13"/>
  <c r="N13"/>
  <c r="O12"/>
  <c r="N12"/>
  <c r="O11"/>
  <c r="N11"/>
  <c r="O10"/>
  <c r="N10"/>
  <c r="O9"/>
  <c r="N9"/>
  <c r="O8"/>
  <c r="N8"/>
  <c r="O7"/>
  <c r="N7"/>
  <c r="C55"/>
  <c r="H55"/>
  <c r="C53"/>
  <c r="C52"/>
  <c r="C6"/>
  <c r="D6"/>
  <c r="E6"/>
  <c r="H6"/>
  <c r="F7"/>
  <c r="G7"/>
  <c r="J7"/>
  <c r="K7"/>
  <c r="L7"/>
  <c r="M7"/>
  <c r="F8"/>
  <c r="G8"/>
  <c r="J8"/>
  <c r="K8"/>
  <c r="L8"/>
  <c r="M8"/>
  <c r="F9"/>
  <c r="G9"/>
  <c r="J9"/>
  <c r="K9"/>
  <c r="L9"/>
  <c r="M9"/>
  <c r="F10"/>
  <c r="G10"/>
  <c r="J10"/>
  <c r="K10"/>
  <c r="L10"/>
  <c r="M10"/>
  <c r="F12"/>
  <c r="G12"/>
  <c r="J12"/>
  <c r="K12"/>
  <c r="L12"/>
  <c r="M12"/>
  <c r="F13"/>
  <c r="G13"/>
  <c r="J13"/>
  <c r="K13"/>
  <c r="L13"/>
  <c r="M13"/>
  <c r="C14"/>
  <c r="D14"/>
  <c r="G14" s="1"/>
  <c r="E14"/>
  <c r="H14"/>
  <c r="F15"/>
  <c r="G15"/>
  <c r="J15"/>
  <c r="K15"/>
  <c r="L15"/>
  <c r="M15"/>
  <c r="F16"/>
  <c r="G16"/>
  <c r="J16"/>
  <c r="K16"/>
  <c r="L16"/>
  <c r="M16"/>
  <c r="C17"/>
  <c r="D17"/>
  <c r="E17"/>
  <c r="H17"/>
  <c r="F18"/>
  <c r="G18"/>
  <c r="J18"/>
  <c r="K18"/>
  <c r="L18"/>
  <c r="M18"/>
  <c r="C20"/>
  <c r="D20"/>
  <c r="E20"/>
  <c r="F20" s="1"/>
  <c r="H20"/>
  <c r="K20" s="1"/>
  <c r="F21"/>
  <c r="G21"/>
  <c r="J21"/>
  <c r="K21"/>
  <c r="L21"/>
  <c r="M21"/>
  <c r="F22"/>
  <c r="G22"/>
  <c r="J22"/>
  <c r="K22"/>
  <c r="L22"/>
  <c r="M22"/>
  <c r="F23"/>
  <c r="G23"/>
  <c r="J23"/>
  <c r="K23"/>
  <c r="L23"/>
  <c r="M23"/>
  <c r="F24"/>
  <c r="G24"/>
  <c r="J24"/>
  <c r="K24"/>
  <c r="L24"/>
  <c r="M24"/>
  <c r="C25"/>
  <c r="D25"/>
  <c r="E25"/>
  <c r="F25" s="1"/>
  <c r="H25"/>
  <c r="K25" s="1"/>
  <c r="F26"/>
  <c r="G26"/>
  <c r="J26"/>
  <c r="K26"/>
  <c r="L26"/>
  <c r="M26"/>
  <c r="F27"/>
  <c r="G27"/>
  <c r="J27"/>
  <c r="K27"/>
  <c r="L27"/>
  <c r="M27"/>
  <c r="F28"/>
  <c r="G28"/>
  <c r="J28"/>
  <c r="K28"/>
  <c r="L28"/>
  <c r="M28"/>
  <c r="F29"/>
  <c r="G29"/>
  <c r="J29"/>
  <c r="K29"/>
  <c r="L29"/>
  <c r="M29"/>
  <c r="C30"/>
  <c r="D30"/>
  <c r="E30"/>
  <c r="F30" s="1"/>
  <c r="H30"/>
  <c r="F31"/>
  <c r="G31"/>
  <c r="J31"/>
  <c r="K31"/>
  <c r="L31"/>
  <c r="M31"/>
  <c r="F32"/>
  <c r="G32"/>
  <c r="J32"/>
  <c r="K32"/>
  <c r="L32"/>
  <c r="M32"/>
  <c r="F33"/>
  <c r="G33"/>
  <c r="J33"/>
  <c r="K33"/>
  <c r="L33"/>
  <c r="M33"/>
  <c r="F34"/>
  <c r="G34"/>
  <c r="J34"/>
  <c r="K34"/>
  <c r="L34"/>
  <c r="M34"/>
  <c r="F35"/>
  <c r="G35"/>
  <c r="J35"/>
  <c r="K35"/>
  <c r="L35"/>
  <c r="M35"/>
  <c r="C36"/>
  <c r="D36"/>
  <c r="E36"/>
  <c r="G36" s="1"/>
  <c r="H36"/>
  <c r="J36" s="1"/>
  <c r="F37"/>
  <c r="G37"/>
  <c r="J37"/>
  <c r="K37"/>
  <c r="L37"/>
  <c r="M37"/>
  <c r="F38"/>
  <c r="G38"/>
  <c r="J38"/>
  <c r="K38"/>
  <c r="L38"/>
  <c r="M38"/>
  <c r="C39"/>
  <c r="D39"/>
  <c r="E39"/>
  <c r="G39" s="1"/>
  <c r="H39"/>
  <c r="J39" s="1"/>
  <c r="F40"/>
  <c r="G40"/>
  <c r="J40"/>
  <c r="K40"/>
  <c r="L40"/>
  <c r="M40"/>
  <c r="F41"/>
  <c r="G41"/>
  <c r="J41"/>
  <c r="K41"/>
  <c r="L41"/>
  <c r="M41"/>
  <c r="F42"/>
  <c r="G42"/>
  <c r="J42"/>
  <c r="K42"/>
  <c r="L42"/>
  <c r="M42"/>
  <c r="F43"/>
  <c r="G43"/>
  <c r="J43"/>
  <c r="K43"/>
  <c r="L43"/>
  <c r="M43"/>
  <c r="C44"/>
  <c r="D44"/>
  <c r="E44"/>
  <c r="G44" s="1"/>
  <c r="H44"/>
  <c r="J44" s="1"/>
  <c r="F45"/>
  <c r="G45"/>
  <c r="J45"/>
  <c r="K45"/>
  <c r="L45"/>
  <c r="M45"/>
  <c r="F46"/>
  <c r="G46"/>
  <c r="J46"/>
  <c r="K46"/>
  <c r="L46"/>
  <c r="M46"/>
  <c r="F47"/>
  <c r="G47"/>
  <c r="J47"/>
  <c r="K47"/>
  <c r="L47"/>
  <c r="M47"/>
  <c r="C48"/>
  <c r="D48"/>
  <c r="E48"/>
  <c r="G48" s="1"/>
  <c r="H48"/>
  <c r="F49"/>
  <c r="G49"/>
  <c r="J49"/>
  <c r="K49"/>
  <c r="L49"/>
  <c r="M49"/>
  <c r="F50"/>
  <c r="G50"/>
  <c r="J50"/>
  <c r="K50"/>
  <c r="L50"/>
  <c r="M50"/>
  <c r="F51"/>
  <c r="G51"/>
  <c r="J51"/>
  <c r="K51"/>
  <c r="L51"/>
  <c r="M51"/>
  <c r="B25" i="3"/>
  <c r="B18"/>
  <c r="B9"/>
  <c r="G9"/>
  <c r="H13" s="1"/>
  <c r="N13"/>
  <c r="M13"/>
  <c r="L13"/>
  <c r="K13"/>
  <c r="J13"/>
  <c r="I13"/>
  <c r="F13"/>
  <c r="E13"/>
  <c r="D25"/>
  <c r="D18"/>
  <c r="D9"/>
  <c r="C9"/>
  <c r="E11" i="7"/>
  <c r="D11"/>
  <c r="I11"/>
  <c r="B14"/>
  <c r="B13"/>
  <c r="C9"/>
  <c r="B9"/>
  <c r="G9"/>
  <c r="D9"/>
  <c r="E9"/>
  <c r="F9"/>
  <c r="F11"/>
  <c r="H9"/>
  <c r="I9"/>
  <c r="H52" i="6" l="1"/>
  <c r="H53" s="1"/>
  <c r="M48"/>
  <c r="F6"/>
  <c r="G25"/>
  <c r="O6"/>
  <c r="N6"/>
  <c r="M44"/>
  <c r="K30"/>
  <c r="K14"/>
  <c r="L6"/>
  <c r="M36"/>
  <c r="G30"/>
  <c r="D8" i="3"/>
  <c r="D7" s="1"/>
  <c r="K48" i="6"/>
  <c r="G20"/>
  <c r="F17"/>
  <c r="K44"/>
  <c r="K39"/>
  <c r="K36"/>
  <c r="L25"/>
  <c r="G6"/>
  <c r="M39"/>
  <c r="D52"/>
  <c r="K6"/>
  <c r="E52"/>
  <c r="L48"/>
  <c r="F48"/>
  <c r="K17"/>
  <c r="F14"/>
  <c r="M17"/>
  <c r="F36"/>
  <c r="L30"/>
  <c r="L20"/>
  <c r="J48"/>
  <c r="L44"/>
  <c r="L39"/>
  <c r="L36"/>
  <c r="J30"/>
  <c r="J25"/>
  <c r="J20"/>
  <c r="L17"/>
  <c r="G17"/>
  <c r="J14"/>
  <c r="J6"/>
  <c r="F44"/>
  <c r="F39"/>
  <c r="J17"/>
  <c r="L14"/>
  <c r="M30"/>
  <c r="M25"/>
  <c r="M20"/>
  <c r="M6"/>
  <c r="B8" i="3"/>
  <c r="B7" s="1"/>
  <c r="I48" i="6" l="1"/>
  <c r="I6"/>
  <c r="I25"/>
  <c r="I14"/>
  <c r="I30"/>
  <c r="G52"/>
  <c r="F52"/>
  <c r="K52"/>
  <c r="I36"/>
  <c r="I39"/>
  <c r="M52"/>
  <c r="L52"/>
  <c r="I44"/>
  <c r="J52"/>
  <c r="I20"/>
  <c r="F31" i="3"/>
  <c r="E31"/>
  <c r="F30"/>
  <c r="E30"/>
  <c r="F29"/>
  <c r="E29"/>
  <c r="F28"/>
  <c r="E28"/>
  <c r="F27"/>
  <c r="E27"/>
  <c r="F26"/>
  <c r="E26"/>
  <c r="F24"/>
  <c r="E24"/>
  <c r="F23"/>
  <c r="E23"/>
  <c r="F22"/>
  <c r="E22"/>
  <c r="F21"/>
  <c r="E21"/>
  <c r="F20"/>
  <c r="E20"/>
  <c r="F19"/>
  <c r="E19"/>
  <c r="F17"/>
  <c r="E17"/>
  <c r="F16"/>
  <c r="E16"/>
  <c r="F15"/>
  <c r="E15"/>
  <c r="F14"/>
  <c r="E14"/>
  <c r="F12"/>
  <c r="E12"/>
  <c r="F11"/>
  <c r="E11"/>
  <c r="F10"/>
  <c r="E10"/>
  <c r="N31"/>
  <c r="M31"/>
  <c r="N30"/>
  <c r="M30"/>
  <c r="N29"/>
  <c r="M29"/>
  <c r="N28"/>
  <c r="M28"/>
  <c r="N27"/>
  <c r="M27"/>
  <c r="N26"/>
  <c r="M26"/>
  <c r="N24"/>
  <c r="M24"/>
  <c r="N23"/>
  <c r="M23"/>
  <c r="N22"/>
  <c r="M22"/>
  <c r="N21"/>
  <c r="M21"/>
  <c r="N20"/>
  <c r="M20"/>
  <c r="N19"/>
  <c r="M19"/>
  <c r="N17"/>
  <c r="M17"/>
  <c r="N16"/>
  <c r="M16"/>
  <c r="N15"/>
  <c r="M15"/>
  <c r="N14"/>
  <c r="M14"/>
  <c r="N12"/>
  <c r="M12"/>
  <c r="N11"/>
  <c r="M11"/>
  <c r="N10"/>
  <c r="M10"/>
  <c r="J31"/>
  <c r="I31"/>
  <c r="J30"/>
  <c r="I30"/>
  <c r="J29"/>
  <c r="I29"/>
  <c r="J28"/>
  <c r="I28"/>
  <c r="J27"/>
  <c r="I27"/>
  <c r="J26"/>
  <c r="I26"/>
  <c r="J24"/>
  <c r="I24"/>
  <c r="J23"/>
  <c r="I23"/>
  <c r="J22"/>
  <c r="I22"/>
  <c r="J21"/>
  <c r="I21"/>
  <c r="J20"/>
  <c r="I20"/>
  <c r="J19"/>
  <c r="I19"/>
  <c r="J17"/>
  <c r="I17"/>
  <c r="J16"/>
  <c r="I16"/>
  <c r="J15"/>
  <c r="I15"/>
  <c r="J14"/>
  <c r="I14"/>
  <c r="J12"/>
  <c r="I12"/>
  <c r="J11"/>
  <c r="I11"/>
  <c r="J10"/>
  <c r="I10"/>
  <c r="H29"/>
  <c r="G25"/>
  <c r="H28" s="1"/>
  <c r="G18"/>
  <c r="C18"/>
  <c r="F18" s="1"/>
  <c r="C25"/>
  <c r="E9" l="1"/>
  <c r="F25"/>
  <c r="E25"/>
  <c r="E18"/>
  <c r="G8"/>
  <c r="M8" s="1"/>
  <c r="F9"/>
  <c r="M18"/>
  <c r="H24"/>
  <c r="H21"/>
  <c r="L18"/>
  <c r="H20"/>
  <c r="I18"/>
  <c r="H17"/>
  <c r="N25"/>
  <c r="H11"/>
  <c r="M25"/>
  <c r="H10"/>
  <c r="H15"/>
  <c r="H19"/>
  <c r="H23"/>
  <c r="I25"/>
  <c r="K18"/>
  <c r="N9"/>
  <c r="N18"/>
  <c r="H12"/>
  <c r="I9"/>
  <c r="K9"/>
  <c r="H16"/>
  <c r="J25"/>
  <c r="H14"/>
  <c r="H22"/>
  <c r="J9"/>
  <c r="J18"/>
  <c r="L9"/>
  <c r="M9"/>
  <c r="C8"/>
  <c r="H26"/>
  <c r="H30"/>
  <c r="H31"/>
  <c r="H27"/>
  <c r="K30"/>
  <c r="L30"/>
  <c r="K31"/>
  <c r="L31"/>
  <c r="D10" i="7"/>
  <c r="L29" i="3"/>
  <c r="L28"/>
  <c r="L27"/>
  <c r="L26"/>
  <c r="L24"/>
  <c r="L23"/>
  <c r="L22"/>
  <c r="L21"/>
  <c r="L20"/>
  <c r="L19"/>
  <c r="L17"/>
  <c r="L16"/>
  <c r="L15"/>
  <c r="L14"/>
  <c r="L12"/>
  <c r="L11"/>
  <c r="L10"/>
  <c r="K29"/>
  <c r="K28"/>
  <c r="K27"/>
  <c r="K26"/>
  <c r="K24"/>
  <c r="K23"/>
  <c r="K22"/>
  <c r="K21"/>
  <c r="K20"/>
  <c r="K19"/>
  <c r="K17"/>
  <c r="K16"/>
  <c r="K15"/>
  <c r="K14"/>
  <c r="K12"/>
  <c r="K11"/>
  <c r="K10"/>
  <c r="J8" l="1"/>
  <c r="G7"/>
  <c r="M7" s="1"/>
  <c r="H9"/>
  <c r="N8"/>
  <c r="H18"/>
  <c r="F8"/>
  <c r="E8"/>
  <c r="I8"/>
  <c r="C7"/>
  <c r="H25"/>
  <c r="K8"/>
  <c r="L8"/>
  <c r="L25"/>
  <c r="K25"/>
  <c r="H8" l="1"/>
  <c r="J7"/>
  <c r="I7"/>
  <c r="E7"/>
  <c r="F7"/>
  <c r="N7"/>
  <c r="L7"/>
  <c r="K7"/>
</calcChain>
</file>

<file path=xl/sharedStrings.xml><?xml version="1.0" encoding="utf-8"?>
<sst xmlns="http://schemas.openxmlformats.org/spreadsheetml/2006/main" count="195" uniqueCount="163">
  <si>
    <t>%</t>
  </si>
  <si>
    <t>ДОХОДЫ</t>
  </si>
  <si>
    <t>РАСХОДЫ</t>
  </si>
  <si>
    <t>сумма</t>
  </si>
  <si>
    <t>Исполнено</t>
  </si>
  <si>
    <t>Наименование показателей</t>
  </si>
  <si>
    <t>Наименование показателя</t>
  </si>
  <si>
    <t>НАЛОГОВЫЕ И НЕНАЛОГОВЫЕ ДОХОДЫ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</si>
  <si>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</si>
  <si>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</si>
  <si>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</si>
  <si>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</si>
  <si>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</si>
  <si>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добычу полезных ископаемых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</si>
  <si>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</si>
  <si>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</si>
  <si>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</si>
  <si>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</si>
  <si>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</si>
  <si>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</si>
  <si>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</si>
  <si>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</si>
  <si>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</si>
  <si>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</si>
  <si>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</si>
  <si>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</si>
  <si>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</si>
  <si>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Доля в общем объеме, %</t>
  </si>
  <si>
    <t>0102</t>
  </si>
  <si>
    <t>0103</t>
  </si>
  <si>
    <t>0104</t>
  </si>
  <si>
    <t>0106</t>
  </si>
  <si>
    <t>0113</t>
  </si>
  <si>
    <t>0203</t>
  </si>
  <si>
    <t>0209</t>
  </si>
  <si>
    <t>0401</t>
  </si>
  <si>
    <t>0405</t>
  </si>
  <si>
    <t>0409</t>
  </si>
  <si>
    <t>0412</t>
  </si>
  <si>
    <t>0503</t>
  </si>
  <si>
    <t>0505</t>
  </si>
  <si>
    <t>0701</t>
  </si>
  <si>
    <t>0702</t>
  </si>
  <si>
    <t>0703</t>
  </si>
  <si>
    <t>0707</t>
  </si>
  <si>
    <t>0709</t>
  </si>
  <si>
    <t>0801</t>
  </si>
  <si>
    <t>0804</t>
  </si>
  <si>
    <t>1001</t>
  </si>
  <si>
    <t>1003</t>
  </si>
  <si>
    <t>1004</t>
  </si>
  <si>
    <t>1006</t>
  </si>
  <si>
    <t>1105</t>
  </si>
  <si>
    <t>1401</t>
  </si>
  <si>
    <t>1402</t>
  </si>
  <si>
    <t>1403</t>
  </si>
  <si>
    <t>(руб.)</t>
  </si>
  <si>
    <t>Общегосударственные вопросы</t>
  </si>
  <si>
    <t xml:space="preserve">Функционирование Главы муниципального района </t>
  </si>
  <si>
    <t>Функционирование представительного органа</t>
  </si>
  <si>
    <t>Функционирование  местной администрации</t>
  </si>
  <si>
    <t>Национальная оборона</t>
  </si>
  <si>
    <t>Мобилизационная и вневойсковая подготовка</t>
  </si>
  <si>
    <t>Национальная экономика</t>
  </si>
  <si>
    <t>Сельское хозяйство и рыболовство</t>
  </si>
  <si>
    <t>Дорожное хозяйство (дорожные фонды)</t>
  </si>
  <si>
    <t>Жилищно-коммунальное хозяйство</t>
  </si>
  <si>
    <t>Другие вопросы в области ЖКХ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</si>
  <si>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</si>
  <si>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</si>
  <si>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</si>
  <si>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</si>
  <si>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 и оздоровление детей</t>
  </si>
  <si>
    <t>Другие вопросы в области образования</t>
  </si>
  <si>
    <t>Культура,  кинематография</t>
  </si>
  <si>
    <t xml:space="preserve">Культура 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</si>
  <si>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</si>
  <si>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</si>
  <si>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</si>
  <si>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</si>
  <si>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</si>
  <si>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</si>
  <si>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Межбюджетные трансферты бюджетам бюджетной системы </t>
  </si>
  <si>
    <t xml:space="preserve">Дотации бюджетам </t>
  </si>
  <si>
    <t>Иные дотации</t>
  </si>
  <si>
    <t xml:space="preserve">Прочие межбюджетные трансферты </t>
  </si>
  <si>
    <t>Раздел, подраздел</t>
  </si>
  <si>
    <t>0100</t>
  </si>
  <si>
    <t>Другие вопросы в области национальной обороны</t>
  </si>
  <si>
    <t>Общеэкономические вопросы</t>
  </si>
  <si>
    <t>Благоустройство</t>
  </si>
  <si>
    <t>Другие вопросы в области культуры, кинематографии</t>
  </si>
  <si>
    <t>Другие вопросы в области физической культуры и спорта</t>
  </si>
  <si>
    <t>1000</t>
  </si>
  <si>
    <t>0200</t>
  </si>
  <si>
    <t>0400</t>
  </si>
  <si>
    <t>0500</t>
  </si>
  <si>
    <t>0700</t>
  </si>
  <si>
    <t>0800</t>
  </si>
  <si>
    <t>1100</t>
  </si>
  <si>
    <t>1400</t>
  </si>
  <si>
    <t>Утверждено</t>
  </si>
  <si>
    <t>Отклонения от предыдущей редакции</t>
  </si>
  <si>
    <t>Сумма, всего</t>
  </si>
  <si>
    <t>в том числе:</t>
  </si>
  <si>
    <t>налоговые и неналоговые доходы</t>
  </si>
  <si>
    <t>безвозмездные поступления</t>
  </si>
  <si>
    <t>х</t>
  </si>
  <si>
    <t>Назначения в окончательной редакции</t>
  </si>
  <si>
    <t>% изменений к первоначальной редакции</t>
  </si>
  <si>
    <t>Справочно:</t>
  </si>
  <si>
    <t>Отклонение от предыдущей редакции</t>
  </si>
  <si>
    <t>ДОХОДЫ БЮДЖЕТА, ВСЕГО:</t>
  </si>
  <si>
    <t>ВСЕГО РАСХОДОВ:</t>
  </si>
  <si>
    <t>Иные межбюджетные тарнсферты</t>
  </si>
  <si>
    <t>0111</t>
  </si>
  <si>
    <t>0504</t>
  </si>
  <si>
    <t>Резервные фонды</t>
  </si>
  <si>
    <t>Обслуживание муниципального долга</t>
  </si>
  <si>
    <t>1301</t>
  </si>
  <si>
    <t>Другие вопросы в области национальной экономики</t>
  </si>
  <si>
    <t xml:space="preserve">Прикладные научные исследования в области жилищно- коммунального хозяйства </t>
  </si>
  <si>
    <t>НАЛОГОВЫЕ ДОХОДЫ</t>
  </si>
  <si>
    <t>НЕНАЛОГОВЫЕ ДОХОДЫ</t>
  </si>
  <si>
    <t>% (+, -)</t>
  </si>
  <si>
    <t xml:space="preserve">Утверждено в бюджетной отчетности </t>
  </si>
  <si>
    <t>Утверждено в бюджетной отчетности/утверждено Решением</t>
  </si>
  <si>
    <t>Утверждено в бюджетной отчетности/Утверждено Решением</t>
  </si>
  <si>
    <t>Национальная безопасность и правоохранительная деятельность</t>
  </si>
  <si>
    <t>0300</t>
  </si>
  <si>
    <t>Другие вопросы в области национальной безопасности и правоохранительной деятельности</t>
  </si>
  <si>
    <t>0314</t>
  </si>
  <si>
    <t>Коммунальное хозяйство</t>
  </si>
  <si>
    <t>0502</t>
  </si>
  <si>
    <t>Массовый спорт</t>
  </si>
  <si>
    <t>1102</t>
  </si>
  <si>
    <t>2021 год</t>
  </si>
  <si>
    <t xml:space="preserve"> Исполнено/Утверждено Решением на 2021 год</t>
  </si>
  <si>
    <t>Исполнено/Утверждено в бюджетной отчетности на 2021 год</t>
  </si>
  <si>
    <t>Приложение № 3</t>
  </si>
  <si>
    <t>Решение о бюджете от 30.12.2020 № 55</t>
  </si>
  <si>
    <t>Решение от 30.12.2020 № 55 бюджетные назначения на 2022 год</t>
  </si>
  <si>
    <t>Налог, взимаемый в связи с применением упрощенной системы налогообложения</t>
  </si>
  <si>
    <t>Другие общегосударственные вопросы</t>
  </si>
  <si>
    <t xml:space="preserve">Обеспечение деятельности финансовых органов и органов фин. контроля </t>
  </si>
  <si>
    <t>Утверждено Решением от 25.03.2021 № 59</t>
  </si>
  <si>
    <t xml:space="preserve">Утверждено Решением от 25.03.2021 № 59  </t>
  </si>
  <si>
    <t>Решение от 30.12.2020 № 55 бюджетные назначения на 2023 год</t>
  </si>
  <si>
    <t>0107</t>
  </si>
  <si>
    <t>0309</t>
  </si>
  <si>
    <t>Обеспечение проведения выборов и референдумов</t>
  </si>
  <si>
    <t>Решение о бюджете от 25.03.2021 № 59</t>
  </si>
  <si>
    <t>2021 год, тыс. руб.</t>
  </si>
  <si>
    <t>Приложение № 1</t>
  </si>
  <si>
    <t>Приложнение № 2</t>
  </si>
  <si>
    <t>Анализ исполнения бюджета муниципального района "Агинский район" за 9 месяцев 2021 года по доходам</t>
  </si>
  <si>
    <t>Исполнено за 9 месяцев 2020 года</t>
  </si>
  <si>
    <t>9 месяцев 2021 года</t>
  </si>
  <si>
    <t>9 месяцев 2021 года/9 месяцев 2020 года</t>
  </si>
  <si>
    <t>Изменение плановых показателей бюджета муниципального района "Агинский район" на 2021 год за 9 месяцев 2021 года</t>
  </si>
  <si>
    <t>Анализ исполнения юджета муниципального района "Агинский район" за 9 месяцев  2021 года по расходам</t>
  </si>
  <si>
    <t>Исполнено за 9 месяцев 2020 года, руб.</t>
  </si>
  <si>
    <t>9 месяцев 2021 года, тыс. руб.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</si>
</sst>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,##0.000"/>
  </numFmts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Arial Cy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4" fillId="0" borderId="7">
      <alignment horizontal="center" vertical="top" wrapText="1"/>
    </xf>
    <xf numFmtId="49" fontId="4" fillId="0" borderId="7">
      <alignment horizontal="center" vertical="top" wrapText="1"/>
    </xf>
    <xf numFmtId="0" fontId="4" fillId="0" borderId="7">
      <alignment horizontal="center" vertical="center"/>
    </xf>
    <xf numFmtId="0" fontId="4" fillId="0" borderId="8">
      <alignment horizontal="center" vertical="center"/>
    </xf>
    <xf numFmtId="49" fontId="4" fillId="0" borderId="8">
      <alignment horizontal="center" vertical="center"/>
    </xf>
    <xf numFmtId="0" fontId="4" fillId="0" borderId="9">
      <alignment horizontal="left" wrapText="1"/>
    </xf>
    <xf numFmtId="49" fontId="4" fillId="0" borderId="10">
      <alignment horizontal="center" wrapText="1"/>
    </xf>
    <xf numFmtId="49" fontId="4" fillId="0" borderId="11">
      <alignment horizontal="center"/>
    </xf>
    <xf numFmtId="4" fontId="4" fillId="0" borderId="11">
      <alignment horizontal="right" shrinkToFit="1"/>
    </xf>
    <xf numFmtId="0" fontId="4" fillId="0" borderId="12">
      <alignment horizontal="left" wrapText="1"/>
    </xf>
    <xf numFmtId="49" fontId="4" fillId="0" borderId="13">
      <alignment horizontal="center" shrinkToFit="1"/>
    </xf>
    <xf numFmtId="49" fontId="4" fillId="0" borderId="14">
      <alignment horizontal="center"/>
    </xf>
    <xf numFmtId="4" fontId="4" fillId="0" borderId="14">
      <alignment horizontal="right" shrinkToFit="1"/>
    </xf>
    <xf numFmtId="0" fontId="4" fillId="0" borderId="15">
      <alignment horizontal="left" wrapText="1" indent="2"/>
    </xf>
    <xf numFmtId="49" fontId="4" fillId="0" borderId="16">
      <alignment horizontal="center" shrinkToFit="1"/>
    </xf>
    <xf numFmtId="49" fontId="4" fillId="0" borderId="17">
      <alignment horizontal="center"/>
    </xf>
    <xf numFmtId="4" fontId="4" fillId="0" borderId="17">
      <alignment horizontal="right" shrinkToFit="1"/>
    </xf>
    <xf numFmtId="4" fontId="4" fillId="0" borderId="17">
      <alignment horizontal="right" wrapText="1"/>
    </xf>
  </cellStyleXfs>
  <cellXfs count="151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/>
    <xf numFmtId="0" fontId="10" fillId="0" borderId="0" xfId="0" applyFont="1"/>
    <xf numFmtId="164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" fontId="6" fillId="0" borderId="17" xfId="0" applyNumberFormat="1" applyFont="1" applyFill="1" applyBorder="1" applyAlignment="1">
      <alignment horizontal="right" vertical="center"/>
    </xf>
    <xf numFmtId="49" fontId="2" fillId="0" borderId="7" xfId="0" applyNumberFormat="1" applyFont="1" applyFill="1" applyBorder="1" applyAlignment="1">
      <alignment horizontal="left" vertical="center" wrapText="1"/>
    </xf>
    <xf numFmtId="4" fontId="6" fillId="0" borderId="7" xfId="0" applyNumberFormat="1" applyFont="1" applyFill="1" applyBorder="1" applyAlignment="1">
      <alignment horizontal="right" vertical="center"/>
    </xf>
    <xf numFmtId="49" fontId="5" fillId="0" borderId="7" xfId="0" applyNumberFormat="1" applyFont="1" applyFill="1" applyBorder="1" applyAlignment="1">
      <alignment horizontal="left" vertical="center" wrapText="1"/>
    </xf>
    <xf numFmtId="4" fontId="7" fillId="0" borderId="7" xfId="0" applyNumberFormat="1" applyFont="1" applyFill="1" applyBorder="1" applyAlignment="1">
      <alignment horizontal="right" vertical="center"/>
    </xf>
    <xf numFmtId="4" fontId="7" fillId="0" borderId="17" xfId="0" applyNumberFormat="1" applyFont="1" applyFill="1" applyBorder="1" applyAlignment="1">
      <alignment horizontal="right" vertical="center"/>
    </xf>
    <xf numFmtId="4" fontId="7" fillId="0" borderId="17" xfId="9" applyNumberFormat="1" applyFont="1" applyBorder="1" applyAlignment="1" applyProtection="1">
      <alignment horizontal="right" vertical="center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/>
    </xf>
    <xf numFmtId="165" fontId="7" fillId="0" borderId="7" xfId="0" applyNumberFormat="1" applyFont="1" applyFill="1" applyBorder="1" applyAlignment="1">
      <alignment horizontal="center" vertical="center"/>
    </xf>
    <xf numFmtId="165" fontId="6" fillId="0" borderId="20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7" fillId="0" borderId="18" xfId="0" applyNumberFormat="1" applyFont="1" applyFill="1" applyBorder="1" applyAlignment="1">
      <alignment horizontal="center" vertical="center"/>
    </xf>
    <xf numFmtId="165" fontId="7" fillId="0" borderId="17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horizontal="right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4" fontId="5" fillId="2" borderId="0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5" fontId="16" fillId="2" borderId="1" xfId="0" applyNumberFormat="1" applyFont="1" applyFill="1" applyBorder="1" applyAlignment="1">
      <alignment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right" vertical="center" wrapText="1"/>
    </xf>
    <xf numFmtId="165" fontId="15" fillId="2" borderId="1" xfId="0" applyNumberFormat="1" applyFont="1" applyFill="1" applyBorder="1" applyAlignment="1">
      <alignment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right" vertical="center" wrapText="1"/>
    </xf>
    <xf numFmtId="165" fontId="15" fillId="2" borderId="1" xfId="0" applyNumberFormat="1" applyFont="1" applyFill="1" applyBorder="1" applyAlignment="1">
      <alignment vertical="center"/>
    </xf>
    <xf numFmtId="165" fontId="15" fillId="2" borderId="1" xfId="0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vertical="center"/>
    </xf>
    <xf numFmtId="165" fontId="16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>
      <alignment horizontal="right" vertical="center"/>
    </xf>
    <xf numFmtId="3" fontId="7" fillId="0" borderId="17" xfId="9" applyNumberFormat="1" applyFont="1" applyBorder="1" applyAlignment="1" applyProtection="1">
      <alignment horizontal="right" vertical="center" shrinkToFit="1"/>
    </xf>
    <xf numFmtId="0" fontId="11" fillId="0" borderId="1" xfId="0" applyFont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166" fontId="16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right" vertical="center"/>
    </xf>
    <xf numFmtId="4" fontId="7" fillId="2" borderId="17" xfId="9" applyNumberFormat="1" applyFont="1" applyFill="1" applyBorder="1" applyAlignment="1" applyProtection="1">
      <alignment horizontal="right" vertical="center" shrinkToFit="1"/>
    </xf>
    <xf numFmtId="4" fontId="7" fillId="2" borderId="7" xfId="0" applyNumberFormat="1" applyFont="1" applyFill="1" applyBorder="1" applyAlignment="1">
      <alignment horizontal="right" vertical="center"/>
    </xf>
    <xf numFmtId="4" fontId="7" fillId="2" borderId="17" xfId="0" applyNumberFormat="1" applyFont="1" applyFill="1" applyBorder="1" applyAlignment="1">
      <alignment horizontal="right" vertical="center"/>
    </xf>
    <xf numFmtId="4" fontId="6" fillId="2" borderId="17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65" fontId="16" fillId="3" borderId="1" xfId="0" applyNumberFormat="1" applyFont="1" applyFill="1" applyBorder="1" applyAlignment="1">
      <alignment vertical="center" wrapText="1"/>
    </xf>
    <xf numFmtId="164" fontId="17" fillId="2" borderId="0" xfId="0" applyNumberFormat="1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165" fontId="17" fillId="2" borderId="0" xfId="0" applyNumberFormat="1" applyFont="1" applyFill="1" applyBorder="1" applyAlignment="1">
      <alignment horizontal="right" vertical="center" wrapText="1"/>
    </xf>
    <xf numFmtId="165" fontId="18" fillId="0" borderId="0" xfId="0" applyNumberFormat="1" applyFont="1"/>
    <xf numFmtId="165" fontId="0" fillId="0" borderId="0" xfId="0" applyNumberFormat="1" applyFont="1"/>
    <xf numFmtId="165" fontId="15" fillId="0" borderId="1" xfId="0" applyNumberFormat="1" applyFont="1" applyBorder="1" applyAlignment="1">
      <alignment vertical="center"/>
    </xf>
    <xf numFmtId="164" fontId="15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9" fillId="0" borderId="21" xfId="0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</cellXfs>
  <cellStyles count="19">
    <cellStyle name="xl28" xfId="1"/>
    <cellStyle name="xl29" xfId="3"/>
    <cellStyle name="xl30" xfId="6"/>
    <cellStyle name="xl31" xfId="10"/>
    <cellStyle name="xl32" xfId="14"/>
    <cellStyle name="xl38" xfId="4"/>
    <cellStyle name="xl39" xfId="7"/>
    <cellStyle name="xl40" xfId="11"/>
    <cellStyle name="xl41" xfId="15"/>
    <cellStyle name="xl43" xfId="8"/>
    <cellStyle name="xl44" xfId="12"/>
    <cellStyle name="xl45" xfId="16"/>
    <cellStyle name="xl48" xfId="2"/>
    <cellStyle name="xl49" xfId="5"/>
    <cellStyle name="xl50" xfId="9"/>
    <cellStyle name="xl51" xfId="13"/>
    <cellStyle name="xl52" xfId="17"/>
    <cellStyle name="xl88" xfId="1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view="pageBreakPreview" zoomScale="115" zoomScaleSheetLayoutView="115" workbookViewId="0">
      <selection activeCell="M4" sqref="M4:N5"/>
    </sheetView>
  </sheetViews>
  <sheetFormatPr defaultRowHeight="15.75"/>
  <cols>
    <col min="1" max="1" width="39" style="42" customWidth="1"/>
    <col min="2" max="2" width="17.85546875" style="42" customWidth="1"/>
    <col min="3" max="3" width="18" style="42" customWidth="1"/>
    <col min="4" max="4" width="17.28515625" style="43" customWidth="1"/>
    <col min="5" max="5" width="16.5703125" style="43" customWidth="1"/>
    <col min="6" max="6" width="8.42578125" style="43" customWidth="1"/>
    <col min="7" max="7" width="17.5703125" style="43" customWidth="1"/>
    <col min="8" max="8" width="10.28515625" style="45" customWidth="1"/>
    <col min="9" max="9" width="15.5703125" style="45" customWidth="1"/>
    <col min="10" max="10" width="7.28515625" style="45" customWidth="1"/>
    <col min="11" max="11" width="17.85546875" style="43" customWidth="1"/>
    <col min="12" max="12" width="8" style="45" customWidth="1"/>
    <col min="13" max="13" width="14.5703125" style="43" customWidth="1"/>
    <col min="14" max="14" width="9.140625" style="45" customWidth="1"/>
  </cols>
  <sheetData>
    <row r="1" spans="1:14">
      <c r="K1" s="43" t="s">
        <v>154</v>
      </c>
    </row>
    <row r="2" spans="1:14" ht="22.5" customHeight="1">
      <c r="A2" s="120" t="s">
        <v>155</v>
      </c>
      <c r="B2" s="120"/>
      <c r="C2" s="120"/>
      <c r="D2" s="121"/>
      <c r="E2" s="121"/>
      <c r="F2" s="121"/>
      <c r="G2" s="121"/>
      <c r="H2" s="121"/>
      <c r="I2" s="121"/>
      <c r="J2" s="121"/>
      <c r="K2" s="121"/>
      <c r="L2" s="121"/>
      <c r="M2" s="44"/>
    </row>
    <row r="3" spans="1:14" s="18" customFormat="1" ht="14.25" customHeight="1">
      <c r="A3" s="31"/>
      <c r="B3" s="31"/>
      <c r="C3" s="31"/>
      <c r="D3" s="32"/>
      <c r="E3" s="32"/>
      <c r="F3" s="32"/>
      <c r="G3" s="32"/>
      <c r="H3" s="32"/>
      <c r="I3" s="32"/>
      <c r="J3" s="32"/>
      <c r="K3" s="32"/>
      <c r="L3" s="32" t="s">
        <v>56</v>
      </c>
      <c r="M3" s="44"/>
      <c r="N3" s="45"/>
    </row>
    <row r="4" spans="1:14" s="3" customFormat="1" ht="24.75" customHeight="1">
      <c r="A4" s="115" t="s">
        <v>6</v>
      </c>
      <c r="B4" s="115" t="s">
        <v>156</v>
      </c>
      <c r="C4" s="128" t="s">
        <v>136</v>
      </c>
      <c r="D4" s="129"/>
      <c r="E4" s="129"/>
      <c r="F4" s="129"/>
      <c r="G4" s="118" t="s">
        <v>157</v>
      </c>
      <c r="H4" s="119"/>
      <c r="I4" s="119"/>
      <c r="J4" s="119"/>
      <c r="K4" s="119"/>
      <c r="L4" s="117"/>
      <c r="M4" s="113" t="s">
        <v>158</v>
      </c>
      <c r="N4" s="113"/>
    </row>
    <row r="5" spans="1:14" s="3" customFormat="1" ht="65.25" customHeight="1">
      <c r="A5" s="124"/>
      <c r="B5" s="124"/>
      <c r="C5" s="125" t="s">
        <v>145</v>
      </c>
      <c r="D5" s="122" t="s">
        <v>125</v>
      </c>
      <c r="E5" s="127" t="s">
        <v>126</v>
      </c>
      <c r="F5" s="117"/>
      <c r="G5" s="116" t="s">
        <v>4</v>
      </c>
      <c r="H5" s="117"/>
      <c r="I5" s="115" t="s">
        <v>137</v>
      </c>
      <c r="J5" s="115"/>
      <c r="K5" s="115" t="s">
        <v>138</v>
      </c>
      <c r="L5" s="115"/>
      <c r="M5" s="114"/>
      <c r="N5" s="114"/>
    </row>
    <row r="6" spans="1:14" s="3" customFormat="1" ht="68.25" customHeight="1">
      <c r="A6" s="124"/>
      <c r="B6" s="124"/>
      <c r="C6" s="126"/>
      <c r="D6" s="123"/>
      <c r="E6" s="8" t="s">
        <v>3</v>
      </c>
      <c r="F6" s="8" t="s">
        <v>124</v>
      </c>
      <c r="G6" s="55" t="s">
        <v>3</v>
      </c>
      <c r="H6" s="33" t="s">
        <v>27</v>
      </c>
      <c r="I6" s="33" t="s">
        <v>3</v>
      </c>
      <c r="J6" s="33" t="s">
        <v>0</v>
      </c>
      <c r="K6" s="33" t="s">
        <v>3</v>
      </c>
      <c r="L6" s="33" t="s">
        <v>0</v>
      </c>
      <c r="M6" s="8" t="s">
        <v>3</v>
      </c>
      <c r="N6" s="8" t="s">
        <v>124</v>
      </c>
    </row>
    <row r="7" spans="1:14" s="27" customFormat="1" ht="24" customHeight="1">
      <c r="A7" s="34" t="s">
        <v>112</v>
      </c>
      <c r="B7" s="86">
        <f>B8+B25</f>
        <v>777123457.71999991</v>
      </c>
      <c r="C7" s="97">
        <f>C8+C25</f>
        <v>918785292.20000005</v>
      </c>
      <c r="D7" s="35">
        <f>D8+D25</f>
        <v>1065852758.13</v>
      </c>
      <c r="E7" s="35">
        <f>D7-C7</f>
        <v>147067465.92999995</v>
      </c>
      <c r="F7" s="46">
        <f>D7/C7*100-100</f>
        <v>16.006728359555254</v>
      </c>
      <c r="G7" s="97">
        <f>G8+G25</f>
        <v>849498459.91000009</v>
      </c>
      <c r="H7" s="46">
        <v>100</v>
      </c>
      <c r="I7" s="46">
        <f>G7-C7</f>
        <v>-69286832.289999962</v>
      </c>
      <c r="J7" s="46">
        <f>G7/C7*100</f>
        <v>92.458865756971903</v>
      </c>
      <c r="K7" s="35">
        <f t="shared" ref="K7:K31" si="0">G7-D7</f>
        <v>-216354298.21999991</v>
      </c>
      <c r="L7" s="49">
        <f t="shared" ref="L7:L31" si="1">G7/D7*100</f>
        <v>79.701295833808629</v>
      </c>
      <c r="M7" s="53">
        <f>G7-B7</f>
        <v>72375002.190000176</v>
      </c>
      <c r="N7" s="54">
        <f>G7/B7*100-100</f>
        <v>9.3131923211198711</v>
      </c>
    </row>
    <row r="8" spans="1:14" s="27" customFormat="1" ht="39.75" customHeight="1">
      <c r="A8" s="36" t="s">
        <v>7</v>
      </c>
      <c r="B8" s="87">
        <f>B9+B18</f>
        <v>138482142.53999999</v>
      </c>
      <c r="C8" s="93">
        <f>C9+C18</f>
        <v>209455500</v>
      </c>
      <c r="D8" s="37">
        <f>D9+D18</f>
        <v>209455500</v>
      </c>
      <c r="E8" s="35">
        <f t="shared" ref="E8:E31" si="2">D8-C8</f>
        <v>0</v>
      </c>
      <c r="F8" s="46">
        <f t="shared" ref="F8:F31" si="3">D8/C8*100-100</f>
        <v>0</v>
      </c>
      <c r="G8" s="93">
        <f>G9+G18</f>
        <v>139658468.68000001</v>
      </c>
      <c r="H8" s="47">
        <f>G8/G7*100</f>
        <v>16.44010851941934</v>
      </c>
      <c r="I8" s="46">
        <f t="shared" ref="I8:I31" si="4">G8-C8</f>
        <v>-69797031.319999993</v>
      </c>
      <c r="J8" s="46">
        <f t="shared" ref="J8:J31" si="5">G8/C8*100</f>
        <v>66.676916423774983</v>
      </c>
      <c r="K8" s="37">
        <f t="shared" si="0"/>
        <v>-69797031.319999993</v>
      </c>
      <c r="L8" s="50">
        <f t="shared" si="1"/>
        <v>66.676916423774983</v>
      </c>
      <c r="M8" s="53">
        <f t="shared" ref="M8:M31" si="6">G8-B8</f>
        <v>1176326.1400000155</v>
      </c>
      <c r="N8" s="54">
        <f t="shared" ref="N8:N31" si="7">G8/B8*100-100</f>
        <v>0.84944247570422249</v>
      </c>
    </row>
    <row r="9" spans="1:14" s="27" customFormat="1" ht="32.25" customHeight="1">
      <c r="A9" s="36" t="s">
        <v>122</v>
      </c>
      <c r="B9" s="87">
        <f>B10+B11+B12+B14+B15+B16+B17</f>
        <v>132754506.49999999</v>
      </c>
      <c r="C9" s="93">
        <f>C10+C11+C12+C14+C15+C16+C17+C13</f>
        <v>205401800</v>
      </c>
      <c r="D9" s="37">
        <f>D10+D11+D12+D14+D15+D16+D17+D13</f>
        <v>205401800</v>
      </c>
      <c r="E9" s="37">
        <f>E10+E11+E12+E14+E15+E16+E17+E13</f>
        <v>0</v>
      </c>
      <c r="F9" s="46">
        <f t="shared" si="3"/>
        <v>0</v>
      </c>
      <c r="G9" s="93">
        <f>G10+G11+G12+G14+G15+G16+G17+G13</f>
        <v>136724955.84</v>
      </c>
      <c r="H9" s="47">
        <f>G9/G8*100</f>
        <v>97.899509519382192</v>
      </c>
      <c r="I9" s="46">
        <f t="shared" si="4"/>
        <v>-68676844.159999996</v>
      </c>
      <c r="J9" s="46">
        <f t="shared" si="5"/>
        <v>66.564633727649905</v>
      </c>
      <c r="K9" s="37">
        <f t="shared" si="0"/>
        <v>-68676844.159999996</v>
      </c>
      <c r="L9" s="50">
        <f t="shared" si="1"/>
        <v>66.564633727649905</v>
      </c>
      <c r="M9" s="53">
        <f t="shared" si="6"/>
        <v>3970449.3400000185</v>
      </c>
      <c r="N9" s="54">
        <f t="shared" si="7"/>
        <v>2.9908207598210623</v>
      </c>
    </row>
    <row r="10" spans="1:14" s="2" customFormat="1" ht="27" customHeight="1">
      <c r="A10" s="38" t="s">
        <v>8</v>
      </c>
      <c r="B10" s="94">
        <v>111617093.44</v>
      </c>
      <c r="C10" s="95">
        <v>175651000</v>
      </c>
      <c r="D10" s="39">
        <v>175651000</v>
      </c>
      <c r="E10" s="40">
        <f t="shared" si="2"/>
        <v>0</v>
      </c>
      <c r="F10" s="52">
        <f t="shared" si="3"/>
        <v>0</v>
      </c>
      <c r="G10" s="94">
        <v>120086368.47</v>
      </c>
      <c r="H10" s="48">
        <f>G10/G9*100</f>
        <v>87.830614193453442</v>
      </c>
      <c r="I10" s="52">
        <f t="shared" si="4"/>
        <v>-55564631.530000001</v>
      </c>
      <c r="J10" s="52">
        <f t="shared" si="5"/>
        <v>68.366458756283762</v>
      </c>
      <c r="K10" s="39">
        <f t="shared" si="0"/>
        <v>-55564631.530000001</v>
      </c>
      <c r="L10" s="51">
        <f t="shared" si="1"/>
        <v>68.366458756283762</v>
      </c>
      <c r="M10" s="56">
        <f t="shared" si="6"/>
        <v>8469275.0300000012</v>
      </c>
      <c r="N10" s="57">
        <f t="shared" si="7"/>
        <v>7.5877939202499363</v>
      </c>
    </row>
    <row r="11" spans="1:14" s="2" customFormat="1" ht="63" customHeight="1">
      <c r="A11" s="38" t="s">
        <v>9</v>
      </c>
      <c r="B11" s="94">
        <v>9775500.8000000007</v>
      </c>
      <c r="C11" s="95">
        <v>14190500</v>
      </c>
      <c r="D11" s="39">
        <v>14190500</v>
      </c>
      <c r="E11" s="35">
        <f t="shared" si="2"/>
        <v>0</v>
      </c>
      <c r="F11" s="46">
        <f t="shared" si="3"/>
        <v>0</v>
      </c>
      <c r="G11" s="94">
        <v>10596389.4</v>
      </c>
      <c r="H11" s="48">
        <f>G11/G9*100</f>
        <v>7.7501501718532211</v>
      </c>
      <c r="I11" s="52">
        <f t="shared" si="4"/>
        <v>-3594110.5999999996</v>
      </c>
      <c r="J11" s="52">
        <f t="shared" si="5"/>
        <v>74.672417462386804</v>
      </c>
      <c r="K11" s="39">
        <f t="shared" si="0"/>
        <v>-3594110.5999999996</v>
      </c>
      <c r="L11" s="51">
        <f t="shared" si="1"/>
        <v>74.672417462386804</v>
      </c>
      <c r="M11" s="56">
        <f t="shared" si="6"/>
        <v>820888.59999999963</v>
      </c>
      <c r="N11" s="57">
        <f t="shared" si="7"/>
        <v>8.3974071180066687</v>
      </c>
    </row>
    <row r="12" spans="1:14" s="2" customFormat="1" ht="46.5" customHeight="1">
      <c r="A12" s="38" t="s">
        <v>10</v>
      </c>
      <c r="B12" s="41">
        <v>519229.83</v>
      </c>
      <c r="C12" s="95">
        <v>270200</v>
      </c>
      <c r="D12" s="39">
        <v>270200</v>
      </c>
      <c r="E12" s="40">
        <f t="shared" si="2"/>
        <v>0</v>
      </c>
      <c r="F12" s="52">
        <f t="shared" si="3"/>
        <v>0</v>
      </c>
      <c r="G12" s="94">
        <v>273386.88</v>
      </c>
      <c r="H12" s="48">
        <f>G12/G9*100</f>
        <v>0.19995389892093016</v>
      </c>
      <c r="I12" s="52">
        <f t="shared" si="4"/>
        <v>3186.8800000000047</v>
      </c>
      <c r="J12" s="52">
        <f t="shared" si="5"/>
        <v>101.17945225758697</v>
      </c>
      <c r="K12" s="39">
        <f t="shared" si="0"/>
        <v>3186.8800000000047</v>
      </c>
      <c r="L12" s="51">
        <f t="shared" si="1"/>
        <v>101.17945225758697</v>
      </c>
      <c r="M12" s="56">
        <f t="shared" si="6"/>
        <v>-245842.95</v>
      </c>
      <c r="N12" s="57">
        <f t="shared" si="7"/>
        <v>-47.347616757688982</v>
      </c>
    </row>
    <row r="13" spans="1:14" s="2" customFormat="1" ht="46.5" customHeight="1">
      <c r="A13" s="38" t="s">
        <v>142</v>
      </c>
      <c r="B13" s="88"/>
      <c r="C13" s="95">
        <v>1083700</v>
      </c>
      <c r="D13" s="39">
        <v>1083700</v>
      </c>
      <c r="E13" s="40">
        <f>D13-C13</f>
        <v>0</v>
      </c>
      <c r="F13" s="52">
        <f>D13/C13*100-100</f>
        <v>0</v>
      </c>
      <c r="G13" s="94">
        <v>1009737.22</v>
      </c>
      <c r="H13" s="48">
        <f>G13/G9*100</f>
        <v>0.73851713009995579</v>
      </c>
      <c r="I13" s="52">
        <f>G13-C13</f>
        <v>-73962.780000000028</v>
      </c>
      <c r="J13" s="52">
        <f>G13/C13*100</f>
        <v>93.174976469502624</v>
      </c>
      <c r="K13" s="39">
        <f>G13-D13</f>
        <v>-73962.780000000028</v>
      </c>
      <c r="L13" s="51">
        <f>G13/D13*100</f>
        <v>93.174976469502624</v>
      </c>
      <c r="M13" s="56">
        <f>G13-B13</f>
        <v>1009737.22</v>
      </c>
      <c r="N13" s="57" t="e">
        <f>G13/B13*100-100</f>
        <v>#DIV/0!</v>
      </c>
    </row>
    <row r="14" spans="1:14" s="2" customFormat="1" ht="31.5" customHeight="1">
      <c r="A14" s="38" t="s">
        <v>11</v>
      </c>
      <c r="B14" s="41">
        <v>66473.850000000006</v>
      </c>
      <c r="C14" s="95">
        <v>79000</v>
      </c>
      <c r="D14" s="39">
        <v>79000</v>
      </c>
      <c r="E14" s="40">
        <f t="shared" si="2"/>
        <v>0</v>
      </c>
      <c r="F14" s="52">
        <f t="shared" si="3"/>
        <v>0</v>
      </c>
      <c r="G14" s="94">
        <v>170827.62</v>
      </c>
      <c r="H14" s="48">
        <f>G14/G9*100</f>
        <v>0.12494253075488869</v>
      </c>
      <c r="I14" s="52">
        <f t="shared" si="4"/>
        <v>91827.62</v>
      </c>
      <c r="J14" s="52">
        <f t="shared" si="5"/>
        <v>216.23749367088604</v>
      </c>
      <c r="K14" s="39">
        <f t="shared" si="0"/>
        <v>91827.62</v>
      </c>
      <c r="L14" s="51">
        <f t="shared" si="1"/>
        <v>216.23749367088604</v>
      </c>
      <c r="M14" s="56">
        <f t="shared" si="6"/>
        <v>104353.76999999999</v>
      </c>
      <c r="N14" s="57">
        <f t="shared" si="7"/>
        <v>156.98469398116697</v>
      </c>
    </row>
    <row r="15" spans="1:14" s="2" customFormat="1" ht="55.5" customHeight="1">
      <c r="A15" s="38" t="s">
        <v>12</v>
      </c>
      <c r="B15" s="41">
        <v>19774.939999999999</v>
      </c>
      <c r="C15" s="95">
        <v>40400</v>
      </c>
      <c r="D15" s="39">
        <v>40400</v>
      </c>
      <c r="E15" s="40">
        <f t="shared" si="2"/>
        <v>0</v>
      </c>
      <c r="F15" s="52">
        <f t="shared" si="3"/>
        <v>0</v>
      </c>
      <c r="G15" s="94">
        <v>432567.39</v>
      </c>
      <c r="H15" s="48">
        <f>G15/G9*100</f>
        <v>0.31637778731938626</v>
      </c>
      <c r="I15" s="52">
        <f t="shared" si="4"/>
        <v>392167.39</v>
      </c>
      <c r="J15" s="52">
        <f t="shared" si="5"/>
        <v>1070.7113613861386</v>
      </c>
      <c r="K15" s="39">
        <f t="shared" si="0"/>
        <v>392167.39</v>
      </c>
      <c r="L15" s="51">
        <f t="shared" si="1"/>
        <v>1070.7113613861386</v>
      </c>
      <c r="M15" s="56">
        <f t="shared" si="6"/>
        <v>412792.45</v>
      </c>
      <c r="N15" s="57">
        <f t="shared" si="7"/>
        <v>2087.4523513092836</v>
      </c>
    </row>
    <row r="16" spans="1:14" s="2" customFormat="1" ht="29.25" customHeight="1">
      <c r="A16" s="38" t="s">
        <v>13</v>
      </c>
      <c r="B16" s="41">
        <v>9773709.0199999996</v>
      </c>
      <c r="C16" s="95">
        <v>12691000</v>
      </c>
      <c r="D16" s="39">
        <v>12691000</v>
      </c>
      <c r="E16" s="40">
        <f t="shared" si="2"/>
        <v>0</v>
      </c>
      <c r="F16" s="52">
        <f t="shared" si="3"/>
        <v>0</v>
      </c>
      <c r="G16" s="94">
        <v>3238256.94</v>
      </c>
      <c r="H16" s="48">
        <f>G16/G9*100</f>
        <v>2.3684461407246777</v>
      </c>
      <c r="I16" s="52">
        <f t="shared" si="4"/>
        <v>-9452743.0600000005</v>
      </c>
      <c r="J16" s="52">
        <f t="shared" si="5"/>
        <v>25.516168465841936</v>
      </c>
      <c r="K16" s="39">
        <f t="shared" si="0"/>
        <v>-9452743.0600000005</v>
      </c>
      <c r="L16" s="51">
        <f t="shared" si="1"/>
        <v>25.516168465841936</v>
      </c>
      <c r="M16" s="56">
        <f t="shared" si="6"/>
        <v>-6535452.0800000001</v>
      </c>
      <c r="N16" s="57">
        <f t="shared" si="7"/>
        <v>-66.867675993079644</v>
      </c>
    </row>
    <row r="17" spans="1:14" s="2" customFormat="1" ht="31.5" customHeight="1">
      <c r="A17" s="38" t="s">
        <v>14</v>
      </c>
      <c r="B17" s="41">
        <v>982724.62</v>
      </c>
      <c r="C17" s="95">
        <v>1396000</v>
      </c>
      <c r="D17" s="39">
        <v>1396000</v>
      </c>
      <c r="E17" s="40">
        <f t="shared" si="2"/>
        <v>0</v>
      </c>
      <c r="F17" s="52">
        <f t="shared" si="3"/>
        <v>0</v>
      </c>
      <c r="G17" s="94">
        <v>917421.92</v>
      </c>
      <c r="H17" s="48">
        <f>G17/G9*100</f>
        <v>0.6709981468734918</v>
      </c>
      <c r="I17" s="52">
        <f t="shared" si="4"/>
        <v>-478578.07999999996</v>
      </c>
      <c r="J17" s="52">
        <f t="shared" si="5"/>
        <v>65.717902578796554</v>
      </c>
      <c r="K17" s="39">
        <f t="shared" si="0"/>
        <v>-478578.07999999996</v>
      </c>
      <c r="L17" s="51">
        <f t="shared" si="1"/>
        <v>65.717902578796554</v>
      </c>
      <c r="M17" s="56">
        <f t="shared" si="6"/>
        <v>-65302.699999999953</v>
      </c>
      <c r="N17" s="57">
        <f t="shared" si="7"/>
        <v>-6.6450660409830675</v>
      </c>
    </row>
    <row r="18" spans="1:14" s="27" customFormat="1" ht="29.25" customHeight="1">
      <c r="A18" s="36" t="s">
        <v>123</v>
      </c>
      <c r="B18" s="37">
        <f>B19+B20+B21+B22+B23+B24</f>
        <v>5727636.04</v>
      </c>
      <c r="C18" s="93">
        <f>C19+C20+C21+C22+C23+C24</f>
        <v>4053700</v>
      </c>
      <c r="D18" s="37">
        <f>D19+D20+D21+D22+D23+D24</f>
        <v>4053700</v>
      </c>
      <c r="E18" s="35">
        <f t="shared" si="2"/>
        <v>0</v>
      </c>
      <c r="F18" s="46">
        <f t="shared" si="3"/>
        <v>0</v>
      </c>
      <c r="G18" s="93">
        <f>G19+G20+G21+G22+G23+G24</f>
        <v>2933512.84</v>
      </c>
      <c r="H18" s="47">
        <f>G18/G8*100</f>
        <v>2.1004904806178057</v>
      </c>
      <c r="I18" s="46">
        <f t="shared" si="4"/>
        <v>-1120187.1600000001</v>
      </c>
      <c r="J18" s="46">
        <f t="shared" si="5"/>
        <v>72.3663033771616</v>
      </c>
      <c r="K18" s="37">
        <f t="shared" si="0"/>
        <v>-1120187.1600000001</v>
      </c>
      <c r="L18" s="50">
        <f t="shared" si="1"/>
        <v>72.3663033771616</v>
      </c>
      <c r="M18" s="53">
        <f t="shared" si="6"/>
        <v>-2794123.2</v>
      </c>
      <c r="N18" s="54">
        <f t="shared" si="7"/>
        <v>-48.783183506890573</v>
      </c>
    </row>
    <row r="19" spans="1:14" s="2" customFormat="1" ht="90.75" customHeight="1">
      <c r="A19" s="38" t="s">
        <v>15</v>
      </c>
      <c r="B19" s="41">
        <v>1298574.75</v>
      </c>
      <c r="C19" s="95">
        <v>1678700</v>
      </c>
      <c r="D19" s="39">
        <v>1678700</v>
      </c>
      <c r="E19" s="40">
        <f t="shared" si="2"/>
        <v>0</v>
      </c>
      <c r="F19" s="52">
        <f t="shared" si="3"/>
        <v>0</v>
      </c>
      <c r="G19" s="94">
        <v>755678.42</v>
      </c>
      <c r="H19" s="48">
        <f>G19/G18*100</f>
        <v>25.760187911773386</v>
      </c>
      <c r="I19" s="52">
        <f t="shared" si="4"/>
        <v>-923021.58</v>
      </c>
      <c r="J19" s="52">
        <f t="shared" si="5"/>
        <v>45.015691904449874</v>
      </c>
      <c r="K19" s="39">
        <f t="shared" si="0"/>
        <v>-923021.58</v>
      </c>
      <c r="L19" s="51">
        <f t="shared" si="1"/>
        <v>45.015691904449874</v>
      </c>
      <c r="M19" s="53">
        <f t="shared" si="6"/>
        <v>-542896.32999999996</v>
      </c>
      <c r="N19" s="54">
        <f t="shared" si="7"/>
        <v>-41.807091197484006</v>
      </c>
    </row>
    <row r="20" spans="1:14" s="2" customFormat="1" ht="37.5" customHeight="1">
      <c r="A20" s="38" t="s">
        <v>16</v>
      </c>
      <c r="B20" s="41">
        <v>1006360.94</v>
      </c>
      <c r="C20" s="95">
        <v>1477000</v>
      </c>
      <c r="D20" s="39">
        <v>1477000</v>
      </c>
      <c r="E20" s="40">
        <f t="shared" si="2"/>
        <v>0</v>
      </c>
      <c r="F20" s="52">
        <f t="shared" si="3"/>
        <v>0</v>
      </c>
      <c r="G20" s="94">
        <v>104509.1</v>
      </c>
      <c r="H20" s="48">
        <f>G20/G18*100</f>
        <v>3.5625922128229037</v>
      </c>
      <c r="I20" s="52">
        <f t="shared" si="4"/>
        <v>-1372490.9</v>
      </c>
      <c r="J20" s="52">
        <f t="shared" si="5"/>
        <v>7.0757684495599191</v>
      </c>
      <c r="K20" s="39">
        <f t="shared" si="0"/>
        <v>-1372490.9</v>
      </c>
      <c r="L20" s="51">
        <f t="shared" si="1"/>
        <v>7.0757684495599191</v>
      </c>
      <c r="M20" s="53">
        <f t="shared" si="6"/>
        <v>-901851.84</v>
      </c>
      <c r="N20" s="54">
        <f t="shared" si="7"/>
        <v>-89.615147424143871</v>
      </c>
    </row>
    <row r="21" spans="1:14" s="2" customFormat="1" ht="56.25" customHeight="1">
      <c r="A21" s="38" t="s">
        <v>17</v>
      </c>
      <c r="B21" s="41">
        <v>55553</v>
      </c>
      <c r="C21" s="95">
        <v>0</v>
      </c>
      <c r="D21" s="39"/>
      <c r="E21" s="40">
        <f t="shared" si="2"/>
        <v>0</v>
      </c>
      <c r="F21" s="52" t="e">
        <f t="shared" si="3"/>
        <v>#DIV/0!</v>
      </c>
      <c r="G21" s="94">
        <v>3183.79</v>
      </c>
      <c r="H21" s="48">
        <f>G21/G18*100</f>
        <v>0.10853165381065795</v>
      </c>
      <c r="I21" s="52">
        <f t="shared" si="4"/>
        <v>3183.79</v>
      </c>
      <c r="J21" s="52" t="e">
        <f t="shared" si="5"/>
        <v>#DIV/0!</v>
      </c>
      <c r="K21" s="39">
        <f t="shared" si="0"/>
        <v>3183.79</v>
      </c>
      <c r="L21" s="51" t="e">
        <f t="shared" si="1"/>
        <v>#DIV/0!</v>
      </c>
      <c r="M21" s="56">
        <f t="shared" si="6"/>
        <v>-52369.21</v>
      </c>
      <c r="N21" s="57">
        <f t="shared" si="7"/>
        <v>-94.268914370061026</v>
      </c>
    </row>
    <row r="22" spans="1:14" s="2" customFormat="1" ht="63" customHeight="1">
      <c r="A22" s="38" t="s">
        <v>18</v>
      </c>
      <c r="B22" s="41">
        <v>3120860.28</v>
      </c>
      <c r="C22" s="95">
        <v>521000</v>
      </c>
      <c r="D22" s="39">
        <v>521000</v>
      </c>
      <c r="E22" s="40">
        <f t="shared" si="2"/>
        <v>0</v>
      </c>
      <c r="F22" s="52">
        <f t="shared" si="3"/>
        <v>0</v>
      </c>
      <c r="G22" s="94">
        <v>552932.52</v>
      </c>
      <c r="H22" s="48">
        <f>G22/G18*100</f>
        <v>18.848818810692507</v>
      </c>
      <c r="I22" s="52">
        <f t="shared" si="4"/>
        <v>31932.520000000019</v>
      </c>
      <c r="J22" s="52">
        <f t="shared" si="5"/>
        <v>106.12908253358925</v>
      </c>
      <c r="K22" s="39">
        <f t="shared" si="0"/>
        <v>31932.520000000019</v>
      </c>
      <c r="L22" s="51">
        <f t="shared" si="1"/>
        <v>106.12908253358925</v>
      </c>
      <c r="M22" s="53">
        <f t="shared" si="6"/>
        <v>-2567927.7599999998</v>
      </c>
      <c r="N22" s="54">
        <f t="shared" si="7"/>
        <v>-82.282689053929701</v>
      </c>
    </row>
    <row r="23" spans="1:14" s="2" customFormat="1" ht="44.25" customHeight="1">
      <c r="A23" s="38" t="s">
        <v>19</v>
      </c>
      <c r="B23" s="41">
        <v>240287.07</v>
      </c>
      <c r="C23" s="95">
        <v>327000</v>
      </c>
      <c r="D23" s="39">
        <v>327000</v>
      </c>
      <c r="E23" s="40">
        <f t="shared" si="2"/>
        <v>0</v>
      </c>
      <c r="F23" s="52">
        <f t="shared" si="3"/>
        <v>0</v>
      </c>
      <c r="G23" s="94">
        <v>1511848.21</v>
      </c>
      <c r="H23" s="48">
        <f>G23/G18*100</f>
        <v>51.53712604850913</v>
      </c>
      <c r="I23" s="52">
        <f t="shared" si="4"/>
        <v>1184848.21</v>
      </c>
      <c r="J23" s="52">
        <f t="shared" si="5"/>
        <v>462.33890214067276</v>
      </c>
      <c r="K23" s="39">
        <f t="shared" si="0"/>
        <v>1184848.21</v>
      </c>
      <c r="L23" s="51">
        <f t="shared" si="1"/>
        <v>462.33890214067276</v>
      </c>
      <c r="M23" s="53">
        <f t="shared" si="6"/>
        <v>1271561.1399999999</v>
      </c>
      <c r="N23" s="54">
        <f t="shared" si="7"/>
        <v>529.18417124983046</v>
      </c>
    </row>
    <row r="24" spans="1:14" s="2" customFormat="1" ht="32.25" customHeight="1">
      <c r="A24" s="38" t="s">
        <v>20</v>
      </c>
      <c r="B24" s="41">
        <v>6000</v>
      </c>
      <c r="C24" s="95">
        <v>50000</v>
      </c>
      <c r="D24" s="39">
        <v>50000</v>
      </c>
      <c r="E24" s="40">
        <f t="shared" si="2"/>
        <v>0</v>
      </c>
      <c r="F24" s="52">
        <f t="shared" si="3"/>
        <v>0</v>
      </c>
      <c r="G24" s="94">
        <v>5360.8</v>
      </c>
      <c r="H24" s="48">
        <f>G24/G18*100</f>
        <v>0.18274336239141878</v>
      </c>
      <c r="I24" s="52">
        <f t="shared" si="4"/>
        <v>-44639.199999999997</v>
      </c>
      <c r="J24" s="52">
        <f t="shared" si="5"/>
        <v>10.7216</v>
      </c>
      <c r="K24" s="39">
        <f t="shared" si="0"/>
        <v>-44639.199999999997</v>
      </c>
      <c r="L24" s="51">
        <f t="shared" si="1"/>
        <v>10.7216</v>
      </c>
      <c r="M24" s="53">
        <f t="shared" si="6"/>
        <v>-639.19999999999982</v>
      </c>
      <c r="N24" s="54">
        <f t="shared" si="7"/>
        <v>-10.653333333333322</v>
      </c>
    </row>
    <row r="25" spans="1:14" s="27" customFormat="1" ht="40.5" customHeight="1">
      <c r="A25" s="36" t="s">
        <v>21</v>
      </c>
      <c r="B25" s="37">
        <f>B26+B27+B28+B29+B30+B31</f>
        <v>638641315.17999995</v>
      </c>
      <c r="C25" s="93">
        <f>C26+C27+C28+C29+C30+C31</f>
        <v>709329792.20000005</v>
      </c>
      <c r="D25" s="93">
        <f>D26+D27+D28+D29+D30+D31</f>
        <v>856397258.13</v>
      </c>
      <c r="E25" s="35">
        <f t="shared" si="2"/>
        <v>147067465.92999995</v>
      </c>
      <c r="F25" s="46">
        <f t="shared" si="3"/>
        <v>20.733298889627534</v>
      </c>
      <c r="G25" s="93">
        <f>G26+G27+G28+G29+G30+G31</f>
        <v>709839991.23000002</v>
      </c>
      <c r="H25" s="47">
        <f>G25/G7*100</f>
        <v>83.559891480580646</v>
      </c>
      <c r="I25" s="46">
        <f t="shared" si="4"/>
        <v>510199.02999997139</v>
      </c>
      <c r="J25" s="46">
        <f t="shared" si="5"/>
        <v>100.07192691405469</v>
      </c>
      <c r="K25" s="37">
        <f t="shared" si="0"/>
        <v>-146557266.89999998</v>
      </c>
      <c r="L25" s="50">
        <f t="shared" si="1"/>
        <v>82.886765982878387</v>
      </c>
      <c r="M25" s="53">
        <f t="shared" si="6"/>
        <v>71198676.050000072</v>
      </c>
      <c r="N25" s="54">
        <f t="shared" si="7"/>
        <v>11.14846070206606</v>
      </c>
    </row>
    <row r="26" spans="1:14" s="2" customFormat="1" ht="45" customHeight="1">
      <c r="A26" s="38" t="s">
        <v>22</v>
      </c>
      <c r="B26" s="94">
        <v>250608050</v>
      </c>
      <c r="C26" s="95">
        <v>309387000</v>
      </c>
      <c r="D26" s="95">
        <v>335072113</v>
      </c>
      <c r="E26" s="40">
        <f t="shared" si="2"/>
        <v>25685113</v>
      </c>
      <c r="F26" s="52">
        <f t="shared" si="3"/>
        <v>8.3019367329590494</v>
      </c>
      <c r="G26" s="94">
        <v>310886465</v>
      </c>
      <c r="H26" s="48">
        <f>G26/G25*100</f>
        <v>43.796696275353639</v>
      </c>
      <c r="I26" s="52">
        <f t="shared" si="4"/>
        <v>1499465</v>
      </c>
      <c r="J26" s="52">
        <f t="shared" si="5"/>
        <v>100.48465675674802</v>
      </c>
      <c r="K26" s="39">
        <f t="shared" si="0"/>
        <v>-24185648</v>
      </c>
      <c r="L26" s="51">
        <f t="shared" si="1"/>
        <v>92.781957357340573</v>
      </c>
      <c r="M26" s="56">
        <f t="shared" si="6"/>
        <v>60278415</v>
      </c>
      <c r="N26" s="57">
        <f t="shared" si="7"/>
        <v>24.052864622664757</v>
      </c>
    </row>
    <row r="27" spans="1:14" s="2" customFormat="1" ht="60.75" customHeight="1">
      <c r="A27" s="38" t="s">
        <v>23</v>
      </c>
      <c r="B27" s="94">
        <v>100329122.41</v>
      </c>
      <c r="C27" s="95">
        <v>47733843.950000003</v>
      </c>
      <c r="D27" s="95">
        <v>148967951.61000001</v>
      </c>
      <c r="E27" s="35">
        <f t="shared" si="2"/>
        <v>101234107.66000001</v>
      </c>
      <c r="F27" s="46">
        <f t="shared" si="3"/>
        <v>212.08035909708042</v>
      </c>
      <c r="G27" s="94">
        <v>98429114.129999995</v>
      </c>
      <c r="H27" s="48">
        <f>G27/G25*100</f>
        <v>13.866380500687701</v>
      </c>
      <c r="I27" s="52">
        <f t="shared" si="4"/>
        <v>50695270.179999992</v>
      </c>
      <c r="J27" s="52">
        <f t="shared" si="5"/>
        <v>206.20403886412754</v>
      </c>
      <c r="K27" s="39">
        <f t="shared" si="0"/>
        <v>-50538837.480000019</v>
      </c>
      <c r="L27" s="51">
        <f t="shared" si="1"/>
        <v>66.074019993030902</v>
      </c>
      <c r="M27" s="53">
        <f t="shared" si="6"/>
        <v>-1900008.2800000012</v>
      </c>
      <c r="N27" s="54">
        <f t="shared" si="7"/>
        <v>-1.8937754406298097</v>
      </c>
    </row>
    <row r="28" spans="1:14" s="2" customFormat="1" ht="42.75" customHeight="1">
      <c r="A28" s="38" t="s">
        <v>24</v>
      </c>
      <c r="B28" s="94">
        <v>240495109.74000001</v>
      </c>
      <c r="C28" s="95">
        <v>313076950</v>
      </c>
      <c r="D28" s="95">
        <v>312435195.26999998</v>
      </c>
      <c r="E28" s="35">
        <f t="shared" si="2"/>
        <v>-641754.73000001907</v>
      </c>
      <c r="F28" s="46">
        <f t="shared" si="3"/>
        <v>-0.20498306566484814</v>
      </c>
      <c r="G28" s="94">
        <v>249425121.47</v>
      </c>
      <c r="H28" s="48">
        <f>G28/G25*100</f>
        <v>35.138217704218086</v>
      </c>
      <c r="I28" s="52">
        <f t="shared" si="4"/>
        <v>-63651828.530000001</v>
      </c>
      <c r="J28" s="52">
        <f t="shared" si="5"/>
        <v>79.668950866552137</v>
      </c>
      <c r="K28" s="39">
        <f t="shared" si="0"/>
        <v>-63010073.799999982</v>
      </c>
      <c r="L28" s="51">
        <f t="shared" si="1"/>
        <v>79.832594165472301</v>
      </c>
      <c r="M28" s="53">
        <f t="shared" si="6"/>
        <v>8930011.7299999893</v>
      </c>
      <c r="N28" s="54">
        <f t="shared" si="7"/>
        <v>3.7131780931654959</v>
      </c>
    </row>
    <row r="29" spans="1:14" s="2" customFormat="1" ht="30" customHeight="1">
      <c r="A29" s="38" t="s">
        <v>114</v>
      </c>
      <c r="B29" s="94">
        <v>47299510.130000003</v>
      </c>
      <c r="C29" s="96">
        <v>39135000</v>
      </c>
      <c r="D29" s="96">
        <v>59925000</v>
      </c>
      <c r="E29" s="40">
        <f t="shared" si="2"/>
        <v>20790000</v>
      </c>
      <c r="F29" s="52">
        <f t="shared" si="3"/>
        <v>53.123802223073966</v>
      </c>
      <c r="G29" s="94">
        <v>51102292.380000003</v>
      </c>
      <c r="H29" s="48">
        <f>G29/G26*100</f>
        <v>16.437606050170118</v>
      </c>
      <c r="I29" s="52">
        <f t="shared" si="4"/>
        <v>11967292.380000003</v>
      </c>
      <c r="J29" s="52">
        <f t="shared" si="5"/>
        <v>130.57951291682636</v>
      </c>
      <c r="K29" s="39">
        <f t="shared" si="0"/>
        <v>-8822707.6199999973</v>
      </c>
      <c r="L29" s="51">
        <f t="shared" si="1"/>
        <v>85.277083654568216</v>
      </c>
      <c r="M29" s="56">
        <f t="shared" si="6"/>
        <v>3802782.25</v>
      </c>
      <c r="N29" s="57">
        <f t="shared" si="7"/>
        <v>8.0397920391739035</v>
      </c>
    </row>
    <row r="30" spans="1:14" s="2" customFormat="1" ht="199.5" customHeight="1">
      <c r="A30" s="38" t="s">
        <v>25</v>
      </c>
      <c r="B30" s="39"/>
      <c r="C30" s="95"/>
      <c r="D30" s="95"/>
      <c r="E30" s="40">
        <f t="shared" si="2"/>
        <v>0</v>
      </c>
      <c r="F30" s="52" t="e">
        <f t="shared" si="3"/>
        <v>#DIV/0!</v>
      </c>
      <c r="G30" s="95"/>
      <c r="H30" s="48">
        <f>G30/G25*100</f>
        <v>0</v>
      </c>
      <c r="I30" s="52">
        <f t="shared" si="4"/>
        <v>0</v>
      </c>
      <c r="J30" s="52" t="e">
        <f t="shared" si="5"/>
        <v>#DIV/0!</v>
      </c>
      <c r="K30" s="39">
        <f t="shared" si="0"/>
        <v>0</v>
      </c>
      <c r="L30" s="51" t="e">
        <f t="shared" si="1"/>
        <v>#DIV/0!</v>
      </c>
      <c r="M30" s="56">
        <f t="shared" si="6"/>
        <v>0</v>
      </c>
      <c r="N30" s="57" t="e">
        <f t="shared" si="7"/>
        <v>#DIV/0!</v>
      </c>
    </row>
    <row r="31" spans="1:14" s="2" customFormat="1" ht="119.25" customHeight="1">
      <c r="A31" s="38" t="s">
        <v>26</v>
      </c>
      <c r="B31" s="41">
        <v>-90477.1</v>
      </c>
      <c r="C31" s="95">
        <v>-3001.75</v>
      </c>
      <c r="D31" s="95">
        <v>-3001.75</v>
      </c>
      <c r="E31" s="40">
        <f t="shared" si="2"/>
        <v>0</v>
      </c>
      <c r="F31" s="52">
        <f t="shared" si="3"/>
        <v>0</v>
      </c>
      <c r="G31" s="94">
        <v>-3001.75</v>
      </c>
      <c r="H31" s="48">
        <f>G31/G25*100</f>
        <v>-4.228769915877257E-4</v>
      </c>
      <c r="I31" s="52">
        <f t="shared" si="4"/>
        <v>0</v>
      </c>
      <c r="J31" s="52">
        <f t="shared" si="5"/>
        <v>100</v>
      </c>
      <c r="K31" s="39">
        <f t="shared" si="0"/>
        <v>0</v>
      </c>
      <c r="L31" s="51">
        <f t="shared" si="1"/>
        <v>100</v>
      </c>
      <c r="M31" s="56">
        <f t="shared" si="6"/>
        <v>87475.35</v>
      </c>
      <c r="N31" s="57">
        <f t="shared" si="7"/>
        <v>-96.682309667308076</v>
      </c>
    </row>
  </sheetData>
  <mergeCells count="12">
    <mergeCell ref="M4:N5"/>
    <mergeCell ref="I5:J5"/>
    <mergeCell ref="G5:H5"/>
    <mergeCell ref="G4:L4"/>
    <mergeCell ref="A2:L2"/>
    <mergeCell ref="D5:D6"/>
    <mergeCell ref="K5:L5"/>
    <mergeCell ref="B4:B6"/>
    <mergeCell ref="A4:A6"/>
    <mergeCell ref="C5:C6"/>
    <mergeCell ref="E5:F5"/>
    <mergeCell ref="C4:F4"/>
  </mergeCells>
  <pageMargins left="0.31496062992125984" right="0.23622047244094491" top="0.96" bottom="0.45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0"/>
  <sheetViews>
    <sheetView tabSelected="1" view="pageBreakPreview" topLeftCell="A46" zoomScaleSheetLayoutView="100" workbookViewId="0">
      <pane xSplit="1" topLeftCell="B1" activePane="topRight" state="frozen"/>
      <selection pane="topRight" activeCell="H61" sqref="H61"/>
    </sheetView>
  </sheetViews>
  <sheetFormatPr defaultRowHeight="15.75"/>
  <cols>
    <col min="1" max="1" width="27.7109375" style="17" customWidth="1"/>
    <col min="2" max="2" width="11.85546875" style="17" customWidth="1"/>
    <col min="3" max="3" width="16.7109375" style="10" customWidth="1"/>
    <col min="4" max="4" width="17.7109375" style="9" customWidth="1"/>
    <col min="5" max="5" width="16.85546875" style="15" customWidth="1"/>
    <col min="6" max="6" width="15" style="9" customWidth="1"/>
    <col min="7" max="7" width="12.28515625" style="11" customWidth="1"/>
    <col min="8" max="8" width="16.28515625" style="15" customWidth="1"/>
    <col min="9" max="9" width="11.28515625" style="11" customWidth="1"/>
    <col min="10" max="10" width="17.140625" style="11" customWidth="1"/>
    <col min="11" max="11" width="12.42578125" style="11" customWidth="1"/>
    <col min="12" max="12" width="16.5703125" customWidth="1"/>
    <col min="13" max="13" width="13" customWidth="1"/>
    <col min="14" max="14" width="14.7109375" customWidth="1"/>
    <col min="15" max="15" width="15.42578125" customWidth="1"/>
  </cols>
  <sheetData>
    <row r="1" spans="1:15" ht="24" customHeight="1">
      <c r="A1" s="16"/>
      <c r="B1" s="16"/>
      <c r="C1" s="5"/>
      <c r="D1" s="6"/>
      <c r="E1" s="68"/>
      <c r="G1" s="7"/>
      <c r="J1" s="7"/>
      <c r="K1" s="7"/>
      <c r="L1" s="7" t="s">
        <v>139</v>
      </c>
    </row>
    <row r="2" spans="1:15" ht="42" customHeight="1">
      <c r="A2" s="131" t="s">
        <v>160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5" s="18" customFormat="1" ht="32.25" customHeight="1">
      <c r="A3" s="122" t="s">
        <v>6</v>
      </c>
      <c r="B3" s="125" t="s">
        <v>86</v>
      </c>
      <c r="C3" s="122" t="s">
        <v>161</v>
      </c>
      <c r="D3" s="136" t="s">
        <v>152</v>
      </c>
      <c r="E3" s="118"/>
      <c r="F3" s="118"/>
      <c r="G3" s="137"/>
      <c r="H3" s="136" t="s">
        <v>162</v>
      </c>
      <c r="I3" s="118"/>
      <c r="J3" s="118"/>
      <c r="K3" s="118"/>
      <c r="L3" s="118"/>
      <c r="M3" s="137"/>
      <c r="N3" s="124" t="s">
        <v>158</v>
      </c>
      <c r="O3" s="124"/>
    </row>
    <row r="4" spans="1:15" s="18" customFormat="1" ht="62.25" customHeight="1">
      <c r="A4" s="134"/>
      <c r="B4" s="138"/>
      <c r="C4" s="134"/>
      <c r="D4" s="125" t="s">
        <v>146</v>
      </c>
      <c r="E4" s="140" t="s">
        <v>125</v>
      </c>
      <c r="F4" s="127" t="s">
        <v>127</v>
      </c>
      <c r="G4" s="142"/>
      <c r="H4" s="143" t="s">
        <v>4</v>
      </c>
      <c r="I4" s="144"/>
      <c r="J4" s="132" t="s">
        <v>137</v>
      </c>
      <c r="K4" s="133"/>
      <c r="L4" s="132" t="s">
        <v>138</v>
      </c>
      <c r="M4" s="133"/>
      <c r="N4" s="130"/>
      <c r="O4" s="130"/>
    </row>
    <row r="5" spans="1:15" s="18" customFormat="1" ht="65.25" customHeight="1">
      <c r="A5" s="135"/>
      <c r="B5" s="139"/>
      <c r="C5" s="135"/>
      <c r="D5" s="139"/>
      <c r="E5" s="141"/>
      <c r="F5" s="8" t="s">
        <v>3</v>
      </c>
      <c r="G5" s="8" t="s">
        <v>124</v>
      </c>
      <c r="H5" s="98" t="s">
        <v>3</v>
      </c>
      <c r="I5" s="12" t="s">
        <v>27</v>
      </c>
      <c r="J5" s="33" t="s">
        <v>3</v>
      </c>
      <c r="K5" s="33" t="s">
        <v>0</v>
      </c>
      <c r="L5" s="33" t="s">
        <v>3</v>
      </c>
      <c r="M5" s="33" t="s">
        <v>0</v>
      </c>
      <c r="N5" s="99" t="s">
        <v>3</v>
      </c>
      <c r="O5" s="99" t="s">
        <v>0</v>
      </c>
    </row>
    <row r="6" spans="1:15" ht="45.75" customHeight="1">
      <c r="A6" s="8" t="s">
        <v>57</v>
      </c>
      <c r="B6" s="12" t="s">
        <v>87</v>
      </c>
      <c r="C6" s="73">
        <f>C7+C8+C9+C10+C12+C13</f>
        <v>46877</v>
      </c>
      <c r="D6" s="73">
        <f>D7+D8+D9+D10+D12+D13</f>
        <v>56064.1</v>
      </c>
      <c r="E6" s="73">
        <f>E7+E8+E9+E10+E12+E13</f>
        <v>63856</v>
      </c>
      <c r="F6" s="73">
        <f>E6-D6</f>
        <v>7791.9000000000015</v>
      </c>
      <c r="G6" s="74">
        <f>E6/D6*100-100</f>
        <v>13.898198669023486</v>
      </c>
      <c r="H6" s="73">
        <f>H7+H8+H9+H10+H12+H13</f>
        <v>48239.4</v>
      </c>
      <c r="I6" s="74">
        <f>H6/H52*100</f>
        <v>5.678242350256566</v>
      </c>
      <c r="J6" s="73">
        <f>H6-D6</f>
        <v>-7824.6999999999971</v>
      </c>
      <c r="K6" s="74">
        <f>H6/D6*100</f>
        <v>86.043296869119459</v>
      </c>
      <c r="L6" s="73">
        <f>H6-E6</f>
        <v>-15616.599999999999</v>
      </c>
      <c r="M6" s="74">
        <f>H6/E6*100</f>
        <v>75.544036582310198</v>
      </c>
      <c r="N6" s="112">
        <f>H6-C6</f>
        <v>1362.4000000000015</v>
      </c>
      <c r="O6" s="111">
        <f>H6/C6*100-100</f>
        <v>2.9063293299485906</v>
      </c>
    </row>
    <row r="7" spans="1:15" s="45" customFormat="1" ht="56.25" customHeight="1">
      <c r="A7" s="4" t="s">
        <v>58</v>
      </c>
      <c r="B7" s="13" t="s">
        <v>28</v>
      </c>
      <c r="C7" s="75">
        <v>1010.5</v>
      </c>
      <c r="D7" s="75">
        <v>1252.5</v>
      </c>
      <c r="E7" s="75">
        <v>1483.4</v>
      </c>
      <c r="F7" s="76">
        <f t="shared" ref="F7:F52" si="0">E7-D7</f>
        <v>230.90000000000009</v>
      </c>
      <c r="G7" s="77">
        <f t="shared" ref="G7:G52" si="1">E7/D7*100-100</f>
        <v>18.435129740518974</v>
      </c>
      <c r="H7" s="75">
        <v>922.2</v>
      </c>
      <c r="I7" s="77"/>
      <c r="J7" s="76">
        <f t="shared" ref="J7:J52" si="2">H7-D7</f>
        <v>-330.29999999999995</v>
      </c>
      <c r="K7" s="77">
        <f t="shared" ref="K7:K52" si="3">H7/D7*100</f>
        <v>73.628742514970057</v>
      </c>
      <c r="L7" s="76">
        <f t="shared" ref="L7:L52" si="4">H7-E7</f>
        <v>-561.20000000000005</v>
      </c>
      <c r="M7" s="77">
        <f t="shared" ref="M7:M52" si="5">H7/E7*100</f>
        <v>62.167992449777543</v>
      </c>
      <c r="N7" s="109">
        <f t="shared" ref="N7:N51" si="6">H7-C7</f>
        <v>-88.299999999999955</v>
      </c>
      <c r="O7" s="110">
        <f t="shared" ref="O7:O52" si="7">H7/C7*100-100</f>
        <v>-8.7382483918852074</v>
      </c>
    </row>
    <row r="8" spans="1:15" s="45" customFormat="1" ht="60.75" customHeight="1">
      <c r="A8" s="4" t="s">
        <v>59</v>
      </c>
      <c r="B8" s="13" t="s">
        <v>29</v>
      </c>
      <c r="C8" s="75">
        <v>771.3</v>
      </c>
      <c r="D8" s="75">
        <v>650</v>
      </c>
      <c r="E8" s="75">
        <v>743.6</v>
      </c>
      <c r="F8" s="76">
        <f t="shared" si="0"/>
        <v>93.600000000000023</v>
      </c>
      <c r="G8" s="77">
        <f t="shared" si="1"/>
        <v>14.400000000000006</v>
      </c>
      <c r="H8" s="75">
        <v>583.20000000000005</v>
      </c>
      <c r="I8" s="77"/>
      <c r="J8" s="76">
        <f t="shared" si="2"/>
        <v>-66.799999999999955</v>
      </c>
      <c r="K8" s="77">
        <f t="shared" si="3"/>
        <v>89.723076923076931</v>
      </c>
      <c r="L8" s="76">
        <f t="shared" si="4"/>
        <v>-160.39999999999998</v>
      </c>
      <c r="M8" s="77">
        <f t="shared" si="5"/>
        <v>78.429263044647669</v>
      </c>
      <c r="N8" s="109">
        <f t="shared" si="6"/>
        <v>-188.09999999999991</v>
      </c>
      <c r="O8" s="110">
        <f t="shared" si="7"/>
        <v>-24.387397899649926</v>
      </c>
    </row>
    <row r="9" spans="1:15" s="45" customFormat="1" ht="51.75" customHeight="1">
      <c r="A9" s="4" t="s">
        <v>60</v>
      </c>
      <c r="B9" s="13" t="s">
        <v>30</v>
      </c>
      <c r="C9" s="75">
        <v>8662.5</v>
      </c>
      <c r="D9" s="75">
        <v>10469.6</v>
      </c>
      <c r="E9" s="75">
        <v>12455.6</v>
      </c>
      <c r="F9" s="76">
        <f t="shared" si="0"/>
        <v>1986</v>
      </c>
      <c r="G9" s="77">
        <f t="shared" si="1"/>
        <v>18.969206082371826</v>
      </c>
      <c r="H9" s="75">
        <v>9508.2999999999993</v>
      </c>
      <c r="I9" s="77"/>
      <c r="J9" s="76">
        <f t="shared" si="2"/>
        <v>-961.30000000000109</v>
      </c>
      <c r="K9" s="77">
        <f t="shared" si="3"/>
        <v>90.81817834492243</v>
      </c>
      <c r="L9" s="76">
        <f t="shared" si="4"/>
        <v>-2947.3000000000011</v>
      </c>
      <c r="M9" s="77">
        <f t="shared" si="5"/>
        <v>76.337550981084803</v>
      </c>
      <c r="N9" s="109">
        <f t="shared" si="6"/>
        <v>845.79999999999927</v>
      </c>
      <c r="O9" s="110">
        <f t="shared" si="7"/>
        <v>9.7639249639249499</v>
      </c>
    </row>
    <row r="10" spans="1:15" s="2" customFormat="1" ht="76.5" customHeight="1">
      <c r="A10" s="4" t="s">
        <v>144</v>
      </c>
      <c r="B10" s="14" t="s">
        <v>31</v>
      </c>
      <c r="C10" s="75">
        <v>6247.5</v>
      </c>
      <c r="D10" s="75">
        <v>6703.4</v>
      </c>
      <c r="E10" s="75">
        <v>8021.9</v>
      </c>
      <c r="F10" s="76">
        <f t="shared" si="0"/>
        <v>1318.5</v>
      </c>
      <c r="G10" s="77">
        <f t="shared" si="1"/>
        <v>19.669123131545192</v>
      </c>
      <c r="H10" s="75">
        <v>6408.8</v>
      </c>
      <c r="I10" s="77"/>
      <c r="J10" s="76">
        <f t="shared" si="2"/>
        <v>-294.59999999999945</v>
      </c>
      <c r="K10" s="77">
        <f t="shared" si="3"/>
        <v>95.605215263895943</v>
      </c>
      <c r="L10" s="76">
        <f t="shared" si="4"/>
        <v>-1613.0999999999995</v>
      </c>
      <c r="M10" s="77">
        <f t="shared" si="5"/>
        <v>79.891297572894203</v>
      </c>
      <c r="N10" s="109">
        <f t="shared" si="6"/>
        <v>161.30000000000018</v>
      </c>
      <c r="O10" s="110">
        <f t="shared" si="7"/>
        <v>2.5818327330932505</v>
      </c>
    </row>
    <row r="11" spans="1:15" s="2" customFormat="1" ht="76.5" customHeight="1">
      <c r="A11" s="4" t="s">
        <v>150</v>
      </c>
      <c r="B11" s="14" t="s">
        <v>148</v>
      </c>
      <c r="C11" s="75"/>
      <c r="D11" s="75"/>
      <c r="E11" s="75"/>
      <c r="F11" s="76"/>
      <c r="G11" s="77"/>
      <c r="H11" s="75"/>
      <c r="I11" s="77"/>
      <c r="J11" s="76"/>
      <c r="K11" s="77"/>
      <c r="L11" s="76"/>
      <c r="M11" s="77"/>
      <c r="N11" s="109">
        <f t="shared" si="6"/>
        <v>0</v>
      </c>
      <c r="O11" s="110" t="e">
        <f t="shared" si="7"/>
        <v>#DIV/0!</v>
      </c>
    </row>
    <row r="12" spans="1:15" s="2" customFormat="1" ht="30" customHeight="1">
      <c r="A12" s="4" t="s">
        <v>117</v>
      </c>
      <c r="B12" s="13" t="s">
        <v>115</v>
      </c>
      <c r="C12" s="75"/>
      <c r="D12" s="75">
        <v>1000</v>
      </c>
      <c r="E12" s="75">
        <v>413.9</v>
      </c>
      <c r="F12" s="76">
        <f t="shared" si="0"/>
        <v>-586.1</v>
      </c>
      <c r="G12" s="77">
        <f t="shared" si="1"/>
        <v>-58.61</v>
      </c>
      <c r="H12" s="75"/>
      <c r="I12" s="77"/>
      <c r="J12" s="76">
        <f t="shared" si="2"/>
        <v>-1000</v>
      </c>
      <c r="K12" s="77">
        <f t="shared" si="3"/>
        <v>0</v>
      </c>
      <c r="L12" s="76">
        <f t="shared" si="4"/>
        <v>-413.9</v>
      </c>
      <c r="M12" s="77">
        <f t="shared" si="5"/>
        <v>0</v>
      </c>
      <c r="N12" s="109">
        <f t="shared" si="6"/>
        <v>0</v>
      </c>
      <c r="O12" s="110" t="e">
        <f t="shared" si="7"/>
        <v>#DIV/0!</v>
      </c>
    </row>
    <row r="13" spans="1:15" s="2" customFormat="1" ht="53.25" customHeight="1">
      <c r="A13" s="4" t="s">
        <v>143</v>
      </c>
      <c r="B13" s="13" t="s">
        <v>32</v>
      </c>
      <c r="C13" s="75">
        <v>30185.200000000001</v>
      </c>
      <c r="D13" s="75">
        <v>35988.6</v>
      </c>
      <c r="E13" s="75">
        <v>40737.599999999999</v>
      </c>
      <c r="F13" s="76">
        <f t="shared" si="0"/>
        <v>4749</v>
      </c>
      <c r="G13" s="77">
        <f t="shared" si="1"/>
        <v>13.195845351027828</v>
      </c>
      <c r="H13" s="75">
        <v>30816.9</v>
      </c>
      <c r="I13" s="77"/>
      <c r="J13" s="76">
        <f t="shared" si="2"/>
        <v>-5171.6999999999971</v>
      </c>
      <c r="K13" s="77">
        <f t="shared" si="3"/>
        <v>85.629616045080951</v>
      </c>
      <c r="L13" s="76">
        <f t="shared" si="4"/>
        <v>-9920.6999999999971</v>
      </c>
      <c r="M13" s="77">
        <f t="shared" si="5"/>
        <v>75.647313538352776</v>
      </c>
      <c r="N13" s="109">
        <f t="shared" si="6"/>
        <v>631.70000000000073</v>
      </c>
      <c r="O13" s="110">
        <f t="shared" si="7"/>
        <v>2.0927474391423573</v>
      </c>
    </row>
    <row r="14" spans="1:15" s="2" customFormat="1" ht="41.25" customHeight="1">
      <c r="A14" s="8" t="s">
        <v>61</v>
      </c>
      <c r="B14" s="12" t="s">
        <v>94</v>
      </c>
      <c r="C14" s="73">
        <f>C15+C16</f>
        <v>0</v>
      </c>
      <c r="D14" s="73">
        <f>D15+D16</f>
        <v>0</v>
      </c>
      <c r="E14" s="73">
        <f>E15+E16</f>
        <v>0</v>
      </c>
      <c r="F14" s="73">
        <f t="shared" si="0"/>
        <v>0</v>
      </c>
      <c r="G14" s="74" t="e">
        <f t="shared" si="1"/>
        <v>#DIV/0!</v>
      </c>
      <c r="H14" s="73">
        <f>H15+H16</f>
        <v>0</v>
      </c>
      <c r="I14" s="74">
        <f>H14/H52*100</f>
        <v>0</v>
      </c>
      <c r="J14" s="73">
        <f t="shared" si="2"/>
        <v>0</v>
      </c>
      <c r="K14" s="74" t="e">
        <f t="shared" si="3"/>
        <v>#DIV/0!</v>
      </c>
      <c r="L14" s="73">
        <f t="shared" si="4"/>
        <v>0</v>
      </c>
      <c r="M14" s="74">
        <v>0</v>
      </c>
      <c r="N14" s="112">
        <f t="shared" si="6"/>
        <v>0</v>
      </c>
      <c r="O14" s="111" t="e">
        <f t="shared" si="7"/>
        <v>#DIV/0!</v>
      </c>
    </row>
    <row r="15" spans="1:15" s="2" customFormat="1" ht="61.5" customHeight="1">
      <c r="A15" s="4" t="s">
        <v>62</v>
      </c>
      <c r="B15" s="13" t="s">
        <v>33</v>
      </c>
      <c r="C15" s="75"/>
      <c r="D15" s="75"/>
      <c r="E15" s="75"/>
      <c r="F15" s="76">
        <f t="shared" si="0"/>
        <v>0</v>
      </c>
      <c r="G15" s="77" t="e">
        <f t="shared" si="1"/>
        <v>#DIV/0!</v>
      </c>
      <c r="H15" s="75"/>
      <c r="I15" s="77"/>
      <c r="J15" s="76">
        <f t="shared" si="2"/>
        <v>0</v>
      </c>
      <c r="K15" s="77" t="e">
        <f t="shared" si="3"/>
        <v>#DIV/0!</v>
      </c>
      <c r="L15" s="76">
        <f t="shared" si="4"/>
        <v>0</v>
      </c>
      <c r="M15" s="77" t="e">
        <f t="shared" si="5"/>
        <v>#DIV/0!</v>
      </c>
      <c r="N15" s="109">
        <f t="shared" si="6"/>
        <v>0</v>
      </c>
      <c r="O15" s="110" t="e">
        <f t="shared" si="7"/>
        <v>#DIV/0!</v>
      </c>
    </row>
    <row r="16" spans="1:15" s="2" customFormat="1" ht="63" customHeight="1">
      <c r="A16" s="4" t="s">
        <v>88</v>
      </c>
      <c r="B16" s="13" t="s">
        <v>34</v>
      </c>
      <c r="C16" s="75"/>
      <c r="D16" s="75"/>
      <c r="E16" s="75"/>
      <c r="F16" s="76">
        <f t="shared" si="0"/>
        <v>0</v>
      </c>
      <c r="G16" s="77" t="e">
        <f t="shared" si="1"/>
        <v>#DIV/0!</v>
      </c>
      <c r="H16" s="75"/>
      <c r="I16" s="77"/>
      <c r="J16" s="76">
        <f t="shared" si="2"/>
        <v>0</v>
      </c>
      <c r="K16" s="77" t="e">
        <f t="shared" si="3"/>
        <v>#DIV/0!</v>
      </c>
      <c r="L16" s="76">
        <f t="shared" si="4"/>
        <v>0</v>
      </c>
      <c r="M16" s="77" t="e">
        <f t="shared" si="5"/>
        <v>#DIV/0!</v>
      </c>
      <c r="N16" s="109">
        <f t="shared" si="6"/>
        <v>0</v>
      </c>
      <c r="O16" s="110" t="e">
        <f t="shared" si="7"/>
        <v>#DIV/0!</v>
      </c>
    </row>
    <row r="17" spans="1:15" s="2" customFormat="1" ht="78" customHeight="1">
      <c r="A17" s="8" t="s">
        <v>128</v>
      </c>
      <c r="B17" s="67" t="s">
        <v>129</v>
      </c>
      <c r="C17" s="78">
        <f>C19+C18</f>
        <v>1468.3</v>
      </c>
      <c r="D17" s="78">
        <f>D18</f>
        <v>0</v>
      </c>
      <c r="E17" s="78">
        <f>E18</f>
        <v>201.6</v>
      </c>
      <c r="F17" s="73">
        <f t="shared" si="0"/>
        <v>201.6</v>
      </c>
      <c r="G17" s="74" t="e">
        <f t="shared" si="1"/>
        <v>#DIV/0!</v>
      </c>
      <c r="H17" s="78">
        <f>H18</f>
        <v>201.6</v>
      </c>
      <c r="I17" s="74"/>
      <c r="J17" s="73">
        <f t="shared" si="2"/>
        <v>201.6</v>
      </c>
      <c r="K17" s="74" t="e">
        <f t="shared" si="3"/>
        <v>#DIV/0!</v>
      </c>
      <c r="L17" s="73">
        <f t="shared" si="4"/>
        <v>0</v>
      </c>
      <c r="M17" s="74">
        <f t="shared" si="5"/>
        <v>100</v>
      </c>
      <c r="N17" s="112">
        <f t="shared" si="6"/>
        <v>-1266.7</v>
      </c>
      <c r="O17" s="111">
        <f t="shared" si="7"/>
        <v>-86.269835864605326</v>
      </c>
    </row>
    <row r="18" spans="1:15" s="2" customFormat="1" ht="103.5" customHeight="1">
      <c r="A18" s="4" t="s">
        <v>130</v>
      </c>
      <c r="B18" s="13" t="s">
        <v>149</v>
      </c>
      <c r="C18" s="75">
        <v>1367.8</v>
      </c>
      <c r="D18" s="75"/>
      <c r="E18" s="75">
        <v>201.6</v>
      </c>
      <c r="F18" s="76">
        <f t="shared" si="0"/>
        <v>201.6</v>
      </c>
      <c r="G18" s="77" t="e">
        <f t="shared" si="1"/>
        <v>#DIV/0!</v>
      </c>
      <c r="H18" s="75">
        <v>201.6</v>
      </c>
      <c r="I18" s="77"/>
      <c r="J18" s="76">
        <f t="shared" si="2"/>
        <v>201.6</v>
      </c>
      <c r="K18" s="77" t="e">
        <f t="shared" si="3"/>
        <v>#DIV/0!</v>
      </c>
      <c r="L18" s="76">
        <f t="shared" si="4"/>
        <v>0</v>
      </c>
      <c r="M18" s="77">
        <f t="shared" si="5"/>
        <v>100</v>
      </c>
      <c r="N18" s="109">
        <f t="shared" si="6"/>
        <v>-1166.2</v>
      </c>
      <c r="O18" s="110">
        <f t="shared" si="7"/>
        <v>-85.261003070624355</v>
      </c>
    </row>
    <row r="19" spans="1:15" s="2" customFormat="1" ht="103.5" customHeight="1">
      <c r="A19" s="4" t="s">
        <v>130</v>
      </c>
      <c r="B19" s="13" t="s">
        <v>131</v>
      </c>
      <c r="C19" s="75">
        <v>100.5</v>
      </c>
      <c r="D19" s="75"/>
      <c r="E19" s="75"/>
      <c r="F19" s="76"/>
      <c r="G19" s="77"/>
      <c r="H19" s="75"/>
      <c r="I19" s="77"/>
      <c r="J19" s="76"/>
      <c r="K19" s="77"/>
      <c r="L19" s="76"/>
      <c r="M19" s="77"/>
      <c r="N19" s="109">
        <f t="shared" si="6"/>
        <v>-100.5</v>
      </c>
      <c r="O19" s="110">
        <f t="shared" si="7"/>
        <v>-100</v>
      </c>
    </row>
    <row r="20" spans="1:15" s="2" customFormat="1" ht="44.25" customHeight="1">
      <c r="A20" s="8" t="s">
        <v>63</v>
      </c>
      <c r="B20" s="12" t="s">
        <v>95</v>
      </c>
      <c r="C20" s="73">
        <f>C21+C22+C23+C24</f>
        <v>10516</v>
      </c>
      <c r="D20" s="73">
        <f>D21+D22+D23+D24</f>
        <v>30528.600000000002</v>
      </c>
      <c r="E20" s="73">
        <f>E21+E22+E23+E24</f>
        <v>30290.7</v>
      </c>
      <c r="F20" s="73">
        <f t="shared" si="0"/>
        <v>-237.90000000000146</v>
      </c>
      <c r="G20" s="74">
        <f t="shared" si="1"/>
        <v>-0.77926927536802282</v>
      </c>
      <c r="H20" s="73">
        <f>H21+H22+H23+H24</f>
        <v>15617.3</v>
      </c>
      <c r="I20" s="74">
        <f>H20/H52*100</f>
        <v>1.8383067421373787</v>
      </c>
      <c r="J20" s="73">
        <f t="shared" si="2"/>
        <v>-14911.300000000003</v>
      </c>
      <c r="K20" s="74">
        <f t="shared" si="3"/>
        <v>51.156292787746573</v>
      </c>
      <c r="L20" s="73">
        <f t="shared" si="4"/>
        <v>-14673.400000000001</v>
      </c>
      <c r="M20" s="74">
        <f t="shared" si="5"/>
        <v>51.558068978267258</v>
      </c>
      <c r="N20" s="112">
        <f t="shared" si="6"/>
        <v>5101.2999999999993</v>
      </c>
      <c r="O20" s="111">
        <f t="shared" si="7"/>
        <v>48.509889691898053</v>
      </c>
    </row>
    <row r="21" spans="1:15" s="2" customFormat="1" ht="49.5" customHeight="1">
      <c r="A21" s="4" t="s">
        <v>89</v>
      </c>
      <c r="B21" s="13" t="s">
        <v>35</v>
      </c>
      <c r="C21" s="75">
        <v>128.1</v>
      </c>
      <c r="D21" s="75">
        <v>200</v>
      </c>
      <c r="E21" s="75">
        <v>201.6</v>
      </c>
      <c r="F21" s="76">
        <f t="shared" si="0"/>
        <v>1.5999999999999943</v>
      </c>
      <c r="G21" s="77">
        <f t="shared" si="1"/>
        <v>0.79999999999999716</v>
      </c>
      <c r="H21" s="75">
        <v>201.6</v>
      </c>
      <c r="I21" s="77"/>
      <c r="J21" s="76">
        <f t="shared" si="2"/>
        <v>1.5999999999999943</v>
      </c>
      <c r="K21" s="77">
        <f t="shared" si="3"/>
        <v>100.8</v>
      </c>
      <c r="L21" s="76">
        <f t="shared" si="4"/>
        <v>0</v>
      </c>
      <c r="M21" s="77">
        <f t="shared" si="5"/>
        <v>100</v>
      </c>
      <c r="N21" s="109">
        <f t="shared" si="6"/>
        <v>73.5</v>
      </c>
      <c r="O21" s="110">
        <f t="shared" si="7"/>
        <v>57.377049180327873</v>
      </c>
    </row>
    <row r="22" spans="1:15" s="2" customFormat="1" ht="48.75" customHeight="1">
      <c r="A22" s="4" t="s">
        <v>64</v>
      </c>
      <c r="B22" s="14" t="s">
        <v>36</v>
      </c>
      <c r="C22" s="75">
        <v>1590.5</v>
      </c>
      <c r="D22" s="75">
        <v>2024.8</v>
      </c>
      <c r="E22" s="75">
        <v>2376.1999999999998</v>
      </c>
      <c r="F22" s="76">
        <f t="shared" si="0"/>
        <v>351.39999999999986</v>
      </c>
      <c r="G22" s="77">
        <f t="shared" si="1"/>
        <v>17.354800474120907</v>
      </c>
      <c r="H22" s="75">
        <v>1652.2</v>
      </c>
      <c r="I22" s="77"/>
      <c r="J22" s="76">
        <f t="shared" si="2"/>
        <v>-372.59999999999991</v>
      </c>
      <c r="K22" s="77">
        <f t="shared" si="3"/>
        <v>81.59818253654683</v>
      </c>
      <c r="L22" s="76">
        <f t="shared" si="4"/>
        <v>-723.99999999999977</v>
      </c>
      <c r="M22" s="77">
        <f t="shared" si="5"/>
        <v>69.531184243750531</v>
      </c>
      <c r="N22" s="109">
        <f t="shared" si="6"/>
        <v>61.700000000000045</v>
      </c>
      <c r="O22" s="110">
        <f t="shared" si="7"/>
        <v>3.8792832442628082</v>
      </c>
    </row>
    <row r="23" spans="1:15" s="2" customFormat="1" ht="51" customHeight="1">
      <c r="A23" s="4" t="s">
        <v>65</v>
      </c>
      <c r="B23" s="14" t="s">
        <v>37</v>
      </c>
      <c r="C23" s="75">
        <v>6897.4</v>
      </c>
      <c r="D23" s="75">
        <v>28296.9</v>
      </c>
      <c r="E23" s="75">
        <v>27636</v>
      </c>
      <c r="F23" s="76">
        <f t="shared" si="0"/>
        <v>-660.90000000000146</v>
      </c>
      <c r="G23" s="77">
        <f t="shared" si="1"/>
        <v>-2.3355915312278057</v>
      </c>
      <c r="H23" s="75">
        <v>13693.5</v>
      </c>
      <c r="I23" s="77"/>
      <c r="J23" s="76">
        <f t="shared" si="2"/>
        <v>-14603.400000000001</v>
      </c>
      <c r="K23" s="77">
        <f t="shared" si="3"/>
        <v>48.392226710346357</v>
      </c>
      <c r="L23" s="76">
        <f t="shared" si="4"/>
        <v>-13942.5</v>
      </c>
      <c r="M23" s="77">
        <f t="shared" si="5"/>
        <v>49.549500651324358</v>
      </c>
      <c r="N23" s="109">
        <f t="shared" si="6"/>
        <v>6796.1</v>
      </c>
      <c r="O23" s="110">
        <f t="shared" si="7"/>
        <v>98.531330646330503</v>
      </c>
    </row>
    <row r="24" spans="1:15" s="2" customFormat="1" ht="66.75" customHeight="1">
      <c r="A24" s="4" t="s">
        <v>120</v>
      </c>
      <c r="B24" s="14" t="s">
        <v>38</v>
      </c>
      <c r="C24" s="75">
        <v>1900</v>
      </c>
      <c r="D24" s="75">
        <v>6.9</v>
      </c>
      <c r="E24" s="75">
        <v>76.900000000000006</v>
      </c>
      <c r="F24" s="76">
        <f t="shared" si="0"/>
        <v>70</v>
      </c>
      <c r="G24" s="77">
        <f t="shared" si="1"/>
        <v>1014.4927536231885</v>
      </c>
      <c r="H24" s="75">
        <v>70</v>
      </c>
      <c r="I24" s="77"/>
      <c r="J24" s="76">
        <f t="shared" si="2"/>
        <v>63.1</v>
      </c>
      <c r="K24" s="77">
        <f t="shared" si="3"/>
        <v>1014.4927536231883</v>
      </c>
      <c r="L24" s="76">
        <f t="shared" si="4"/>
        <v>-6.9000000000000057</v>
      </c>
      <c r="M24" s="77">
        <f t="shared" si="5"/>
        <v>91.027308192457738</v>
      </c>
      <c r="N24" s="109">
        <f t="shared" si="6"/>
        <v>-1830</v>
      </c>
      <c r="O24" s="110">
        <f t="shared" si="7"/>
        <v>-96.315789473684205</v>
      </c>
    </row>
    <row r="25" spans="1:15" s="2" customFormat="1" ht="73.5" customHeight="1">
      <c r="A25" s="8" t="s">
        <v>66</v>
      </c>
      <c r="B25" s="12" t="s">
        <v>96</v>
      </c>
      <c r="C25" s="73">
        <f>C26+C27+C28+C29</f>
        <v>19702.900000000001</v>
      </c>
      <c r="D25" s="73">
        <f>D26+D27+D28+D29</f>
        <v>5434.4</v>
      </c>
      <c r="E25" s="73">
        <f>E26+E27+E28+E29</f>
        <v>24354.400000000001</v>
      </c>
      <c r="F25" s="73">
        <f t="shared" si="0"/>
        <v>18920</v>
      </c>
      <c r="G25" s="74">
        <f t="shared" si="1"/>
        <v>348.15250993669957</v>
      </c>
      <c r="H25" s="73">
        <f>H26+H27+H28+H29</f>
        <v>15616.599999999999</v>
      </c>
      <c r="I25" s="74">
        <f>H25/H52*100</f>
        <v>1.8382243453902138</v>
      </c>
      <c r="J25" s="73">
        <f t="shared" si="2"/>
        <v>10182.199999999999</v>
      </c>
      <c r="K25" s="74">
        <f t="shared" si="3"/>
        <v>287.36567054320625</v>
      </c>
      <c r="L25" s="73">
        <f t="shared" si="4"/>
        <v>-8737.8000000000029</v>
      </c>
      <c r="M25" s="74">
        <f t="shared" si="5"/>
        <v>64.122294123443808</v>
      </c>
      <c r="N25" s="112">
        <f t="shared" si="6"/>
        <v>-4086.3000000000029</v>
      </c>
      <c r="O25" s="111">
        <f t="shared" si="7"/>
        <v>-20.739586558323921</v>
      </c>
    </row>
    <row r="26" spans="1:15" s="2" customFormat="1" ht="36.75" customHeight="1">
      <c r="A26" s="4" t="s">
        <v>132</v>
      </c>
      <c r="B26" s="13" t="s">
        <v>133</v>
      </c>
      <c r="C26" s="76">
        <v>1954.9</v>
      </c>
      <c r="D26" s="76"/>
      <c r="E26" s="76">
        <v>14178.9</v>
      </c>
      <c r="F26" s="76">
        <f t="shared" si="0"/>
        <v>14178.9</v>
      </c>
      <c r="G26" s="77" t="e">
        <f t="shared" si="1"/>
        <v>#DIV/0!</v>
      </c>
      <c r="H26" s="76">
        <v>6313.4</v>
      </c>
      <c r="I26" s="77"/>
      <c r="J26" s="76">
        <f t="shared" si="2"/>
        <v>6313.4</v>
      </c>
      <c r="K26" s="77" t="e">
        <f t="shared" si="3"/>
        <v>#DIV/0!</v>
      </c>
      <c r="L26" s="76">
        <f t="shared" si="4"/>
        <v>-7865.5</v>
      </c>
      <c r="M26" s="77">
        <f t="shared" si="5"/>
        <v>44.526726332790275</v>
      </c>
      <c r="N26" s="109">
        <f t="shared" si="6"/>
        <v>4358.5</v>
      </c>
      <c r="O26" s="110">
        <f t="shared" si="7"/>
        <v>222.95258069466468</v>
      </c>
    </row>
    <row r="27" spans="1:15" s="2" customFormat="1" ht="25.5" customHeight="1">
      <c r="A27" s="4" t="s">
        <v>90</v>
      </c>
      <c r="B27" s="13" t="s">
        <v>39</v>
      </c>
      <c r="C27" s="79">
        <v>16864.599999999999</v>
      </c>
      <c r="D27" s="79">
        <v>4427.7</v>
      </c>
      <c r="E27" s="79">
        <v>8980.5</v>
      </c>
      <c r="F27" s="76">
        <f t="shared" si="0"/>
        <v>4552.8</v>
      </c>
      <c r="G27" s="77">
        <f t="shared" si="1"/>
        <v>102.82539467443596</v>
      </c>
      <c r="H27" s="79">
        <v>8410.9</v>
      </c>
      <c r="I27" s="80"/>
      <c r="J27" s="76">
        <f t="shared" si="2"/>
        <v>3983.2</v>
      </c>
      <c r="K27" s="77">
        <f t="shared" si="3"/>
        <v>189.96092779546942</v>
      </c>
      <c r="L27" s="76">
        <f t="shared" si="4"/>
        <v>-569.60000000000036</v>
      </c>
      <c r="M27" s="77">
        <f t="shared" si="5"/>
        <v>93.657368743388446</v>
      </c>
      <c r="N27" s="109">
        <f t="shared" si="6"/>
        <v>-8453.6999999999989</v>
      </c>
      <c r="O27" s="110">
        <f t="shared" si="7"/>
        <v>-50.126893018512149</v>
      </c>
    </row>
    <row r="28" spans="1:15" s="2" customFormat="1" ht="85.5" customHeight="1">
      <c r="A28" s="4" t="s">
        <v>121</v>
      </c>
      <c r="B28" s="13" t="s">
        <v>116</v>
      </c>
      <c r="C28" s="76"/>
      <c r="D28" s="76"/>
      <c r="E28" s="76"/>
      <c r="F28" s="76">
        <f t="shared" si="0"/>
        <v>0</v>
      </c>
      <c r="G28" s="77" t="e">
        <f t="shared" si="1"/>
        <v>#DIV/0!</v>
      </c>
      <c r="H28" s="76"/>
      <c r="I28" s="77"/>
      <c r="J28" s="76">
        <f t="shared" si="2"/>
        <v>0</v>
      </c>
      <c r="K28" s="77" t="e">
        <f t="shared" si="3"/>
        <v>#DIV/0!</v>
      </c>
      <c r="L28" s="76">
        <f t="shared" si="4"/>
        <v>0</v>
      </c>
      <c r="M28" s="77" t="e">
        <f t="shared" si="5"/>
        <v>#DIV/0!</v>
      </c>
      <c r="N28" s="109">
        <f t="shared" si="6"/>
        <v>0</v>
      </c>
      <c r="O28" s="110" t="e">
        <f t="shared" si="7"/>
        <v>#DIV/0!</v>
      </c>
    </row>
    <row r="29" spans="1:15" s="2" customFormat="1" ht="37.5" customHeight="1">
      <c r="A29" s="4" t="s">
        <v>67</v>
      </c>
      <c r="B29" s="13" t="s">
        <v>40</v>
      </c>
      <c r="C29" s="75">
        <v>883.4</v>
      </c>
      <c r="D29" s="75">
        <v>1006.7</v>
      </c>
      <c r="E29" s="75">
        <v>1195</v>
      </c>
      <c r="F29" s="76">
        <f t="shared" si="0"/>
        <v>188.29999999999995</v>
      </c>
      <c r="G29" s="77">
        <f t="shared" si="1"/>
        <v>18.704678653024715</v>
      </c>
      <c r="H29" s="75">
        <v>892.3</v>
      </c>
      <c r="I29" s="77"/>
      <c r="J29" s="76">
        <f t="shared" si="2"/>
        <v>-114.40000000000009</v>
      </c>
      <c r="K29" s="77">
        <f t="shared" si="3"/>
        <v>88.636137876229256</v>
      </c>
      <c r="L29" s="76">
        <f t="shared" si="4"/>
        <v>-302.70000000000005</v>
      </c>
      <c r="M29" s="77">
        <f t="shared" si="5"/>
        <v>74.6694560669456</v>
      </c>
      <c r="N29" s="109">
        <f t="shared" si="6"/>
        <v>8.8999999999999773</v>
      </c>
      <c r="O29" s="110">
        <f t="shared" si="7"/>
        <v>1.0074711342540184</v>
      </c>
    </row>
    <row r="30" spans="1:15" s="1" customFormat="1" ht="32.25" customHeight="1">
      <c r="A30" s="8" t="s">
        <v>68</v>
      </c>
      <c r="B30" s="12" t="s">
        <v>97</v>
      </c>
      <c r="C30" s="73">
        <f>C31+C32+C33+C34+C35</f>
        <v>542527</v>
      </c>
      <c r="D30" s="73">
        <f>D31+D32+D33+D34+D35</f>
        <v>662553.39</v>
      </c>
      <c r="E30" s="73">
        <f>E31+E32+E33+E34+E35</f>
        <v>729652.9</v>
      </c>
      <c r="F30" s="73">
        <f t="shared" si="0"/>
        <v>67099.510000000009</v>
      </c>
      <c r="G30" s="74">
        <f t="shared" si="1"/>
        <v>10.127411769789603</v>
      </c>
      <c r="H30" s="73">
        <f>H31+H32+H33+H34+H35</f>
        <v>581051.5</v>
      </c>
      <c r="I30" s="74">
        <f>H30/H52*100</f>
        <v>68.395362193147164</v>
      </c>
      <c r="J30" s="73">
        <f t="shared" si="2"/>
        <v>-81501.890000000014</v>
      </c>
      <c r="K30" s="74">
        <f t="shared" si="3"/>
        <v>87.698819260437261</v>
      </c>
      <c r="L30" s="73">
        <f t="shared" si="4"/>
        <v>-148601.40000000002</v>
      </c>
      <c r="M30" s="74">
        <f t="shared" si="5"/>
        <v>79.633960202172844</v>
      </c>
      <c r="N30" s="112">
        <f t="shared" si="6"/>
        <v>38524.5</v>
      </c>
      <c r="O30" s="111">
        <f t="shared" si="7"/>
        <v>7.1009369118956442</v>
      </c>
    </row>
    <row r="31" spans="1:15" s="2" customFormat="1" ht="39.75" customHeight="1">
      <c r="A31" s="4" t="s">
        <v>69</v>
      </c>
      <c r="B31" s="14" t="s">
        <v>41</v>
      </c>
      <c r="C31" s="75">
        <v>131901.29999999999</v>
      </c>
      <c r="D31" s="75">
        <v>149478.20000000001</v>
      </c>
      <c r="E31" s="75">
        <v>164613.6</v>
      </c>
      <c r="F31" s="76">
        <f t="shared" si="0"/>
        <v>15135.399999999994</v>
      </c>
      <c r="G31" s="77">
        <f t="shared" si="1"/>
        <v>10.125489870763758</v>
      </c>
      <c r="H31" s="75">
        <v>131340.1</v>
      </c>
      <c r="I31" s="77"/>
      <c r="J31" s="76">
        <f t="shared" si="2"/>
        <v>-18138.100000000006</v>
      </c>
      <c r="K31" s="77">
        <f t="shared" si="3"/>
        <v>87.865722225715857</v>
      </c>
      <c r="L31" s="76">
        <f t="shared" si="4"/>
        <v>-33273.5</v>
      </c>
      <c r="M31" s="77">
        <f t="shared" si="5"/>
        <v>79.786907035627678</v>
      </c>
      <c r="N31" s="109">
        <f t="shared" si="6"/>
        <v>-561.19999999998254</v>
      </c>
      <c r="O31" s="110">
        <f t="shared" si="7"/>
        <v>-0.42546965041283613</v>
      </c>
    </row>
    <row r="32" spans="1:15" s="2" customFormat="1" ht="29.25" customHeight="1">
      <c r="A32" s="4" t="s">
        <v>70</v>
      </c>
      <c r="B32" s="14" t="s">
        <v>42</v>
      </c>
      <c r="C32" s="75">
        <v>276914.7</v>
      </c>
      <c r="D32" s="75">
        <v>363641.32</v>
      </c>
      <c r="E32" s="75">
        <v>392138.8</v>
      </c>
      <c r="F32" s="76">
        <f t="shared" si="0"/>
        <v>28497.479999999981</v>
      </c>
      <c r="G32" s="77">
        <f t="shared" si="1"/>
        <v>7.8367001857764649</v>
      </c>
      <c r="H32" s="75">
        <v>306984</v>
      </c>
      <c r="I32" s="77"/>
      <c r="J32" s="76">
        <f t="shared" si="2"/>
        <v>-56657.320000000007</v>
      </c>
      <c r="K32" s="77">
        <f t="shared" si="3"/>
        <v>84.419449362905183</v>
      </c>
      <c r="L32" s="76">
        <f t="shared" si="4"/>
        <v>-85154.799999999988</v>
      </c>
      <c r="M32" s="77">
        <f t="shared" si="5"/>
        <v>78.284525785257671</v>
      </c>
      <c r="N32" s="109">
        <f t="shared" si="6"/>
        <v>30069.299999999988</v>
      </c>
      <c r="O32" s="110">
        <f t="shared" si="7"/>
        <v>10.858686808609292</v>
      </c>
    </row>
    <row r="33" spans="1:15" s="2" customFormat="1" ht="44.25" customHeight="1">
      <c r="A33" s="4" t="s">
        <v>71</v>
      </c>
      <c r="B33" s="13" t="s">
        <v>43</v>
      </c>
      <c r="C33" s="75">
        <v>119311.5</v>
      </c>
      <c r="D33" s="75">
        <v>122626.6</v>
      </c>
      <c r="E33" s="75">
        <v>143492.5</v>
      </c>
      <c r="F33" s="76">
        <f t="shared" si="0"/>
        <v>20865.899999999994</v>
      </c>
      <c r="G33" s="77">
        <f t="shared" si="1"/>
        <v>17.015802444167889</v>
      </c>
      <c r="H33" s="75">
        <v>119577.3</v>
      </c>
      <c r="I33" s="77"/>
      <c r="J33" s="76">
        <f t="shared" si="2"/>
        <v>-3049.3000000000029</v>
      </c>
      <c r="K33" s="77">
        <f t="shared" si="3"/>
        <v>97.513345391619765</v>
      </c>
      <c r="L33" s="76">
        <f t="shared" si="4"/>
        <v>-23915.199999999997</v>
      </c>
      <c r="M33" s="77">
        <f t="shared" si="5"/>
        <v>83.333484328449231</v>
      </c>
      <c r="N33" s="109">
        <f t="shared" si="6"/>
        <v>265.80000000000291</v>
      </c>
      <c r="O33" s="110">
        <f t="shared" si="7"/>
        <v>0.22277818986435705</v>
      </c>
    </row>
    <row r="34" spans="1:15" s="2" customFormat="1" ht="46.5" customHeight="1">
      <c r="A34" s="4" t="s">
        <v>72</v>
      </c>
      <c r="B34" s="13" t="s">
        <v>44</v>
      </c>
      <c r="C34" s="75">
        <v>2237.1999999999998</v>
      </c>
      <c r="D34" s="75">
        <v>12492.9</v>
      </c>
      <c r="E34" s="75">
        <v>11935.6</v>
      </c>
      <c r="F34" s="76">
        <f t="shared" si="0"/>
        <v>-557.29999999999927</v>
      </c>
      <c r="G34" s="77">
        <f t="shared" si="1"/>
        <v>-4.460933810404299</v>
      </c>
      <c r="H34" s="75">
        <v>10787.1</v>
      </c>
      <c r="I34" s="77"/>
      <c r="J34" s="76">
        <f t="shared" si="2"/>
        <v>-1705.7999999999993</v>
      </c>
      <c r="K34" s="77">
        <f t="shared" si="3"/>
        <v>86.345844439641724</v>
      </c>
      <c r="L34" s="76">
        <f t="shared" si="4"/>
        <v>-1148.5</v>
      </c>
      <c r="M34" s="77">
        <f t="shared" si="5"/>
        <v>90.377526056503228</v>
      </c>
      <c r="N34" s="109">
        <f t="shared" si="6"/>
        <v>8549.9000000000015</v>
      </c>
      <c r="O34" s="110">
        <f t="shared" si="7"/>
        <v>382.16967638119081</v>
      </c>
    </row>
    <row r="35" spans="1:15" s="2" customFormat="1" ht="46.5" customHeight="1">
      <c r="A35" s="4" t="s">
        <v>73</v>
      </c>
      <c r="B35" s="14" t="s">
        <v>45</v>
      </c>
      <c r="C35" s="75">
        <v>12162.3</v>
      </c>
      <c r="D35" s="75">
        <v>14314.37</v>
      </c>
      <c r="E35" s="75">
        <v>17472.400000000001</v>
      </c>
      <c r="F35" s="76">
        <f t="shared" si="0"/>
        <v>3158.0300000000007</v>
      </c>
      <c r="G35" s="77">
        <f t="shared" si="1"/>
        <v>22.061955922614843</v>
      </c>
      <c r="H35" s="75">
        <v>12363</v>
      </c>
      <c r="I35" s="77"/>
      <c r="J35" s="76">
        <f t="shared" si="2"/>
        <v>-1951.3700000000008</v>
      </c>
      <c r="K35" s="77">
        <f t="shared" si="3"/>
        <v>86.367754920405162</v>
      </c>
      <c r="L35" s="76">
        <f t="shared" si="4"/>
        <v>-5109.4000000000015</v>
      </c>
      <c r="M35" s="77">
        <f t="shared" si="5"/>
        <v>70.757308669673307</v>
      </c>
      <c r="N35" s="109">
        <f t="shared" si="6"/>
        <v>200.70000000000073</v>
      </c>
      <c r="O35" s="110">
        <f t="shared" si="7"/>
        <v>1.650181297945295</v>
      </c>
    </row>
    <row r="36" spans="1:15" s="27" customFormat="1" ht="35.25" customHeight="1">
      <c r="A36" s="8" t="s">
        <v>74</v>
      </c>
      <c r="B36" s="12" t="s">
        <v>98</v>
      </c>
      <c r="C36" s="73">
        <f>C37+C38</f>
        <v>25898.3</v>
      </c>
      <c r="D36" s="73">
        <f>D37+D38</f>
        <v>27289.4</v>
      </c>
      <c r="E36" s="73">
        <f>E37+E38</f>
        <v>44870.6</v>
      </c>
      <c r="F36" s="73">
        <f t="shared" si="0"/>
        <v>17581.199999999997</v>
      </c>
      <c r="G36" s="74">
        <f t="shared" si="1"/>
        <v>64.425014840927247</v>
      </c>
      <c r="H36" s="73">
        <f>H37+H38</f>
        <v>38179</v>
      </c>
      <c r="I36" s="74">
        <f>H36/H52*100</f>
        <v>4.494036300004673</v>
      </c>
      <c r="J36" s="73">
        <f t="shared" si="2"/>
        <v>10889.599999999999</v>
      </c>
      <c r="K36" s="74">
        <f t="shared" si="3"/>
        <v>139.9041386032672</v>
      </c>
      <c r="L36" s="73">
        <f t="shared" si="4"/>
        <v>-6691.5999999999985</v>
      </c>
      <c r="M36" s="74">
        <f t="shared" si="5"/>
        <v>85.08689431387144</v>
      </c>
      <c r="N36" s="112">
        <f t="shared" si="6"/>
        <v>12280.7</v>
      </c>
      <c r="O36" s="111">
        <f t="shared" si="7"/>
        <v>47.418942556075109</v>
      </c>
    </row>
    <row r="37" spans="1:15" s="2" customFormat="1" ht="30.75" customHeight="1">
      <c r="A37" s="4" t="s">
        <v>75</v>
      </c>
      <c r="B37" s="14" t="s">
        <v>46</v>
      </c>
      <c r="C37" s="75">
        <v>22222.6</v>
      </c>
      <c r="D37" s="75">
        <v>23840.2</v>
      </c>
      <c r="E37" s="75">
        <v>40779.699999999997</v>
      </c>
      <c r="F37" s="76">
        <f t="shared" si="0"/>
        <v>16939.499999999996</v>
      </c>
      <c r="G37" s="77">
        <f t="shared" si="1"/>
        <v>71.054353570859291</v>
      </c>
      <c r="H37" s="75">
        <v>35673.199999999997</v>
      </c>
      <c r="I37" s="77"/>
      <c r="J37" s="76">
        <f t="shared" si="2"/>
        <v>11832.999999999996</v>
      </c>
      <c r="K37" s="77">
        <f t="shared" si="3"/>
        <v>149.63465071601746</v>
      </c>
      <c r="L37" s="76">
        <f t="shared" si="4"/>
        <v>-5106.5</v>
      </c>
      <c r="M37" s="77">
        <f t="shared" si="5"/>
        <v>87.477838238143008</v>
      </c>
      <c r="N37" s="109">
        <f t="shared" si="6"/>
        <v>13450.599999999999</v>
      </c>
      <c r="O37" s="110">
        <f t="shared" si="7"/>
        <v>60.526671046592185</v>
      </c>
    </row>
    <row r="38" spans="1:15" s="2" customFormat="1" ht="61.5" customHeight="1">
      <c r="A38" s="4" t="s">
        <v>91</v>
      </c>
      <c r="B38" s="14" t="s">
        <v>47</v>
      </c>
      <c r="C38" s="75">
        <v>3675.7</v>
      </c>
      <c r="D38" s="75">
        <v>3449.2</v>
      </c>
      <c r="E38" s="75">
        <v>4090.9</v>
      </c>
      <c r="F38" s="76">
        <f t="shared" si="0"/>
        <v>641.70000000000027</v>
      </c>
      <c r="G38" s="77">
        <f t="shared" si="1"/>
        <v>18.604314043836268</v>
      </c>
      <c r="H38" s="75">
        <v>2505.8000000000002</v>
      </c>
      <c r="I38" s="77"/>
      <c r="J38" s="76">
        <f t="shared" si="2"/>
        <v>-943.39999999999964</v>
      </c>
      <c r="K38" s="77">
        <f t="shared" si="3"/>
        <v>72.6487301403224</v>
      </c>
      <c r="L38" s="76">
        <f t="shared" si="4"/>
        <v>-1585.1</v>
      </c>
      <c r="M38" s="77">
        <f t="shared" si="5"/>
        <v>61.25302500672224</v>
      </c>
      <c r="N38" s="109">
        <f t="shared" si="6"/>
        <v>-1169.8999999999996</v>
      </c>
      <c r="O38" s="110">
        <f t="shared" si="7"/>
        <v>-31.827951138558632</v>
      </c>
    </row>
    <row r="39" spans="1:15" s="2" customFormat="1" ht="33.75" customHeight="1">
      <c r="A39" s="8" t="s">
        <v>76</v>
      </c>
      <c r="B39" s="12" t="s">
        <v>93</v>
      </c>
      <c r="C39" s="73">
        <f>C40+C41+C42+C43</f>
        <v>41592.100000000006</v>
      </c>
      <c r="D39" s="73">
        <f>D40+D41+D42+D43</f>
        <v>40706.25</v>
      </c>
      <c r="E39" s="73">
        <f>E40+E41+E42+E43</f>
        <v>50638.5</v>
      </c>
      <c r="F39" s="73">
        <f t="shared" si="0"/>
        <v>9932.25</v>
      </c>
      <c r="G39" s="74">
        <f t="shared" si="1"/>
        <v>24.399815753109166</v>
      </c>
      <c r="H39" s="73">
        <f>H40+H41+H42+H43</f>
        <v>45535.8</v>
      </c>
      <c r="I39" s="74">
        <f>H39/H52*100</f>
        <v>5.3600025707785122</v>
      </c>
      <c r="J39" s="73">
        <f t="shared" si="2"/>
        <v>4829.5500000000029</v>
      </c>
      <c r="K39" s="74">
        <f t="shared" si="3"/>
        <v>111.86439428834638</v>
      </c>
      <c r="L39" s="73">
        <f t="shared" si="4"/>
        <v>-5102.6999999999971</v>
      </c>
      <c r="M39" s="74">
        <f t="shared" si="5"/>
        <v>89.92327971800114</v>
      </c>
      <c r="N39" s="112">
        <f t="shared" si="6"/>
        <v>3943.6999999999971</v>
      </c>
      <c r="O39" s="111">
        <f t="shared" si="7"/>
        <v>9.4818487164629772</v>
      </c>
    </row>
    <row r="40" spans="1:15" s="2" customFormat="1" ht="39" customHeight="1">
      <c r="A40" s="4" t="s">
        <v>77</v>
      </c>
      <c r="B40" s="13" t="s">
        <v>48</v>
      </c>
      <c r="C40" s="75">
        <v>1810.5</v>
      </c>
      <c r="D40" s="75">
        <v>2150</v>
      </c>
      <c r="E40" s="75">
        <v>2150</v>
      </c>
      <c r="F40" s="76">
        <f t="shared" si="0"/>
        <v>0</v>
      </c>
      <c r="G40" s="77">
        <f t="shared" si="1"/>
        <v>0</v>
      </c>
      <c r="H40" s="75">
        <v>1652.8</v>
      </c>
      <c r="I40" s="77"/>
      <c r="J40" s="76">
        <f t="shared" si="2"/>
        <v>-497.20000000000005</v>
      </c>
      <c r="K40" s="77">
        <f t="shared" si="3"/>
        <v>76.874418604651169</v>
      </c>
      <c r="L40" s="76">
        <f t="shared" si="4"/>
        <v>-497.20000000000005</v>
      </c>
      <c r="M40" s="77">
        <f t="shared" si="5"/>
        <v>76.874418604651169</v>
      </c>
      <c r="N40" s="109">
        <f t="shared" si="6"/>
        <v>-157.70000000000005</v>
      </c>
      <c r="O40" s="110">
        <f t="shared" si="7"/>
        <v>-8.7103010218171733</v>
      </c>
    </row>
    <row r="41" spans="1:15" s="2" customFormat="1" ht="42.75" customHeight="1">
      <c r="A41" s="4" t="s">
        <v>78</v>
      </c>
      <c r="B41" s="14" t="s">
        <v>49</v>
      </c>
      <c r="C41" s="75">
        <v>2647.4</v>
      </c>
      <c r="D41" s="75">
        <v>3100.55</v>
      </c>
      <c r="E41" s="75">
        <v>4656.3999999999996</v>
      </c>
      <c r="F41" s="76">
        <f t="shared" si="0"/>
        <v>1555.8499999999995</v>
      </c>
      <c r="G41" s="77">
        <f t="shared" si="1"/>
        <v>50.179806808469465</v>
      </c>
      <c r="H41" s="75">
        <v>4208.6000000000004</v>
      </c>
      <c r="I41" s="77"/>
      <c r="J41" s="76">
        <f t="shared" si="2"/>
        <v>1108.0500000000002</v>
      </c>
      <c r="K41" s="77">
        <f t="shared" si="3"/>
        <v>135.73720791472482</v>
      </c>
      <c r="L41" s="76">
        <f t="shared" si="4"/>
        <v>-447.79999999999927</v>
      </c>
      <c r="M41" s="77">
        <f t="shared" si="5"/>
        <v>90.383128597199573</v>
      </c>
      <c r="N41" s="109">
        <f t="shared" si="6"/>
        <v>1561.2000000000003</v>
      </c>
      <c r="O41" s="110">
        <f t="shared" si="7"/>
        <v>58.971065951499583</v>
      </c>
    </row>
    <row r="42" spans="1:15" s="2" customFormat="1" ht="35.25" customHeight="1">
      <c r="A42" s="4" t="s">
        <v>79</v>
      </c>
      <c r="B42" s="14" t="s">
        <v>50</v>
      </c>
      <c r="C42" s="75">
        <v>36185.9</v>
      </c>
      <c r="D42" s="75">
        <v>34755.699999999997</v>
      </c>
      <c r="E42" s="75">
        <v>43033.2</v>
      </c>
      <c r="F42" s="76">
        <f t="shared" si="0"/>
        <v>8277.5</v>
      </c>
      <c r="G42" s="77">
        <f t="shared" si="1"/>
        <v>23.816237336609532</v>
      </c>
      <c r="H42" s="75">
        <v>38875.4</v>
      </c>
      <c r="I42" s="77"/>
      <c r="J42" s="76">
        <f t="shared" si="2"/>
        <v>4119.7000000000044</v>
      </c>
      <c r="K42" s="77">
        <f t="shared" si="3"/>
        <v>111.85330751502633</v>
      </c>
      <c r="L42" s="76">
        <f t="shared" si="4"/>
        <v>-4157.7999999999956</v>
      </c>
      <c r="M42" s="77">
        <f t="shared" si="5"/>
        <v>90.338157515592627</v>
      </c>
      <c r="N42" s="109">
        <f t="shared" si="6"/>
        <v>2689.5</v>
      </c>
      <c r="O42" s="110">
        <f t="shared" si="7"/>
        <v>7.4324529720139623</v>
      </c>
    </row>
    <row r="43" spans="1:15" s="2" customFormat="1" ht="60.75" customHeight="1">
      <c r="A43" s="4" t="s">
        <v>80</v>
      </c>
      <c r="B43" s="14" t="s">
        <v>51</v>
      </c>
      <c r="C43" s="75">
        <v>948.3</v>
      </c>
      <c r="D43" s="75">
        <v>700</v>
      </c>
      <c r="E43" s="75">
        <v>798.9</v>
      </c>
      <c r="F43" s="76">
        <f t="shared" si="0"/>
        <v>98.899999999999977</v>
      </c>
      <c r="G43" s="77">
        <f t="shared" si="1"/>
        <v>14.128571428571419</v>
      </c>
      <c r="H43" s="75">
        <v>799</v>
      </c>
      <c r="I43" s="77"/>
      <c r="J43" s="76">
        <f t="shared" si="2"/>
        <v>99</v>
      </c>
      <c r="K43" s="77">
        <f t="shared" si="3"/>
        <v>114.14285714285714</v>
      </c>
      <c r="L43" s="76">
        <f t="shared" si="4"/>
        <v>0.10000000000002274</v>
      </c>
      <c r="M43" s="77">
        <f t="shared" si="5"/>
        <v>100.01251721116535</v>
      </c>
      <c r="N43" s="109">
        <f t="shared" si="6"/>
        <v>-149.29999999999995</v>
      </c>
      <c r="O43" s="110">
        <f t="shared" si="7"/>
        <v>-15.743962880944835</v>
      </c>
    </row>
    <row r="44" spans="1:15" s="2" customFormat="1" ht="44.25" customHeight="1">
      <c r="A44" s="8" t="s">
        <v>81</v>
      </c>
      <c r="B44" s="12" t="s">
        <v>99</v>
      </c>
      <c r="C44" s="73">
        <f>C45+C46</f>
        <v>3361.2</v>
      </c>
      <c r="D44" s="73">
        <f>D45+D46</f>
        <v>4000</v>
      </c>
      <c r="E44" s="73">
        <f>E45+E46</f>
        <v>4290.2</v>
      </c>
      <c r="F44" s="73">
        <f t="shared" si="0"/>
        <v>290.19999999999982</v>
      </c>
      <c r="G44" s="74">
        <f t="shared" si="1"/>
        <v>7.2549999999999955</v>
      </c>
      <c r="H44" s="73">
        <f>H45+H46</f>
        <v>3790.1</v>
      </c>
      <c r="I44" s="74">
        <f>H44/H52*100</f>
        <v>0.44613130204163837</v>
      </c>
      <c r="J44" s="73">
        <f t="shared" si="2"/>
        <v>-209.90000000000009</v>
      </c>
      <c r="K44" s="74">
        <f t="shared" si="3"/>
        <v>94.752499999999998</v>
      </c>
      <c r="L44" s="73">
        <f t="shared" si="4"/>
        <v>-500.09999999999991</v>
      </c>
      <c r="M44" s="74">
        <f t="shared" si="5"/>
        <v>88.343200783180279</v>
      </c>
      <c r="N44" s="112">
        <f t="shared" si="6"/>
        <v>428.90000000000009</v>
      </c>
      <c r="O44" s="111">
        <f t="shared" si="7"/>
        <v>12.760323693918835</v>
      </c>
    </row>
    <row r="45" spans="1:15" s="2" customFormat="1" ht="27.75" customHeight="1">
      <c r="A45" s="4" t="s">
        <v>134</v>
      </c>
      <c r="B45" s="13" t="s">
        <v>135</v>
      </c>
      <c r="C45" s="75">
        <v>2915.1</v>
      </c>
      <c r="D45" s="75">
        <v>3000</v>
      </c>
      <c r="E45" s="75">
        <v>4290.2</v>
      </c>
      <c r="F45" s="76">
        <f t="shared" si="0"/>
        <v>1290.1999999999998</v>
      </c>
      <c r="G45" s="77">
        <f t="shared" si="1"/>
        <v>43.006666666666661</v>
      </c>
      <c r="H45" s="75">
        <v>3790.1</v>
      </c>
      <c r="I45" s="77"/>
      <c r="J45" s="76">
        <f t="shared" si="2"/>
        <v>790.09999999999991</v>
      </c>
      <c r="K45" s="77">
        <f t="shared" si="3"/>
        <v>126.33666666666666</v>
      </c>
      <c r="L45" s="76">
        <f t="shared" si="4"/>
        <v>-500.09999999999991</v>
      </c>
      <c r="M45" s="77">
        <f t="shared" si="5"/>
        <v>88.343200783180279</v>
      </c>
      <c r="N45" s="109">
        <f t="shared" si="6"/>
        <v>875</v>
      </c>
      <c r="O45" s="110">
        <f t="shared" si="7"/>
        <v>30.016122946039587</v>
      </c>
    </row>
    <row r="46" spans="1:15" s="2" customFormat="1" ht="65.25" customHeight="1">
      <c r="A46" s="4" t="s">
        <v>92</v>
      </c>
      <c r="B46" s="13" t="s">
        <v>52</v>
      </c>
      <c r="C46" s="75">
        <v>446.1</v>
      </c>
      <c r="D46" s="75">
        <v>1000</v>
      </c>
      <c r="E46" s="75"/>
      <c r="F46" s="76">
        <f t="shared" si="0"/>
        <v>-1000</v>
      </c>
      <c r="G46" s="77">
        <f t="shared" si="1"/>
        <v>-100</v>
      </c>
      <c r="H46" s="75"/>
      <c r="I46" s="77"/>
      <c r="J46" s="76">
        <f t="shared" si="2"/>
        <v>-1000</v>
      </c>
      <c r="K46" s="77">
        <f t="shared" si="3"/>
        <v>0</v>
      </c>
      <c r="L46" s="76">
        <f t="shared" si="4"/>
        <v>0</v>
      </c>
      <c r="M46" s="77" t="e">
        <f t="shared" si="5"/>
        <v>#DIV/0!</v>
      </c>
      <c r="N46" s="109">
        <f t="shared" si="6"/>
        <v>-446.1</v>
      </c>
      <c r="O46" s="110">
        <f t="shared" si="7"/>
        <v>-100</v>
      </c>
    </row>
    <row r="47" spans="1:15" s="2" customFormat="1" ht="57.75" customHeight="1">
      <c r="A47" s="28" t="s">
        <v>118</v>
      </c>
      <c r="B47" s="12" t="s">
        <v>119</v>
      </c>
      <c r="C47" s="81">
        <v>0</v>
      </c>
      <c r="D47" s="81">
        <v>0</v>
      </c>
      <c r="E47" s="81">
        <v>0</v>
      </c>
      <c r="F47" s="73">
        <f t="shared" si="0"/>
        <v>0</v>
      </c>
      <c r="G47" s="74" t="e">
        <f t="shared" si="1"/>
        <v>#DIV/0!</v>
      </c>
      <c r="H47" s="81">
        <v>0</v>
      </c>
      <c r="I47" s="82"/>
      <c r="J47" s="73">
        <f t="shared" si="2"/>
        <v>0</v>
      </c>
      <c r="K47" s="74" t="e">
        <f t="shared" si="3"/>
        <v>#DIV/0!</v>
      </c>
      <c r="L47" s="73">
        <f t="shared" si="4"/>
        <v>0</v>
      </c>
      <c r="M47" s="74" t="e">
        <f t="shared" si="5"/>
        <v>#DIV/0!</v>
      </c>
      <c r="N47" s="109">
        <f t="shared" si="6"/>
        <v>0</v>
      </c>
      <c r="O47" s="110" t="e">
        <f t="shared" si="7"/>
        <v>#DIV/0!</v>
      </c>
    </row>
    <row r="48" spans="1:15" s="2" customFormat="1" ht="71.25" customHeight="1">
      <c r="A48" s="8" t="s">
        <v>82</v>
      </c>
      <c r="B48" s="12" t="s">
        <v>100</v>
      </c>
      <c r="C48" s="73">
        <f>C49+C50+C51</f>
        <v>83942.400000000009</v>
      </c>
      <c r="D48" s="73">
        <f>D49+D50+D51</f>
        <v>94023</v>
      </c>
      <c r="E48" s="73">
        <f>E49+E50+E51</f>
        <v>130075.5</v>
      </c>
      <c r="F48" s="73">
        <f t="shared" si="0"/>
        <v>36052.5</v>
      </c>
      <c r="G48" s="74">
        <f t="shared" si="1"/>
        <v>38.344341278197874</v>
      </c>
      <c r="H48" s="73">
        <f>H49+H50+H51</f>
        <v>101316.79999999999</v>
      </c>
      <c r="I48" s="74">
        <f>H48/H52*100</f>
        <v>11.925963933060411</v>
      </c>
      <c r="J48" s="73">
        <f t="shared" si="2"/>
        <v>7293.7999999999884</v>
      </c>
      <c r="K48" s="74">
        <f t="shared" si="3"/>
        <v>107.75746359933207</v>
      </c>
      <c r="L48" s="73">
        <f t="shared" si="4"/>
        <v>-28758.700000000012</v>
      </c>
      <c r="M48" s="74">
        <f t="shared" si="5"/>
        <v>77.890763441232195</v>
      </c>
      <c r="N48" s="112">
        <f t="shared" si="6"/>
        <v>17374.39999999998</v>
      </c>
      <c r="O48" s="111">
        <f t="shared" si="7"/>
        <v>20.698002439768203</v>
      </c>
    </row>
    <row r="49" spans="1:15" s="2" customFormat="1" ht="36" customHeight="1">
      <c r="A49" s="4" t="s">
        <v>83</v>
      </c>
      <c r="B49" s="14" t="s">
        <v>53</v>
      </c>
      <c r="C49" s="75">
        <v>47942.2</v>
      </c>
      <c r="D49" s="75">
        <v>58863</v>
      </c>
      <c r="E49" s="75">
        <v>58868.1</v>
      </c>
      <c r="F49" s="76">
        <f t="shared" si="0"/>
        <v>5.0999999999985448</v>
      </c>
      <c r="G49" s="77">
        <f t="shared" si="1"/>
        <v>8.664186330960888E-3</v>
      </c>
      <c r="H49" s="75">
        <v>46583.199999999997</v>
      </c>
      <c r="I49" s="77"/>
      <c r="J49" s="76">
        <f t="shared" si="2"/>
        <v>-12279.800000000003</v>
      </c>
      <c r="K49" s="77">
        <f t="shared" si="3"/>
        <v>79.138338175084513</v>
      </c>
      <c r="L49" s="76">
        <f t="shared" si="4"/>
        <v>-12284.900000000001</v>
      </c>
      <c r="M49" s="77">
        <f t="shared" si="5"/>
        <v>79.131482076030991</v>
      </c>
      <c r="N49" s="109">
        <f t="shared" si="6"/>
        <v>-1359</v>
      </c>
      <c r="O49" s="110">
        <f t="shared" si="7"/>
        <v>-2.8346634071861558</v>
      </c>
    </row>
    <row r="50" spans="1:15" s="2" customFormat="1" ht="40.5" customHeight="1">
      <c r="A50" s="4" t="s">
        <v>84</v>
      </c>
      <c r="B50" s="14" t="s">
        <v>54</v>
      </c>
      <c r="C50" s="75">
        <v>29379.4</v>
      </c>
      <c r="D50" s="75">
        <v>34107</v>
      </c>
      <c r="E50" s="75">
        <v>51350.1</v>
      </c>
      <c r="F50" s="76">
        <f t="shared" si="0"/>
        <v>17243.099999999999</v>
      </c>
      <c r="G50" s="77">
        <f t="shared" si="1"/>
        <v>50.555897616325097</v>
      </c>
      <c r="H50" s="75">
        <v>41943.6</v>
      </c>
      <c r="I50" s="77"/>
      <c r="J50" s="76">
        <f t="shared" si="2"/>
        <v>7836.5999999999985</v>
      </c>
      <c r="K50" s="77">
        <f t="shared" si="3"/>
        <v>122.97651508487992</v>
      </c>
      <c r="L50" s="76">
        <f t="shared" si="4"/>
        <v>-9406.5</v>
      </c>
      <c r="M50" s="77">
        <f t="shared" si="5"/>
        <v>81.681632557677588</v>
      </c>
      <c r="N50" s="109">
        <f t="shared" si="6"/>
        <v>12564.199999999997</v>
      </c>
      <c r="O50" s="110">
        <f t="shared" si="7"/>
        <v>42.765338979012483</v>
      </c>
    </row>
    <row r="51" spans="1:15" s="2" customFormat="1" ht="52.5" customHeight="1">
      <c r="A51" s="4" t="s">
        <v>85</v>
      </c>
      <c r="B51" s="14" t="s">
        <v>55</v>
      </c>
      <c r="C51" s="75">
        <v>6620.8</v>
      </c>
      <c r="D51" s="75">
        <v>1053</v>
      </c>
      <c r="E51" s="75">
        <v>19857.3</v>
      </c>
      <c r="F51" s="76">
        <f t="shared" si="0"/>
        <v>18804.3</v>
      </c>
      <c r="G51" s="77">
        <f t="shared" si="1"/>
        <v>1785.7834757834755</v>
      </c>
      <c r="H51" s="75">
        <v>12790</v>
      </c>
      <c r="I51" s="77"/>
      <c r="J51" s="76">
        <f t="shared" si="2"/>
        <v>11737</v>
      </c>
      <c r="K51" s="77">
        <f t="shared" si="3"/>
        <v>1214.6248812915478</v>
      </c>
      <c r="L51" s="76">
        <f t="shared" si="4"/>
        <v>-7067.2999999999993</v>
      </c>
      <c r="M51" s="77">
        <f t="shared" si="5"/>
        <v>64.409562226485988</v>
      </c>
      <c r="N51" s="109">
        <f t="shared" si="6"/>
        <v>6169.2</v>
      </c>
      <c r="O51" s="110">
        <f t="shared" si="7"/>
        <v>93.179072015466403</v>
      </c>
    </row>
    <row r="52" spans="1:15" s="1" customFormat="1" ht="40.5" customHeight="1">
      <c r="A52" s="8" t="s">
        <v>113</v>
      </c>
      <c r="B52" s="12"/>
      <c r="C52" s="100">
        <f>C48+C47+C44+C39+C36+C30+C25+C20+C17+C14+C6</f>
        <v>775885.20000000007</v>
      </c>
      <c r="D52" s="73">
        <f>D48+D47+D44+D39+D36+D30+D25+D20+D17+D14+D6</f>
        <v>920599.14</v>
      </c>
      <c r="E52" s="100">
        <f>E48+E47+E44+E39+E36+E30+E25+E20+E17+E14+E6</f>
        <v>1078230.3999999999</v>
      </c>
      <c r="F52" s="73">
        <f t="shared" si="0"/>
        <v>157631.25999999989</v>
      </c>
      <c r="G52" s="90">
        <f t="shared" si="1"/>
        <v>17.122681648388237</v>
      </c>
      <c r="H52" s="100">
        <f>H48+H47+H44+H39+H36+H30+H25+H20+H17+H14+H6</f>
        <v>849548.1</v>
      </c>
      <c r="I52" s="74">
        <v>100</v>
      </c>
      <c r="J52" s="73">
        <f t="shared" si="2"/>
        <v>-71051.040000000037</v>
      </c>
      <c r="K52" s="91">
        <f t="shared" si="3"/>
        <v>92.282087076466297</v>
      </c>
      <c r="L52" s="73">
        <f t="shared" si="4"/>
        <v>-228682.29999999993</v>
      </c>
      <c r="M52" s="91">
        <f t="shared" si="5"/>
        <v>78.790961560720234</v>
      </c>
      <c r="N52" s="112">
        <f>H52-C52</f>
        <v>73662.899999999907</v>
      </c>
      <c r="O52" s="111">
        <f t="shared" si="7"/>
        <v>9.494046284166771</v>
      </c>
    </row>
    <row r="53" spans="1:15" s="2" customFormat="1" ht="45.75" customHeight="1">
      <c r="C53" s="107">
        <f>C52-C54</f>
        <v>0</v>
      </c>
      <c r="D53" s="102"/>
      <c r="E53" s="103"/>
      <c r="F53" s="104"/>
      <c r="G53" s="105"/>
      <c r="H53" s="101">
        <f>H52-H54</f>
        <v>0</v>
      </c>
      <c r="I53" s="63"/>
      <c r="J53" s="62"/>
      <c r="K53" s="63"/>
    </row>
    <row r="54" spans="1:15" s="2" customFormat="1" ht="21.75" customHeight="1">
      <c r="C54" s="106">
        <v>775885.2</v>
      </c>
      <c r="D54" s="102"/>
      <c r="E54" s="103"/>
      <c r="F54" s="104"/>
      <c r="G54" s="105"/>
      <c r="H54" s="101">
        <v>849548.1</v>
      </c>
      <c r="I54" s="63"/>
      <c r="J54" s="62"/>
      <c r="K54" s="63"/>
    </row>
    <row r="55" spans="1:15" s="2" customFormat="1" ht="35.25" customHeight="1">
      <c r="B55" s="58"/>
      <c r="C55" s="108">
        <f>777123.4-C54</f>
        <v>1238.2000000000698</v>
      </c>
      <c r="D55" s="60"/>
      <c r="E55" s="69"/>
      <c r="F55" s="71"/>
      <c r="G55" s="61"/>
      <c r="H55" s="62">
        <f>849498.4-H54</f>
        <v>-49.699999999953434</v>
      </c>
      <c r="I55" s="63"/>
      <c r="J55" s="62"/>
      <c r="K55" s="63"/>
    </row>
    <row r="56" spans="1:15" s="1" customFormat="1" ht="22.5" customHeight="1">
      <c r="B56" s="59"/>
      <c r="D56" s="64"/>
      <c r="E56" s="70"/>
      <c r="F56" s="72"/>
      <c r="G56" s="59"/>
      <c r="H56" s="65"/>
      <c r="I56" s="66"/>
      <c r="J56" s="65"/>
      <c r="K56" s="66"/>
      <c r="L56" s="27"/>
      <c r="M56" s="27"/>
    </row>
    <row r="57" spans="1:15">
      <c r="D57" s="30"/>
      <c r="H57" s="15">
        <f>668556.4/849548.1*100</f>
        <v>78.695532365971985</v>
      </c>
    </row>
    <row r="58" spans="1:15">
      <c r="D58" s="29"/>
      <c r="H58" s="15">
        <f>52565.2/849548.1*100</f>
        <v>6.1874307058070048</v>
      </c>
    </row>
    <row r="59" spans="1:15">
      <c r="H59" s="15">
        <f>519088.6/849548.1*100</f>
        <v>61.101731614725516</v>
      </c>
    </row>
    <row r="60" spans="1:15">
      <c r="H60" s="15">
        <f>101316.7/849548.1*100</f>
        <v>11.925952162096532</v>
      </c>
    </row>
  </sheetData>
  <mergeCells count="13">
    <mergeCell ref="N3:O4"/>
    <mergeCell ref="A2:M2"/>
    <mergeCell ref="J4:K4"/>
    <mergeCell ref="L4:M4"/>
    <mergeCell ref="A3:A5"/>
    <mergeCell ref="C3:C5"/>
    <mergeCell ref="D3:G3"/>
    <mergeCell ref="H3:M3"/>
    <mergeCell ref="B3:B5"/>
    <mergeCell ref="D4:D5"/>
    <mergeCell ref="E4:E5"/>
    <mergeCell ref="F4:G4"/>
    <mergeCell ref="H4:I4"/>
  </mergeCells>
  <pageMargins left="0.5" right="0.31496062992125984" top="1.1417322834645669" bottom="0.74803149606299213" header="0.31496062992125984" footer="0.31496062992125984"/>
  <pageSetup paperSize="9" scale="5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D13" sqref="D13"/>
    </sheetView>
  </sheetViews>
  <sheetFormatPr defaultRowHeight="18.75"/>
  <cols>
    <col min="1" max="1" width="52.140625" style="19" customWidth="1"/>
    <col min="2" max="2" width="17.5703125" style="19" customWidth="1"/>
    <col min="3" max="3" width="13.140625" style="19" customWidth="1"/>
    <col min="4" max="4" width="15.140625" style="19" customWidth="1"/>
    <col min="5" max="5" width="18.42578125" style="19" customWidth="1"/>
    <col min="6" max="6" width="17.140625" style="19" customWidth="1"/>
    <col min="7" max="7" width="16.85546875" style="22" customWidth="1"/>
    <col min="8" max="8" width="12.42578125" style="22" customWidth="1"/>
    <col min="9" max="9" width="21.42578125" style="22" customWidth="1"/>
    <col min="10" max="10" width="9.140625" customWidth="1"/>
  </cols>
  <sheetData>
    <row r="1" spans="1:9">
      <c r="A1" s="21"/>
      <c r="B1" s="21"/>
      <c r="C1" s="21"/>
      <c r="D1" s="21"/>
      <c r="E1" s="21"/>
      <c r="F1" s="21"/>
      <c r="H1" s="22" t="s">
        <v>153</v>
      </c>
    </row>
    <row r="2" spans="1:9" s="18" customFormat="1">
      <c r="A2" s="147" t="s">
        <v>159</v>
      </c>
      <c r="B2" s="147"/>
      <c r="C2" s="147"/>
      <c r="D2" s="147"/>
      <c r="E2" s="147"/>
      <c r="F2" s="147"/>
      <c r="G2" s="147"/>
      <c r="H2" s="147"/>
      <c r="I2" s="147"/>
    </row>
    <row r="3" spans="1:9" ht="18.75" customHeight="1">
      <c r="A3" s="21"/>
      <c r="B3" s="21"/>
      <c r="C3" s="21"/>
      <c r="D3" s="21"/>
      <c r="E3" s="21"/>
      <c r="F3" s="21"/>
    </row>
    <row r="4" spans="1:9" ht="26.25" customHeight="1">
      <c r="A4" s="145" t="s">
        <v>5</v>
      </c>
      <c r="B4" s="145" t="s">
        <v>1</v>
      </c>
      <c r="C4" s="145"/>
      <c r="D4" s="145"/>
      <c r="E4" s="145"/>
      <c r="F4" s="145"/>
      <c r="G4" s="145" t="s">
        <v>2</v>
      </c>
      <c r="H4" s="145"/>
      <c r="I4" s="146"/>
    </row>
    <row r="5" spans="1:9" ht="60" customHeight="1">
      <c r="A5" s="145"/>
      <c r="B5" s="145" t="s">
        <v>101</v>
      </c>
      <c r="C5" s="145" t="s">
        <v>102</v>
      </c>
      <c r="D5" s="145"/>
      <c r="E5" s="145"/>
      <c r="F5" s="145"/>
      <c r="G5" s="145" t="s">
        <v>101</v>
      </c>
      <c r="H5" s="145" t="s">
        <v>111</v>
      </c>
      <c r="I5" s="145"/>
    </row>
    <row r="6" spans="1:9">
      <c r="A6" s="145"/>
      <c r="B6" s="145"/>
      <c r="C6" s="145" t="s">
        <v>0</v>
      </c>
      <c r="D6" s="145" t="s">
        <v>103</v>
      </c>
      <c r="E6" s="145" t="s">
        <v>104</v>
      </c>
      <c r="F6" s="145"/>
      <c r="G6" s="146"/>
      <c r="H6" s="145" t="s">
        <v>0</v>
      </c>
      <c r="I6" s="145" t="s">
        <v>103</v>
      </c>
    </row>
    <row r="7" spans="1:9" ht="56.25">
      <c r="A7" s="145"/>
      <c r="B7" s="145"/>
      <c r="C7" s="145"/>
      <c r="D7" s="145"/>
      <c r="E7" s="26" t="s">
        <v>105</v>
      </c>
      <c r="F7" s="26" t="s">
        <v>106</v>
      </c>
      <c r="G7" s="146"/>
      <c r="H7" s="145"/>
      <c r="I7" s="145"/>
    </row>
    <row r="8" spans="1:9">
      <c r="A8" s="26" t="s">
        <v>140</v>
      </c>
      <c r="B8" s="84">
        <v>915748.5</v>
      </c>
      <c r="C8" s="26"/>
      <c r="D8" s="26" t="s">
        <v>107</v>
      </c>
      <c r="E8" s="84">
        <v>209075</v>
      </c>
      <c r="F8" s="84">
        <v>706673.5</v>
      </c>
      <c r="G8" s="84">
        <v>915748.5</v>
      </c>
      <c r="H8" s="83"/>
      <c r="I8" s="83" t="s">
        <v>107</v>
      </c>
    </row>
    <row r="9" spans="1:9" s="18" customFormat="1">
      <c r="A9" s="92" t="s">
        <v>151</v>
      </c>
      <c r="B9" s="84">
        <f>B8+D9</f>
        <v>918785.29</v>
      </c>
      <c r="C9" s="20">
        <f>B9/B8*100-100</f>
        <v>0.33161834280919322</v>
      </c>
      <c r="D9" s="84">
        <f>E9+F9</f>
        <v>3036.7900000000373</v>
      </c>
      <c r="E9" s="84">
        <f>E10-E8</f>
        <v>380.5</v>
      </c>
      <c r="F9" s="84">
        <f>F10-F8</f>
        <v>2656.2900000000373</v>
      </c>
      <c r="G9" s="84">
        <f>G8+I9</f>
        <v>920599.2</v>
      </c>
      <c r="H9" s="25">
        <f>G10/G8*100-100</f>
        <v>0.52969783734289422</v>
      </c>
      <c r="I9" s="85">
        <f>G10-G8</f>
        <v>4850.6999999999534</v>
      </c>
    </row>
    <row r="10" spans="1:9">
      <c r="A10" s="26" t="s">
        <v>108</v>
      </c>
      <c r="B10" s="84">
        <v>918785.29</v>
      </c>
      <c r="C10" s="26"/>
      <c r="D10" s="26">
        <f>E10+F10</f>
        <v>918785.29</v>
      </c>
      <c r="E10" s="84">
        <v>209455.5</v>
      </c>
      <c r="F10" s="84">
        <v>709329.79</v>
      </c>
      <c r="G10" s="83">
        <v>920599.2</v>
      </c>
      <c r="H10" s="83"/>
      <c r="I10" s="83"/>
    </row>
    <row r="11" spans="1:9">
      <c r="A11" s="26" t="s">
        <v>109</v>
      </c>
      <c r="B11" s="26"/>
      <c r="C11" s="26"/>
      <c r="D11" s="20">
        <f>D10/B8*100-100</f>
        <v>0.33161834280919322</v>
      </c>
      <c r="E11" s="20">
        <f>E10/E8*100-100</f>
        <v>0.18199210809517297</v>
      </c>
      <c r="F11" s="20">
        <f>F10/F8*100-100</f>
        <v>0.37588645958848588</v>
      </c>
      <c r="G11" s="83"/>
      <c r="H11" s="83"/>
      <c r="I11" s="25">
        <f>G10/G8*100-100</f>
        <v>0.52969783734289422</v>
      </c>
    </row>
    <row r="12" spans="1:9" ht="23.25" customHeight="1">
      <c r="A12" s="148" t="s">
        <v>110</v>
      </c>
      <c r="B12" s="149"/>
      <c r="C12" s="149"/>
      <c r="D12" s="149"/>
      <c r="E12" s="149"/>
      <c r="F12" s="149"/>
      <c r="G12" s="149"/>
      <c r="H12" s="149"/>
      <c r="I12" s="150"/>
    </row>
    <row r="13" spans="1:9" ht="87" customHeight="1">
      <c r="A13" s="89" t="s">
        <v>141</v>
      </c>
      <c r="B13" s="26">
        <f>E13+F13</f>
        <v>809899.7</v>
      </c>
      <c r="C13" s="26"/>
      <c r="D13" s="26" t="s">
        <v>107</v>
      </c>
      <c r="E13" s="22">
        <v>228501</v>
      </c>
      <c r="F13" s="83">
        <v>581398.69999999995</v>
      </c>
      <c r="G13" s="83">
        <v>809899.7</v>
      </c>
      <c r="H13" s="83"/>
      <c r="I13" s="83" t="s">
        <v>107</v>
      </c>
    </row>
    <row r="14" spans="1:9" ht="37.5">
      <c r="A14" s="89" t="s">
        <v>147</v>
      </c>
      <c r="B14" s="26">
        <f>E14+F14</f>
        <v>813663.3</v>
      </c>
      <c r="C14" s="26"/>
      <c r="D14" s="26" t="s">
        <v>107</v>
      </c>
      <c r="E14" s="26">
        <v>235904</v>
      </c>
      <c r="F14" s="26">
        <v>577759.30000000005</v>
      </c>
      <c r="G14" s="83">
        <v>813663.3</v>
      </c>
      <c r="H14" s="83"/>
      <c r="I14" s="83" t="s">
        <v>107</v>
      </c>
    </row>
    <row r="15" spans="1:9">
      <c r="A15" s="23"/>
      <c r="B15" s="23"/>
      <c r="C15" s="23"/>
      <c r="D15" s="23"/>
      <c r="E15" s="23"/>
      <c r="F15" s="23"/>
      <c r="G15" s="24"/>
      <c r="H15" s="24"/>
      <c r="I15" s="24"/>
    </row>
  </sheetData>
  <mergeCells count="14">
    <mergeCell ref="G4:I4"/>
    <mergeCell ref="A2:I2"/>
    <mergeCell ref="A12:I12"/>
    <mergeCell ref="B4:F4"/>
    <mergeCell ref="A4:A7"/>
    <mergeCell ref="G5:G7"/>
    <mergeCell ref="H5:I5"/>
    <mergeCell ref="H6:H7"/>
    <mergeCell ref="I6:I7"/>
    <mergeCell ref="B5:B7"/>
    <mergeCell ref="C5:F5"/>
    <mergeCell ref="C6:C7"/>
    <mergeCell ref="D6:D7"/>
    <mergeCell ref="E6:F6"/>
  </mergeCells>
  <pageMargins left="1.1200000000000001" right="0.7" top="1.25" bottom="0.75" header="0.3" footer="0.3"/>
  <pageSetup paperSize="9" scale="6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 Исполнение по доходам</vt:lpstr>
      <vt:lpstr>3 Исполнениен по расходам</vt:lpstr>
      <vt:lpstr>1 все изменения плана</vt:lpstr>
      <vt:lpstr>'2 Исполнение по доходам'!Область_печати</vt:lpstr>
      <vt:lpstr>'3 Исполнениен по расходам'!Область_печати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КСП</cp:lastModifiedBy>
  <cp:lastPrinted>2021-11-09T00:32:04Z</cp:lastPrinted>
  <dcterms:created xsi:type="dcterms:W3CDTF">2019-04-02T03:17:45Z</dcterms:created>
  <dcterms:modified xsi:type="dcterms:W3CDTF">2021-11-16T02:09:25Z</dcterms:modified>
</cp:coreProperties>
</file>