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55" yWindow="-240" windowWidth="19290" windowHeight="11310" tabRatio="872" activeTab="12"/>
  </bookViews>
  <sheets>
    <sheet name="пр1-1" sheetId="4" r:id="rId1"/>
    <sheet name="пр1-2" sheetId="11" r:id="rId2"/>
    <sheet name="пр1-3" sheetId="12" r:id="rId3"/>
    <sheet name="1-4" sheetId="1" r:id="rId4"/>
    <sheet name="1-5" sheetId="2" r:id="rId5"/>
    <sheet name="1-6" sheetId="19" r:id="rId6"/>
    <sheet name="пр2" sheetId="36" r:id="rId7"/>
    <sheet name="пр3" sheetId="16" r:id="rId8"/>
    <sheet name="Ист 4 " sheetId="32" r:id="rId9"/>
    <sheet name="дот 5" sheetId="6" r:id="rId10"/>
    <sheet name="сбал 6" sheetId="15" r:id="rId11"/>
    <sheet name="мбт7" sheetId="26" r:id="rId12"/>
    <sheet name="8180" sheetId="34" r:id="rId13"/>
  </sheets>
  <definedNames>
    <definedName name="_xlnm._FilterDatabase" localSheetId="6" hidden="1">пр2!$A$12:$J$164</definedName>
    <definedName name="_xlnm._FilterDatabase" localSheetId="7" hidden="1">пр3!$A$12:$L$452</definedName>
    <definedName name="_xlnm.Print_Area" localSheetId="3">'1-4'!$A$1:$N$47</definedName>
    <definedName name="_xlnm.Print_Area" localSheetId="4">'1-5'!#REF!</definedName>
    <definedName name="_xlnm.Print_Area" localSheetId="5">'1-6'!$A$1:$M$47</definedName>
    <definedName name="_xlnm.Print_Area" localSheetId="9">'дот 5'!$A$1:$G$23</definedName>
    <definedName name="_xlnm.Print_Area" localSheetId="8">'Ист 4 '!$A$1:$F$27</definedName>
    <definedName name="_xlnm.Print_Area" localSheetId="0">'пр1-1'!#REF!</definedName>
    <definedName name="_xlnm.Print_Area" localSheetId="1">'пр1-2'!#REF!</definedName>
    <definedName name="_xlnm.Print_Area" localSheetId="6">пр2!$A$1:$G$164</definedName>
    <definedName name="_xlnm.Print_Area" localSheetId="7">пр3!$A$1:$I$452</definedName>
    <definedName name="_xlnm.Print_Area" localSheetId="10">'сбал 6'!$A$1:$D$22</definedName>
  </definedNames>
  <calcPr calcId="124519"/>
</workbook>
</file>

<file path=xl/calcChain.xml><?xml version="1.0" encoding="utf-8"?>
<calcChain xmlns="http://schemas.openxmlformats.org/spreadsheetml/2006/main">
  <c r="G164" i="36"/>
  <c r="F164"/>
  <c r="E164"/>
  <c r="G163"/>
  <c r="G161" s="1"/>
  <c r="F163"/>
  <c r="F161" s="1"/>
  <c r="E163"/>
  <c r="E161" s="1"/>
  <c r="I157"/>
  <c r="J157"/>
  <c r="F105"/>
  <c r="G102"/>
  <c r="F102"/>
  <c r="E102"/>
  <c r="G97"/>
  <c r="F97"/>
  <c r="G77"/>
  <c r="F66"/>
  <c r="E66"/>
  <c r="G40"/>
  <c r="G12"/>
  <c r="I81" i="16"/>
  <c r="H81"/>
  <c r="G81"/>
  <c r="H70"/>
  <c r="I70"/>
  <c r="G270"/>
  <c r="G269" s="1"/>
  <c r="G268" s="1"/>
  <c r="G256"/>
  <c r="G255"/>
  <c r="G86"/>
  <c r="G85" s="1"/>
  <c r="G364"/>
  <c r="B21" i="15"/>
  <c r="B20"/>
  <c r="B18"/>
  <c r="B19"/>
  <c r="B17"/>
  <c r="B16"/>
  <c r="B15"/>
  <c r="B14"/>
  <c r="B13"/>
  <c r="B12"/>
  <c r="B10"/>
  <c r="B9"/>
  <c r="G66" i="36" l="1"/>
  <c r="G105"/>
  <c r="E40"/>
  <c r="F12"/>
  <c r="E12"/>
  <c r="F40"/>
  <c r="F77"/>
  <c r="E97"/>
  <c r="E122"/>
  <c r="E77"/>
  <c r="G122"/>
  <c r="F122"/>
  <c r="H157"/>
  <c r="E105"/>
  <c r="G386" i="16"/>
  <c r="G388"/>
  <c r="G193"/>
  <c r="D43" i="1"/>
  <c r="E43"/>
  <c r="C43"/>
  <c r="L43" s="1"/>
  <c r="D13"/>
  <c r="M13" s="1"/>
  <c r="N12"/>
  <c r="N15"/>
  <c r="N16"/>
  <c r="N18"/>
  <c r="N19"/>
  <c r="N20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4"/>
  <c r="N45"/>
  <c r="N46"/>
  <c r="N47"/>
  <c r="M12"/>
  <c r="M15"/>
  <c r="M16"/>
  <c r="M17"/>
  <c r="M18"/>
  <c r="M19"/>
  <c r="M20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4"/>
  <c r="M45"/>
  <c r="M46"/>
  <c r="M47"/>
  <c r="L10"/>
  <c r="L11"/>
  <c r="L12"/>
  <c r="L15"/>
  <c r="L16"/>
  <c r="L18"/>
  <c r="L19"/>
  <c r="L20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4"/>
  <c r="L45"/>
  <c r="L46"/>
  <c r="L47"/>
  <c r="K21"/>
  <c r="N21" s="1"/>
  <c r="J21"/>
  <c r="K8"/>
  <c r="J8"/>
  <c r="I43"/>
  <c r="I21"/>
  <c r="I8"/>
  <c r="D22"/>
  <c r="M22" s="1"/>
  <c r="E22"/>
  <c r="E21" s="1"/>
  <c r="C22"/>
  <c r="L22" s="1"/>
  <c r="M43"/>
  <c r="N43"/>
  <c r="D17"/>
  <c r="E17"/>
  <c r="N17" s="1"/>
  <c r="C17"/>
  <c r="L17" s="1"/>
  <c r="C21"/>
  <c r="D11"/>
  <c r="M11" s="1"/>
  <c r="E11"/>
  <c r="N11" s="1"/>
  <c r="I276" i="16"/>
  <c r="I275" s="1"/>
  <c r="I274" s="1"/>
  <c r="I273" s="1"/>
  <c r="H276"/>
  <c r="H275" s="1"/>
  <c r="H274" s="1"/>
  <c r="H273" s="1"/>
  <c r="G276"/>
  <c r="G275" s="1"/>
  <c r="G274" s="1"/>
  <c r="G273" s="1"/>
  <c r="H405"/>
  <c r="I388"/>
  <c r="I405"/>
  <c r="I386"/>
  <c r="I364"/>
  <c r="I356"/>
  <c r="I311"/>
  <c r="I309"/>
  <c r="I300"/>
  <c r="H311"/>
  <c r="H364"/>
  <c r="H356"/>
  <c r="H309"/>
  <c r="H300"/>
  <c r="G63"/>
  <c r="G61"/>
  <c r="I232"/>
  <c r="I231" s="1"/>
  <c r="I230" s="1"/>
  <c r="I234"/>
  <c r="I236"/>
  <c r="I239"/>
  <c r="I238" s="1"/>
  <c r="I243"/>
  <c r="I242" s="1"/>
  <c r="I245"/>
  <c r="I357"/>
  <c r="H388"/>
  <c r="H386" s="1"/>
  <c r="H451"/>
  <c r="I451"/>
  <c r="G451"/>
  <c r="D10" i="1"/>
  <c r="M10" s="1"/>
  <c r="E10"/>
  <c r="N10" s="1"/>
  <c r="C10"/>
  <c r="C11"/>
  <c r="D49" i="2"/>
  <c r="E49"/>
  <c r="C49"/>
  <c r="G160" i="36" l="1"/>
  <c r="G165" s="1"/>
  <c r="E160"/>
  <c r="E165" s="1"/>
  <c r="F160"/>
  <c r="F165" s="1"/>
  <c r="C13" i="1"/>
  <c r="L13" s="1"/>
  <c r="D9"/>
  <c r="M9" s="1"/>
  <c r="E13"/>
  <c r="D21"/>
  <c r="M21" s="1"/>
  <c r="C9"/>
  <c r="L9" s="1"/>
  <c r="D8"/>
  <c r="M8" s="1"/>
  <c r="L21"/>
  <c r="I241" i="16"/>
  <c r="I233"/>
  <c r="G449"/>
  <c r="D65" i="2"/>
  <c r="E65"/>
  <c r="E64" s="1"/>
  <c r="C65"/>
  <c r="D64"/>
  <c r="C64"/>
  <c r="D56"/>
  <c r="E56"/>
  <c r="D62"/>
  <c r="E62"/>
  <c r="C62"/>
  <c r="C56" s="1"/>
  <c r="D57"/>
  <c r="E57"/>
  <c r="C57"/>
  <c r="D48"/>
  <c r="D10" s="1"/>
  <c r="E48"/>
  <c r="E10" s="1"/>
  <c r="C48"/>
  <c r="D53"/>
  <c r="D52" s="1"/>
  <c r="E53"/>
  <c r="C53"/>
  <c r="E52"/>
  <c r="C52"/>
  <c r="D50"/>
  <c r="E50"/>
  <c r="C50"/>
  <c r="D45"/>
  <c r="E45"/>
  <c r="E44" s="1"/>
  <c r="C45"/>
  <c r="C44" s="1"/>
  <c r="D44"/>
  <c r="D33"/>
  <c r="E33"/>
  <c r="D34"/>
  <c r="E34"/>
  <c r="D42"/>
  <c r="E42"/>
  <c r="C42"/>
  <c r="D40"/>
  <c r="E40"/>
  <c r="C40"/>
  <c r="D38"/>
  <c r="E38"/>
  <c r="C38"/>
  <c r="D35"/>
  <c r="E35"/>
  <c r="C35"/>
  <c r="D31"/>
  <c r="E31"/>
  <c r="C31"/>
  <c r="D28"/>
  <c r="E28"/>
  <c r="E27" s="1"/>
  <c r="C28"/>
  <c r="D27"/>
  <c r="C27"/>
  <c r="D22"/>
  <c r="E22"/>
  <c r="C22"/>
  <c r="D16"/>
  <c r="E16"/>
  <c r="D17"/>
  <c r="E17"/>
  <c r="C17"/>
  <c r="C16" s="1"/>
  <c r="D11"/>
  <c r="E11"/>
  <c r="C11"/>
  <c r="I381" i="16"/>
  <c r="H381"/>
  <c r="G381"/>
  <c r="I384"/>
  <c r="H384"/>
  <c r="H387"/>
  <c r="I387"/>
  <c r="G387"/>
  <c r="G384" s="1"/>
  <c r="C19" i="34"/>
  <c r="D19"/>
  <c r="B19"/>
  <c r="G394" i="16"/>
  <c r="G393" s="1"/>
  <c r="H304"/>
  <c r="H303" s="1"/>
  <c r="I304"/>
  <c r="I303" s="1"/>
  <c r="I213"/>
  <c r="I216"/>
  <c r="N13" i="1" l="1"/>
  <c r="E9"/>
  <c r="C8"/>
  <c r="L8" s="1"/>
  <c r="G10" i="2"/>
  <c r="H452" i="16"/>
  <c r="C34" i="2"/>
  <c r="C33" s="1"/>
  <c r="C10" s="1"/>
  <c r="F10" s="1"/>
  <c r="H434" i="16"/>
  <c r="I434"/>
  <c r="G434"/>
  <c r="H391"/>
  <c r="I391"/>
  <c r="G391"/>
  <c r="H377"/>
  <c r="I377"/>
  <c r="G377"/>
  <c r="H359"/>
  <c r="I359"/>
  <c r="G359"/>
  <c r="H312"/>
  <c r="I312"/>
  <c r="G312"/>
  <c r="H301"/>
  <c r="I301"/>
  <c r="G301"/>
  <c r="H170"/>
  <c r="I170"/>
  <c r="G170"/>
  <c r="E8" i="1" l="1"/>
  <c r="N9"/>
  <c r="G452" i="16"/>
  <c r="H25"/>
  <c r="I25"/>
  <c r="H41"/>
  <c r="H40" s="1"/>
  <c r="I41"/>
  <c r="I40" s="1"/>
  <c r="G41"/>
  <c r="G40" s="1"/>
  <c r="G154"/>
  <c r="G152"/>
  <c r="N8" i="1" l="1"/>
  <c r="H10" i="2"/>
  <c r="I452" i="16"/>
  <c r="G151"/>
  <c r="G150" s="1"/>
  <c r="H232"/>
  <c r="G350"/>
  <c r="H351"/>
  <c r="I351" s="1"/>
  <c r="I350" s="1"/>
  <c r="H350" l="1"/>
  <c r="G144"/>
  <c r="H237" l="1"/>
  <c r="H235"/>
  <c r="G314"/>
  <c r="G289"/>
  <c r="I319"/>
  <c r="H325"/>
  <c r="H371"/>
  <c r="I371"/>
  <c r="G316"/>
  <c r="H379"/>
  <c r="I379"/>
  <c r="G379"/>
  <c r="H375"/>
  <c r="I375"/>
  <c r="G375"/>
  <c r="H373"/>
  <c r="I373"/>
  <c r="G373"/>
  <c r="G70"/>
  <c r="I249"/>
  <c r="I248" s="1"/>
  <c r="I247" s="1"/>
  <c r="H114"/>
  <c r="I114"/>
  <c r="H35"/>
  <c r="I35"/>
  <c r="G35"/>
  <c r="H108"/>
  <c r="I108"/>
  <c r="H120"/>
  <c r="H119" s="1"/>
  <c r="I120"/>
  <c r="I119" s="1"/>
  <c r="G120"/>
  <c r="G254"/>
  <c r="G205"/>
  <c r="H97"/>
  <c r="I205"/>
  <c r="G174"/>
  <c r="D14" i="32"/>
  <c r="D13"/>
  <c r="D12" s="1"/>
  <c r="D10" s="1"/>
  <c r="D8" s="1"/>
  <c r="G365" i="16" l="1"/>
  <c r="I54"/>
  <c r="I53" s="1"/>
  <c r="H365"/>
  <c r="I299"/>
  <c r="I298" s="1"/>
  <c r="I297" s="1"/>
  <c r="H299"/>
  <c r="H298" s="1"/>
  <c r="H297" s="1"/>
  <c r="G325"/>
  <c r="G304"/>
  <c r="G303" s="1"/>
  <c r="G299"/>
  <c r="G298" s="1"/>
  <c r="I254"/>
  <c r="G97"/>
  <c r="G99"/>
  <c r="G96" l="1"/>
  <c r="H449" l="1"/>
  <c r="E23" i="32" s="1"/>
  <c r="E22" s="1"/>
  <c r="E21" s="1"/>
  <c r="E20" s="1"/>
  <c r="I449" i="16"/>
  <c r="F23" i="32" s="1"/>
  <c r="F22" s="1"/>
  <c r="F21" s="1"/>
  <c r="F20" s="1"/>
  <c r="D23"/>
  <c r="D22" s="1"/>
  <c r="D21" s="1"/>
  <c r="D20" s="1"/>
  <c r="H249" i="16"/>
  <c r="H248" s="1"/>
  <c r="H247" s="1"/>
  <c r="G371"/>
  <c r="G249"/>
  <c r="G248" s="1"/>
  <c r="G247" s="1"/>
  <c r="G83"/>
  <c r="G90"/>
  <c r="G89" s="1"/>
  <c r="G88" s="1"/>
  <c r="I334" l="1"/>
  <c r="I333" s="1"/>
  <c r="I332" s="1"/>
  <c r="I289"/>
  <c r="I288" s="1"/>
  <c r="I253"/>
  <c r="I252" s="1"/>
  <c r="I251" s="1"/>
  <c r="I423"/>
  <c r="I204"/>
  <c r="I203" s="1"/>
  <c r="I362"/>
  <c r="I354"/>
  <c r="I97"/>
  <c r="H354"/>
  <c r="G362"/>
  <c r="H362"/>
  <c r="I403"/>
  <c r="H403"/>
  <c r="G349"/>
  <c r="G348" s="1"/>
  <c r="H310"/>
  <c r="G245"/>
  <c r="G243"/>
  <c r="G242" s="1"/>
  <c r="H239"/>
  <c r="H238" s="1"/>
  <c r="G236"/>
  <c r="G234"/>
  <c r="G231"/>
  <c r="G230" s="1"/>
  <c r="G228"/>
  <c r="G227" s="1"/>
  <c r="G440"/>
  <c r="H440"/>
  <c r="I440"/>
  <c r="G438"/>
  <c r="H438"/>
  <c r="I438"/>
  <c r="I79"/>
  <c r="I78" s="1"/>
  <c r="I77" s="1"/>
  <c r="G137"/>
  <c r="G136" s="1"/>
  <c r="H137"/>
  <c r="H136" s="1"/>
  <c r="I137"/>
  <c r="I136" s="1"/>
  <c r="G191"/>
  <c r="H191"/>
  <c r="I191"/>
  <c r="G189"/>
  <c r="H189"/>
  <c r="I189"/>
  <c r="H442"/>
  <c r="G442"/>
  <c r="G423"/>
  <c r="I37"/>
  <c r="H432"/>
  <c r="G432"/>
  <c r="G32"/>
  <c r="H32"/>
  <c r="C22" i="15"/>
  <c r="D22"/>
  <c r="B22"/>
  <c r="B23" i="6"/>
  <c r="D23"/>
  <c r="E23"/>
  <c r="F23"/>
  <c r="G23"/>
  <c r="I32" i="16"/>
  <c r="I432"/>
  <c r="H423"/>
  <c r="I389"/>
  <c r="I383" s="1"/>
  <c r="H446"/>
  <c r="G446"/>
  <c r="I446"/>
  <c r="H444"/>
  <c r="G444"/>
  <c r="I444"/>
  <c r="I442"/>
  <c r="G422"/>
  <c r="H422" s="1"/>
  <c r="G421"/>
  <c r="H421" s="1"/>
  <c r="G420"/>
  <c r="H420" s="1"/>
  <c r="G419"/>
  <c r="H419" s="1"/>
  <c r="G418"/>
  <c r="H418" s="1"/>
  <c r="G417"/>
  <c r="H417" s="1"/>
  <c r="I414"/>
  <c r="G413"/>
  <c r="H413" s="1"/>
  <c r="G412"/>
  <c r="H412" s="1"/>
  <c r="G411"/>
  <c r="H411" s="1"/>
  <c r="G410"/>
  <c r="H410" s="1"/>
  <c r="G409"/>
  <c r="I406"/>
  <c r="H394"/>
  <c r="H393" s="1"/>
  <c r="I394"/>
  <c r="I393" s="1"/>
  <c r="H369"/>
  <c r="I369"/>
  <c r="H367"/>
  <c r="G367"/>
  <c r="I367"/>
  <c r="I365"/>
  <c r="H389"/>
  <c r="H383" s="1"/>
  <c r="G389"/>
  <c r="G383" s="1"/>
  <c r="H357"/>
  <c r="G357"/>
  <c r="H346"/>
  <c r="H345" s="1"/>
  <c r="G346"/>
  <c r="G345" s="1"/>
  <c r="I346"/>
  <c r="I345" s="1"/>
  <c r="G337"/>
  <c r="H337" s="1"/>
  <c r="G335"/>
  <c r="H330"/>
  <c r="I326"/>
  <c r="I325" s="1"/>
  <c r="G324"/>
  <c r="H324" s="1"/>
  <c r="G323"/>
  <c r="I310"/>
  <c r="I308"/>
  <c r="I228"/>
  <c r="I227" s="1"/>
  <c r="I222"/>
  <c r="I221" s="1"/>
  <c r="I220" s="1"/>
  <c r="H213"/>
  <c r="G213"/>
  <c r="H200"/>
  <c r="G200"/>
  <c r="I200"/>
  <c r="H198"/>
  <c r="G198"/>
  <c r="I198"/>
  <c r="G195"/>
  <c r="H195" s="1"/>
  <c r="I187"/>
  <c r="I185" s="1"/>
  <c r="H174"/>
  <c r="I49"/>
  <c r="I44"/>
  <c r="I20"/>
  <c r="I19" s="1"/>
  <c r="H99"/>
  <c r="H96" s="1"/>
  <c r="I99"/>
  <c r="I29"/>
  <c r="G169"/>
  <c r="H169" s="1"/>
  <c r="H168" s="1"/>
  <c r="I168"/>
  <c r="I166"/>
  <c r="G163"/>
  <c r="I163"/>
  <c r="I161"/>
  <c r="H157"/>
  <c r="H156" s="1"/>
  <c r="G157"/>
  <c r="G156" s="1"/>
  <c r="I157"/>
  <c r="I156" s="1"/>
  <c r="H143"/>
  <c r="H142" s="1"/>
  <c r="G143"/>
  <c r="G142" s="1"/>
  <c r="I143"/>
  <c r="I142" s="1"/>
  <c r="H141"/>
  <c r="H140" s="1"/>
  <c r="H139" s="1"/>
  <c r="I140"/>
  <c r="I139" s="1"/>
  <c r="G218"/>
  <c r="I218"/>
  <c r="I215" s="1"/>
  <c r="I212" s="1"/>
  <c r="H148"/>
  <c r="H147" s="1"/>
  <c r="H146" s="1"/>
  <c r="G148"/>
  <c r="G147" s="1"/>
  <c r="G146" s="1"/>
  <c r="I148"/>
  <c r="I147" s="1"/>
  <c r="I146" s="1"/>
  <c r="H134"/>
  <c r="G134"/>
  <c r="I134"/>
  <c r="H131"/>
  <c r="H130" s="1"/>
  <c r="H129" s="1"/>
  <c r="I131"/>
  <c r="I130" s="1"/>
  <c r="I129" s="1"/>
  <c r="G117"/>
  <c r="G114"/>
  <c r="G113"/>
  <c r="G112"/>
  <c r="I103"/>
  <c r="I102" s="1"/>
  <c r="G95"/>
  <c r="G94" s="1"/>
  <c r="G93" s="1"/>
  <c r="I94"/>
  <c r="I93" s="1"/>
  <c r="H79"/>
  <c r="H78" s="1"/>
  <c r="H77" s="1"/>
  <c r="I73"/>
  <c r="I72" s="1"/>
  <c r="G65"/>
  <c r="H65" s="1"/>
  <c r="I63"/>
  <c r="G55"/>
  <c r="I15"/>
  <c r="I14" s="1"/>
  <c r="H218"/>
  <c r="G131"/>
  <c r="G130" s="1"/>
  <c r="G129" s="1"/>
  <c r="H37"/>
  <c r="G37"/>
  <c r="G216"/>
  <c r="H216"/>
  <c r="C23" i="6"/>
  <c r="G166" i="16"/>
  <c r="H166"/>
  <c r="H161"/>
  <c r="G161"/>
  <c r="H205"/>
  <c r="G354"/>
  <c r="G403"/>
  <c r="G310"/>
  <c r="G308"/>
  <c r="G369"/>
  <c r="G329"/>
  <c r="G328" s="1"/>
  <c r="G327" s="1"/>
  <c r="H308"/>
  <c r="G140"/>
  <c r="G139" s="1"/>
  <c r="G361" l="1"/>
  <c r="H307"/>
  <c r="H353"/>
  <c r="I361"/>
  <c r="H361"/>
  <c r="I353"/>
  <c r="I307"/>
  <c r="G353"/>
  <c r="H165"/>
  <c r="I165"/>
  <c r="G307"/>
  <c r="I24"/>
  <c r="C25" i="6"/>
  <c r="H349" i="16"/>
  <c r="H348" s="1"/>
  <c r="I349"/>
  <c r="I348" s="1"/>
  <c r="H323"/>
  <c r="H319" s="1"/>
  <c r="H318" s="1"/>
  <c r="G319"/>
  <c r="G318" s="1"/>
  <c r="G25" i="6"/>
  <c r="E25"/>
  <c r="L442" i="16"/>
  <c r="J442"/>
  <c r="I174"/>
  <c r="I173" s="1"/>
  <c r="K442"/>
  <c r="H409"/>
  <c r="G406"/>
  <c r="G334"/>
  <c r="G333" s="1"/>
  <c r="G332" s="1"/>
  <c r="H55"/>
  <c r="H54" s="1"/>
  <c r="H53" s="1"/>
  <c r="G54"/>
  <c r="G53" s="1"/>
  <c r="H329"/>
  <c r="H328" s="1"/>
  <c r="H327" s="1"/>
  <c r="I330"/>
  <c r="I329" s="1"/>
  <c r="I328" s="1"/>
  <c r="I327" s="1"/>
  <c r="H335"/>
  <c r="H334" s="1"/>
  <c r="H333" s="1"/>
  <c r="H332" s="1"/>
  <c r="H254"/>
  <c r="H253" s="1"/>
  <c r="H252" s="1"/>
  <c r="H251" s="1"/>
  <c r="H133"/>
  <c r="G133"/>
  <c r="I133"/>
  <c r="I184"/>
  <c r="I183" s="1"/>
  <c r="G57"/>
  <c r="G56" s="1"/>
  <c r="G108"/>
  <c r="G215"/>
  <c r="G212" s="1"/>
  <c r="H204"/>
  <c r="H203" s="1"/>
  <c r="G204"/>
  <c r="G203" s="1"/>
  <c r="G297"/>
  <c r="G253"/>
  <c r="G197"/>
  <c r="G196" s="1"/>
  <c r="I226"/>
  <c r="H236"/>
  <c r="H197"/>
  <c r="H196" s="1"/>
  <c r="I96"/>
  <c r="I92" s="1"/>
  <c r="G49"/>
  <c r="H95"/>
  <c r="H94" s="1"/>
  <c r="H93" s="1"/>
  <c r="H92" s="1"/>
  <c r="G160"/>
  <c r="I107"/>
  <c r="G92"/>
  <c r="H437"/>
  <c r="H436" s="1"/>
  <c r="H245"/>
  <c r="G241"/>
  <c r="H215"/>
  <c r="H212" s="1"/>
  <c r="I160"/>
  <c r="G397"/>
  <c r="G25"/>
  <c r="I437"/>
  <c r="I436" s="1"/>
  <c r="I318"/>
  <c r="H163"/>
  <c r="H160" s="1"/>
  <c r="H234"/>
  <c r="H20"/>
  <c r="H19" s="1"/>
  <c r="G239"/>
  <c r="G238" s="1"/>
  <c r="G414"/>
  <c r="G15"/>
  <c r="I43"/>
  <c r="H173"/>
  <c r="G185"/>
  <c r="G184" s="1"/>
  <c r="H243"/>
  <c r="H242" s="1"/>
  <c r="H29"/>
  <c r="H24" s="1"/>
  <c r="G44"/>
  <c r="G20"/>
  <c r="G19" s="1"/>
  <c r="H228"/>
  <c r="H227" s="1"/>
  <c r="G173"/>
  <c r="I197"/>
  <c r="I196" s="1"/>
  <c r="G222"/>
  <c r="G221" s="1"/>
  <c r="G220" s="1"/>
  <c r="H289"/>
  <c r="H288" s="1"/>
  <c r="H414"/>
  <c r="G233"/>
  <c r="G79"/>
  <c r="G168"/>
  <c r="G165" s="1"/>
  <c r="H44"/>
  <c r="H185"/>
  <c r="G119"/>
  <c r="G29"/>
  <c r="G437"/>
  <c r="G436" s="1"/>
  <c r="H231"/>
  <c r="H230" s="1"/>
  <c r="H15"/>
  <c r="H14" s="1"/>
  <c r="H49"/>
  <c r="H222"/>
  <c r="H221" s="1"/>
  <c r="H220" s="1"/>
  <c r="H306" l="1"/>
  <c r="H287" s="1"/>
  <c r="I306"/>
  <c r="I287" s="1"/>
  <c r="H159"/>
  <c r="I159"/>
  <c r="G159"/>
  <c r="G396"/>
  <c r="G352" s="1"/>
  <c r="G331" s="1"/>
  <c r="G24"/>
  <c r="I202"/>
  <c r="H406"/>
  <c r="G107"/>
  <c r="G106" s="1"/>
  <c r="G288"/>
  <c r="G14"/>
  <c r="H397"/>
  <c r="I397"/>
  <c r="I172"/>
  <c r="H184"/>
  <c r="H183" s="1"/>
  <c r="H172" s="1"/>
  <c r="G183"/>
  <c r="G172" s="1"/>
  <c r="H107"/>
  <c r="H106" s="1"/>
  <c r="H241"/>
  <c r="H233"/>
  <c r="G252"/>
  <c r="G251" s="1"/>
  <c r="G43"/>
  <c r="G78"/>
  <c r="G77" s="1"/>
  <c r="H226"/>
  <c r="G306"/>
  <c r="G226"/>
  <c r="G202" s="1"/>
  <c r="I106"/>
  <c r="H43"/>
  <c r="H396" l="1"/>
  <c r="H352" s="1"/>
  <c r="G13"/>
  <c r="G12" s="1"/>
  <c r="I396"/>
  <c r="I352" s="1"/>
  <c r="G105"/>
  <c r="G287"/>
  <c r="H202"/>
  <c r="H105"/>
  <c r="I105"/>
  <c r="G448" l="1"/>
  <c r="G453" s="1"/>
  <c r="H331"/>
  <c r="I331"/>
  <c r="I57"/>
  <c r="I56" s="1"/>
  <c r="H57"/>
  <c r="H56" l="1"/>
  <c r="H13" s="1"/>
  <c r="H12" s="1"/>
  <c r="H448" s="1"/>
  <c r="I13"/>
  <c r="I12" s="1"/>
  <c r="I448" s="1"/>
  <c r="D27" i="32"/>
  <c r="D26" s="1"/>
  <c r="D25" s="1"/>
  <c r="D24" s="1"/>
  <c r="D19" s="1"/>
  <c r="I453" i="16" l="1"/>
  <c r="F27" i="32"/>
  <c r="F26" s="1"/>
  <c r="F25" s="1"/>
  <c r="F24" s="1"/>
  <c r="F19" s="1"/>
  <c r="F15" s="1"/>
  <c r="F14" s="1"/>
  <c r="F13" s="1"/>
  <c r="F12" s="1"/>
  <c r="F10" s="1"/>
  <c r="F8" s="1"/>
  <c r="E27"/>
  <c r="E26" s="1"/>
  <c r="E25" s="1"/>
  <c r="E24" s="1"/>
  <c r="E19" s="1"/>
  <c r="E15" s="1"/>
  <c r="E14" s="1"/>
  <c r="E13" s="1"/>
  <c r="E12" s="1"/>
  <c r="E10" s="1"/>
  <c r="E8" s="1"/>
  <c r="H453" i="16"/>
</calcChain>
</file>

<file path=xl/sharedStrings.xml><?xml version="1.0" encoding="utf-8"?>
<sst xmlns="http://schemas.openxmlformats.org/spreadsheetml/2006/main" count="3143" uniqueCount="806">
  <si>
    <t>ДОХОДЫ ОТ ПРОДАЖИ МАТЕРИАЛЬНЫХ И НЕМАТЕРИАЛЬНЫХ АКТИВОВ</t>
  </si>
  <si>
    <t>1  14  00000  00  0000  000</t>
  </si>
  <si>
    <t>ШТРАФЫ, САНКЦИИ, ВОЗМЕЩЕНИЕ УЩЕРБА</t>
  </si>
  <si>
    <t>1  16  00000  00  0000  000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</si>
  <si>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 автономных учреждений), в части реализации основных средств по указанному имуществу</t>
  </si>
  <si>
    <t xml:space="preserve">      НАЦИОНАЛЬНАЯ ОБОРОНА</t>
  </si>
  <si>
    <t xml:space="preserve">        Мобилизационная подготовка экономики</t>
  </si>
  <si>
    <t>Доходы от продажи квартир, находящихся в собственности муниципальных районов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</si>
  <si>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</si>
  <si>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</si>
  <si>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</si>
  <si>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1  03  00000  00  0000  000</t>
  </si>
  <si>
    <t>Акцизы по подакцизным товарам (продукции), производимым на территории Российской Федерации</t>
  </si>
  <si>
    <t>1  03  02000  01  0000  110</t>
  </si>
  <si>
    <t>Доходы от уплаты акцизов на дизельное топливо,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</si>
  <si>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</si>
  <si>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</si>
  <si>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1  03  02240  01  0000  110</t>
  </si>
  <si>
    <t>Доходы от уплаты акцизов на автомобильный бензин,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</si>
  <si>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1  03  02250  01  0000  110</t>
  </si>
  <si>
    <t>Доходы от уплаты акцизов на прямогонный бензин,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</si>
  <si>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1  03  02260  01  0000  110</t>
  </si>
  <si>
    <t>ГОСУДАРСТВЕННАЯ ПОШЛИНА</t>
  </si>
  <si>
    <t>1  08  00000  00  0000  000</t>
  </si>
  <si>
    <t>Государственная пошлина по делам, рассматриваемым в судах общей юрисдикции, мировыми судьями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</si>
  <si>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</si>
  <si>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</si>
  <si>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</si>
  <si>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автономных учреждений)</t>
  </si>
  <si>
    <t>1  11  05035  05  0000  120</t>
  </si>
  <si>
    <t xml:space="preserve">                                                                     Приложение № 3</t>
  </si>
  <si>
    <t>Прочие межбюджетные трансферты, передаваемые бюджетам муниципальных районов</t>
  </si>
  <si>
    <t>БЕЗВОЗМЕЗДНЫЕ ПОСТУПЛЕНИЯ ВСЕГО</t>
  </si>
  <si>
    <t xml:space="preserve"> НАЛОГОВЫЕ И НЕНАЛОГОВЫЕ ДОХОДЫ ВСЕГО</t>
  </si>
  <si>
    <t>Приложение 1-1</t>
  </si>
  <si>
    <t>Перечень</t>
  </si>
  <si>
    <t>Код бюджетной классификации</t>
  </si>
  <si>
    <t>Наименование кода бюджетной классификации</t>
  </si>
  <si>
    <t>Комитет по финансам администрации муниципального района «Агинский район»</t>
  </si>
  <si>
    <t>902 1 11 02033 05 0000 120</t>
  </si>
  <si>
    <t>Доходы от размещения временно свободных средств бюджетов муниципальных районов</t>
  </si>
  <si>
    <t>902 1 13 01995 05 0000 130</t>
  </si>
  <si>
    <t>Прочие доходы от оказания платных услуг (работ) получателями средств бюджетов муниципальных районов</t>
  </si>
  <si>
    <t>902 1 15 02050 05 0000 140</t>
  </si>
  <si>
    <t>Платежи, взимаемые органами управления (организациями)  муниципальных районов за выполнение определенных функций</t>
  </si>
  <si>
    <t>Денежные взыскания (штрафы) за нарушение бюджетного законодательства (в части бюджетов муниципальных районов)</t>
  </si>
  <si>
    <t>Невыясненные поступления, зачисляемые в бюджеты муниципальных районов</t>
  </si>
  <si>
    <t>Дотации бюджетам муниципальных районов на выравнивание бюджетной обеспеченности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</si>
  <si>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</si>
  <si>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Амитхаша</t>
  </si>
  <si>
    <t>Орловский</t>
  </si>
  <si>
    <t>Новоорловск</t>
  </si>
  <si>
    <t>Будулан</t>
  </si>
  <si>
    <t>Гунэй</t>
  </si>
  <si>
    <t>Кункур</t>
  </si>
  <si>
    <t>Сахюрта</t>
  </si>
  <si>
    <t>Судунтуй</t>
  </si>
  <si>
    <t>Урда-Ага</t>
  </si>
  <si>
    <t>Хойто-Ага</t>
  </si>
  <si>
    <t>Цокто-Хангил</t>
  </si>
  <si>
    <t>Челутай</t>
  </si>
  <si>
    <t>Южный Аргалей</t>
  </si>
  <si>
    <t>Субвенции бюджетам муниципальных районов и городских округов на обеспечение государственных гарантий прав граждан на получение общедоступного и бесплатного дошкольного, общего образования в общеобразовательных учреждениях в соответствии с Законом Забайкальского края от 29 апреля 2009 года№168- ЗЗК</t>
  </si>
  <si>
    <t>Всего расходов:</t>
  </si>
  <si>
    <t>1  01  02010  01  0000  110</t>
  </si>
  <si>
    <t>1  01  02020  01  0000  110</t>
  </si>
  <si>
    <t>ЦСР</t>
  </si>
  <si>
    <t>ВР</t>
  </si>
  <si>
    <t xml:space="preserve">Субвенции  бюджетам муниципальных районов на выполнение передаваемых полномочий субъектов Российской Федерации </t>
  </si>
  <si>
    <t xml:space="preserve">                                                                                    к Решению Совета муниципального района</t>
  </si>
  <si>
    <t xml:space="preserve">      ОБЩЕГОСУДАРСТВЕННЫЕ ВОПРОСЫ</t>
  </si>
  <si>
    <t xml:space="preserve">        Функционирование высшего должностного лица субъекта Российской Федерации и муниципального образования</t>
  </si>
  <si>
    <t xml:space="preserve">          Глава муниципального образования</t>
  </si>
  <si>
    <t>121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</si>
  <si>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</si>
  <si>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  Центральный аппарат</t>
  </si>
  <si>
    <t>122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</si>
  <si>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</si>
  <si>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     Прочая закупка товаров, работ и услуг для муниципальных нужд</t>
  </si>
  <si>
    <t>244</t>
  </si>
  <si>
    <t>852</t>
  </si>
  <si>
    <t xml:space="preserve">          Осуществление государственных полномочий   в сфере государственного управления охраной труда</t>
  </si>
  <si>
    <t xml:space="preserve">          Осуществление  государственного полномочия  по созданию  административных комиссий</t>
  </si>
  <si>
    <t xml:space="preserve">          Осуществление государственного полномочия по созданию комиссий по делам несовершеннолетних и защите их прав и организации деятельности этих комиссий  
</t>
  </si>
  <si>
    <t xml:space="preserve">          Учреждения по обеспечению хозяйственного обслуживания</t>
  </si>
  <si>
    <t xml:space="preserve">Субвенции бюджетам субъектов Российской Федерации и муниципальных образований 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</si>
  <si>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</si>
  <si>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</si>
  <si>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    Финансовое обеспечение передаваемых государственных полномочий по расчету и предоставлению дотаций поселениям</t>
  </si>
  <si>
    <t xml:space="preserve">          Осуществление государственного полномочия по установлению нормативов формирования расходов на содержание органов местного самоуправления поселений</t>
  </si>
  <si>
    <t xml:space="preserve">        Мобилизационная и вневойсковая подготовка</t>
  </si>
  <si>
    <t>0203</t>
  </si>
  <si>
    <t xml:space="preserve">          Осуществление первичного воинского учета на территориях, где отсутствуют военные комиссариаты</t>
  </si>
  <si>
    <t xml:space="preserve">            Субвенции</t>
  </si>
  <si>
    <t>530</t>
  </si>
  <si>
    <t xml:space="preserve">            Меры социальной поддержки населения по публичным нормативным обязательствам</t>
  </si>
  <si>
    <t xml:space="preserve">        Другие вопросы в области национальной экономики</t>
  </si>
  <si>
    <t xml:space="preserve">      ЖИЛИЩНО-КОММУНАЛЬНОЕ ХОЗЯЙСТВО</t>
  </si>
  <si>
    <t xml:space="preserve">        Обслуживание государственного внутреннего и муниципального долга</t>
  </si>
  <si>
    <t>1300</t>
  </si>
  <si>
    <t>1301</t>
  </si>
  <si>
    <t xml:space="preserve">          Процентные платежи по муниципальному долгу</t>
  </si>
  <si>
    <t xml:space="preserve">      Межбюджетные трансферты общего характера бюджетам субъектов Российской Федерации и муниципальных образований</t>
  </si>
  <si>
    <t>511</t>
  </si>
  <si>
    <t xml:space="preserve">          Дотация на поддержку мер по обеспечению сбалансированности бюджетов поселений</t>
  </si>
  <si>
    <t>Субвенции бюджетам муниципальных районов и городских округов  на осуществление государственных полномочий в сфере государственного управления охраной труда в соответствии с Законом Забайкальского края от 29 декабря 2008 года  №100-ЗЗК "О наделении органов местного самоупраления муниципальных районов и городских округов отдельными государственными  полномочиями в сфере государственного управления охраной труда"</t>
  </si>
  <si>
    <t xml:space="preserve">Налог на доходы физических лиц с доходов,полученных от осуществления деятельности физическими лицами,зарегистрированными в качестве индивидуальных предпринимателей, нотариусов,занимающихся частной практикой,адвокатов,учредивших адвокатские кабинеты и других лиц,занимающихся частной практикой в соответствии со статьей 227 Налогового кодекса Российской Федерации </t>
  </si>
  <si>
    <t xml:space="preserve">    Учреждение: Отдел жилищно-коммунального хозяйства и строительства администрации муниципального района "Агинский район"</t>
  </si>
  <si>
    <t xml:space="preserve">        Другие вопросы в области жилищно-коммунального хозяйства</t>
  </si>
  <si>
    <t xml:space="preserve">Налог на доходы физических лиц с доходов,  полученных физическими лицами в соответствии со статьей 228 Налогового кодекса Российской Федерации </t>
  </si>
  <si>
    <t>Налог на доходы физических лиц в виде фиксированных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227/1 Налогового кодекса Российской Федерации</t>
  </si>
  <si>
    <t>1  01  02040  01  0000  110</t>
  </si>
  <si>
    <t xml:space="preserve">        Дошкольное образование</t>
  </si>
  <si>
    <t xml:space="preserve">          Детские дошкольные учреждения</t>
  </si>
  <si>
    <t xml:space="preserve">          Школы-детские сады, школы начальные, неполные средние и средние 
</t>
  </si>
  <si>
    <t xml:space="preserve">          Учреждения по внешкольной работе с детьми (РОК)</t>
  </si>
  <si>
    <t xml:space="preserve">          Учреждения по внешкольной работе с детьми (РОО)</t>
  </si>
  <si>
    <t xml:space="preserve">          Учреждения, обеспечивающие предоставление услуг в сфере образования 
</t>
  </si>
  <si>
    <t xml:space="preserve">          Библиотеки</t>
  </si>
  <si>
    <t xml:space="preserve">    Учреждение: Комитет культуры, спорта и молодежной политики администрации муниципального района "Агинский район"</t>
  </si>
  <si>
    <t>904</t>
  </si>
  <si>
    <t xml:space="preserve">    Учреждение: Комитет образования администрации муниципального района "Агинский район"</t>
  </si>
  <si>
    <t>926</t>
  </si>
  <si>
    <t xml:space="preserve">          Субсидии бюджетным учреждениям в части увеличения тарифной ставки (должностного оклада) на 25 %</t>
  </si>
  <si>
    <t xml:space="preserve">            Субсидии бюджетным учреждениям на иные цели</t>
  </si>
  <si>
    <t>612</t>
  </si>
  <si>
    <t xml:space="preserve">          Субсидия на обеспечение бесплатным питанием детей из малоимущ семей, обучающихся в муниципальных образовательных учреждениях</t>
  </si>
  <si>
    <t xml:space="preserve">          Методический кабинет отдела образования муниципального района "Агинский район"</t>
  </si>
  <si>
    <t xml:space="preserve">          Централизованная бухгалтерия отдела образования муниципального района "Агинский район"</t>
  </si>
  <si>
    <t xml:space="preserve">          Администрирование государственного полномочия по организации и осуществлению деятельности по опеке и попечительству над несовершеннолетними 
</t>
  </si>
  <si>
    <t>313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</si>
  <si>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 </t>
  </si>
  <si>
    <t>1  11  09000  00  0000  120</t>
  </si>
  <si>
    <t>Приложение 1-3</t>
  </si>
  <si>
    <t>Приложение 1-2</t>
  </si>
  <si>
    <t xml:space="preserve">   Приложение  1-5</t>
  </si>
  <si>
    <t>0102</t>
  </si>
  <si>
    <t>0103</t>
  </si>
  <si>
    <t>0100</t>
  </si>
  <si>
    <t>Комитет культуры, спорта и молодежной политики  муниципального района «Агинский район»</t>
  </si>
  <si>
    <t>904 1 13 01995 05 0000 130</t>
  </si>
  <si>
    <t>904 1 17 01050 05 0000 180</t>
  </si>
  <si>
    <t>904 1 17 05050 05 0000 180</t>
  </si>
  <si>
    <t>0200</t>
  </si>
  <si>
    <t>0204</t>
  </si>
  <si>
    <t>0300</t>
  </si>
  <si>
    <t>0400</t>
  </si>
  <si>
    <t>0405</t>
  </si>
  <si>
    <t>0412</t>
  </si>
  <si>
    <t>0500</t>
  </si>
  <si>
    <t>0505</t>
  </si>
  <si>
    <t>0700</t>
  </si>
  <si>
    <t>0701</t>
  </si>
  <si>
    <t>0702</t>
  </si>
  <si>
    <t>0709</t>
  </si>
  <si>
    <t>0800</t>
  </si>
  <si>
    <t>0801</t>
  </si>
  <si>
    <t>1000</t>
  </si>
  <si>
    <t>1001</t>
  </si>
  <si>
    <t>1004</t>
  </si>
  <si>
    <t>1100</t>
  </si>
  <si>
    <t>1400</t>
  </si>
  <si>
    <t>1401</t>
  </si>
  <si>
    <t>290</t>
  </si>
  <si>
    <t>340</t>
  </si>
  <si>
    <t>Резервный фонд</t>
  </si>
  <si>
    <t>241</t>
  </si>
  <si>
    <t>263</t>
  </si>
  <si>
    <t>262</t>
  </si>
  <si>
    <t xml:space="preserve">          Подготовка населения и организаций к действиям в чрезвычайной ситуации в мирное и военное время</t>
  </si>
  <si>
    <t>Доходы от реализации иного имущества, находящегося в собственности муниципальных  районов 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 в части реализации материальных  запасов по указанному имуществу</t>
  </si>
  <si>
    <t xml:space="preserve">      НАЦИОНАЛЬНАЯ ЭКОНОМИКА</t>
  </si>
  <si>
    <t xml:space="preserve">      ОБРАЗОВАНИЕ</t>
  </si>
  <si>
    <t xml:space="preserve">        Общее образование</t>
  </si>
  <si>
    <t xml:space="preserve">        Другие вопросы в области образования</t>
  </si>
  <si>
    <t xml:space="preserve">      КУЛЬТУРА, КИНЕМАТОГРАФИЯ, СРЕДСТВА МАССОВОЙ ИНФОРМАЦИИ</t>
  </si>
  <si>
    <t xml:space="preserve">        Культура</t>
  </si>
  <si>
    <t xml:space="preserve">          Учреждения культуры и мероприятия в сфере культуры и кинематографии 
</t>
  </si>
  <si>
    <t xml:space="preserve">      СОЦИАЛЬНАЯ ПОЛИТИКА</t>
  </si>
  <si>
    <t xml:space="preserve">        Пенсионное обеспечение</t>
  </si>
  <si>
    <t xml:space="preserve">          Доплаты к пенсиям муниципальных служащих муниципального района "Агинский район"</t>
  </si>
  <si>
    <t xml:space="preserve">            Пособия и компенсации гражданам и иные социальные выплаты, кроме публичных нормативных обязательств</t>
  </si>
  <si>
    <t xml:space="preserve">        Охрана семьи и детства</t>
  </si>
  <si>
    <t xml:space="preserve">    Учреждение: Комитет по финансам администрации муниципального района "Агинский район"</t>
  </si>
  <si>
    <t>Субсидия на обеспечение государственных гарантий прав граждан на получение общедоступного и бесплатного общего образования в общеобрзовательных учреждениях</t>
  </si>
  <si>
    <t>Субсидия на обсепечение государственных гарантий прав граждан на получение общедоступного и бесплатного дошклольного образования в общеобразовательных учреждениях</t>
  </si>
  <si>
    <t>0409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</si>
  <si>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материальных запасов по указанному имуществу)</t>
  </si>
  <si>
    <t>Доходы от продажи нематериальных активов, находящихся в собственности муниципальных районов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</si>
  <si>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основных средств по указанному имуществу)</t>
  </si>
  <si>
    <t>1  08  03000  01  0000  110</t>
  </si>
  <si>
    <t>ПРОЧИЕ НЕНАЛОГОВЫЕ ДОХОДЫ</t>
  </si>
  <si>
    <t>Код строки</t>
  </si>
  <si>
    <t>Код источника финансирования по бюджетной классификации</t>
  </si>
  <si>
    <t>Изменение остатков средств</t>
  </si>
  <si>
    <t>x</t>
  </si>
  <si>
    <t>в том числе:</t>
  </si>
  <si>
    <t>Источники финансирования дефицита бюджета - всего</t>
  </si>
  <si>
    <t>-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</si>
  <si>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</si>
  <si>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</si>
  <si>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</si>
  <si>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</si>
  <si>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</si>
  <si>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источники внешнего финансирования</t>
  </si>
  <si>
    <t xml:space="preserve">  Изменение остатков средств</t>
  </si>
  <si>
    <t>00001050000000000000</t>
  </si>
  <si>
    <t>увеличение остатков средств, всего</t>
  </si>
  <si>
    <t>00001050000000000500</t>
  </si>
  <si>
    <t>уменьшение остатков средств, всего</t>
  </si>
  <si>
    <t>00001050000000000600</t>
  </si>
  <si>
    <t>00001030000000000000</t>
  </si>
  <si>
    <t>00001030100000000000</t>
  </si>
  <si>
    <t>00001030100000000800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</si>
  <si>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</si>
  <si>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00001030100050000810</t>
  </si>
  <si>
    <t xml:space="preserve">  Увеличение прочих остатков средств бюджетов</t>
  </si>
  <si>
    <t>00001050200000000500</t>
  </si>
  <si>
    <t xml:space="preserve">  Увеличение прочих остатков денежных средств бюджетов</t>
  </si>
  <si>
    <t>00001050201000000510</t>
  </si>
  <si>
    <t xml:space="preserve">  Увеличение прочих остатков денежных средств  бюджетов муниципальных районов</t>
  </si>
  <si>
    <t>00001050201050000510</t>
  </si>
  <si>
    <t xml:space="preserve">  Уменьшение прочих остатков средств бюджетов</t>
  </si>
  <si>
    <t>00001050200000000600</t>
  </si>
  <si>
    <t xml:space="preserve">  Уменьшение прочих остатков денежных средств бюджетов</t>
  </si>
  <si>
    <t>00001050201000000610</t>
  </si>
  <si>
    <t xml:space="preserve">  Уменьшение прочих остатков денежных средств бюджетов муниципальных районов</t>
  </si>
  <si>
    <t>00001050201050000610</t>
  </si>
  <si>
    <t xml:space="preserve">    Учреждение: Комитет сельского хозяйства администрации муниципального района "Агинский район"</t>
  </si>
  <si>
    <t xml:space="preserve">            Субсидии бюджетным учреждениям на финансовое обеспечение муниципального задания на оказание муниципальных услуг (выполнение работ)</t>
  </si>
  <si>
    <t>611</t>
  </si>
  <si>
    <t>Наименование дохода</t>
  </si>
  <si>
    <t>Код доходов</t>
  </si>
  <si>
    <t>Налог на доходы физических лиц с доходов,источником которых является налоговый агент,за исключением доходов, в отношении которых исчисление и уплата налога осуществляются в соответствии со статьями 227,227/1 и 228 Налогового кодекса Российской Федерации</t>
  </si>
  <si>
    <t>Доходы от продажи земельных участков, находящихся в государственной и муниципальной собственности  (за исключением земельных участков  автономных учреждений)</t>
  </si>
  <si>
    <t>1  14  06000  00  0000  000</t>
  </si>
  <si>
    <t>0104</t>
  </si>
  <si>
    <t>0106</t>
  </si>
  <si>
    <t>0111</t>
  </si>
  <si>
    <t>Другие общегосударственные вопросы</t>
  </si>
  <si>
    <t>0113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</si>
  <si>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</si>
  <si>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1  11  09045  05  0000  120</t>
  </si>
  <si>
    <t>ПЛАТЕЖИ ПРИ ПОЛЬЗОВАНИИ ПРИРОДНЫМИ РЕСУРСАМИ</t>
  </si>
  <si>
    <t>1  12  00000  00  0000  000</t>
  </si>
  <si>
    <t>Плата за негативное воздействие на окружающую среду</t>
  </si>
  <si>
    <t>1  12  01000  01  0000  120</t>
  </si>
  <si>
    <t>211</t>
  </si>
  <si>
    <t>213</t>
  </si>
  <si>
    <t>212</t>
  </si>
  <si>
    <t>221</t>
  </si>
  <si>
    <t>222</t>
  </si>
  <si>
    <t>223</t>
  </si>
  <si>
    <t>225</t>
  </si>
  <si>
    <t>226</t>
  </si>
  <si>
    <t>Организация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пользования(кроме воздушного и железнодорожного)</t>
  </si>
  <si>
    <t>Администрирование госудасртвенного полномочия по оргаинизации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</t>
  </si>
  <si>
    <t>251</t>
  </si>
  <si>
    <t>Итого</t>
  </si>
  <si>
    <t>Наименование</t>
  </si>
  <si>
    <t>Код дохода</t>
  </si>
  <si>
    <t>1  00  00000  00  0000  000</t>
  </si>
  <si>
    <t>1  01  02000  01  0000  110</t>
  </si>
  <si>
    <t>Наименование показателя</t>
  </si>
  <si>
    <t>Коды ведомственной классификации</t>
  </si>
  <si>
    <t>Код ведомства</t>
  </si>
  <si>
    <t>РЗ, ПР</t>
  </si>
  <si>
    <t xml:space="preserve">    Учреждение: Администрация муниципального района "Агинский район" Забайкальского края</t>
  </si>
  <si>
    <t>902</t>
  </si>
  <si>
    <t>Прочие неналоговые доходы</t>
  </si>
  <si>
    <t>1  17  00000  00  0000  000</t>
  </si>
  <si>
    <t>1  17  05000  00  0000  180</t>
  </si>
  <si>
    <t>Прочие неналоговые доходы бюджетов муниципальных районов</t>
  </si>
  <si>
    <t>1  17  05050  05  0000  180</t>
  </si>
  <si>
    <t>2  00  00000  00  0000  000</t>
  </si>
  <si>
    <t>БЕЗВОЗМЕЗДНЫЕ ПОСТУПЛЕНИЯ ОТ ДРУГИХ БЮДЖЕТОВ БЮДЖЕТНОЙ СИСТЕМЫ РОССИЙСКОЙ ФЕДЕРАЦИИ</t>
  </si>
  <si>
    <t>2  02  00000  00  0000  000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</si>
  <si>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</si>
  <si>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</si>
  <si>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муниципальных районов на выравнивание  бюджетной обеспеченности</t>
  </si>
  <si>
    <t>Дотации бюджетам муниципальных районов на поддержку мер по обеспечению сбалансированности бюджетов</t>
  </si>
  <si>
    <t>Прочие дотации бюджетам муниципальных районов</t>
  </si>
  <si>
    <t>Субсидии бюджетам субъектов Российской Федерации и муниципальных образований (межбюджетные субсидии)</t>
  </si>
  <si>
    <t>Прочие субсидии</t>
  </si>
  <si>
    <t>Прочие субсидии бюджетам муниципальных районов</t>
  </si>
  <si>
    <t>1  01  02030  01  0000  110</t>
  </si>
  <si>
    <t>НАЛОГИ НА СОВОКУПНЫЙ ДОХОД</t>
  </si>
  <si>
    <t>1  05  00000  00  0000  000</t>
  </si>
  <si>
    <t>Единый сельскохозяйственный налог</t>
  </si>
  <si>
    <t>1  05  03000  01  0000  110</t>
  </si>
  <si>
    <t>НАЛОГИ, СБОРЫ И РЕГУЛЯРНЫЕ ПЛАТЕЖИ ЗА ПОЛЬЗОВАНИЕ ПРИРОДНЫМИ РЕСУРСАМИ</t>
  </si>
  <si>
    <t>1  07  00000  00  0000  000</t>
  </si>
  <si>
    <t>Налог на добычу полезных ископаемых</t>
  </si>
  <si>
    <t>1  07  01000  01  0000  110</t>
  </si>
  <si>
    <t>Налог на добычу прочих полезных ископаемых (за исключением полезных ископаемых в виде природных алмазов)</t>
  </si>
  <si>
    <t>1  07  01030  01  0000  110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</si>
  <si>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</si>
  <si>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0804</t>
  </si>
  <si>
    <t>242</t>
  </si>
  <si>
    <t>ДОХОДЫ ОТ ИСПОЛЬЗОВАНИЯ ИМУЩЕСТВА, НАХОДЯЩЕГОСЯ В ГОСУДАРСТВЕННОЙ И МУНИЦИПАЛЬНОЙ СОБСТВЕННОСТИ</t>
  </si>
  <si>
    <t>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</si>
  <si>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</si>
  <si>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</si>
  <si>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</si>
  <si>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1  11  05010  00  0000  120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</si>
  <si>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</si>
  <si>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Комитет образования администрации муниципального района «Агинский район»</t>
  </si>
  <si>
    <t>926 1 13 01995 05 0000 130</t>
  </si>
  <si>
    <t>926 1 17 05050 05 0000 180</t>
  </si>
  <si>
    <t>926 1 17 01050 05 0000 180</t>
  </si>
  <si>
    <t>Пособия на предоставление компенсации затрат родителей(законных представителей)детей-инвалидов на обучение по основным общеобразовательным программам на дому</t>
  </si>
  <si>
    <t>Субвенции бюджетам муниципальных районов на исполнение государственного полномочия по расчету и предоставлению дотаций поселениям на выравнивание бюджетной обеспеченности</t>
  </si>
  <si>
    <t>Субвеннции бюджетам муниципальных районов на  обеспечение  бесплатным питанием детей из малоимущих семей,обучающихся в муниципальных общеобразовательных учреждениях</t>
  </si>
  <si>
    <t>Субвенция на администрирование 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пассжирском транспорте общего пользования (кроме воздушногои железнодородного)</t>
  </si>
  <si>
    <t>Доходы от сдачи в аренду имущества, составляющего казну муниципальных районов (за исключением земельных участков)</t>
  </si>
  <si>
    <t>1  11  05075  05  0000  120</t>
  </si>
  <si>
    <t>810</t>
  </si>
  <si>
    <t xml:space="preserve">   Приложение 6</t>
  </si>
  <si>
    <t>Ежемесячные денежные средства на содержание детей-сирот и детей, оставшихся без попечения родителей , в приемных семьях</t>
  </si>
  <si>
    <t>Ежемесячные денежные средства на содержание детей сирот и детей , оставшихся без попечения родителей, в семьях опекунов (попечителей)</t>
  </si>
  <si>
    <t xml:space="preserve">Назначения и выплата вознаграждения приемным родителям </t>
  </si>
  <si>
    <t>360</t>
  </si>
  <si>
    <t>Всего доходов</t>
  </si>
  <si>
    <t>0000020300</t>
  </si>
  <si>
    <t>0000020400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</si>
  <si>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</si>
  <si>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</si>
  <si>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0000020401</t>
  </si>
  <si>
    <t>0000022400</t>
  </si>
  <si>
    <t>0000020402</t>
  </si>
  <si>
    <t>Руководитель контрольного органа муниципального образования и его заместители</t>
  </si>
  <si>
    <t>Специальные расходы</t>
  </si>
  <si>
    <t>Другие общегосударственные расходы</t>
  </si>
  <si>
    <t>Центральный аппарат</t>
  </si>
  <si>
    <t>129</t>
  </si>
  <si>
    <t>Иные выплаты персоналу государственных (муниципальных) органов, за исключением фонда оплаты труда</t>
  </si>
  <si>
    <t>730</t>
  </si>
  <si>
    <t>0000006065</t>
  </si>
  <si>
    <t>Доп. класс</t>
  </si>
  <si>
    <t>Дорожное хозяйство (дорожные фонды)</t>
  </si>
  <si>
    <t>Муниципальный дорожный фонд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</si>
  <si>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</si>
  <si>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          Дотация на выравнивание бюджетной обеспеченности поселений за счет краевого ФФП</t>
  </si>
  <si>
    <t xml:space="preserve">          Дотация на выравнивание бюджетной обеспеченности поселений из районного ФФП</t>
  </si>
  <si>
    <t>231</t>
  </si>
  <si>
    <t>Иные дотации</t>
  </si>
  <si>
    <t>0000051702</t>
  </si>
  <si>
    <t>Прочая закупка товаров, работ и услуг для муниципальных нужд</t>
  </si>
  <si>
    <t>0000043599</t>
  </si>
  <si>
    <t>0000042099</t>
  </si>
  <si>
    <t>0000042199</t>
  </si>
  <si>
    <t>0000044099</t>
  </si>
  <si>
    <t>0000044299</t>
  </si>
  <si>
    <t>0000042399</t>
  </si>
  <si>
    <t>0000042398</t>
  </si>
  <si>
    <t>0000045299</t>
  </si>
  <si>
    <t>0000051603</t>
  </si>
  <si>
    <t>0000045298</t>
  </si>
  <si>
    <t>Субвенция по переданным полномочиям</t>
  </si>
  <si>
    <t>0000051703</t>
  </si>
  <si>
    <t>0000051297</t>
  </si>
  <si>
    <t>муниципального района "Агинский район" - Комитет культуры, спорта и молодежной</t>
  </si>
  <si>
    <t>Доходы, получаемые в виде арендной платы за земельные участки, государственная 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</si>
  <si>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</si>
  <si>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 за земли, находящиеся в собственности  муниципальных районов (за исключением земельных участков муниципальных бюджетных и автономных учреждений)</t>
  </si>
  <si>
    <t>Средства, получаемые от передачи имущества, находящегося в собственности муниципальных районов (за исключением имущества 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</si>
  <si>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</si>
  <si>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 автономных учреждений, а также имущества муниципальных унитарных предприятий, в том, числе казенных), в части реализации основных средств по указанному имуществу</t>
  </si>
  <si>
    <t>Доходы от реализации  имущества, находящегося в собственности муниципальных районов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</si>
  <si>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 (за исключением имущества муниципальных бюджетных и автономных учреждений), в части реализации материальных  запасов по указанному имуществу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</si>
  <si>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</si>
  <si>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Субвенции бюджетам муниципальных районов на финансовое обеспечение передаваемых государственных полномочий по расчету и предоставлению дотаций поселениям </t>
  </si>
  <si>
    <t>Субвеннции бюджетам муниципальных районов на предоставление  компенсации части  платы, взимаемой с родителей (законных представителей) за присмотр и уход за детьми, осваивающими образовательные программы дошкольного образования в   образовательных организациях</t>
  </si>
  <si>
    <t>Субвенции бюджетам муниципальных образований на предосталение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</si>
  <si>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1  11  05013  13  0000  120</t>
  </si>
  <si>
    <t>Нормативы распределения доходов,</t>
  </si>
  <si>
    <t>подлежащих зачислению</t>
  </si>
  <si>
    <t>(в процентах)</t>
  </si>
  <si>
    <t>бюджеты муниципальных районов</t>
  </si>
  <si>
    <t>бюджеты городских поселений</t>
  </si>
  <si>
    <t>бюджеты сельских поселений</t>
  </si>
  <si>
    <t>Доходы от размещения временно свободных средств бюджетов сельских поселений</t>
  </si>
  <si>
    <t>Доходы от размещения временно свободных средств бюджетов городских поселений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</si>
  <si>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</si>
  <si>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</si>
  <si>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Прочие доходы от оказания платных услуг (работ) получателями средств бюджетов сельских поселений</t>
  </si>
  <si>
    <t>Прочие доходы от оказания платных услуг (работ) получателями средств бюджетов городских поселений</t>
  </si>
  <si>
    <t>Доходы, поступающие в порядке возмещения расходов, понесенных в связи с эксплуатацией имущества муниципальных районов</t>
  </si>
  <si>
    <t>Доходы, поступающие в порядке возмещения расходов, понесенных в связи с эксплуатацией имущества сельских поселений</t>
  </si>
  <si>
    <t>Доходы, поступающие в порядке возмещения расходов, понесенных в связи с эксплуатацией имущества городских поселений</t>
  </si>
  <si>
    <t>Прочие доходы от компенсации затрат бюджетов муниципальных районов</t>
  </si>
  <si>
    <t>Прочие доходы от компенсации затрат бюджетов сельских поселений</t>
  </si>
  <si>
    <t>Прочие доходы от компенсации затрат бюджетов городских поселений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</si>
  <si>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</si>
  <si>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</si>
  <si>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Платежи, взимаемые органами местного самоуправления (организациями) городских поселений за выполнение определенных функций</t>
  </si>
  <si>
    <t>Доходы от возмещения ущерба при возникновении страховых случаев по обязательному страхованию гражданской ответственности, когда выгоприобретателями выступают получатели средств бюджетов сельских поселений сельских поселений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</si>
  <si>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сельских поселений </t>
  </si>
  <si>
    <t>Доходы от возмещения ущерба при возникновении страховых случаев по обязательному страхованию гражданской ответственности, когда выгоприобретателями выступают получатели средств бюджетов городских  поселений городских поселений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</si>
  <si>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поселений </t>
  </si>
  <si>
    <t>Невыясненные поступления, зачисляемые в бюджеты сельских поселений</t>
  </si>
  <si>
    <t>Невыясненные поступления, зачисляемые в бюджеты городских поселений</t>
  </si>
  <si>
    <t>Возмещение потерь сельскохозяйственного производства, связанных с изъятием сельскохозяйственных угодий, расположенных на территориях поселений (по обязательствам, возникшим до 1 января 2008 года)</t>
  </si>
  <si>
    <t>Возмещение потерь сельскохозяйственного производства, связанных с изъятием сельскохозяйственных угодий, расположенных на территориях городских поселений (по обязательствам, возникшим до 1 января 2008 года)</t>
  </si>
  <si>
    <t>Прочие неналоговые доходы бюджетов сельских поселений</t>
  </si>
  <si>
    <t>Прочие неналоговые доходы бюджетов городских поселений</t>
  </si>
  <si>
    <t>Средства самообложения граждан, зачисляемые в бюджеты муниципальных районов</t>
  </si>
  <si>
    <t>Средства самообложения граждан, зачисляемые в бюджеты сельских поселений</t>
  </si>
  <si>
    <t>Средства самообложения граждан, зачисляемые в бюджеты городских поселений</t>
  </si>
  <si>
    <t>1403</t>
  </si>
  <si>
    <t>кодов  бюджетной классификации, закрепленных за главным администратором доходов бюджета</t>
  </si>
  <si>
    <t>к проекту Решения Совета муниципального района "Агинский район"</t>
  </si>
  <si>
    <t>Региональный  ФПП</t>
  </si>
  <si>
    <t>Районный ФПП</t>
  </si>
  <si>
    <t>\</t>
  </si>
  <si>
    <t>к проекту решения Совета муниципального района "Агинский район"</t>
  </si>
  <si>
    <t xml:space="preserve">Субвенция на организацию проведения мероприятий по содержанию безнадзорных животных </t>
  </si>
  <si>
    <t>Субвенция на администрирование  государственного полномочия по организации проведения мероприятий по содержанию безнадзорных животных</t>
  </si>
  <si>
    <t>1  05  04000  02  0000  110</t>
  </si>
  <si>
    <t>Налог на добычу общераспространенных полезных ископаемых</t>
  </si>
  <si>
    <t>1  07  01020  01  0000  110</t>
  </si>
  <si>
    <t>Плата за  выбросы загрязняющих веществ в атмосферный воздух стационарными объектами</t>
  </si>
  <si>
    <t>1  12  01010  01  0000  120</t>
  </si>
  <si>
    <t>Плата за размещение отходов производства и потребления</t>
  </si>
  <si>
    <t>1  12  01040  01  0000  120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</si>
  <si>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</si>
  <si>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1  14  02000  00  0000  000</t>
  </si>
  <si>
    <t>Доходы от реализации имущества, находящегося в  собственности муниципальных районов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казенных), в части реализации основных средств по указанному имуществу</t>
  </si>
  <si>
    <t>1  14  02050  05  0000  410</t>
  </si>
  <si>
    <t>Доходы от реализации  иного имущества, находящегося в  собственности муниципальных районов 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казенных), в части реализации основных средств по указанному имущесту</t>
  </si>
  <si>
    <t>1  14  02053  05  0000  410</t>
  </si>
  <si>
    <t>Доходы от продажи земельных участков, государственная собственность на которые не разграничена</t>
  </si>
  <si>
    <t>1  14  06010  00  0000  430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</si>
  <si>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 поселений</t>
  </si>
  <si>
    <t>Доходы от продажи земельных участков, государственная собственность на которые не разграничена и которые расположены в границах  городских поселений</t>
  </si>
  <si>
    <t>1  14  06013  13  0000  430</t>
  </si>
  <si>
    <t xml:space="preserve">  Иные выплаты персоналу государственных (муниципальных) органов, за исключением фонда оплаты труда</t>
  </si>
  <si>
    <t>853</t>
  </si>
  <si>
    <t>Иные выплаты населению</t>
  </si>
  <si>
    <t>0000070050</t>
  </si>
  <si>
    <t>0000009203</t>
  </si>
  <si>
    <t>111</t>
  </si>
  <si>
    <t xml:space="preserve">  Иные выплаты персоналу учреждений, за исключением фонда оплаты труда</t>
  </si>
  <si>
    <t>112</t>
  </si>
  <si>
    <t>119</t>
  </si>
  <si>
    <t>310</t>
  </si>
  <si>
    <t xml:space="preserve">  Иные выплаты населению</t>
  </si>
  <si>
    <t>0000021901</t>
  </si>
  <si>
    <t>РЦП "Обеспечение гражданами воин. обяз-ти в МР "Агинский район" по содействию отделу военного комиссариата в его мобилиз. работе в мирное время"</t>
  </si>
  <si>
    <t>0209</t>
  </si>
  <si>
    <t>0000079507</t>
  </si>
  <si>
    <t>0000031522</t>
  </si>
  <si>
    <t xml:space="preserve">  Закупка товаров, работ, услуг в целях капитального ремонта государственного (муниципального) имущества</t>
  </si>
  <si>
    <t>243</t>
  </si>
  <si>
    <t>0000049101</t>
  </si>
  <si>
    <t>312</t>
  </si>
  <si>
    <t xml:space="preserve">  Другие вопросы в области социальной политики
</t>
  </si>
  <si>
    <t>1006</t>
  </si>
  <si>
    <t>0000079504</t>
  </si>
  <si>
    <t>123</t>
  </si>
  <si>
    <t xml:space="preserve">  СРЕДСТВА МАССОВОЙ ИНФОРМАЦИИ</t>
  </si>
  <si>
    <t>1200</t>
  </si>
  <si>
    <t xml:space="preserve">  Другие вопросы в области средств массовой информации</t>
  </si>
  <si>
    <t>1204</t>
  </si>
  <si>
    <t>РЦП "Поддержка средств массовой информации на территории муниципального района "Агинский район"</t>
  </si>
  <si>
    <t>0000079508</t>
  </si>
  <si>
    <t>0000079216</t>
  </si>
  <si>
    <t>ДРУГИЕ ОБЩЕГОСУДАРСТВЕННЫЕ ВОПРОСЫ</t>
  </si>
  <si>
    <t>521</t>
  </si>
  <si>
    <t>0000051180</t>
  </si>
  <si>
    <t>Общеэкономические вопросы</t>
  </si>
  <si>
    <t>0401</t>
  </si>
  <si>
    <t>0000079510</t>
  </si>
  <si>
    <t>540</t>
  </si>
  <si>
    <t>Организация проведения мероприятий по содержанию безнадзорных животных</t>
  </si>
  <si>
    <t>Администрирование государственного полномочия по организации проведения мероприятий по содержанию безнадзорных животных</t>
  </si>
  <si>
    <t>0000074505</t>
  </si>
  <si>
    <t>0000079502</t>
  </si>
  <si>
    <t xml:space="preserve">  Дорожное хозяйство (дорожные фонды)</t>
  </si>
  <si>
    <t xml:space="preserve">  ЖИЛИЩНО-КОММУНАЛЬНОЕ ХОЗЯЙСТВО</t>
  </si>
  <si>
    <t xml:space="preserve">  Коммунальное хозяйство</t>
  </si>
  <si>
    <t>0502</t>
  </si>
  <si>
    <t xml:space="preserve">  Субсидии на софинансирование капитальных вложений в объекты государственной (муниципальной) собственности</t>
  </si>
  <si>
    <t>0000074905</t>
  </si>
  <si>
    <t>0000078060</t>
  </si>
  <si>
    <t>Прочие межбюджетные трансферты</t>
  </si>
  <si>
    <t>Субвенции</t>
  </si>
  <si>
    <t>0000079206</t>
  </si>
  <si>
    <t>0000079207</t>
  </si>
  <si>
    <t xml:space="preserve">  СОЦИАЛЬНАЯ ПОЛИТИКА</t>
  </si>
  <si>
    <t>0000079506</t>
  </si>
  <si>
    <t>Закупка товаров, работ, услуг в сфере информационно-коммуникационных технологий</t>
  </si>
  <si>
    <t xml:space="preserve">  НАЦИОНАЛЬНАЯ ЭКОНОМИКА</t>
  </si>
  <si>
    <t xml:space="preserve">  Сельское хозяйство и рыболовство</t>
  </si>
  <si>
    <t>РЦП "Развитие агропромышленного комплекса муниципального района "Агинский район"</t>
  </si>
  <si>
    <t>0000079505</t>
  </si>
  <si>
    <t xml:space="preserve">  Социальное обеспечение населения</t>
  </si>
  <si>
    <t>1003</t>
  </si>
  <si>
    <t xml:space="preserve">   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</si>
  <si>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0000050180</t>
  </si>
  <si>
    <t xml:space="preserve">  Субсидии гражданам на приобретение жилья</t>
  </si>
  <si>
    <t>322</t>
  </si>
  <si>
    <t>Субсидии КБ на реал.меропр.по улучш. жил.усл.граждан,прожив. в сел.мест.</t>
  </si>
  <si>
    <t>00000R0180</t>
  </si>
  <si>
    <t xml:space="preserve">  Прочая закупка товаров, работ и услуг для обеспечения государственных (муниципальных) нужд</t>
  </si>
  <si>
    <t xml:space="preserve">ОБРАЗОВАНИЕ </t>
  </si>
  <si>
    <t xml:space="preserve">  Субсидии бюджетным учреждениям на иные цели</t>
  </si>
  <si>
    <t xml:space="preserve">  Другие вопросы в области культуры, кинематографии</t>
  </si>
  <si>
    <t>0000079511</t>
  </si>
  <si>
    <t xml:space="preserve">  ФИЗИЧЕСКАЯ КУЛЬТУРА И СПОРТ</t>
  </si>
  <si>
    <t xml:space="preserve">  НАЦИОНАЛЬНАЯ БЕЗОПАСНОСТЬ И ПРАВООХРАНИТЕЛЬНАЯ ДЕЯТЕЛЬНОСТЬ</t>
  </si>
  <si>
    <t xml:space="preserve">  Другие вопросы в области национальной безопасности и правоохранительной деятельности</t>
  </si>
  <si>
    <t>0314</t>
  </si>
  <si>
    <t xml:space="preserve">  Общеэкономические вопросы</t>
  </si>
  <si>
    <t>0000071201</t>
  </si>
  <si>
    <t>0000071101</t>
  </si>
  <si>
    <t>0000071218</t>
  </si>
  <si>
    <t>0000079509</t>
  </si>
  <si>
    <t xml:space="preserve">  Прочая закупка товаров, работ и услуг для обеспечения государственных (муниципальных) нужд
</t>
  </si>
  <si>
    <t>Создание  в общеобразовательных учреждениях ,расположенных в сельской местности условий для занятий физической культурой и спортом</t>
  </si>
  <si>
    <t>0000050970</t>
  </si>
  <si>
    <t>МОЛОДЕЖНАЯ ПОЛИТИКА И ОЗДОРОВЛЕНИЕ ДЕТЕЙ</t>
  </si>
  <si>
    <t>0707</t>
  </si>
  <si>
    <t>Организация летнего отдыха детей</t>
  </si>
  <si>
    <t>0000071432</t>
  </si>
  <si>
    <t xml:space="preserve">  Фонд оплаты труда учреждений</t>
  </si>
  <si>
    <t>0000079211</t>
  </si>
  <si>
    <t>0000071228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</si>
  <si>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</si>
  <si>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0000071230</t>
  </si>
  <si>
    <t>0000072411</t>
  </si>
  <si>
    <t>0000072421</t>
  </si>
  <si>
    <t>323</t>
  </si>
  <si>
    <t>0000072431</t>
  </si>
  <si>
    <t>0000079227</t>
  </si>
  <si>
    <t>Осуществление органами местного самоуправления отдельных государственных полномочий в сфере организации социальной поддержки транспортного обслуживания населения</t>
  </si>
  <si>
    <t>0703</t>
  </si>
  <si>
    <t>0000079230</t>
  </si>
  <si>
    <t xml:space="preserve">          Осуществление  государственных полномочий в области образования
</t>
  </si>
  <si>
    <t xml:space="preserve">    Учреждение: Муниципальное казенное учреждение"Центр материально-технического обеспечения"</t>
  </si>
  <si>
    <t>Выполнение функций органами местного самоуправления</t>
  </si>
  <si>
    <t>0000093990</t>
  </si>
  <si>
    <t>Фонд оплаты труда учреждений</t>
  </si>
  <si>
    <t>Взносы по обязательному социальному страхованию на выплаты по оплате труда</t>
  </si>
  <si>
    <t>Иные выплаты персоналу учреждений</t>
  </si>
  <si>
    <t>0000079220</t>
  </si>
  <si>
    <t>дох</t>
  </si>
  <si>
    <t>902 1 11 05013 05 0000 120</t>
  </si>
  <si>
    <t>902 1 11 05013 13 0000 120</t>
  </si>
  <si>
    <t>902 1 11 05025 05 0000 120</t>
  </si>
  <si>
    <t>902 1 11 05035 05 0000 120</t>
  </si>
  <si>
    <t>902 1 11 05075 05 0000 120</t>
  </si>
  <si>
    <t>902 1 11 07015 05 0000 120</t>
  </si>
  <si>
    <t>902 1 11 08050 05 0000 120</t>
  </si>
  <si>
    <t>902 1 11 09045 05 0000 120</t>
  </si>
  <si>
    <t>Прочие поступления 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</si>
  <si>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902 1 13 02995 05 0000 130</t>
  </si>
  <si>
    <t>902 1 14 01050 05 0000 410</t>
  </si>
  <si>
    <t>902 1 14 02050 05 0000 410</t>
  </si>
  <si>
    <t>902 1 14 02052 05 0000 410</t>
  </si>
  <si>
    <t>902 1 14 02053 05 0000 410</t>
  </si>
  <si>
    <t>902 1 14 02050 05 0000 440</t>
  </si>
  <si>
    <t>902 1 14 02052 05 0000 440</t>
  </si>
  <si>
    <t>902 1 14 02053 05 0000 440</t>
  </si>
  <si>
    <t>902 1 14 03050 05 0000 410</t>
  </si>
  <si>
    <t>902 1 14 03050 05 0000 440</t>
  </si>
  <si>
    <t>902 1 14 04050 05 0000 420</t>
  </si>
  <si>
    <t>902 1 14 06013 05 0000 430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</si>
  <si>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 сельских поселений и межселенных территорий муниципальных районов                                          </t>
  </si>
  <si>
    <t>902 1 14 06013 13 0000 430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</si>
  <si>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                                           </t>
  </si>
  <si>
    <t>902 1 14 06025 05 0000 430</t>
  </si>
  <si>
    <t xml:space="preserve">   Приложение  1-4</t>
  </si>
  <si>
    <t>Субвенции          бюджетам        муниципальных районов  на реализацию государственного полномочия по организации и осуществлению деятельности по опеке ипопечительству над несовершеннолетними</t>
  </si>
  <si>
    <t>1  11  05013  05  0000  120</t>
  </si>
  <si>
    <t>Приложение 1-6</t>
  </si>
  <si>
    <t>1  11  05075  00  0000  120</t>
  </si>
  <si>
    <t>1  14  06013  05  0000  430</t>
  </si>
  <si>
    <t>Налог, взимаемый в связи с применением патентной системы налогообложения</t>
  </si>
  <si>
    <t xml:space="preserve">Субвенции бюджетам муниципальных районов на  осуществление государственного полномочия по созданию административных комиссий, рассматривающих дела об административных правонарушениях, предусмотренных законами  Забайкальского края, в ссответствии с Законом Забайкальского края от 4 июня 2009 года № 191-ЗЗК "Об организациидеятельности административных комиссий и о наделении органов местного самоуправления муниципальных районов , городских округов, отдельных поселений государственным полномочием по созданию административных комиссий  в Забайкальском крае" на 2019 год </t>
  </si>
  <si>
    <t>Субвенция на администрирование  государственных полномочий в сфере образования, в сфере социальной защты населения и на осуществление отдельных полномочий в сфере государственного управления в соответствии с ЗЗК от 20 декабря 2011 года № 608-ЗЗК "О межбюджетных отношениях в Забайкальском крае" на 2019 год.</t>
  </si>
  <si>
    <t>321</t>
  </si>
  <si>
    <t>CОЦИАЛЬНАЯ ПОЛИТИКА</t>
  </si>
  <si>
    <t>Социальное обеспечение населения</t>
  </si>
  <si>
    <t>0000079205</t>
  </si>
  <si>
    <t>Дополнительное образование</t>
  </si>
  <si>
    <t>2  02  10000  00  0000  150</t>
  </si>
  <si>
    <t>2  02  15001  00  0000  150</t>
  </si>
  <si>
    <t>2  02  15001  05  0000  150</t>
  </si>
  <si>
    <t>2  02  20000  00  0000  150</t>
  </si>
  <si>
    <t>2  02  29999  00  0000  150</t>
  </si>
  <si>
    <t>2  02  29999  05  0000  150</t>
  </si>
  <si>
    <t>2  02  30000  00  0000  150</t>
  </si>
  <si>
    <t>2022 год</t>
  </si>
  <si>
    <t>Пособия, компенсации и иные социальные выплаты гражданам, кроме публичных нормативных обязательств</t>
  </si>
  <si>
    <t>Субвенция муниципальным районам на осуществление государственного полномочия по организации социальной поддержки отдельных категорий граждан путем обеспечения льгоьного проезда на городском и пригородном пассжирском транспорте общего пользования (кроме воздушного и железнодорожного)</t>
  </si>
  <si>
    <t>2  02  30024  05  0000  150</t>
  </si>
  <si>
    <t>Субвенции          бюджетам        муниципальных районов  на администрирование  государственного полномочия по организации и осуществлению деятельности по опеке ипопечительству над несовершеннолетними</t>
  </si>
  <si>
    <t xml:space="preserve">Субвенции          бюджетам        муниципальных районов  на осуществление государственных полномочий в сфере государственного управления </t>
  </si>
  <si>
    <t xml:space="preserve">Субвенция бюджетам муниципальных районов на осуществление органами местного самоуправления муниципальных районов "Агинский район", "Петровск- Забайкальский район и "Читинский район"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 </t>
  </si>
  <si>
    <t>Субвеннции бюджетам муниципальных районов на обеспечение отдыха, организация и обеспечение оздоровления детей в каникулярное время в муниципальных организциях отдыха детей и их оздоровления</t>
  </si>
  <si>
    <t xml:space="preserve">РЦП "Содействие занятости населения в муниципальном районе "Агинский район" </t>
  </si>
  <si>
    <t xml:space="preserve">РЦП "Развитие социальной сферы в МР " Агинский район" </t>
  </si>
  <si>
    <t>0000079512</t>
  </si>
  <si>
    <t xml:space="preserve">          РЦП "Развитие экономического потенциала муниципального района "Агинский район" </t>
  </si>
  <si>
    <t>0000079514</t>
  </si>
  <si>
    <t>Дополнительное образование детей</t>
  </si>
  <si>
    <t xml:space="preserve">   Приложение 5</t>
  </si>
  <si>
    <t>870</t>
  </si>
  <si>
    <t>РЦП "Профилактика правонарушений на территории муниципального района "Агинский район"</t>
  </si>
  <si>
    <t>РЦП "Реализация молодежной политики в МР "Агинский район"</t>
  </si>
  <si>
    <t>0000079513</t>
  </si>
  <si>
    <t>РЦП "Развитие системы образования "</t>
  </si>
  <si>
    <t>РЦП" Сохранение и развитие культуры"</t>
  </si>
  <si>
    <t>РЦП "Поддержка социально ориентированных некоммерческих организаций в муниципальном районе "Агинский район"</t>
  </si>
  <si>
    <t xml:space="preserve">   Приложение 7</t>
  </si>
  <si>
    <t>2023 год</t>
  </si>
  <si>
    <t>Иные межбюджетные трансферты бюджетам муниципальных районов (городских округов) за достижение значений (уровней) показателей по итогам рейтинга</t>
  </si>
  <si>
    <t>0000078200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</si>
  <si>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</si>
  <si>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</si>
  <si>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Финансовое обеспечение дорожной деятельности (текущий ремонт) в рамках реализации мероприятий Планов социального развития центров экономического роста Забайкальского края за счет федерального бюджета</t>
  </si>
  <si>
    <t>000005505М</t>
  </si>
  <si>
    <t>Реализация мероприятий по обеспечению жильем молодых семей</t>
  </si>
  <si>
    <t>00000L4970</t>
  </si>
  <si>
    <t>безв</t>
  </si>
  <si>
    <t>2  02  25497  00  0000  150</t>
  </si>
  <si>
    <t>Иные межбюджетные трансферты</t>
  </si>
  <si>
    <t>2  02  40000  00  0000  150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</si>
  <si>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</si>
  <si>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1  16  01060  01  0000  140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</si>
  <si>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 по делам несовершеннолетних и защите их прав</t>
  </si>
  <si>
    <t>1  16  01063  01  0000  140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</si>
  <si>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</si>
  <si>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Платежи в целях возмещения причиненного ущерба (убытков)</t>
  </si>
  <si>
    <t>1  16  10000  00  0000  140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</si>
  <si>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</si>
  <si>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1  16  10120  00  0000  140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</si>
  <si>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</si>
  <si>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районов)</t>
  </si>
  <si>
    <t>Платежи, уплачиваемые в целях возмещения вреда</t>
  </si>
  <si>
    <t>1  16  11000  01  0000  140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</si>
  <si>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</si>
  <si>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1  16  11050  01  0000  140</t>
  </si>
  <si>
    <t>902 1  16  01060  01  0000  140</t>
  </si>
  <si>
    <t>902 1  16  01063  01  0000  140</t>
  </si>
  <si>
    <t>902 1  16  01063  01  0101  140</t>
  </si>
  <si>
    <t>902 1  16  01063  01  9000  140</t>
  </si>
  <si>
    <t>902 1  16  10000  00  0000  140</t>
  </si>
  <si>
    <t>902 1  16  10120  00  0000  140</t>
  </si>
  <si>
    <t>902 1  16  10123  00  0000  140</t>
  </si>
  <si>
    <t>902 1  16  10123  01  0051  140</t>
  </si>
  <si>
    <t>902 1  16  11000  01  0000  140</t>
  </si>
  <si>
    <t>902 1  16  11050  01  0000  140</t>
  </si>
  <si>
    <t>902 1  17  05050  05  0000  180</t>
  </si>
  <si>
    <t>902 2  02  15001  00  0000  150</t>
  </si>
  <si>
    <t>902 2  02  15002  05  0000  150</t>
  </si>
  <si>
    <t>902 2  02  19999  05  0000  150</t>
  </si>
  <si>
    <t>902  2  02  20000   00  0000  150</t>
  </si>
  <si>
    <t>902 2  02  25097  00  0000  150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</si>
  <si>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</si>
  <si>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902 2  02  25255  05  0000  150</t>
  </si>
  <si>
    <t>Субсидии бюджетам муниципальных районов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</si>
  <si>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902 2  02  25304  05  0000  150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</si>
  <si>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</si>
  <si>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902 2  02  25306  05  0000  150</t>
  </si>
  <si>
    <t>Субсидии бюджетам муниципальных районов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</si>
  <si>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902 2  02  25467  05  0000  150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</si>
  <si>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</si>
  <si>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902 2  02  25497  05  0000  150</t>
  </si>
  <si>
    <t>Субсидии бюджетам муниципальных районов на реализацию мероприятий по обеспечению жильем молодых семей</t>
  </si>
  <si>
    <t>902 2  02  25519 05  0000  150</t>
  </si>
  <si>
    <t>Субсидии бюджетам муниципальных районов на поддержку отрасли культуры</t>
  </si>
  <si>
    <t>902 2  02  25555 05  0000  150</t>
  </si>
  <si>
    <t>Субсидии бюджетам муниципальных районов на реализацию программ формирования современной городской среды</t>
  </si>
  <si>
    <t>902 2  02  25576 05  0000  150</t>
  </si>
  <si>
    <t>Субсидии бюджетам на обеспечение комплексного развития сельских территорий</t>
  </si>
  <si>
    <t>902 2  02  29999  00  0000  150</t>
  </si>
  <si>
    <t>902 2  02  30000  00  0000  150</t>
  </si>
  <si>
    <t>Субвенции бюджетам бюджетной системы Российской Федерации</t>
  </si>
  <si>
    <t>902 2  02  30024  05  0000  150</t>
  </si>
  <si>
    <t>902 2  02  30027  05  0000  150</t>
  </si>
  <si>
    <t>902 2  02  35469  05  0000  150</t>
  </si>
  <si>
    <t>Субвенции бюджетам муниципальных районов на проведение Всероссийской переписи населения 2020 года</t>
  </si>
  <si>
    <t>902 2  02  40000  00  0000  150</t>
  </si>
  <si>
    <t>902 2  02  45303  05  0000  150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</si>
  <si>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</si>
  <si>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902 2  02  45505  05  0000  150</t>
  </si>
  <si>
    <t>Межбюджетные трансферты, передаваемые бюджетам муниципальных районов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</si>
  <si>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902 2  02  49999  05  0000  150</t>
  </si>
  <si>
    <t>Прочие  межбюджетные трансферты</t>
  </si>
  <si>
    <t>902 2  19  00000  00  0000  150</t>
  </si>
  <si>
    <t>ВОЗВРАТ ОСТАТКОВ СУБСИДИЙ, СУБВЕНЦИЙ И ИНЫХ МЕЖБЮДЖЕТНЫХ ТРАНСФЕРТОВ, ИМЕЮЩИХ ЦЕЛЕВОЕ НАЗНАЧЕНИЕ, ПРОШЛЫХ ЛЕТ</t>
  </si>
  <si>
    <t>902 2  19  60010  05  0000  150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</si>
  <si>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</si>
  <si>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904 2  02  25306  05  0000  150</t>
  </si>
  <si>
    <t>904 2  02  25467  05  0000  150</t>
  </si>
  <si>
    <t>904 2  02  25519 05  0000  150</t>
  </si>
  <si>
    <t>926 2  02  25097  00  0000  150</t>
  </si>
  <si>
    <t>926 2  02  25255  05  0000  150</t>
  </si>
  <si>
    <t>926 2  02  25304  05  0000  150</t>
  </si>
  <si>
    <t>926 2  02  29999  05  0000  150</t>
  </si>
  <si>
    <t>926 2  02  45303  05  0000  150</t>
  </si>
  <si>
    <t>926 2  02  45505  05  0000  150</t>
  </si>
  <si>
    <t>926 2  02  49999  05  0000  150</t>
  </si>
  <si>
    <t>Уплата прочих налогов, сборов</t>
  </si>
  <si>
    <t>Уплата иных платежей</t>
  </si>
  <si>
    <t xml:space="preserve">Уплата прочих налогов, сборов </t>
  </si>
  <si>
    <t xml:space="preserve">"О бюджете муниципального района "Агинский район" на 2021 год и плановый период 2022-2023 годов.
</t>
  </si>
  <si>
    <t xml:space="preserve">   Приложение 4</t>
  </si>
  <si>
    <t xml:space="preserve">Распределение межбюджетных трансфертов по переданным полномочиям </t>
  </si>
  <si>
    <t>Организация и проведение  м/народ. фестиваля"Алтаргана"</t>
  </si>
  <si>
    <t>0000072806</t>
  </si>
  <si>
    <t>Субсидии бюджетным учреждениям на иные цели</t>
  </si>
  <si>
    <t>0000054690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</si>
  <si>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</si>
  <si>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0000053030</t>
  </si>
  <si>
    <t>0000071030</t>
  </si>
  <si>
    <t>Обеспечение выплат районных коэффициентов и процентных надбавок за стаж работы в районах Крайнего Севера и приравненных к ним местностях, а также остальных районах Севера, где установлены районные коэффециенты к ежемесячному денежному вознаграждению, за кассовое руководство педагогическим работникам муниципальных образовательных организаций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</si>
  <si>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</si>
  <si>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00000R3040</t>
  </si>
  <si>
    <t>00000L5160</t>
  </si>
  <si>
    <t>Реализация мероприятий по укреплению единства российской нации и этнокультурному развитию народов России</t>
  </si>
  <si>
    <t xml:space="preserve"> Субсидия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</si>
  <si>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2  02  25304  05  0000  150</t>
  </si>
  <si>
    <t>Субсидии на модернизацию объектов теплоэнергетики и капитальный ремонт объктов коммунальной инфраструктуры, находящегося в муниципальной собственности</t>
  </si>
  <si>
    <t>1</t>
  </si>
  <si>
    <t>2  02  49999  05  0000  150</t>
  </si>
  <si>
    <t>1102</t>
  </si>
  <si>
    <t>Массовый спорт</t>
  </si>
  <si>
    <t>Реализация мероприятий плана социального развития центров экономического роста Забайкальского края (иные межбюджетные трансферты бюджетам муниципальных районов и городских округов)</t>
  </si>
  <si>
    <t>00000Ц505М</t>
  </si>
  <si>
    <t>Распределение бюджетных ассигнований  по разделам, подразделам, целевым статьям и видам расходов классификации расходов бюджетов в ведомственной структуре расходов бюджета края  на 2022 год  и плановый период 2023-2024 годов.</t>
  </si>
  <si>
    <t xml:space="preserve"> "О бюджете муниципального района "Агинский район" на 2022 год плановый период 2023-2024 годов</t>
  </si>
  <si>
    <t>0000077265</t>
  </si>
  <si>
    <t>0000079265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</si>
  <si>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</si>
  <si>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0000051200</t>
  </si>
  <si>
    <t>0105</t>
  </si>
  <si>
    <t>Судебная система</t>
  </si>
  <si>
    <t>Субсидии в целях софинансирования расходных обязательств бюджета  по оплате труда работников учреждений бюджетной сферы,</t>
  </si>
  <si>
    <t>00000S8180</t>
  </si>
  <si>
    <t>Субсидии</t>
  </si>
  <si>
    <t>247</t>
  </si>
  <si>
    <t>Закупка энергетических ресурсов</t>
  </si>
  <si>
    <t xml:space="preserve">Распределение дотации на выравнивание бюджетной обеспеченности на 2022 год и плановый период 2023-2024 годов  </t>
  </si>
  <si>
    <t>"О бюджете муниципального района "Агинский район" на 2022 год и плановый период 2023-2024 годов</t>
  </si>
  <si>
    <t>2024 год</t>
  </si>
  <si>
    <t xml:space="preserve">Распределение иных межбюджетных трансфертов городских и сельских поселений на 2022 год и плановый период 2023-2024 годов. </t>
  </si>
  <si>
    <t>Распределение субсидии в целях софинансирования расходных обязательств бюджета муниципального района по оплате труда работников учреждений бюджетной сферы, финансируемых за счет средств муниципального района (городского округа)</t>
  </si>
  <si>
    <t xml:space="preserve">   Приложение 8</t>
  </si>
  <si>
    <t>Источники финансирования дефицита бюджета на 2022 год и плановый период 2023-2024 годов</t>
  </si>
  <si>
    <t>«О бюджете муниципального района "Агинский район" на 2022 год и плановый период 2023-2024 годов.</t>
  </si>
  <si>
    <t xml:space="preserve"> Поступление налоговых и неналоговых доходов в бюджет муниципального района на 2022 год и плановый период 2023-2024 годов.</t>
  </si>
  <si>
    <t>Налог, взимаемый в связи с применением упрощенной системы налогообложения</t>
  </si>
  <si>
    <t>1  05  01000  01  0000  110</t>
  </si>
  <si>
    <t>Единый налог на вмененный доход для отдельных видов деятельности</t>
  </si>
  <si>
    <t>1  05  02000  01  0000  110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</si>
  <si>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</si>
  <si>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1  16  10100  05  0000  140</t>
  </si>
  <si>
    <t>Объемы межбюджетных трансфертов, получаемых из других бюджетов бюджетной системы на 2022 год и плановый период 2023-2024 годов</t>
  </si>
  <si>
    <t>Прочие субсидии бюджетам муниципальных районов на реализацию Закона  Забайкальского края "Об отдельных вопросах в сфере образования" в части увеличения тарифной ставки (должностного оклада) на 25 % в поселках городского типа (рабочих поселках) (кроме педагогических работников муниципальных общеобразовательных организаций)</t>
  </si>
  <si>
    <t>Субсидии бюджетам муниципальных районов в целях софинансирования расходных обязательств бюджета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</si>
  <si>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</si>
  <si>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2  02  35120  05  0000  150</t>
  </si>
  <si>
    <t>Предоставление  иных межбюджетных трансфертов на организацию и проведение Международного бурятского фестиваля "Алтаргана"</t>
  </si>
  <si>
    <t xml:space="preserve">                                                                     Приложение № 2</t>
  </si>
  <si>
    <t>кодов бюджетной классификации, закрепленных за  главным администратором доходов бюджета муниципального района «Агинский район» - Комитет по финансам администрации муниципального района «Агинский район» на 2022 год и плановый период 2023-2024 годов</t>
  </si>
  <si>
    <t>902 2  02  25516 05  0000  150</t>
  </si>
  <si>
    <t>Субсидии бюджетам муниципальных районов на реализацию мероприятий по укреплению единства российской нации и этнокультурному развитию народов России</t>
  </si>
  <si>
    <t>902 2  02  45454  05  0000  150</t>
  </si>
  <si>
    <t>Межбюджетные трансферты, передаваемые бюджетам на создание модельных муниципальных библиотек</t>
  </si>
  <si>
    <t>политики администрации муниципального района "Агинский район на 2022 год и плановый период 2023-2024 годов.</t>
  </si>
  <si>
    <t>904 2  02  25516  05  0000  150</t>
  </si>
  <si>
    <t>904 2  02  45454 05  0000  150</t>
  </si>
  <si>
    <t xml:space="preserve">                                                                 Перечень кодов бюджетной классификации,  закрепленных за главным администратором доходов  бюджета муниципального района "Агинский район" - Комитет образования администрации муниципального района "Агинский район"  на 2022 год и плановый период 2023-2024 годов.</t>
  </si>
  <si>
    <t xml:space="preserve">«О бюджете муниципального района "Агинский район" на 2022 год и плановый период 2023-2024 годов.
</t>
  </si>
  <si>
    <t>Нормативы распределения доходов между бюджетом муниципального  района и местными бюджетами на 2022 год и плановый период 2023-2024 годов</t>
  </si>
  <si>
    <t>в консолидированный бюджет края на 2022 год</t>
  </si>
  <si>
    <t>в консолидированный бюджет края на 2023  год</t>
  </si>
  <si>
    <t>в консолидированный бюджет края на 2024 год</t>
  </si>
  <si>
    <t>350</t>
  </si>
  <si>
    <t>Премии и гранты</t>
  </si>
  <si>
    <t>Мероприятия в области здравоохранения, спорта и физической культуры, туризма</t>
  </si>
  <si>
    <t>0000042397</t>
  </si>
  <si>
    <t>Персонифицированное финансирование дополнительного образования детей</t>
  </si>
  <si>
    <t>0000071444</t>
  </si>
  <si>
    <t xml:space="preserve">    Учреждение: Муниципальное казенное учреждение"Центр бухгалтерского учета"</t>
  </si>
  <si>
    <t>2  02  45303  05  0000  150</t>
  </si>
  <si>
    <t>Межбюджетные трансферты бюджетам муниципальных районов на ежемесячное денежное вознаграждение  за классное руководство педагогическим работникам государственных и муниципальных образовательных учреждений</t>
  </si>
  <si>
    <t>кадастр по скотомогильнику</t>
  </si>
  <si>
    <t>Создание условий по организации бесплатного горячего питания обучающихся, получающих начальное общее образование в муниципальных образовательных организациях</t>
  </si>
  <si>
    <t>откл2022</t>
  </si>
  <si>
    <t>откл 2023</t>
  </si>
  <si>
    <t>откл 2024</t>
  </si>
  <si>
    <t>2  02  25097  05  0000  150</t>
  </si>
  <si>
    <t>0000093991</t>
  </si>
  <si>
    <t xml:space="preserve">РЦП "Поддержка и развитие малого предпринимательства в муниципальном районе "Агинский район" </t>
  </si>
  <si>
    <t>0000079503</t>
  </si>
  <si>
    <t xml:space="preserve"> Прочая закупка товаров, работ и услуг для муниципальных нужд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</si>
  <si>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</si>
  <si>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</si>
  <si>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</si>
  <si>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Защита населения и территории от чрезвычайных ситуаций природного и техногенного характера, гражданская оборона</t>
  </si>
  <si>
    <t>0000024799</t>
  </si>
  <si>
    <t>Ведение кадастра по скотомогильникам</t>
  </si>
</sst>
</file>

<file path=xl/styles.xml><?xml version="1.0" encoding="utf-8"?>
<styleSheet xmlns="http://schemas.openxmlformats.org/spreadsheetml/2006/main">
  <numFmts count="16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0"/>
    <numFmt numFmtId="167" formatCode="_-* #,##0.000_р_._-;\-* #,##0.000_р_._-;_-* &quot;-&quot;?????_р_._-;_-@_-"/>
    <numFmt numFmtId="168" formatCode="_-* #,##0.00_р_._-;\-* #,##0.00_р_._-;_-* &quot;-&quot;?????_р_._-;_-@_-"/>
    <numFmt numFmtId="169" formatCode="_-* #,##0.0_р_._-;\-* #,##0.0_р_._-;_-* &quot;-&quot;?????_р_._-;_-@_-"/>
    <numFmt numFmtId="170" formatCode="_-* #,##0.000_р_._-;\-* #,##0.000_р_._-;_-* &quot;-&quot;???_р_._-;_-@_-"/>
    <numFmt numFmtId="171" formatCode="#,##0.00_ ;\-#,##0.00"/>
    <numFmt numFmtId="172" formatCode="#,##0.00_ ;\-#,##0.00\ "/>
    <numFmt numFmtId="173" formatCode="dd\.mm\.yyyy"/>
    <numFmt numFmtId="174" formatCode="_-* #,##0.000\ _₽_-;\-* #,##0.000\ _₽_-;_-* &quot;-&quot;???\ _₽_-;_-@_-"/>
    <numFmt numFmtId="175" formatCode="_-* #,##0.00000_р_._-;\-* #,##0.00000_р_._-;_-* &quot;-&quot;?????_р_._-;_-@_-"/>
    <numFmt numFmtId="176" formatCode="_-* #,##0.00\ _₽_-;\-* #,##0.00\ _₽_-;_-* \-??\ _₽_-;_-@_-"/>
    <numFmt numFmtId="177" formatCode="\$#,##0\ ;\(\$#,##0\)"/>
  </numFmts>
  <fonts count="8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</font>
    <font>
      <b/>
      <sz val="12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8"/>
      <color rgb="FF000000"/>
      <name val="Arial Cy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b/>
      <sz val="11"/>
      <color rgb="FF000000"/>
      <name val="Arial Cyr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sz val="13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3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MS Sans Serif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4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D5AB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CCCCCC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</patternFill>
    </fill>
    <fill>
      <patternFill patternType="solid">
        <fgColor rgb="FFC0FFC0"/>
      </patternFill>
    </fill>
    <fill>
      <patternFill patternType="solid">
        <fgColor rgb="FFFFFFC0"/>
      </patternFill>
    </fill>
    <fill>
      <patternFill patternType="solid">
        <fgColor rgb="FFFFFF99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7973">
    <xf numFmtId="0" fontId="0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4" fontId="35" fillId="3" borderId="13">
      <alignment horizontal="right" shrinkToFit="1"/>
    </xf>
    <xf numFmtId="4" fontId="35" fillId="3" borderId="14">
      <alignment horizontal="right" shrinkToFit="1"/>
    </xf>
    <xf numFmtId="0" fontId="36" fillId="4" borderId="15">
      <alignment horizontal="left" vertical="top" wrapText="1"/>
    </xf>
    <xf numFmtId="49" fontId="36" fillId="4" borderId="16">
      <alignment horizontal="center" vertical="top" shrinkToFit="1"/>
    </xf>
    <xf numFmtId="4" fontId="36" fillId="4" borderId="16">
      <alignment horizontal="right" vertical="top" shrinkToFit="1"/>
    </xf>
    <xf numFmtId="4" fontId="36" fillId="4" borderId="17">
      <alignment horizontal="right" vertical="top" shrinkToFit="1"/>
    </xf>
    <xf numFmtId="0" fontId="36" fillId="5" borderId="18">
      <alignment horizontal="left" vertical="top" wrapText="1"/>
    </xf>
    <xf numFmtId="49" fontId="36" fillId="5" borderId="19">
      <alignment horizontal="center" vertical="top" shrinkToFit="1"/>
    </xf>
    <xf numFmtId="4" fontId="36" fillId="5" borderId="19">
      <alignment horizontal="right" vertical="top" shrinkToFit="1"/>
    </xf>
    <xf numFmtId="4" fontId="36" fillId="5" borderId="20">
      <alignment horizontal="right" vertical="top" shrinkToFit="1"/>
    </xf>
    <xf numFmtId="0" fontId="37" fillId="0" borderId="18">
      <alignment horizontal="left" vertical="top" wrapText="1"/>
    </xf>
    <xf numFmtId="49" fontId="38" fillId="0" borderId="19">
      <alignment horizontal="center" vertical="top" shrinkToFit="1"/>
    </xf>
    <xf numFmtId="4" fontId="38" fillId="0" borderId="19">
      <alignment horizontal="right" vertical="top" shrinkToFit="1"/>
    </xf>
    <xf numFmtId="4" fontId="38" fillId="0" borderId="20">
      <alignment horizontal="right" vertical="top" shrinkToFit="1"/>
    </xf>
    <xf numFmtId="0" fontId="37" fillId="0" borderId="21">
      <alignment horizontal="left" wrapText="1"/>
    </xf>
    <xf numFmtId="49" fontId="37" fillId="0" borderId="21">
      <alignment vertical="top" wrapText="1"/>
    </xf>
    <xf numFmtId="0" fontId="38" fillId="0" borderId="0">
      <alignment horizontal="right" vertical="top" wrapText="1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49" fontId="36" fillId="0" borderId="22">
      <alignment horizontal="center" vertical="center" wrapText="1"/>
    </xf>
    <xf numFmtId="49" fontId="37" fillId="0" borderId="0"/>
    <xf numFmtId="0" fontId="37" fillId="0" borderId="0">
      <alignment wrapText="1"/>
    </xf>
    <xf numFmtId="0" fontId="39" fillId="0" borderId="0">
      <alignment wrapText="1"/>
    </xf>
    <xf numFmtId="0" fontId="39" fillId="0" borderId="23">
      <alignment horizontal="left"/>
    </xf>
    <xf numFmtId="0" fontId="39" fillId="0" borderId="24">
      <alignment horizontal="left" wrapText="1" indent="2"/>
    </xf>
    <xf numFmtId="0" fontId="39" fillId="0" borderId="25">
      <alignment horizontal="left" wrapText="1"/>
    </xf>
    <xf numFmtId="0" fontId="39" fillId="0" borderId="26">
      <alignment horizontal="left" wrapText="1" indent="2"/>
    </xf>
    <xf numFmtId="0" fontId="37" fillId="6" borderId="27"/>
    <xf numFmtId="0" fontId="37" fillId="6" borderId="28"/>
    <xf numFmtId="49" fontId="39" fillId="0" borderId="0">
      <alignment wrapText="1"/>
    </xf>
    <xf numFmtId="49" fontId="39" fillId="0" borderId="23">
      <alignment horizontal="left"/>
    </xf>
    <xf numFmtId="0" fontId="39" fillId="0" borderId="29">
      <alignment horizontal="center" vertical="center" shrinkToFit="1"/>
    </xf>
    <xf numFmtId="0" fontId="39" fillId="0" borderId="30">
      <alignment horizontal="center" vertical="center" shrinkToFit="1"/>
    </xf>
    <xf numFmtId="0" fontId="37" fillId="6" borderId="31"/>
    <xf numFmtId="49" fontId="39" fillId="0" borderId="0">
      <alignment horizontal="center"/>
    </xf>
    <xf numFmtId="0" fontId="39" fillId="0" borderId="23">
      <alignment horizontal="center" shrinkToFit="1"/>
    </xf>
    <xf numFmtId="49" fontId="39" fillId="0" borderId="32">
      <alignment horizontal="center" vertical="center"/>
    </xf>
    <xf numFmtId="49" fontId="39" fillId="0" borderId="21">
      <alignment horizontal="center" vertical="center"/>
    </xf>
    <xf numFmtId="49" fontId="39" fillId="0" borderId="23">
      <alignment horizontal="center" vertical="center" shrinkToFit="1"/>
    </xf>
    <xf numFmtId="171" fontId="39" fillId="0" borderId="21">
      <alignment horizontal="right" vertical="center" shrinkToFit="1"/>
    </xf>
    <xf numFmtId="4" fontId="39" fillId="0" borderId="21">
      <alignment horizontal="right" shrinkToFit="1"/>
    </xf>
    <xf numFmtId="49" fontId="40" fillId="0" borderId="0"/>
    <xf numFmtId="49" fontId="37" fillId="0" borderId="23">
      <alignment shrinkToFit="1"/>
    </xf>
    <xf numFmtId="49" fontId="39" fillId="0" borderId="23">
      <alignment horizontal="right"/>
    </xf>
    <xf numFmtId="171" fontId="39" fillId="0" borderId="33">
      <alignment horizontal="right" vertical="center" shrinkToFit="1"/>
    </xf>
    <xf numFmtId="4" fontId="39" fillId="0" borderId="33">
      <alignment horizontal="right" shrinkToFit="1"/>
    </xf>
    <xf numFmtId="0" fontId="37" fillId="6" borderId="23"/>
    <xf numFmtId="0" fontId="41" fillId="0" borderId="33">
      <alignment wrapText="1"/>
    </xf>
    <xf numFmtId="0" fontId="41" fillId="0" borderId="33">
      <alignment wrapText="1"/>
    </xf>
    <xf numFmtId="0" fontId="41" fillId="0" borderId="33">
      <alignment wrapText="1"/>
    </xf>
    <xf numFmtId="0" fontId="41" fillId="0" borderId="33">
      <alignment wrapText="1"/>
    </xf>
    <xf numFmtId="0" fontId="41" fillId="0" borderId="33">
      <alignment wrapText="1"/>
    </xf>
    <xf numFmtId="0" fontId="41" fillId="0" borderId="33"/>
    <xf numFmtId="0" fontId="41" fillId="0" borderId="33"/>
    <xf numFmtId="0" fontId="41" fillId="0" borderId="33"/>
    <xf numFmtId="0" fontId="41" fillId="0" borderId="33"/>
    <xf numFmtId="0" fontId="41" fillId="0" borderId="33"/>
    <xf numFmtId="49" fontId="39" fillId="0" borderId="33">
      <alignment horizontal="center" shrinkToFit="1"/>
    </xf>
    <xf numFmtId="49" fontId="39" fillId="0" borderId="21">
      <alignment horizontal="center" vertical="center" shrinkToFit="1"/>
    </xf>
    <xf numFmtId="0" fontId="37" fillId="0" borderId="34">
      <alignment horizontal="left"/>
    </xf>
    <xf numFmtId="0" fontId="42" fillId="0" borderId="0">
      <alignment horizontal="center"/>
    </xf>
    <xf numFmtId="0" fontId="37" fillId="0" borderId="0">
      <alignment horizontal="left"/>
    </xf>
    <xf numFmtId="49" fontId="39" fillId="0" borderId="0">
      <alignment horizontal="left"/>
    </xf>
    <xf numFmtId="0" fontId="37" fillId="0" borderId="23"/>
    <xf numFmtId="0" fontId="37" fillId="0" borderId="21">
      <alignment horizontal="left"/>
    </xf>
    <xf numFmtId="0" fontId="37" fillId="0" borderId="34"/>
    <xf numFmtId="0" fontId="37" fillId="6" borderId="35"/>
    <xf numFmtId="0" fontId="37" fillId="0" borderId="36">
      <alignment horizontal="left"/>
    </xf>
    <xf numFmtId="0" fontId="39" fillId="0" borderId="23">
      <alignment horizontal="center" wrapText="1"/>
    </xf>
    <xf numFmtId="0" fontId="42" fillId="0" borderId="34">
      <alignment horizontal="center"/>
    </xf>
    <xf numFmtId="0" fontId="37" fillId="0" borderId="0">
      <alignment horizontal="center"/>
    </xf>
    <xf numFmtId="0" fontId="39" fillId="0" borderId="23">
      <alignment horizontal="center"/>
    </xf>
    <xf numFmtId="0" fontId="39" fillId="0" borderId="0">
      <alignment horizontal="center"/>
    </xf>
    <xf numFmtId="0" fontId="40" fillId="0" borderId="0">
      <alignment horizontal="left"/>
    </xf>
    <xf numFmtId="0" fontId="39" fillId="0" borderId="36"/>
    <xf numFmtId="0" fontId="42" fillId="0" borderId="0"/>
    <xf numFmtId="49" fontId="37" fillId="0" borderId="36"/>
    <xf numFmtId="49" fontId="42" fillId="0" borderId="0"/>
    <xf numFmtId="0" fontId="37" fillId="6" borderId="0"/>
    <xf numFmtId="0" fontId="37" fillId="0" borderId="0"/>
    <xf numFmtId="0" fontId="43" fillId="0" borderId="0">
      <alignment horizontal="center"/>
    </xf>
    <xf numFmtId="0" fontId="43" fillId="0" borderId="0"/>
    <xf numFmtId="0" fontId="39" fillId="0" borderId="0"/>
    <xf numFmtId="0" fontId="39" fillId="0" borderId="0">
      <alignment horizontal="left"/>
    </xf>
    <xf numFmtId="0" fontId="43" fillId="0" borderId="23">
      <alignment horizontal="center"/>
    </xf>
    <xf numFmtId="0" fontId="39" fillId="0" borderId="21">
      <alignment horizontal="center" vertical="top" wrapText="1"/>
    </xf>
    <xf numFmtId="0" fontId="39" fillId="0" borderId="21">
      <alignment horizontal="left" vertical="top" wrapText="1"/>
    </xf>
    <xf numFmtId="0" fontId="39" fillId="0" borderId="21">
      <alignment horizontal="center" vertical="center"/>
    </xf>
    <xf numFmtId="0" fontId="39" fillId="0" borderId="24">
      <alignment horizontal="left" wrapText="1"/>
    </xf>
    <xf numFmtId="0" fontId="39" fillId="0" borderId="26">
      <alignment horizontal="left" wrapText="1"/>
    </xf>
    <xf numFmtId="0" fontId="39" fillId="0" borderId="37">
      <alignment horizontal="left" wrapText="1" indent="2"/>
    </xf>
    <xf numFmtId="0" fontId="37" fillId="6" borderId="34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9" fillId="0" borderId="23">
      <alignment horizontal="left" wrapText="1"/>
    </xf>
    <xf numFmtId="0" fontId="39" fillId="0" borderId="31">
      <alignment horizontal="left" wrapText="1"/>
    </xf>
    <xf numFmtId="0" fontId="39" fillId="0" borderId="34">
      <alignment horizontal="left"/>
    </xf>
    <xf numFmtId="0" fontId="39" fillId="0" borderId="38">
      <alignment horizontal="center" vertical="center"/>
    </xf>
    <xf numFmtId="49" fontId="39" fillId="0" borderId="29">
      <alignment horizontal="center" wrapText="1"/>
    </xf>
    <xf numFmtId="49" fontId="39" fillId="0" borderId="39">
      <alignment horizontal="center" shrinkToFit="1"/>
    </xf>
    <xf numFmtId="49" fontId="39" fillId="0" borderId="40">
      <alignment horizontal="center" shrinkToFit="1"/>
    </xf>
    <xf numFmtId="0" fontId="45" fillId="0" borderId="0"/>
    <xf numFmtId="49" fontId="39" fillId="0" borderId="32">
      <alignment horizontal="center"/>
    </xf>
    <xf numFmtId="49" fontId="39" fillId="0" borderId="41">
      <alignment horizontal="center"/>
    </xf>
    <xf numFmtId="49" fontId="39" fillId="0" borderId="42">
      <alignment horizontal="center"/>
    </xf>
    <xf numFmtId="49" fontId="39" fillId="0" borderId="0"/>
    <xf numFmtId="49" fontId="39" fillId="0" borderId="34"/>
    <xf numFmtId="49" fontId="39" fillId="0" borderId="21">
      <alignment horizontal="center" vertical="top" wrapText="1"/>
    </xf>
    <xf numFmtId="49" fontId="39" fillId="0" borderId="38">
      <alignment horizontal="center" vertical="center"/>
    </xf>
    <xf numFmtId="4" fontId="39" fillId="0" borderId="32">
      <alignment horizontal="right" shrinkToFit="1"/>
    </xf>
    <xf numFmtId="4" fontId="39" fillId="7" borderId="21">
      <alignment horizontal="right" vertical="top" shrinkToFit="1"/>
    </xf>
    <xf numFmtId="4" fontId="39" fillId="0" borderId="41">
      <alignment horizontal="right" shrinkToFit="1"/>
    </xf>
    <xf numFmtId="4" fontId="39" fillId="0" borderId="42">
      <alignment horizontal="right" shrinkToFit="1"/>
    </xf>
    <xf numFmtId="0" fontId="45" fillId="0" borderId="43"/>
    <xf numFmtId="0" fontId="39" fillId="0" borderId="44">
      <alignment horizontal="right"/>
    </xf>
    <xf numFmtId="49" fontId="39" fillId="0" borderId="44">
      <alignment horizontal="right" vertical="center"/>
    </xf>
    <xf numFmtId="49" fontId="39" fillId="0" borderId="44">
      <alignment horizontal="right"/>
    </xf>
    <xf numFmtId="49" fontId="39" fillId="0" borderId="44"/>
    <xf numFmtId="0" fontId="39" fillId="0" borderId="23">
      <alignment horizontal="center"/>
    </xf>
    <xf numFmtId="0" fontId="39" fillId="0" borderId="38">
      <alignment horizontal="center"/>
    </xf>
    <xf numFmtId="49" fontId="39" fillId="0" borderId="45">
      <alignment horizontal="center"/>
    </xf>
    <xf numFmtId="173" fontId="39" fillId="0" borderId="46">
      <alignment horizontal="center"/>
    </xf>
    <xf numFmtId="49" fontId="39" fillId="0" borderId="46">
      <alignment horizontal="center" vertical="center"/>
    </xf>
    <xf numFmtId="49" fontId="39" fillId="0" borderId="46">
      <alignment horizontal="center"/>
    </xf>
    <xf numFmtId="49" fontId="39" fillId="0" borderId="47">
      <alignment horizontal="center"/>
    </xf>
    <xf numFmtId="0" fontId="46" fillId="0" borderId="0">
      <alignment horizontal="right"/>
    </xf>
    <xf numFmtId="0" fontId="46" fillId="0" borderId="0">
      <alignment horizontal="right"/>
    </xf>
    <xf numFmtId="0" fontId="46" fillId="0" borderId="0">
      <alignment horizontal="right"/>
    </xf>
    <xf numFmtId="0" fontId="46" fillId="0" borderId="0">
      <alignment horizontal="right"/>
    </xf>
    <xf numFmtId="0" fontId="46" fillId="0" borderId="0">
      <alignment horizontal="right"/>
    </xf>
    <xf numFmtId="0" fontId="46" fillId="0" borderId="48">
      <alignment horizontal="right"/>
    </xf>
    <xf numFmtId="0" fontId="46" fillId="0" borderId="48">
      <alignment horizontal="right"/>
    </xf>
    <xf numFmtId="0" fontId="46" fillId="0" borderId="48">
      <alignment horizontal="right"/>
    </xf>
    <xf numFmtId="0" fontId="46" fillId="0" borderId="48">
      <alignment horizontal="right"/>
    </xf>
    <xf numFmtId="0" fontId="46" fillId="0" borderId="48">
      <alignment horizontal="right"/>
    </xf>
    <xf numFmtId="0" fontId="46" fillId="0" borderId="49">
      <alignment horizontal="right"/>
    </xf>
    <xf numFmtId="0" fontId="46" fillId="0" borderId="49">
      <alignment horizontal="right"/>
    </xf>
    <xf numFmtId="0" fontId="46" fillId="0" borderId="49">
      <alignment horizontal="right"/>
    </xf>
    <xf numFmtId="0" fontId="46" fillId="0" borderId="49">
      <alignment horizontal="right"/>
    </xf>
    <xf numFmtId="0" fontId="46" fillId="0" borderId="49">
      <alignment horizontal="right"/>
    </xf>
    <xf numFmtId="0" fontId="43" fillId="0" borderId="23">
      <alignment horizontal="center"/>
    </xf>
    <xf numFmtId="0" fontId="37" fillId="0" borderId="50"/>
    <xf numFmtId="0" fontId="37" fillId="0" borderId="48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0" fontId="43" fillId="0" borderId="0">
      <alignment horizontal="center"/>
    </xf>
    <xf numFmtId="0" fontId="39" fillId="0" borderId="51">
      <alignment horizontal="left" wrapText="1"/>
    </xf>
    <xf numFmtId="0" fontId="37" fillId="6" borderId="52"/>
    <xf numFmtId="0" fontId="39" fillId="0" borderId="33">
      <alignment horizontal="left" wrapText="1"/>
    </xf>
    <xf numFmtId="0" fontId="44" fillId="0" borderId="34"/>
    <xf numFmtId="0" fontId="44" fillId="0" borderId="34"/>
    <xf numFmtId="0" fontId="44" fillId="0" borderId="34"/>
    <xf numFmtId="0" fontId="44" fillId="0" borderId="34"/>
    <xf numFmtId="0" fontId="44" fillId="0" borderId="34"/>
    <xf numFmtId="0" fontId="39" fillId="0" borderId="29">
      <alignment horizontal="center" shrinkToFit="1"/>
    </xf>
    <xf numFmtId="0" fontId="39" fillId="0" borderId="39">
      <alignment horizontal="center" shrinkToFit="1"/>
    </xf>
    <xf numFmtId="49" fontId="39" fillId="0" borderId="40">
      <alignment horizontal="center" wrapText="1"/>
    </xf>
    <xf numFmtId="0" fontId="37" fillId="6" borderId="53"/>
    <xf numFmtId="49" fontId="39" fillId="0" borderId="54">
      <alignment horizontal="center" shrinkToFit="1"/>
    </xf>
    <xf numFmtId="0" fontId="44" fillId="0" borderId="36"/>
    <xf numFmtId="0" fontId="44" fillId="0" borderId="36"/>
    <xf numFmtId="0" fontId="44" fillId="0" borderId="36"/>
    <xf numFmtId="0" fontId="44" fillId="0" borderId="36"/>
    <xf numFmtId="0" fontId="44" fillId="0" borderId="36"/>
    <xf numFmtId="0" fontId="39" fillId="0" borderId="38">
      <alignment horizontal="center" vertical="center" shrinkToFit="1"/>
    </xf>
    <xf numFmtId="49" fontId="39" fillId="0" borderId="42">
      <alignment horizontal="center" wrapText="1"/>
    </xf>
    <xf numFmtId="49" fontId="39" fillId="0" borderId="55">
      <alignment horizontal="center"/>
    </xf>
    <xf numFmtId="49" fontId="39" fillId="0" borderId="38">
      <alignment horizontal="center" vertical="center" shrinkToFit="1"/>
    </xf>
    <xf numFmtId="171" fontId="39" fillId="0" borderId="41">
      <alignment horizontal="right" shrinkToFit="1"/>
    </xf>
    <xf numFmtId="4" fontId="39" fillId="0" borderId="42">
      <alignment horizontal="right" wrapText="1"/>
    </xf>
    <xf numFmtId="4" fontId="39" fillId="0" borderId="55">
      <alignment horizontal="right" shrinkToFit="1"/>
    </xf>
    <xf numFmtId="49" fontId="39" fillId="0" borderId="0">
      <alignment horizontal="right"/>
    </xf>
    <xf numFmtId="4" fontId="39" fillId="0" borderId="56">
      <alignment horizontal="right" shrinkToFit="1"/>
    </xf>
    <xf numFmtId="171" fontId="39" fillId="0" borderId="57">
      <alignment horizontal="right" shrinkToFit="1"/>
    </xf>
    <xf numFmtId="4" fontId="39" fillId="0" borderId="37">
      <alignment horizontal="right" wrapText="1"/>
    </xf>
    <xf numFmtId="49" fontId="39" fillId="0" borderId="58">
      <alignment horizontal="center"/>
    </xf>
    <xf numFmtId="0" fontId="43" fillId="0" borderId="48">
      <alignment horizontal="center"/>
    </xf>
    <xf numFmtId="49" fontId="37" fillId="0" borderId="48"/>
    <xf numFmtId="49" fontId="37" fillId="0" borderId="49"/>
    <xf numFmtId="0" fontId="37" fillId="0" borderId="49">
      <alignment wrapText="1"/>
    </xf>
    <xf numFmtId="0" fontId="37" fillId="0" borderId="49"/>
    <xf numFmtId="164" fontId="1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0" fontId="34" fillId="0" borderId="0"/>
    <xf numFmtId="0" fontId="20" fillId="0" borderId="0"/>
    <xf numFmtId="0" fontId="23" fillId="2" borderId="0"/>
    <xf numFmtId="165" fontId="13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49" fontId="38" fillId="0" borderId="19">
      <alignment horizontal="center" vertical="top" shrinkToFit="1"/>
    </xf>
    <xf numFmtId="4" fontId="38" fillId="0" borderId="19">
      <alignment horizontal="right" vertical="top" shrinkToFit="1"/>
    </xf>
    <xf numFmtId="4" fontId="38" fillId="0" borderId="20">
      <alignment horizontal="right" vertical="top" shrinkToFit="1"/>
    </xf>
    <xf numFmtId="0" fontId="53" fillId="0" borderId="0">
      <alignment horizontal="right" vertical="top" wrapText="1"/>
    </xf>
    <xf numFmtId="0" fontId="38" fillId="0" borderId="0">
      <alignment horizontal="right" vertical="top" wrapText="1"/>
    </xf>
    <xf numFmtId="0" fontId="38" fillId="0" borderId="0"/>
    <xf numFmtId="0" fontId="44" fillId="0" borderId="0"/>
    <xf numFmtId="0" fontId="38" fillId="0" borderId="0"/>
    <xf numFmtId="0" fontId="44" fillId="0" borderId="0"/>
    <xf numFmtId="0" fontId="34" fillId="0" borderId="0"/>
    <xf numFmtId="0" fontId="34" fillId="0" borderId="0"/>
    <xf numFmtId="0" fontId="38" fillId="11" borderId="0"/>
    <xf numFmtId="0" fontId="58" fillId="5" borderId="21">
      <alignment horizontal="left" vertical="top" wrapText="1"/>
    </xf>
    <xf numFmtId="0" fontId="53" fillId="0" borderId="21"/>
    <xf numFmtId="0" fontId="59" fillId="0" borderId="21"/>
    <xf numFmtId="0" fontId="53" fillId="0" borderId="0"/>
    <xf numFmtId="0" fontId="44" fillId="0" borderId="0"/>
    <xf numFmtId="49" fontId="58" fillId="0" borderId="21">
      <alignment horizontal="center" vertical="center" wrapText="1"/>
    </xf>
    <xf numFmtId="49" fontId="58" fillId="12" borderId="21">
      <alignment horizontal="center" vertical="center" wrapText="1"/>
    </xf>
    <xf numFmtId="4" fontId="58" fillId="12" borderId="21">
      <alignment horizontal="right" vertical="top" shrinkToFit="1"/>
    </xf>
    <xf numFmtId="4" fontId="59" fillId="0" borderId="21">
      <alignment horizontal="right" shrinkToFit="1"/>
    </xf>
    <xf numFmtId="4" fontId="58" fillId="5" borderId="21">
      <alignment horizontal="right" vertical="top" shrinkToFit="1"/>
    </xf>
    <xf numFmtId="0" fontId="60" fillId="0" borderId="0">
      <alignment horizontal="left" vertical="top"/>
    </xf>
    <xf numFmtId="0" fontId="49" fillId="0" borderId="0">
      <alignment horizontal="center" vertical="top"/>
    </xf>
    <xf numFmtId="0" fontId="53" fillId="0" borderId="0">
      <alignment horizontal="right" vertical="top"/>
    </xf>
    <xf numFmtId="49" fontId="58" fillId="13" borderId="21">
      <alignment horizontal="center" vertical="center" wrapText="1"/>
    </xf>
    <xf numFmtId="4" fontId="58" fillId="13" borderId="21">
      <alignment horizontal="right" vertical="top" shrinkToFit="1"/>
    </xf>
    <xf numFmtId="0" fontId="53" fillId="0" borderId="0">
      <alignment horizontal="left" vertical="top" wrapText="1"/>
    </xf>
    <xf numFmtId="0" fontId="61" fillId="0" borderId="0"/>
    <xf numFmtId="0" fontId="62" fillId="0" borderId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2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2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0" fontId="11" fillId="0" borderId="0"/>
    <xf numFmtId="0" fontId="13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1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43" fontId="1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0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0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0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43" fontId="10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9" fillId="0" borderId="21"/>
    <xf numFmtId="0" fontId="53" fillId="0" borderId="21"/>
    <xf numFmtId="0" fontId="58" fillId="5" borderId="21">
      <alignment horizontal="left" vertical="top" wrapText="1"/>
    </xf>
    <xf numFmtId="0" fontId="38" fillId="11" borderId="0"/>
    <xf numFmtId="0" fontId="44" fillId="0" borderId="0"/>
    <xf numFmtId="0" fontId="44" fillId="0" borderId="0"/>
    <xf numFmtId="0" fontId="53" fillId="0" borderId="0">
      <alignment horizontal="right" vertical="top" wrapText="1"/>
    </xf>
    <xf numFmtId="0" fontId="53" fillId="0" borderId="21"/>
    <xf numFmtId="4" fontId="59" fillId="0" borderId="21">
      <alignment horizontal="right" shrinkToFit="1"/>
    </xf>
    <xf numFmtId="0" fontId="64" fillId="0" borderId="0">
      <alignment horizontal="right" vertical="top" wrapText="1"/>
    </xf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6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6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44" fillId="0" borderId="0"/>
    <xf numFmtId="0" fontId="53" fillId="0" borderId="0"/>
    <xf numFmtId="0" fontId="59" fillId="0" borderId="21"/>
    <xf numFmtId="0" fontId="38" fillId="11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9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66" fillId="11" borderId="0"/>
    <xf numFmtId="0" fontId="67" fillId="5" borderId="21">
      <alignment horizontal="left" vertical="top" wrapText="1"/>
    </xf>
    <xf numFmtId="0" fontId="64" fillId="0" borderId="21"/>
    <xf numFmtId="0" fontId="68" fillId="0" borderId="21"/>
    <xf numFmtId="0" fontId="64" fillId="0" borderId="0"/>
    <xf numFmtId="0" fontId="65" fillId="0" borderId="0"/>
    <xf numFmtId="49" fontId="67" fillId="0" borderId="21">
      <alignment horizontal="center" vertical="center" wrapText="1"/>
    </xf>
    <xf numFmtId="49" fontId="67" fillId="12" borderId="21">
      <alignment horizontal="center" vertical="center" wrapText="1"/>
    </xf>
    <xf numFmtId="4" fontId="67" fillId="12" borderId="21">
      <alignment horizontal="right" vertical="top" shrinkToFit="1"/>
    </xf>
    <xf numFmtId="4" fontId="68" fillId="0" borderId="21">
      <alignment horizontal="right" shrinkToFit="1"/>
    </xf>
    <xf numFmtId="4" fontId="67" fillId="5" borderId="21">
      <alignment horizontal="right" vertical="top" shrinkToFit="1"/>
    </xf>
    <xf numFmtId="0" fontId="69" fillId="0" borderId="0">
      <alignment horizontal="left" vertical="top"/>
    </xf>
    <xf numFmtId="0" fontId="70" fillId="0" borderId="0">
      <alignment horizontal="center" vertical="top"/>
    </xf>
    <xf numFmtId="0" fontId="64" fillId="0" borderId="0">
      <alignment horizontal="right" vertical="top"/>
    </xf>
    <xf numFmtId="49" fontId="67" fillId="13" borderId="21">
      <alignment horizontal="center" vertical="center" wrapText="1"/>
    </xf>
    <xf numFmtId="4" fontId="67" fillId="13" borderId="21">
      <alignment horizontal="right" vertical="top" shrinkToFit="1"/>
    </xf>
    <xf numFmtId="0" fontId="64" fillId="0" borderId="0">
      <alignment horizontal="left" vertical="top" wrapText="1"/>
    </xf>
    <xf numFmtId="0" fontId="71" fillId="0" borderId="0"/>
    <xf numFmtId="0" fontId="71" fillId="0" borderId="0"/>
    <xf numFmtId="0" fontId="64" fillId="0" borderId="0">
      <alignment horizontal="left" vertical="top" wrapText="1"/>
    </xf>
    <xf numFmtId="4" fontId="67" fillId="13" borderId="21">
      <alignment horizontal="right" vertical="top" shrinkToFit="1"/>
    </xf>
    <xf numFmtId="49" fontId="67" fillId="13" borderId="21">
      <alignment horizontal="center" vertical="center" wrapText="1"/>
    </xf>
    <xf numFmtId="0" fontId="64" fillId="0" borderId="0">
      <alignment horizontal="right" vertical="top"/>
    </xf>
    <xf numFmtId="0" fontId="70" fillId="0" borderId="0">
      <alignment horizontal="center" vertical="top"/>
    </xf>
    <xf numFmtId="0" fontId="69" fillId="0" borderId="0">
      <alignment horizontal="left" vertical="top"/>
    </xf>
    <xf numFmtId="4" fontId="67" fillId="5" borderId="21">
      <alignment horizontal="right" vertical="top" shrinkToFit="1"/>
    </xf>
    <xf numFmtId="4" fontId="68" fillId="0" borderId="21">
      <alignment horizontal="right" shrinkToFit="1"/>
    </xf>
    <xf numFmtId="4" fontId="67" fillId="12" borderId="21">
      <alignment horizontal="right" vertical="top" shrinkToFit="1"/>
    </xf>
    <xf numFmtId="49" fontId="67" fillId="12" borderId="21">
      <alignment horizontal="center" vertical="center" wrapText="1"/>
    </xf>
    <xf numFmtId="49" fontId="67" fillId="0" borderId="21">
      <alignment horizontal="center" vertical="center" wrapText="1"/>
    </xf>
    <xf numFmtId="0" fontId="65" fillId="0" borderId="0"/>
    <xf numFmtId="0" fontId="64" fillId="0" borderId="0"/>
    <xf numFmtId="0" fontId="68" fillId="0" borderId="21"/>
    <xf numFmtId="0" fontId="64" fillId="0" borderId="21"/>
    <xf numFmtId="0" fontId="67" fillId="5" borderId="21">
      <alignment horizontal="left" vertical="top" wrapText="1"/>
    </xf>
    <xf numFmtId="0" fontId="66" fillId="11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3" fillId="0" borderId="0">
      <alignment horizontal="right" vertical="top" wrapText="1"/>
    </xf>
    <xf numFmtId="0" fontId="44" fillId="0" borderId="0"/>
    <xf numFmtId="0" fontId="44" fillId="0" borderId="0"/>
    <xf numFmtId="0" fontId="53" fillId="0" borderId="0">
      <alignment horizontal="right" vertical="top" wrapText="1"/>
    </xf>
    <xf numFmtId="0" fontId="44" fillId="0" borderId="0"/>
    <xf numFmtId="0" fontId="44" fillId="0" borderId="0"/>
    <xf numFmtId="0" fontId="61" fillId="0" borderId="0"/>
    <xf numFmtId="0" fontId="53" fillId="0" borderId="0">
      <alignment horizontal="left" vertical="top" wrapText="1"/>
    </xf>
    <xf numFmtId="4" fontId="58" fillId="13" borderId="21">
      <alignment horizontal="right" vertical="top" shrinkToFit="1"/>
    </xf>
    <xf numFmtId="49" fontId="58" fillId="13" borderId="21">
      <alignment horizontal="center" vertical="center" wrapText="1"/>
    </xf>
    <xf numFmtId="0" fontId="53" fillId="0" borderId="0">
      <alignment horizontal="right" vertical="top"/>
    </xf>
    <xf numFmtId="0" fontId="49" fillId="0" borderId="0">
      <alignment horizontal="center" vertical="top"/>
    </xf>
    <xf numFmtId="0" fontId="60" fillId="0" borderId="0">
      <alignment horizontal="left" vertical="top"/>
    </xf>
    <xf numFmtId="4" fontId="58" fillId="5" borderId="21">
      <alignment horizontal="right" vertical="top" shrinkToFit="1"/>
    </xf>
    <xf numFmtId="4" fontId="59" fillId="0" borderId="21">
      <alignment horizontal="right" shrinkToFit="1"/>
    </xf>
    <xf numFmtId="4" fontId="58" fillId="12" borderId="21">
      <alignment horizontal="right" vertical="top" shrinkToFit="1"/>
    </xf>
    <xf numFmtId="49" fontId="58" fillId="12" borderId="21">
      <alignment horizontal="center" vertical="center" wrapText="1"/>
    </xf>
    <xf numFmtId="49" fontId="58" fillId="0" borderId="21">
      <alignment horizontal="center" vertical="center" wrapText="1"/>
    </xf>
    <xf numFmtId="0" fontId="44" fillId="0" borderId="0"/>
    <xf numFmtId="0" fontId="53" fillId="0" borderId="0"/>
    <xf numFmtId="0" fontId="59" fillId="0" borderId="21"/>
    <xf numFmtId="0" fontId="53" fillId="0" borderId="21"/>
    <xf numFmtId="0" fontId="58" fillId="5" borderId="21">
      <alignment horizontal="left" vertical="top" wrapText="1"/>
    </xf>
    <xf numFmtId="0" fontId="38" fillId="11" borderId="0"/>
    <xf numFmtId="0" fontId="38" fillId="11" borderId="0"/>
    <xf numFmtId="0" fontId="58" fillId="5" borderId="21">
      <alignment horizontal="left" vertical="top" wrapText="1"/>
    </xf>
    <xf numFmtId="0" fontId="38" fillId="11" borderId="0"/>
    <xf numFmtId="0" fontId="53" fillId="0" borderId="21"/>
    <xf numFmtId="0" fontId="59" fillId="0" borderId="21"/>
    <xf numFmtId="0" fontId="58" fillId="5" borderId="21">
      <alignment horizontal="left" vertical="top" wrapText="1"/>
    </xf>
    <xf numFmtId="0" fontId="53" fillId="0" borderId="0"/>
    <xf numFmtId="0" fontId="44" fillId="0" borderId="0"/>
    <xf numFmtId="0" fontId="53" fillId="0" borderId="21"/>
    <xf numFmtId="49" fontId="58" fillId="0" borderId="21">
      <alignment horizontal="center" vertical="center" wrapText="1"/>
    </xf>
    <xf numFmtId="0" fontId="59" fillId="0" borderId="21"/>
    <xf numFmtId="49" fontId="58" fillId="12" borderId="21">
      <alignment horizontal="center" vertical="center" wrapText="1"/>
    </xf>
    <xf numFmtId="4" fontId="58" fillId="12" borderId="21">
      <alignment horizontal="right" vertical="top" shrinkToFit="1"/>
    </xf>
    <xf numFmtId="0" fontId="53" fillId="0" borderId="0"/>
    <xf numFmtId="4" fontId="59" fillId="0" borderId="21">
      <alignment horizontal="right" shrinkToFit="1"/>
    </xf>
    <xf numFmtId="4" fontId="58" fillId="5" borderId="21">
      <alignment horizontal="right" vertical="top" shrinkToFit="1"/>
    </xf>
    <xf numFmtId="0" fontId="44" fillId="0" borderId="0"/>
    <xf numFmtId="0" fontId="60" fillId="0" borderId="0">
      <alignment horizontal="left" vertical="top"/>
    </xf>
    <xf numFmtId="0" fontId="49" fillId="0" borderId="0">
      <alignment horizontal="center" vertical="top"/>
    </xf>
    <xf numFmtId="49" fontId="58" fillId="0" borderId="21">
      <alignment horizontal="center" vertical="center" wrapText="1"/>
    </xf>
    <xf numFmtId="49" fontId="58" fillId="12" borderId="21">
      <alignment horizontal="center" vertical="center" wrapText="1"/>
    </xf>
    <xf numFmtId="0" fontId="53" fillId="0" borderId="0">
      <alignment horizontal="right" vertical="top"/>
    </xf>
    <xf numFmtId="4" fontId="58" fillId="12" borderId="21">
      <alignment horizontal="right" vertical="top" shrinkToFit="1"/>
    </xf>
    <xf numFmtId="49" fontId="58" fillId="13" borderId="21">
      <alignment horizontal="center" vertical="center" wrapText="1"/>
    </xf>
    <xf numFmtId="4" fontId="58" fillId="13" borderId="21">
      <alignment horizontal="right" vertical="top" shrinkToFit="1"/>
    </xf>
    <xf numFmtId="4" fontId="59" fillId="0" borderId="21">
      <alignment horizontal="right" shrinkToFit="1"/>
    </xf>
    <xf numFmtId="0" fontId="53" fillId="0" borderId="0">
      <alignment horizontal="left" vertical="top" wrapText="1"/>
    </xf>
    <xf numFmtId="0" fontId="61" fillId="0" borderId="0"/>
    <xf numFmtId="4" fontId="58" fillId="5" borderId="21">
      <alignment horizontal="right" vertical="top" shrinkToFit="1"/>
    </xf>
    <xf numFmtId="0" fontId="60" fillId="0" borderId="0">
      <alignment horizontal="left" vertical="top"/>
    </xf>
    <xf numFmtId="0" fontId="49" fillId="0" borderId="0">
      <alignment horizontal="center" vertical="top"/>
    </xf>
    <xf numFmtId="0" fontId="53" fillId="0" borderId="0">
      <alignment horizontal="right" vertical="top"/>
    </xf>
    <xf numFmtId="49" fontId="58" fillId="13" borderId="21">
      <alignment horizontal="center" vertical="center" wrapText="1"/>
    </xf>
    <xf numFmtId="4" fontId="58" fillId="13" borderId="21">
      <alignment horizontal="right" vertical="top" shrinkToFit="1"/>
    </xf>
    <xf numFmtId="0" fontId="53" fillId="0" borderId="0">
      <alignment horizontal="left" vertical="top" wrapText="1"/>
    </xf>
    <xf numFmtId="0" fontId="61" fillId="0" borderId="0"/>
    <xf numFmtId="0" fontId="44" fillId="0" borderId="0"/>
    <xf numFmtId="0" fontId="44" fillId="0" borderId="0"/>
    <xf numFmtId="0" fontId="53" fillId="0" borderId="0">
      <alignment horizontal="right" vertical="top" wrapText="1"/>
    </xf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9" fontId="58" fillId="13" borderId="21">
      <alignment horizontal="center" vertical="center" wrapText="1"/>
    </xf>
    <xf numFmtId="0" fontId="44" fillId="0" borderId="0"/>
    <xf numFmtId="0" fontId="65" fillId="0" borderId="0"/>
    <xf numFmtId="164" fontId="13" fillId="0" borderId="0" applyFont="0" applyFill="0" applyBorder="0" applyAlignment="0" applyProtection="0"/>
    <xf numFmtId="0" fontId="58" fillId="5" borderId="21">
      <alignment horizontal="left" vertical="top" wrapText="1"/>
    </xf>
    <xf numFmtId="164" fontId="13" fillId="0" borderId="0" applyFont="0" applyFill="0" applyBorder="0" applyAlignment="0" applyProtection="0"/>
    <xf numFmtId="49" fontId="58" fillId="12" borderId="21">
      <alignment horizontal="center" vertical="center" wrapText="1"/>
    </xf>
    <xf numFmtId="0" fontId="64" fillId="0" borderId="0">
      <alignment horizontal="right" vertical="top" wrapText="1"/>
    </xf>
    <xf numFmtId="0" fontId="49" fillId="0" borderId="0">
      <alignment horizontal="center" vertical="top"/>
    </xf>
    <xf numFmtId="0" fontId="53" fillId="0" borderId="0">
      <alignment horizontal="right" vertical="top"/>
    </xf>
    <xf numFmtId="4" fontId="58" fillId="13" borderId="21">
      <alignment horizontal="right" vertical="top" shrinkToFit="1"/>
    </xf>
    <xf numFmtId="0" fontId="61" fillId="0" borderId="0"/>
    <xf numFmtId="4" fontId="59" fillId="0" borderId="21">
      <alignment horizontal="right" shrinkToFit="1"/>
    </xf>
    <xf numFmtId="0" fontId="9" fillId="0" borderId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/>
    <xf numFmtId="165" fontId="13" fillId="0" borderId="0" applyFont="0" applyFill="0" applyBorder="0" applyAlignment="0" applyProtection="0"/>
    <xf numFmtId="0" fontId="13" fillId="0" borderId="0"/>
    <xf numFmtId="0" fontId="13" fillId="0" borderId="0"/>
    <xf numFmtId="0" fontId="53" fillId="0" borderId="0"/>
    <xf numFmtId="49" fontId="58" fillId="0" borderId="21">
      <alignment horizontal="center" vertical="center" wrapText="1"/>
    </xf>
    <xf numFmtId="4" fontId="58" fillId="12" borderId="21">
      <alignment horizontal="right" vertical="top" shrinkToFit="1"/>
    </xf>
    <xf numFmtId="4" fontId="58" fillId="13" borderId="21">
      <alignment horizontal="right" vertical="top" shrinkToFit="1"/>
    </xf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3" fillId="0" borderId="0">
      <alignment horizontal="right" vertical="top" wrapText="1"/>
    </xf>
    <xf numFmtId="0" fontId="38" fillId="11" borderId="0"/>
    <xf numFmtId="0" fontId="65" fillId="0" borderId="0"/>
    <xf numFmtId="0" fontId="44" fillId="0" borderId="0"/>
    <xf numFmtId="0" fontId="60" fillId="0" borderId="0">
      <alignment horizontal="left" vertical="top"/>
    </xf>
    <xf numFmtId="49" fontId="58" fillId="13" borderId="21">
      <alignment horizontal="center" vertical="center" wrapText="1"/>
    </xf>
    <xf numFmtId="0" fontId="53" fillId="0" borderId="0">
      <alignment horizontal="left" vertical="top" wrapText="1"/>
    </xf>
    <xf numFmtId="43" fontId="9" fillId="0" borderId="0" applyFont="0" applyFill="0" applyBorder="0" applyAlignment="0" applyProtection="0"/>
    <xf numFmtId="0" fontId="53" fillId="0" borderId="0"/>
    <xf numFmtId="0" fontId="44" fillId="0" borderId="0"/>
    <xf numFmtId="49" fontId="58" fillId="0" borderId="21">
      <alignment horizontal="center" vertical="center" wrapText="1"/>
    </xf>
    <xf numFmtId="49" fontId="58" fillId="12" borderId="21">
      <alignment horizontal="center" vertical="center" wrapText="1"/>
    </xf>
    <xf numFmtId="4" fontId="58" fillId="12" borderId="21">
      <alignment horizontal="right" vertical="top" shrinkToFit="1"/>
    </xf>
    <xf numFmtId="4" fontId="59" fillId="0" borderId="21">
      <alignment horizontal="right" shrinkToFit="1"/>
    </xf>
    <xf numFmtId="4" fontId="58" fillId="5" borderId="21">
      <alignment horizontal="right" vertical="top" shrinkToFit="1"/>
    </xf>
    <xf numFmtId="0" fontId="60" fillId="0" borderId="0">
      <alignment horizontal="left" vertical="top"/>
    </xf>
    <xf numFmtId="0" fontId="49" fillId="0" borderId="0">
      <alignment horizontal="center" vertical="top"/>
    </xf>
    <xf numFmtId="0" fontId="53" fillId="0" borderId="0">
      <alignment horizontal="right" vertical="top"/>
    </xf>
    <xf numFmtId="49" fontId="58" fillId="13" borderId="21">
      <alignment horizontal="center" vertical="center" wrapText="1"/>
    </xf>
    <xf numFmtId="4" fontId="58" fillId="13" borderId="21">
      <alignment horizontal="right" vertical="top" shrinkToFit="1"/>
    </xf>
    <xf numFmtId="0" fontId="53" fillId="0" borderId="0">
      <alignment horizontal="left" vertical="top" wrapText="1"/>
    </xf>
    <xf numFmtId="0" fontId="61" fillId="0" borderId="0"/>
    <xf numFmtId="0" fontId="59" fillId="0" borderId="21"/>
    <xf numFmtId="4" fontId="58" fillId="5" borderId="21">
      <alignment horizontal="right" vertical="top" shrinkToFit="1"/>
    </xf>
    <xf numFmtId="0" fontId="44" fillId="0" borderId="0"/>
    <xf numFmtId="0" fontId="9" fillId="0" borderId="0"/>
    <xf numFmtId="0" fontId="58" fillId="5" borderId="21">
      <alignment horizontal="left" vertical="top" wrapText="1"/>
    </xf>
    <xf numFmtId="49" fontId="58" fillId="12" borderId="21">
      <alignment horizontal="center" vertical="center" wrapText="1"/>
    </xf>
    <xf numFmtId="0" fontId="61" fillId="0" borderId="0"/>
    <xf numFmtId="43" fontId="9" fillId="0" borderId="0" applyFont="0" applyFill="0" applyBorder="0" applyAlignment="0" applyProtection="0"/>
    <xf numFmtId="0" fontId="53" fillId="0" borderId="0">
      <alignment horizontal="right" vertical="top" wrapText="1"/>
    </xf>
    <xf numFmtId="0" fontId="9" fillId="0" borderId="0"/>
    <xf numFmtId="4" fontId="58" fillId="12" borderId="21">
      <alignment horizontal="right" vertical="top" shrinkToFit="1"/>
    </xf>
    <xf numFmtId="49" fontId="58" fillId="0" borderId="21">
      <alignment horizontal="center" vertical="center" wrapText="1"/>
    </xf>
    <xf numFmtId="0" fontId="60" fillId="0" borderId="0">
      <alignment horizontal="left" vertical="top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4" fillId="0" borderId="0"/>
    <xf numFmtId="0" fontId="9" fillId="0" borderId="0"/>
    <xf numFmtId="0" fontId="53" fillId="0" borderId="21"/>
    <xf numFmtId="4" fontId="58" fillId="5" borderId="21">
      <alignment horizontal="right" vertical="top" shrinkToFit="1"/>
    </xf>
    <xf numFmtId="0" fontId="49" fillId="0" borderId="0">
      <alignment horizontal="center" vertical="top"/>
    </xf>
    <xf numFmtId="0" fontId="53" fillId="0" borderId="0">
      <alignment horizontal="right" vertical="top"/>
    </xf>
    <xf numFmtId="0" fontId="53" fillId="0" borderId="0">
      <alignment horizontal="left" vertical="top" wrapText="1"/>
    </xf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1" fillId="0" borderId="0"/>
    <xf numFmtId="0" fontId="53" fillId="0" borderId="0">
      <alignment horizontal="left" vertical="top" wrapText="1"/>
    </xf>
    <xf numFmtId="0" fontId="53" fillId="0" borderId="0">
      <alignment horizontal="right" vertical="top"/>
    </xf>
    <xf numFmtId="0" fontId="49" fillId="0" borderId="0">
      <alignment horizontal="center" vertical="top"/>
    </xf>
    <xf numFmtId="0" fontId="60" fillId="0" borderId="0">
      <alignment horizontal="left" vertical="top"/>
    </xf>
    <xf numFmtId="4" fontId="58" fillId="5" borderId="21">
      <alignment horizontal="right" vertical="top" shrinkToFit="1"/>
    </xf>
    <xf numFmtId="4" fontId="58" fillId="12" borderId="21">
      <alignment horizontal="right" vertical="top" shrinkToFit="1"/>
    </xf>
    <xf numFmtId="49" fontId="58" fillId="12" borderId="21">
      <alignment horizontal="center" vertical="center" wrapText="1"/>
    </xf>
    <xf numFmtId="49" fontId="58" fillId="0" borderId="21">
      <alignment horizontal="center" vertical="center" wrapText="1"/>
    </xf>
    <xf numFmtId="0" fontId="44" fillId="0" borderId="0"/>
    <xf numFmtId="0" fontId="53" fillId="0" borderId="0"/>
    <xf numFmtId="0" fontId="59" fillId="0" borderId="21"/>
    <xf numFmtId="0" fontId="53" fillId="0" borderId="21"/>
    <xf numFmtId="0" fontId="58" fillId="5" borderId="21">
      <alignment horizontal="left" vertical="top" wrapText="1"/>
    </xf>
    <xf numFmtId="0" fontId="38" fillId="11" borderId="0"/>
    <xf numFmtId="0" fontId="44" fillId="0" borderId="0"/>
    <xf numFmtId="0" fontId="44" fillId="0" borderId="0"/>
    <xf numFmtId="0" fontId="53" fillId="0" borderId="0">
      <alignment horizontal="right" vertical="top" wrapText="1"/>
    </xf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8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9" fontId="58" fillId="13" borderId="21">
      <alignment horizontal="center" vertical="center" wrapText="1"/>
    </xf>
    <xf numFmtId="0" fontId="53" fillId="0" borderId="0">
      <alignment horizontal="right" vertical="top" wrapText="1"/>
    </xf>
    <xf numFmtId="0" fontId="44" fillId="0" borderId="0"/>
    <xf numFmtId="0" fontId="44" fillId="0" borderId="0"/>
    <xf numFmtId="164" fontId="13" fillId="0" borderId="0" applyFont="0" applyFill="0" applyBorder="0" applyAlignment="0" applyProtection="0"/>
    <xf numFmtId="0" fontId="13" fillId="0" borderId="0"/>
    <xf numFmtId="0" fontId="38" fillId="11" borderId="0"/>
    <xf numFmtId="0" fontId="58" fillId="5" borderId="21">
      <alignment horizontal="left" vertical="top" wrapText="1"/>
    </xf>
    <xf numFmtId="0" fontId="13" fillId="0" borderId="0"/>
    <xf numFmtId="0" fontId="53" fillId="0" borderId="21"/>
    <xf numFmtId="0" fontId="59" fillId="0" borderId="21"/>
    <xf numFmtId="164" fontId="13" fillId="0" borderId="0" applyFont="0" applyFill="0" applyBorder="0" applyAlignment="0" applyProtection="0"/>
    <xf numFmtId="0" fontId="53" fillId="0" borderId="0"/>
    <xf numFmtId="0" fontId="44" fillId="0" borderId="0"/>
    <xf numFmtId="49" fontId="58" fillId="0" borderId="21">
      <alignment horizontal="center" vertical="center" wrapText="1"/>
    </xf>
    <xf numFmtId="49" fontId="58" fillId="12" borderId="21">
      <alignment horizontal="center" vertical="center" wrapText="1"/>
    </xf>
    <xf numFmtId="4" fontId="58" fillId="12" borderId="21">
      <alignment horizontal="right" vertical="top" shrinkToFit="1"/>
    </xf>
    <xf numFmtId="4" fontId="59" fillId="0" borderId="21">
      <alignment horizontal="right" shrinkToFit="1"/>
    </xf>
    <xf numFmtId="4" fontId="58" fillId="5" borderId="21">
      <alignment horizontal="right" vertical="top" shrinkToFit="1"/>
    </xf>
    <xf numFmtId="0" fontId="60" fillId="0" borderId="0">
      <alignment horizontal="left" vertical="top"/>
    </xf>
    <xf numFmtId="0" fontId="49" fillId="0" borderId="0">
      <alignment horizontal="center" vertical="top"/>
    </xf>
    <xf numFmtId="0" fontId="53" fillId="0" borderId="0">
      <alignment horizontal="right" vertical="top"/>
    </xf>
    <xf numFmtId="49" fontId="58" fillId="13" borderId="21">
      <alignment horizontal="center" vertical="center" wrapText="1"/>
    </xf>
    <xf numFmtId="4" fontId="58" fillId="13" borderId="21">
      <alignment horizontal="right" vertical="top" shrinkToFit="1"/>
    </xf>
    <xf numFmtId="0" fontId="53" fillId="0" borderId="0">
      <alignment horizontal="left" vertical="top" wrapText="1"/>
    </xf>
    <xf numFmtId="0" fontId="61" fillId="0" borderId="0"/>
    <xf numFmtId="4" fontId="59" fillId="0" borderId="21">
      <alignment horizontal="right" shrinkToFit="1"/>
    </xf>
    <xf numFmtId="4" fontId="58" fillId="13" borderId="21">
      <alignment horizontal="right" vertical="top" shrinkToFit="1"/>
    </xf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2" fillId="0" borderId="0"/>
    <xf numFmtId="0" fontId="7" fillId="0" borderId="0"/>
    <xf numFmtId="0" fontId="34" fillId="0" borderId="0"/>
    <xf numFmtId="0" fontId="53" fillId="0" borderId="0"/>
    <xf numFmtId="0" fontId="53" fillId="0" borderId="0">
      <alignment horizontal="left"/>
    </xf>
    <xf numFmtId="0" fontId="49" fillId="0" borderId="0">
      <alignment horizontal="center"/>
    </xf>
    <xf numFmtId="0" fontId="61" fillId="0" borderId="0"/>
    <xf numFmtId="0" fontId="46" fillId="0" borderId="0">
      <alignment horizontal="left"/>
    </xf>
    <xf numFmtId="0" fontId="46" fillId="0" borderId="23">
      <alignment horizontal="left"/>
    </xf>
    <xf numFmtId="0" fontId="53" fillId="0" borderId="0">
      <alignment horizontal="right"/>
    </xf>
    <xf numFmtId="0" fontId="53" fillId="0" borderId="21">
      <alignment horizontal="center" vertical="center" wrapText="1"/>
    </xf>
    <xf numFmtId="0" fontId="44" fillId="0" borderId="21">
      <alignment horizontal="center"/>
    </xf>
    <xf numFmtId="0" fontId="44" fillId="0" borderId="0"/>
    <xf numFmtId="0" fontId="53" fillId="0" borderId="67">
      <alignment horizontal="center" vertical="center" wrapText="1"/>
    </xf>
    <xf numFmtId="0" fontId="53" fillId="0" borderId="42">
      <alignment horizontal="center" vertical="center" wrapText="1"/>
    </xf>
    <xf numFmtId="0" fontId="53" fillId="0" borderId="68">
      <alignment horizontal="center" vertical="center" wrapText="1"/>
    </xf>
    <xf numFmtId="0" fontId="37" fillId="0" borderId="21">
      <alignment vertical="top" wrapText="1"/>
    </xf>
    <xf numFmtId="49" fontId="37" fillId="0" borderId="21">
      <alignment horizontal="center" vertical="top" shrinkToFit="1"/>
    </xf>
    <xf numFmtId="4" fontId="45" fillId="14" borderId="21">
      <alignment horizontal="right" vertical="top" shrinkToFit="1"/>
    </xf>
    <xf numFmtId="4" fontId="45" fillId="7" borderId="21">
      <alignment horizontal="right" vertical="top" shrinkToFit="1"/>
    </xf>
    <xf numFmtId="0" fontId="58" fillId="0" borderId="34">
      <alignment horizontal="right"/>
    </xf>
    <xf numFmtId="4" fontId="58" fillId="14" borderId="34">
      <alignment horizontal="right" vertical="top" shrinkToFit="1"/>
    </xf>
    <xf numFmtId="4" fontId="58" fillId="7" borderId="34">
      <alignment horizontal="right" vertical="top" shrinkToFit="1"/>
    </xf>
    <xf numFmtId="0" fontId="53" fillId="0" borderId="0">
      <alignment horizontal="left" wrapText="1"/>
    </xf>
    <xf numFmtId="0" fontId="7" fillId="0" borderId="0"/>
    <xf numFmtId="0" fontId="34" fillId="0" borderId="0"/>
    <xf numFmtId="0" fontId="53" fillId="0" borderId="0"/>
    <xf numFmtId="0" fontId="44" fillId="0" borderId="0"/>
    <xf numFmtId="0" fontId="44" fillId="0" borderId="0"/>
    <xf numFmtId="0" fontId="38" fillId="11" borderId="0"/>
    <xf numFmtId="0" fontId="44" fillId="0" borderId="0"/>
    <xf numFmtId="0" fontId="38" fillId="0" borderId="0"/>
    <xf numFmtId="0" fontId="45" fillId="0" borderId="21">
      <alignment vertical="top" wrapText="1"/>
    </xf>
    <xf numFmtId="49" fontId="37" fillId="0" borderId="21">
      <alignment vertical="top" wrapText="1"/>
    </xf>
    <xf numFmtId="4" fontId="45" fillId="0" borderId="21">
      <alignment horizontal="right" vertical="top" shrinkToFit="1"/>
    </xf>
    <xf numFmtId="4" fontId="37" fillId="0" borderId="21">
      <alignment horizontal="right" vertical="top" shrinkToFit="1"/>
    </xf>
    <xf numFmtId="0" fontId="13" fillId="0" borderId="0" applyFont="0" applyFill="0" applyBorder="0" applyAlignment="0" applyProtection="0"/>
    <xf numFmtId="0" fontId="73" fillId="0" borderId="0"/>
    <xf numFmtId="43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0" fontId="7" fillId="0" borderId="0"/>
    <xf numFmtId="0" fontId="13" fillId="0" borderId="0"/>
    <xf numFmtId="44" fontId="73" fillId="0" borderId="0" applyFont="0" applyFill="0" applyBorder="0" applyAlignment="0" applyProtection="0"/>
    <xf numFmtId="0" fontId="7" fillId="0" borderId="0"/>
    <xf numFmtId="0" fontId="74" fillId="0" borderId="0"/>
    <xf numFmtId="176" fontId="74" fillId="0" borderId="0" applyBorder="0" applyProtection="0"/>
    <xf numFmtId="9" fontId="74" fillId="0" borderId="0" applyBorder="0" applyProtection="0"/>
    <xf numFmtId="0" fontId="75" fillId="0" borderId="0"/>
    <xf numFmtId="176" fontId="74" fillId="0" borderId="0" applyBorder="0" applyProtection="0"/>
    <xf numFmtId="0" fontId="53" fillId="0" borderId="0">
      <alignment horizontal="left"/>
    </xf>
    <xf numFmtId="0" fontId="49" fillId="0" borderId="0">
      <alignment horizontal="center"/>
    </xf>
    <xf numFmtId="0" fontId="61" fillId="0" borderId="0"/>
    <xf numFmtId="0" fontId="46" fillId="0" borderId="0">
      <alignment horizontal="left"/>
    </xf>
    <xf numFmtId="0" fontId="46" fillId="0" borderId="23">
      <alignment horizontal="left"/>
    </xf>
    <xf numFmtId="0" fontId="53" fillId="0" borderId="0">
      <alignment horizontal="right"/>
    </xf>
    <xf numFmtId="0" fontId="53" fillId="0" borderId="21">
      <alignment horizontal="center" vertical="center" wrapText="1"/>
    </xf>
    <xf numFmtId="0" fontId="44" fillId="0" borderId="21">
      <alignment horizontal="center"/>
    </xf>
    <xf numFmtId="0" fontId="44" fillId="0" borderId="0"/>
    <xf numFmtId="0" fontId="53" fillId="0" borderId="67">
      <alignment horizontal="center" vertical="center" wrapText="1"/>
    </xf>
    <xf numFmtId="0" fontId="53" fillId="0" borderId="42">
      <alignment horizontal="center" vertical="center" wrapText="1"/>
    </xf>
    <xf numFmtId="0" fontId="53" fillId="0" borderId="68">
      <alignment horizontal="center" vertical="center" wrapText="1"/>
    </xf>
    <xf numFmtId="0" fontId="37" fillId="0" borderId="21">
      <alignment vertical="top" wrapText="1"/>
    </xf>
    <xf numFmtId="49" fontId="37" fillId="0" borderId="21">
      <alignment horizontal="center" vertical="top" shrinkToFit="1"/>
    </xf>
    <xf numFmtId="4" fontId="45" fillId="14" borderId="21">
      <alignment horizontal="right" vertical="top" shrinkToFit="1"/>
    </xf>
    <xf numFmtId="4" fontId="45" fillId="7" borderId="21">
      <alignment horizontal="right" vertical="top" shrinkToFit="1"/>
    </xf>
    <xf numFmtId="0" fontId="58" fillId="0" borderId="34">
      <alignment horizontal="right"/>
    </xf>
    <xf numFmtId="4" fontId="58" fillId="14" borderId="34">
      <alignment horizontal="right" vertical="top" shrinkToFit="1"/>
    </xf>
    <xf numFmtId="4" fontId="58" fillId="7" borderId="34">
      <alignment horizontal="right" vertical="top" shrinkToFit="1"/>
    </xf>
    <xf numFmtId="0" fontId="53" fillId="0" borderId="0">
      <alignment horizontal="left" wrapText="1"/>
    </xf>
    <xf numFmtId="0" fontId="53" fillId="0" borderId="0"/>
    <xf numFmtId="0" fontId="53" fillId="0" borderId="0">
      <alignment horizontal="left"/>
    </xf>
    <xf numFmtId="0" fontId="49" fillId="0" borderId="0">
      <alignment horizontal="center"/>
    </xf>
    <xf numFmtId="0" fontId="44" fillId="0" borderId="0"/>
    <xf numFmtId="0" fontId="44" fillId="0" borderId="0"/>
    <xf numFmtId="0" fontId="38" fillId="11" borderId="0"/>
    <xf numFmtId="0" fontId="44" fillId="0" borderId="0"/>
    <xf numFmtId="0" fontId="38" fillId="0" borderId="0"/>
    <xf numFmtId="0" fontId="45" fillId="0" borderId="21">
      <alignment vertical="top" wrapText="1"/>
    </xf>
    <xf numFmtId="49" fontId="37" fillId="0" borderId="21">
      <alignment vertical="top" wrapText="1"/>
    </xf>
    <xf numFmtId="4" fontId="45" fillId="0" borderId="21">
      <alignment horizontal="right" vertical="top" shrinkToFit="1"/>
    </xf>
    <xf numFmtId="4" fontId="37" fillId="0" borderId="21">
      <alignment horizontal="right" vertical="top" shrinkToFit="1"/>
    </xf>
    <xf numFmtId="0" fontId="13" fillId="0" borderId="0" applyFont="0" applyFill="0" applyBorder="0" applyAlignment="0" applyProtection="0"/>
    <xf numFmtId="0" fontId="73" fillId="0" borderId="0"/>
    <xf numFmtId="43" fontId="73" fillId="0" borderId="0" applyFont="0" applyFill="0" applyBorder="0" applyAlignment="0" applyProtection="0"/>
    <xf numFmtId="0" fontId="7" fillId="0" borderId="0"/>
    <xf numFmtId="44" fontId="73" fillId="0" borderId="0" applyFont="0" applyFill="0" applyBorder="0" applyAlignment="0" applyProtection="0"/>
    <xf numFmtId="0" fontId="7" fillId="0" borderId="0"/>
    <xf numFmtId="0" fontId="13" fillId="0" borderId="0"/>
    <xf numFmtId="44" fontId="73" fillId="0" borderId="0" applyFont="0" applyFill="0" applyBorder="0" applyAlignment="0" applyProtection="0"/>
    <xf numFmtId="0" fontId="7" fillId="0" borderId="0"/>
    <xf numFmtId="0" fontId="74" fillId="0" borderId="0"/>
    <xf numFmtId="176" fontId="74" fillId="0" borderId="0" applyBorder="0" applyProtection="0"/>
    <xf numFmtId="0" fontId="34" fillId="0" borderId="0"/>
    <xf numFmtId="0" fontId="75" fillId="0" borderId="0"/>
    <xf numFmtId="176" fontId="74" fillId="0" borderId="0" applyBorder="0" applyProtection="0"/>
    <xf numFmtId="0" fontId="61" fillId="0" borderId="0"/>
    <xf numFmtId="0" fontId="46" fillId="0" borderId="0">
      <alignment horizontal="left"/>
    </xf>
    <xf numFmtId="0" fontId="46" fillId="0" borderId="23">
      <alignment horizontal="left"/>
    </xf>
    <xf numFmtId="0" fontId="53" fillId="0" borderId="0">
      <alignment horizontal="right"/>
    </xf>
    <xf numFmtId="0" fontId="53" fillId="0" borderId="21">
      <alignment horizontal="center" vertical="center" wrapText="1"/>
    </xf>
    <xf numFmtId="0" fontId="44" fillId="0" borderId="21">
      <alignment horizontal="center"/>
    </xf>
    <xf numFmtId="0" fontId="44" fillId="0" borderId="0"/>
    <xf numFmtId="0" fontId="53" fillId="0" borderId="67">
      <alignment horizontal="center" vertical="center" wrapText="1"/>
    </xf>
    <xf numFmtId="0" fontId="53" fillId="0" borderId="42">
      <alignment horizontal="center" vertical="center" wrapText="1"/>
    </xf>
    <xf numFmtId="0" fontId="53" fillId="0" borderId="68">
      <alignment horizontal="center" vertical="center" wrapText="1"/>
    </xf>
    <xf numFmtId="0" fontId="37" fillId="0" borderId="21">
      <alignment vertical="top" wrapText="1"/>
    </xf>
    <xf numFmtId="49" fontId="37" fillId="0" borderId="21">
      <alignment horizontal="center" vertical="top" shrinkToFit="1"/>
    </xf>
    <xf numFmtId="4" fontId="45" fillId="14" borderId="21">
      <alignment horizontal="right" vertical="top" shrinkToFit="1"/>
    </xf>
    <xf numFmtId="4" fontId="45" fillId="7" borderId="21">
      <alignment horizontal="right" vertical="top" shrinkToFit="1"/>
    </xf>
    <xf numFmtId="0" fontId="58" fillId="0" borderId="34">
      <alignment horizontal="right"/>
    </xf>
    <xf numFmtId="4" fontId="58" fillId="14" borderId="34">
      <alignment horizontal="right" vertical="top" shrinkToFit="1"/>
    </xf>
    <xf numFmtId="4" fontId="58" fillId="7" borderId="34">
      <alignment horizontal="right" vertical="top" shrinkToFit="1"/>
    </xf>
    <xf numFmtId="0" fontId="53" fillId="0" borderId="0">
      <alignment horizontal="left" wrapText="1"/>
    </xf>
    <xf numFmtId="0" fontId="53" fillId="0" borderId="0"/>
    <xf numFmtId="0" fontId="53" fillId="0" borderId="0">
      <alignment horizontal="left"/>
    </xf>
    <xf numFmtId="0" fontId="49" fillId="0" borderId="0">
      <alignment horizontal="center"/>
    </xf>
    <xf numFmtId="0" fontId="44" fillId="0" borderId="0"/>
    <xf numFmtId="0" fontId="44" fillId="0" borderId="0"/>
    <xf numFmtId="0" fontId="38" fillId="11" borderId="0"/>
    <xf numFmtId="0" fontId="44" fillId="0" borderId="0"/>
    <xf numFmtId="0" fontId="38" fillId="0" borderId="0"/>
    <xf numFmtId="0" fontId="45" fillId="0" borderId="21">
      <alignment vertical="top" wrapText="1"/>
    </xf>
    <xf numFmtId="49" fontId="37" fillId="0" borderId="21">
      <alignment vertical="top" wrapText="1"/>
    </xf>
    <xf numFmtId="4" fontId="45" fillId="0" borderId="21">
      <alignment horizontal="right" vertical="top" shrinkToFit="1"/>
    </xf>
    <xf numFmtId="4" fontId="37" fillId="0" borderId="21">
      <alignment horizontal="right" vertical="top" shrinkToFit="1"/>
    </xf>
    <xf numFmtId="0" fontId="13" fillId="0" borderId="0" applyFont="0" applyFill="0" applyBorder="0" applyAlignment="0" applyProtection="0"/>
    <xf numFmtId="0" fontId="73" fillId="0" borderId="0"/>
    <xf numFmtId="43" fontId="73" fillId="0" borderId="0" applyFont="0" applyFill="0" applyBorder="0" applyAlignment="0" applyProtection="0"/>
    <xf numFmtId="0" fontId="7" fillId="0" borderId="0"/>
    <xf numFmtId="44" fontId="73" fillId="0" borderId="0" applyFont="0" applyFill="0" applyBorder="0" applyAlignment="0" applyProtection="0"/>
    <xf numFmtId="0" fontId="7" fillId="0" borderId="0"/>
    <xf numFmtId="0" fontId="13" fillId="0" borderId="0"/>
    <xf numFmtId="44" fontId="73" fillId="0" borderId="0" applyFont="0" applyFill="0" applyBorder="0" applyAlignment="0" applyProtection="0"/>
    <xf numFmtId="0" fontId="7" fillId="0" borderId="0"/>
    <xf numFmtId="0" fontId="74" fillId="0" borderId="0"/>
    <xf numFmtId="176" fontId="74" fillId="0" borderId="0" applyBorder="0" applyProtection="0"/>
    <xf numFmtId="0" fontId="34" fillId="0" borderId="0"/>
    <xf numFmtId="0" fontId="75" fillId="0" borderId="0"/>
    <xf numFmtId="176" fontId="74" fillId="0" borderId="0" applyBorder="0" applyProtection="0"/>
    <xf numFmtId="0" fontId="61" fillId="0" borderId="0"/>
    <xf numFmtId="0" fontId="46" fillId="0" borderId="0">
      <alignment horizontal="left"/>
    </xf>
    <xf numFmtId="0" fontId="46" fillId="0" borderId="23">
      <alignment horizontal="left"/>
    </xf>
    <xf numFmtId="0" fontId="53" fillId="0" borderId="0">
      <alignment horizontal="right"/>
    </xf>
    <xf numFmtId="0" fontId="53" fillId="0" borderId="21">
      <alignment horizontal="center" vertical="center" wrapText="1"/>
    </xf>
    <xf numFmtId="0" fontId="44" fillId="0" borderId="21">
      <alignment horizontal="center"/>
    </xf>
    <xf numFmtId="0" fontId="44" fillId="0" borderId="0"/>
    <xf numFmtId="0" fontId="53" fillId="0" borderId="67">
      <alignment horizontal="center" vertical="center" wrapText="1"/>
    </xf>
    <xf numFmtId="0" fontId="53" fillId="0" borderId="42">
      <alignment horizontal="center" vertical="center" wrapText="1"/>
    </xf>
    <xf numFmtId="0" fontId="53" fillId="0" borderId="68">
      <alignment horizontal="center" vertical="center" wrapText="1"/>
    </xf>
    <xf numFmtId="0" fontId="37" fillId="0" borderId="21">
      <alignment vertical="top" wrapText="1"/>
    </xf>
    <xf numFmtId="49" fontId="37" fillId="0" borderId="21">
      <alignment horizontal="center" vertical="top" shrinkToFit="1"/>
    </xf>
    <xf numFmtId="4" fontId="45" fillId="14" borderId="21">
      <alignment horizontal="right" vertical="top" shrinkToFit="1"/>
    </xf>
    <xf numFmtId="4" fontId="45" fillId="7" borderId="21">
      <alignment horizontal="right" vertical="top" shrinkToFit="1"/>
    </xf>
    <xf numFmtId="0" fontId="58" fillId="0" borderId="34">
      <alignment horizontal="right"/>
    </xf>
    <xf numFmtId="4" fontId="58" fillId="14" borderId="34">
      <alignment horizontal="right" vertical="top" shrinkToFit="1"/>
    </xf>
    <xf numFmtId="4" fontId="58" fillId="7" borderId="34">
      <alignment horizontal="right" vertical="top" shrinkToFit="1"/>
    </xf>
    <xf numFmtId="0" fontId="53" fillId="0" borderId="0">
      <alignment horizontal="left" wrapText="1"/>
    </xf>
    <xf numFmtId="0" fontId="44" fillId="0" borderId="0"/>
    <xf numFmtId="0" fontId="44" fillId="0" borderId="0"/>
    <xf numFmtId="0" fontId="38" fillId="11" borderId="0"/>
    <xf numFmtId="0" fontId="44" fillId="0" borderId="0"/>
    <xf numFmtId="0" fontId="38" fillId="0" borderId="0"/>
    <xf numFmtId="0" fontId="45" fillId="0" borderId="21">
      <alignment vertical="top" wrapText="1"/>
    </xf>
    <xf numFmtId="49" fontId="37" fillId="0" borderId="21">
      <alignment vertical="top" wrapText="1"/>
    </xf>
    <xf numFmtId="4" fontId="45" fillId="0" borderId="21">
      <alignment horizontal="right" vertical="top" shrinkToFit="1"/>
    </xf>
    <xf numFmtId="4" fontId="37" fillId="0" borderId="21">
      <alignment horizontal="right" vertical="top" shrinkToFit="1"/>
    </xf>
    <xf numFmtId="0" fontId="13" fillId="0" borderId="0" applyFont="0" applyFill="0" applyBorder="0" applyAlignment="0" applyProtection="0"/>
    <xf numFmtId="0" fontId="73" fillId="0" borderId="0"/>
    <xf numFmtId="43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0" fontId="7" fillId="0" borderId="0"/>
    <xf numFmtId="0" fontId="13" fillId="0" borderId="0"/>
    <xf numFmtId="44" fontId="73" fillId="0" borderId="0" applyFont="0" applyFill="0" applyBorder="0" applyAlignment="0" applyProtection="0"/>
    <xf numFmtId="0" fontId="7" fillId="0" borderId="0"/>
    <xf numFmtId="0" fontId="74" fillId="0" borderId="0"/>
    <xf numFmtId="176" fontId="74" fillId="0" borderId="0" applyBorder="0" applyProtection="0"/>
    <xf numFmtId="0" fontId="75" fillId="0" borderId="0"/>
    <xf numFmtId="176" fontId="74" fillId="0" borderId="0" applyBorder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3" fillId="0" borderId="21"/>
    <xf numFmtId="0" fontId="5" fillId="0" borderId="0"/>
    <xf numFmtId="43" fontId="5" fillId="0" borderId="0" applyFont="0" applyFill="0" applyBorder="0" applyAlignment="0" applyProtection="0"/>
    <xf numFmtId="0" fontId="59" fillId="0" borderId="21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3" fillId="0" borderId="0">
      <alignment horizontal="right" vertical="top" wrapText="1"/>
    </xf>
    <xf numFmtId="43" fontId="5" fillId="0" borderId="0" applyFont="0" applyFill="0" applyBorder="0" applyAlignment="0" applyProtection="0"/>
    <xf numFmtId="4" fontId="58" fillId="5" borderId="21">
      <alignment horizontal="right" vertical="top" shrinkToFi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0" fontId="5" fillId="0" borderId="0"/>
    <xf numFmtId="0" fontId="44" fillId="0" borderId="0"/>
    <xf numFmtId="0" fontId="58" fillId="5" borderId="21">
      <alignment horizontal="left" vertical="top" wrapText="1"/>
    </xf>
    <xf numFmtId="0" fontId="5" fillId="0" borderId="0"/>
    <xf numFmtId="164" fontId="13" fillId="0" borderId="0" applyFont="0" applyFill="0" applyBorder="0" applyAlignment="0" applyProtection="0"/>
    <xf numFmtId="49" fontId="58" fillId="13" borderId="21">
      <alignment horizontal="center" vertical="center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1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4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3" fillId="0" borderId="0">
      <alignment horizontal="right" vertical="top"/>
    </xf>
    <xf numFmtId="164" fontId="13" fillId="0" borderId="0" applyFont="0" applyFill="0" applyBorder="0" applyAlignment="0" applyProtection="0"/>
    <xf numFmtId="49" fontId="58" fillId="12" borderId="21">
      <alignment horizontal="center" vertical="center" wrapText="1"/>
    </xf>
    <xf numFmtId="0" fontId="5" fillId="0" borderId="0"/>
    <xf numFmtId="0" fontId="5" fillId="0" borderId="0"/>
    <xf numFmtId="0" fontId="59" fillId="0" borderId="21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38" fillId="11" borderId="0"/>
    <xf numFmtId="0" fontId="58" fillId="5" borderId="21">
      <alignment horizontal="left" vertical="top" wrapText="1"/>
    </xf>
    <xf numFmtId="0" fontId="53" fillId="0" borderId="21"/>
    <xf numFmtId="0" fontId="59" fillId="0" borderId="21"/>
    <xf numFmtId="0" fontId="53" fillId="0" borderId="0"/>
    <xf numFmtId="0" fontId="44" fillId="0" borderId="0"/>
    <xf numFmtId="49" fontId="58" fillId="0" borderId="21">
      <alignment horizontal="center" vertical="center" wrapText="1"/>
    </xf>
    <xf numFmtId="49" fontId="58" fillId="12" borderId="21">
      <alignment horizontal="center" vertical="center" wrapText="1"/>
    </xf>
    <xf numFmtId="4" fontId="58" fillId="12" borderId="21">
      <alignment horizontal="right" vertical="top" shrinkToFit="1"/>
    </xf>
    <xf numFmtId="4" fontId="59" fillId="0" borderId="21">
      <alignment horizontal="right" shrinkToFit="1"/>
    </xf>
    <xf numFmtId="4" fontId="58" fillId="5" borderId="21">
      <alignment horizontal="right" vertical="top" shrinkToFit="1"/>
    </xf>
    <xf numFmtId="0" fontId="60" fillId="0" borderId="0">
      <alignment horizontal="left" vertical="top"/>
    </xf>
    <xf numFmtId="0" fontId="49" fillId="0" borderId="0">
      <alignment horizontal="center" vertical="top"/>
    </xf>
    <xf numFmtId="0" fontId="53" fillId="0" borderId="0">
      <alignment horizontal="right" vertical="top"/>
    </xf>
    <xf numFmtId="49" fontId="58" fillId="13" borderId="21">
      <alignment horizontal="center" vertical="center" wrapText="1"/>
    </xf>
    <xf numFmtId="4" fontId="58" fillId="13" borderId="21">
      <alignment horizontal="right" vertical="top" shrinkToFit="1"/>
    </xf>
    <xf numFmtId="0" fontId="53" fillId="0" borderId="0">
      <alignment horizontal="left" vertical="top" wrapText="1"/>
    </xf>
    <xf numFmtId="0" fontId="61" fillId="0" borderId="0"/>
    <xf numFmtId="0" fontId="61" fillId="0" borderId="0"/>
    <xf numFmtId="0" fontId="53" fillId="0" borderId="0">
      <alignment horizontal="left" vertical="top" wrapText="1"/>
    </xf>
    <xf numFmtId="4" fontId="58" fillId="13" borderId="21">
      <alignment horizontal="right" vertical="top" shrinkToFit="1"/>
    </xf>
    <xf numFmtId="49" fontId="58" fillId="13" borderId="21">
      <alignment horizontal="center" vertical="center" wrapText="1"/>
    </xf>
    <xf numFmtId="0" fontId="53" fillId="0" borderId="0">
      <alignment horizontal="right" vertical="top"/>
    </xf>
    <xf numFmtId="0" fontId="49" fillId="0" borderId="0">
      <alignment horizontal="center" vertical="top"/>
    </xf>
    <xf numFmtId="0" fontId="60" fillId="0" borderId="0">
      <alignment horizontal="left" vertical="top"/>
    </xf>
    <xf numFmtId="4" fontId="58" fillId="5" borderId="21">
      <alignment horizontal="right" vertical="top" shrinkToFit="1"/>
    </xf>
    <xf numFmtId="4" fontId="59" fillId="0" borderId="21">
      <alignment horizontal="right" shrinkToFit="1"/>
    </xf>
    <xf numFmtId="4" fontId="58" fillId="12" borderId="21">
      <alignment horizontal="right" vertical="top" shrinkToFit="1"/>
    </xf>
    <xf numFmtId="49" fontId="58" fillId="12" borderId="21">
      <alignment horizontal="center" vertical="center" wrapText="1"/>
    </xf>
    <xf numFmtId="49" fontId="58" fillId="0" borderId="21">
      <alignment horizontal="center" vertical="center" wrapText="1"/>
    </xf>
    <xf numFmtId="0" fontId="44" fillId="0" borderId="0"/>
    <xf numFmtId="0" fontId="53" fillId="0" borderId="0"/>
    <xf numFmtId="0" fontId="59" fillId="0" borderId="21"/>
    <xf numFmtId="0" fontId="53" fillId="0" borderId="21"/>
    <xf numFmtId="0" fontId="58" fillId="5" borderId="21">
      <alignment horizontal="left" vertical="top" wrapText="1"/>
    </xf>
    <xf numFmtId="0" fontId="38" fillId="11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9" fontId="58" fillId="0" borderId="21">
      <alignment horizontal="center" vertical="center" wrapText="1"/>
    </xf>
    <xf numFmtId="43" fontId="5" fillId="0" borderId="0" applyFont="0" applyFill="0" applyBorder="0" applyAlignment="0" applyProtection="0"/>
    <xf numFmtId="4" fontId="59" fillId="0" borderId="21">
      <alignment horizontal="right" shrinkToFit="1"/>
    </xf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3" fillId="0" borderId="0">
      <alignment horizontal="right" vertical="top"/>
    </xf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9" fontId="58" fillId="12" borderId="21">
      <alignment horizontal="center" vertical="center" wrapText="1"/>
    </xf>
    <xf numFmtId="0" fontId="5" fillId="0" borderId="0"/>
    <xf numFmtId="43" fontId="5" fillId="0" borderId="0" applyFont="0" applyFill="0" applyBorder="0" applyAlignment="0" applyProtection="0"/>
    <xf numFmtId="0" fontId="53" fillId="0" borderId="21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61" fillId="0" borderId="0"/>
    <xf numFmtId="0" fontId="53" fillId="0" borderId="21"/>
    <xf numFmtId="0" fontId="44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3" fillId="0" borderId="0"/>
    <xf numFmtId="49" fontId="58" fillId="0" borderId="21">
      <alignment horizontal="center" vertical="center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3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9" fontId="58" fillId="13" borderId="21">
      <alignment horizontal="center" vertical="center" wrapText="1"/>
    </xf>
    <xf numFmtId="0" fontId="5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53" fillId="0" borderId="0">
      <alignment horizontal="right"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4" fillId="0" borderId="0"/>
    <xf numFmtId="0" fontId="53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1" fillId="0" borderId="0"/>
    <xf numFmtId="0" fontId="53" fillId="0" borderId="0">
      <alignment horizontal="left" vertical="top" wrapText="1"/>
    </xf>
    <xf numFmtId="43" fontId="5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3" fillId="0" borderId="0">
      <alignment horizontal="left" vertical="top" wrapText="1"/>
    </xf>
    <xf numFmtId="165" fontId="13" fillId="0" borderId="0" applyFont="0" applyFill="0" applyBorder="0" applyAlignment="0" applyProtection="0"/>
    <xf numFmtId="0" fontId="5" fillId="0" borderId="0"/>
    <xf numFmtId="0" fontId="53" fillId="0" borderId="0">
      <alignment horizontal="right"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9" fillId="0" borderId="0">
      <alignment horizontal="center" vertical="top"/>
    </xf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9" fillId="0" borderId="21">
      <alignment horizontal="right" shrinkToFit="1"/>
    </xf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49" fontId="58" fillId="12" borderId="21">
      <alignment horizontal="center" vertical="center" wrapText="1"/>
    </xf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3" fillId="0" borderId="0"/>
    <xf numFmtId="0" fontId="53" fillId="0" borderId="0">
      <alignment horizontal="left" vertical="top" wrapText="1"/>
    </xf>
    <xf numFmtId="4" fontId="59" fillId="0" borderId="21">
      <alignment horizontal="right" shrinkToFit="1"/>
    </xf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3" fillId="0" borderId="0">
      <alignment horizontal="right" vertical="top" wrapText="1"/>
    </xf>
    <xf numFmtId="0" fontId="5" fillId="0" borderId="0"/>
    <xf numFmtId="0" fontId="5" fillId="0" borderId="0"/>
    <xf numFmtId="0" fontId="5" fillId="0" borderId="0"/>
    <xf numFmtId="4" fontId="58" fillId="12" borderId="21">
      <alignment horizontal="right" vertical="top" shrinkToFit="1"/>
    </xf>
    <xf numFmtId="0" fontId="4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8" fillId="11" borderId="0"/>
    <xf numFmtId="0" fontId="5" fillId="0" borderId="0"/>
    <xf numFmtId="4" fontId="58" fillId="12" borderId="21">
      <alignment horizontal="right" vertical="top" shrinkToFi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13" fillId="0" borderId="0"/>
    <xf numFmtId="4" fontId="58" fillId="13" borderId="21">
      <alignment horizontal="right" vertical="top" shrinkToFit="1"/>
    </xf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9" fillId="0" borderId="0">
      <alignment horizontal="center" vertical="top"/>
    </xf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4" fillId="0" borderId="0"/>
    <xf numFmtId="0" fontId="5" fillId="0" borderId="0"/>
    <xf numFmtId="0" fontId="5" fillId="0" borderId="0"/>
    <xf numFmtId="0" fontId="44" fillId="0" borderId="0"/>
    <xf numFmtId="49" fontId="58" fillId="12" borderId="21">
      <alignment horizontal="center" vertical="center" wrapText="1"/>
    </xf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4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3" fillId="0" borderId="0">
      <alignment horizontal="right" vertical="top" wrapText="1"/>
    </xf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9" fillId="0" borderId="0">
      <alignment horizontal="center" vertical="top"/>
    </xf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8" fillId="11" borderId="0"/>
    <xf numFmtId="0" fontId="58" fillId="5" borderId="21">
      <alignment horizontal="left" vertical="top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3" fillId="0" borderId="0"/>
    <xf numFmtId="0" fontId="53" fillId="0" borderId="0"/>
    <xf numFmtId="0" fontId="5" fillId="0" borderId="0"/>
    <xf numFmtId="49" fontId="58" fillId="13" borderId="21">
      <alignment horizontal="center" vertical="center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8" fillId="11" borderId="0"/>
    <xf numFmtId="43" fontId="5" fillId="0" borderId="0" applyFont="0" applyFill="0" applyBorder="0" applyAlignment="0" applyProtection="0"/>
    <xf numFmtId="0" fontId="5" fillId="0" borderId="0"/>
    <xf numFmtId="49" fontId="58" fillId="0" borderId="21">
      <alignment horizontal="center" vertical="center" wrapText="1"/>
    </xf>
    <xf numFmtId="0" fontId="61" fillId="0" borderId="0"/>
    <xf numFmtId="49" fontId="58" fillId="12" borderId="21">
      <alignment horizontal="center" vertical="center" wrapText="1"/>
    </xf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8" fillId="5" borderId="21">
      <alignment horizontal="left" vertical="top" wrapText="1"/>
    </xf>
    <xf numFmtId="0" fontId="5" fillId="0" borderId="0"/>
    <xf numFmtId="0" fontId="53" fillId="0" borderId="0">
      <alignment horizontal="right" vertical="top" wrapText="1"/>
    </xf>
    <xf numFmtId="43" fontId="5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0" fontId="13" fillId="0" borderId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4" fillId="0" borderId="0"/>
    <xf numFmtId="0" fontId="59" fillId="0" borderId="21"/>
    <xf numFmtId="0" fontId="5" fillId="0" borderId="0"/>
    <xf numFmtId="4" fontId="59" fillId="0" borderId="21">
      <alignment horizontal="right" shrinkToFit="1"/>
    </xf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13" fillId="0" borderId="0"/>
    <xf numFmtId="165" fontId="13" fillId="0" borderId="0" applyFont="0" applyFill="0" applyBorder="0" applyAlignment="0" applyProtection="0"/>
    <xf numFmtId="0" fontId="44" fillId="0" borderId="0"/>
    <xf numFmtId="0" fontId="44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11" borderId="0"/>
    <xf numFmtId="0" fontId="58" fillId="5" borderId="21">
      <alignment horizontal="left" vertical="top" wrapText="1"/>
    </xf>
    <xf numFmtId="0" fontId="53" fillId="0" borderId="21"/>
    <xf numFmtId="0" fontId="59" fillId="0" borderId="21"/>
    <xf numFmtId="0" fontId="53" fillId="0" borderId="0"/>
    <xf numFmtId="0" fontId="44" fillId="0" borderId="0"/>
    <xf numFmtId="49" fontId="58" fillId="0" borderId="21">
      <alignment horizontal="center" vertical="center" wrapText="1"/>
    </xf>
    <xf numFmtId="49" fontId="58" fillId="12" borderId="21">
      <alignment horizontal="center" vertical="center" wrapText="1"/>
    </xf>
    <xf numFmtId="4" fontId="58" fillId="12" borderId="21">
      <alignment horizontal="right" vertical="top" shrinkToFit="1"/>
    </xf>
    <xf numFmtId="4" fontId="59" fillId="0" borderId="21">
      <alignment horizontal="right" shrinkToFit="1"/>
    </xf>
    <xf numFmtId="4" fontId="58" fillId="5" borderId="21">
      <alignment horizontal="right" vertical="top" shrinkToFit="1"/>
    </xf>
    <xf numFmtId="0" fontId="60" fillId="0" borderId="0">
      <alignment horizontal="left" vertical="top"/>
    </xf>
    <xf numFmtId="0" fontId="49" fillId="0" borderId="0">
      <alignment horizontal="center" vertical="top"/>
    </xf>
    <xf numFmtId="0" fontId="53" fillId="0" borderId="0">
      <alignment horizontal="right" vertical="top"/>
    </xf>
    <xf numFmtId="49" fontId="58" fillId="13" borderId="21">
      <alignment horizontal="center" vertical="center" wrapText="1"/>
    </xf>
    <xf numFmtId="4" fontId="58" fillId="13" borderId="21">
      <alignment horizontal="right" vertical="top" shrinkToFit="1"/>
    </xf>
    <xf numFmtId="0" fontId="53" fillId="0" borderId="0">
      <alignment horizontal="left" vertical="top" wrapText="1"/>
    </xf>
    <xf numFmtId="0" fontId="61" fillId="0" borderId="0"/>
    <xf numFmtId="0" fontId="61" fillId="0" borderId="0"/>
    <xf numFmtId="0" fontId="53" fillId="0" borderId="0">
      <alignment horizontal="left" vertical="top" wrapText="1"/>
    </xf>
    <xf numFmtId="4" fontId="58" fillId="13" borderId="21">
      <alignment horizontal="right" vertical="top" shrinkToFit="1"/>
    </xf>
    <xf numFmtId="49" fontId="58" fillId="13" borderId="21">
      <alignment horizontal="center" vertical="center" wrapText="1"/>
    </xf>
    <xf numFmtId="0" fontId="53" fillId="0" borderId="0">
      <alignment horizontal="right" vertical="top"/>
    </xf>
    <xf numFmtId="0" fontId="49" fillId="0" borderId="0">
      <alignment horizontal="center" vertical="top"/>
    </xf>
    <xf numFmtId="0" fontId="60" fillId="0" borderId="0">
      <alignment horizontal="left" vertical="top"/>
    </xf>
    <xf numFmtId="4" fontId="58" fillId="5" borderId="21">
      <alignment horizontal="right" vertical="top" shrinkToFit="1"/>
    </xf>
    <xf numFmtId="4" fontId="59" fillId="0" borderId="21">
      <alignment horizontal="right" shrinkToFit="1"/>
    </xf>
    <xf numFmtId="4" fontId="58" fillId="12" borderId="21">
      <alignment horizontal="right" vertical="top" shrinkToFit="1"/>
    </xf>
    <xf numFmtId="49" fontId="58" fillId="12" borderId="21">
      <alignment horizontal="center" vertical="center" wrapText="1"/>
    </xf>
    <xf numFmtId="49" fontId="58" fillId="0" borderId="21">
      <alignment horizontal="center" vertical="center" wrapText="1"/>
    </xf>
    <xf numFmtId="0" fontId="44" fillId="0" borderId="0"/>
    <xf numFmtId="0" fontId="53" fillId="0" borderId="0"/>
    <xf numFmtId="0" fontId="59" fillId="0" borderId="21"/>
    <xf numFmtId="0" fontId="53" fillId="0" borderId="21"/>
    <xf numFmtId="0" fontId="58" fillId="5" borderId="21">
      <alignment horizontal="left" vertical="top" wrapText="1"/>
    </xf>
    <xf numFmtId="0" fontId="38" fillId="11" borderId="0"/>
    <xf numFmtId="0" fontId="5" fillId="0" borderId="0"/>
    <xf numFmtId="43" fontId="5" fillId="0" borderId="0" applyFont="0" applyFill="0" applyBorder="0" applyAlignment="0" applyProtection="0"/>
    <xf numFmtId="0" fontId="58" fillId="5" borderId="21">
      <alignment horizontal="left" vertical="top" wrapText="1"/>
    </xf>
    <xf numFmtId="0" fontId="5" fillId="0" borderId="0"/>
    <xf numFmtId="4" fontId="59" fillId="0" borderId="21">
      <alignment horizontal="right" shrinkToFi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" fontId="58" fillId="13" borderId="21">
      <alignment horizontal="right" vertical="top" shrinkToFit="1"/>
    </xf>
    <xf numFmtId="0" fontId="5" fillId="0" borderId="0"/>
    <xf numFmtId="0" fontId="53" fillId="0" borderId="0"/>
    <xf numFmtId="0" fontId="53" fillId="0" borderId="21"/>
    <xf numFmtId="0" fontId="5" fillId="0" borderId="0"/>
    <xf numFmtId="165" fontId="13" fillId="0" borderId="0" applyFont="0" applyFill="0" applyBorder="0" applyAlignment="0" applyProtection="0"/>
    <xf numFmtId="0" fontId="5" fillId="0" borderId="0"/>
    <xf numFmtId="0" fontId="13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0" fontId="5" fillId="0" borderId="0"/>
    <xf numFmtId="4" fontId="58" fillId="5" borderId="21">
      <alignment horizontal="right" vertical="top" shrinkToFit="1"/>
    </xf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9" fontId="58" fillId="0" borderId="21">
      <alignment horizontal="center" vertical="center" wrapText="1"/>
    </xf>
    <xf numFmtId="0" fontId="53" fillId="0" borderId="0">
      <alignment horizontal="right" vertical="top" wrapText="1"/>
    </xf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4" fillId="0" borderId="0"/>
    <xf numFmtId="0" fontId="5" fillId="0" borderId="0"/>
    <xf numFmtId="4" fontId="58" fillId="13" borderId="21">
      <alignment horizontal="right" vertical="top" shrinkToFi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53" fillId="0" borderId="0">
      <alignment horizontal="right" vertical="top" wrapText="1"/>
    </xf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" fontId="58" fillId="12" borderId="21">
      <alignment horizontal="right" vertical="top" shrinkToFit="1"/>
    </xf>
    <xf numFmtId="43" fontId="5" fillId="0" borderId="0" applyFont="0" applyFill="0" applyBorder="0" applyAlignment="0" applyProtection="0"/>
    <xf numFmtId="0" fontId="53" fillId="0" borderId="0">
      <alignment horizontal="right" vertical="top" wrapText="1"/>
    </xf>
    <xf numFmtId="165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4" fillId="0" borderId="0"/>
    <xf numFmtId="4" fontId="58" fillId="13" borderId="21">
      <alignment horizontal="right" vertical="top" shrinkToFit="1"/>
    </xf>
    <xf numFmtId="43" fontId="5" fillId="0" borderId="0" applyFont="0" applyFill="0" applyBorder="0" applyAlignment="0" applyProtection="0"/>
    <xf numFmtId="0" fontId="53" fillId="0" borderId="0">
      <alignment horizontal="left" vertical="top" wrapText="1"/>
    </xf>
    <xf numFmtId="4" fontId="58" fillId="12" borderId="21">
      <alignment horizontal="right" vertical="top" shrinkToFit="1"/>
    </xf>
    <xf numFmtId="0" fontId="38" fillId="11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9" fillId="0" borderId="21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61" fillId="0" borderId="0"/>
    <xf numFmtId="0" fontId="5" fillId="0" borderId="0"/>
    <xf numFmtId="0" fontId="13" fillId="0" borderId="0"/>
    <xf numFmtId="43" fontId="5" fillId="0" borderId="0" applyFont="0" applyFill="0" applyBorder="0" applyAlignment="0" applyProtection="0"/>
    <xf numFmtId="0" fontId="5" fillId="0" borderId="0"/>
    <xf numFmtId="0" fontId="53" fillId="0" borderId="0">
      <alignment horizontal="right" vertical="top" wrapText="1"/>
    </xf>
    <xf numFmtId="4" fontId="59" fillId="0" borderId="21">
      <alignment horizontal="right" shrinkToFit="1"/>
    </xf>
    <xf numFmtId="0" fontId="5" fillId="0" borderId="0"/>
    <xf numFmtId="43" fontId="5" fillId="0" borderId="0" applyFont="0" applyFill="0" applyBorder="0" applyAlignment="0" applyProtection="0"/>
    <xf numFmtId="0" fontId="44" fillId="0" borderId="0"/>
    <xf numFmtId="164" fontId="13" fillId="0" borderId="0" applyFont="0" applyFill="0" applyBorder="0" applyAlignment="0" applyProtection="0"/>
    <xf numFmtId="0" fontId="5" fillId="0" borderId="0"/>
    <xf numFmtId="164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3" fillId="0" borderId="0"/>
    <xf numFmtId="0" fontId="5" fillId="0" borderId="0"/>
    <xf numFmtId="0" fontId="53" fillId="0" borderId="0">
      <alignment horizontal="left" vertical="top" wrapText="1"/>
    </xf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3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9" fontId="58" fillId="0" borderId="21">
      <alignment horizontal="center" vertical="center" wrapText="1"/>
    </xf>
    <xf numFmtId="0" fontId="5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3" fillId="0" borderId="0">
      <alignment horizontal="right" vertical="top"/>
    </xf>
    <xf numFmtId="0" fontId="53" fillId="0" borderId="0"/>
    <xf numFmtId="43" fontId="5" fillId="0" borderId="0" applyFont="0" applyFill="0" applyBorder="0" applyAlignment="0" applyProtection="0"/>
    <xf numFmtId="0" fontId="13" fillId="0" borderId="0"/>
    <xf numFmtId="4" fontId="58" fillId="13" borderId="21">
      <alignment horizontal="right" vertical="top" shrinkToFit="1"/>
    </xf>
    <xf numFmtId="0" fontId="5" fillId="0" borderId="0"/>
    <xf numFmtId="0" fontId="53" fillId="0" borderId="0">
      <alignment horizontal="right" vertical="top"/>
    </xf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3" fillId="0" borderId="21"/>
    <xf numFmtId="0" fontId="53" fillId="0" borderId="21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9" fontId="58" fillId="13" borderId="21">
      <alignment horizontal="center" vertical="center" wrapText="1"/>
    </xf>
    <xf numFmtId="0" fontId="53" fillId="0" borderId="0">
      <alignment horizontal="right" vertical="top" wrapText="1"/>
    </xf>
    <xf numFmtId="4" fontId="59" fillId="0" borderId="21">
      <alignment horizontal="right" shrinkToFit="1"/>
    </xf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3" fillId="0" borderId="0"/>
    <xf numFmtId="43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3" fillId="0" borderId="0">
      <alignment horizontal="left" vertical="top" wrapText="1"/>
    </xf>
    <xf numFmtId="0" fontId="53" fillId="0" borderId="0">
      <alignment horizontal="left" vertical="top" wrapText="1"/>
    </xf>
    <xf numFmtId="0" fontId="5" fillId="0" borderId="0"/>
    <xf numFmtId="4" fontId="58" fillId="13" borderId="21">
      <alignment horizontal="right" vertical="top" shrinkToFit="1"/>
    </xf>
    <xf numFmtId="0" fontId="5" fillId="0" borderId="0"/>
    <xf numFmtId="43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0" fillId="0" borderId="0">
      <alignment horizontal="left" vertical="top"/>
    </xf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1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3" fillId="0" borderId="21"/>
    <xf numFmtId="0" fontId="53" fillId="0" borderId="0"/>
    <xf numFmtId="0" fontId="5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0" fontId="5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4" fontId="59" fillId="0" borderId="21">
      <alignment horizontal="right" shrinkToFit="1"/>
    </xf>
    <xf numFmtId="165" fontId="13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9" fillId="0" borderId="0">
      <alignment horizontal="center" vertical="top"/>
    </xf>
    <xf numFmtId="0" fontId="5" fillId="0" borderId="0"/>
    <xf numFmtId="165" fontId="13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0" fontId="53" fillId="0" borderId="0">
      <alignment horizontal="right" vertical="top" wrapText="1"/>
    </xf>
    <xf numFmtId="0" fontId="53" fillId="0" borderId="21"/>
    <xf numFmtId="0" fontId="59" fillId="0" borderId="21"/>
    <xf numFmtId="0" fontId="61" fillId="0" borderId="0"/>
    <xf numFmtId="4" fontId="58" fillId="12" borderId="21">
      <alignment horizontal="right" vertical="top" shrinkToFit="1"/>
    </xf>
    <xf numFmtId="0" fontId="38" fillId="11" borderId="0"/>
    <xf numFmtId="0" fontId="61" fillId="0" borderId="0"/>
    <xf numFmtId="49" fontId="58" fillId="0" borderId="21">
      <alignment horizontal="center" vertical="center" wrapText="1"/>
    </xf>
    <xf numFmtId="4" fontId="58" fillId="5" borderId="21">
      <alignment horizontal="right" vertical="top" shrinkToFit="1"/>
    </xf>
    <xf numFmtId="0" fontId="53" fillId="0" borderId="0">
      <alignment horizontal="right" vertical="top"/>
    </xf>
    <xf numFmtId="0" fontId="53" fillId="0" borderId="21"/>
    <xf numFmtId="0" fontId="58" fillId="5" borderId="21">
      <alignment horizontal="left" vertical="top" wrapText="1"/>
    </xf>
    <xf numFmtId="49" fontId="58" fillId="0" borderId="21">
      <alignment horizontal="center" vertical="center" wrapText="1"/>
    </xf>
    <xf numFmtId="0" fontId="44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3" fillId="0" borderId="0">
      <alignment horizontal="right" vertical="top" wrapText="1"/>
    </xf>
    <xf numFmtId="0" fontId="5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53" fillId="0" borderId="0">
      <alignment horizontal="right" vertical="top" wrapText="1"/>
    </xf>
    <xf numFmtId="0" fontId="44" fillId="0" borderId="0"/>
    <xf numFmtId="0" fontId="44" fillId="0" borderId="0"/>
    <xf numFmtId="0" fontId="44" fillId="0" borderId="0"/>
    <xf numFmtId="4" fontId="58" fillId="13" borderId="21">
      <alignment horizontal="right" vertical="top" shrinkToFit="1"/>
    </xf>
    <xf numFmtId="49" fontId="58" fillId="13" borderId="21">
      <alignment horizontal="center" vertical="center" wrapText="1"/>
    </xf>
    <xf numFmtId="0" fontId="53" fillId="0" borderId="0">
      <alignment horizontal="right" vertical="top"/>
    </xf>
    <xf numFmtId="0" fontId="49" fillId="0" borderId="0">
      <alignment horizontal="center" vertical="top"/>
    </xf>
    <xf numFmtId="0" fontId="60" fillId="0" borderId="0">
      <alignment horizontal="left" vertical="top"/>
    </xf>
    <xf numFmtId="4" fontId="58" fillId="5" borderId="21">
      <alignment horizontal="right" vertical="top" shrinkToFit="1"/>
    </xf>
    <xf numFmtId="4" fontId="59" fillId="0" borderId="21">
      <alignment horizontal="right" shrinkToFit="1"/>
    </xf>
    <xf numFmtId="0" fontId="44" fillId="0" borderId="0"/>
    <xf numFmtId="49" fontId="58" fillId="0" borderId="21">
      <alignment horizontal="center" vertical="center" wrapText="1"/>
    </xf>
    <xf numFmtId="0" fontId="44" fillId="0" borderId="0"/>
    <xf numFmtId="0" fontId="53" fillId="0" borderId="0"/>
    <xf numFmtId="0" fontId="59" fillId="0" borderId="21"/>
    <xf numFmtId="0" fontId="53" fillId="0" borderId="21"/>
    <xf numFmtId="0" fontId="58" fillId="5" borderId="21">
      <alignment horizontal="left" vertical="top" wrapText="1"/>
    </xf>
    <xf numFmtId="0" fontId="38" fillId="11" borderId="0"/>
    <xf numFmtId="0" fontId="38" fillId="11" borderId="0"/>
    <xf numFmtId="0" fontId="58" fillId="5" borderId="21">
      <alignment horizontal="left" vertical="top" wrapText="1"/>
    </xf>
    <xf numFmtId="0" fontId="53" fillId="0" borderId="21"/>
    <xf numFmtId="0" fontId="59" fillId="0" borderId="21"/>
    <xf numFmtId="0" fontId="53" fillId="0" borderId="0"/>
    <xf numFmtId="0" fontId="44" fillId="0" borderId="0"/>
    <xf numFmtId="49" fontId="58" fillId="0" borderId="21">
      <alignment horizontal="center" vertical="center" wrapText="1"/>
    </xf>
    <xf numFmtId="49" fontId="58" fillId="12" borderId="21">
      <alignment horizontal="center" vertical="center" wrapText="1"/>
    </xf>
    <xf numFmtId="4" fontId="58" fillId="12" borderId="21">
      <alignment horizontal="right" vertical="top" shrinkToFit="1"/>
    </xf>
    <xf numFmtId="4" fontId="59" fillId="0" borderId="21">
      <alignment horizontal="right" shrinkToFit="1"/>
    </xf>
    <xf numFmtId="4" fontId="58" fillId="5" borderId="21">
      <alignment horizontal="right" vertical="top" shrinkToFit="1"/>
    </xf>
    <xf numFmtId="0" fontId="60" fillId="0" borderId="0">
      <alignment horizontal="left" vertical="top"/>
    </xf>
    <xf numFmtId="0" fontId="49" fillId="0" borderId="0">
      <alignment horizontal="center" vertical="top"/>
    </xf>
    <xf numFmtId="0" fontId="53" fillId="0" borderId="0">
      <alignment horizontal="right" vertical="top"/>
    </xf>
    <xf numFmtId="49" fontId="58" fillId="13" borderId="21">
      <alignment horizontal="center" vertical="center" wrapText="1"/>
    </xf>
    <xf numFmtId="4" fontId="58" fillId="13" borderId="21">
      <alignment horizontal="right" vertical="top" shrinkToFit="1"/>
    </xf>
    <xf numFmtId="0" fontId="53" fillId="0" borderId="0">
      <alignment horizontal="left" vertical="top" wrapText="1"/>
    </xf>
    <xf numFmtId="0" fontId="61" fillId="0" borderId="0"/>
    <xf numFmtId="0" fontId="44" fillId="0" borderId="0"/>
    <xf numFmtId="0" fontId="44" fillId="0" borderId="0"/>
    <xf numFmtId="0" fontId="53" fillId="0" borderId="0">
      <alignment horizontal="right" vertical="top" wrapText="1"/>
    </xf>
    <xf numFmtId="49" fontId="58" fillId="12" borderId="21">
      <alignment horizontal="center" vertical="center" wrapText="1"/>
    </xf>
    <xf numFmtId="43" fontId="5" fillId="0" borderId="0" applyFont="0" applyFill="0" applyBorder="0" applyAlignment="0" applyProtection="0"/>
    <xf numFmtId="0" fontId="53" fillId="0" borderId="0">
      <alignment horizontal="right" vertical="top" wrapText="1"/>
    </xf>
    <xf numFmtId="0" fontId="44" fillId="0" borderId="0"/>
    <xf numFmtId="49" fontId="58" fillId="12" borderId="21">
      <alignment horizontal="center" vertical="center" wrapText="1"/>
    </xf>
    <xf numFmtId="0" fontId="5" fillId="0" borderId="0"/>
    <xf numFmtId="0" fontId="53" fillId="0" borderId="0">
      <alignment horizontal="left" vertical="top" wrapText="1"/>
    </xf>
    <xf numFmtId="49" fontId="58" fillId="12" borderId="21">
      <alignment horizontal="center" vertical="center" wrapText="1"/>
    </xf>
    <xf numFmtId="0" fontId="58" fillId="5" borderId="21">
      <alignment horizontal="left" vertical="top" wrapText="1"/>
    </xf>
    <xf numFmtId="0" fontId="53" fillId="0" borderId="21"/>
    <xf numFmtId="0" fontId="53" fillId="0" borderId="0">
      <alignment horizontal="left" vertical="top" wrapText="1"/>
    </xf>
    <xf numFmtId="0" fontId="49" fillId="0" borderId="0">
      <alignment horizontal="center" vertical="top"/>
    </xf>
    <xf numFmtId="0" fontId="38" fillId="11" borderId="0"/>
    <xf numFmtId="0" fontId="44" fillId="0" borderId="0"/>
    <xf numFmtId="0" fontId="44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4" fillId="0" borderId="0"/>
    <xf numFmtId="164" fontId="13" fillId="0" borderId="0" applyFont="0" applyFill="0" applyBorder="0" applyAlignment="0" applyProtection="0"/>
    <xf numFmtId="0" fontId="38" fillId="11" borderId="0"/>
    <xf numFmtId="0" fontId="58" fillId="5" borderId="21">
      <alignment horizontal="left" vertical="top" wrapText="1"/>
    </xf>
    <xf numFmtId="0" fontId="53" fillId="0" borderId="21"/>
    <xf numFmtId="0" fontId="53" fillId="0" borderId="21"/>
    <xf numFmtId="0" fontId="60" fillId="0" borderId="0">
      <alignment horizontal="left" vertical="top"/>
    </xf>
    <xf numFmtId="0" fontId="59" fillId="0" borderId="21"/>
    <xf numFmtId="0" fontId="60" fillId="0" borderId="0">
      <alignment horizontal="left" vertical="top"/>
    </xf>
    <xf numFmtId="0" fontId="53" fillId="0" borderId="0"/>
    <xf numFmtId="0" fontId="44" fillId="0" borderId="0"/>
    <xf numFmtId="165" fontId="13" fillId="0" borderId="0" applyFont="0" applyFill="0" applyBorder="0" applyAlignment="0" applyProtection="0"/>
    <xf numFmtId="49" fontId="58" fillId="0" borderId="21">
      <alignment horizontal="center" vertical="center" wrapText="1"/>
    </xf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9" fontId="58" fillId="12" borderId="21">
      <alignment horizontal="center" vertical="center" wrapText="1"/>
    </xf>
    <xf numFmtId="4" fontId="58" fillId="12" borderId="21">
      <alignment horizontal="right" vertical="top" shrinkToFit="1"/>
    </xf>
    <xf numFmtId="43" fontId="5" fillId="0" borderId="0" applyFont="0" applyFill="0" applyBorder="0" applyAlignment="0" applyProtection="0"/>
    <xf numFmtId="4" fontId="59" fillId="0" borderId="21">
      <alignment horizontal="right" shrinkToFit="1"/>
    </xf>
    <xf numFmtId="0" fontId="5" fillId="0" borderId="0"/>
    <xf numFmtId="4" fontId="58" fillId="5" borderId="21">
      <alignment horizontal="right" vertical="top" shrinkToFit="1"/>
    </xf>
    <xf numFmtId="0" fontId="44" fillId="0" borderId="0"/>
    <xf numFmtId="0" fontId="60" fillId="0" borderId="0">
      <alignment horizontal="left" vertical="top"/>
    </xf>
    <xf numFmtId="49" fontId="58" fillId="12" borderId="21">
      <alignment horizontal="center" vertical="center" wrapText="1"/>
    </xf>
    <xf numFmtId="0" fontId="49" fillId="0" borderId="0">
      <alignment horizontal="center" vertical="top"/>
    </xf>
    <xf numFmtId="0" fontId="53" fillId="0" borderId="0">
      <alignment horizontal="right" vertical="top"/>
    </xf>
    <xf numFmtId="0" fontId="60" fillId="0" borderId="0">
      <alignment horizontal="left" vertical="top"/>
    </xf>
    <xf numFmtId="0" fontId="53" fillId="0" borderId="0"/>
    <xf numFmtId="0" fontId="53" fillId="0" borderId="0">
      <alignment horizontal="right" vertical="top"/>
    </xf>
    <xf numFmtId="165" fontId="13" fillId="0" borderId="0" applyFont="0" applyFill="0" applyBorder="0" applyAlignment="0" applyProtection="0"/>
    <xf numFmtId="49" fontId="58" fillId="13" borderId="21">
      <alignment horizontal="center" vertical="center" wrapText="1"/>
    </xf>
    <xf numFmtId="164" fontId="13" fillId="0" borderId="0" applyFont="0" applyFill="0" applyBorder="0" applyAlignment="0" applyProtection="0"/>
    <xf numFmtId="4" fontId="58" fillId="13" borderId="21">
      <alignment horizontal="right" vertical="top" shrinkToFit="1"/>
    </xf>
    <xf numFmtId="165" fontId="13" fillId="0" borderId="0" applyFont="0" applyFill="0" applyBorder="0" applyAlignment="0" applyProtection="0"/>
    <xf numFmtId="0" fontId="53" fillId="0" borderId="0">
      <alignment horizontal="left" vertical="top" wrapText="1"/>
    </xf>
    <xf numFmtId="0" fontId="5" fillId="0" borderId="0"/>
    <xf numFmtId="0" fontId="61" fillId="0" borderId="0"/>
    <xf numFmtId="165" fontId="13" fillId="0" borderId="0" applyFont="0" applyFill="0" applyBorder="0" applyAlignment="0" applyProtection="0"/>
    <xf numFmtId="0" fontId="61" fillId="0" borderId="0"/>
    <xf numFmtId="0" fontId="53" fillId="0" borderId="0">
      <alignment horizontal="left" vertical="top" wrapText="1"/>
    </xf>
    <xf numFmtId="0" fontId="59" fillId="0" borderId="21"/>
    <xf numFmtId="4" fontId="58" fillId="13" borderId="21">
      <alignment horizontal="right" vertical="top" shrinkToFit="1"/>
    </xf>
    <xf numFmtId="49" fontId="58" fillId="13" borderId="21">
      <alignment horizontal="center" vertical="center" wrapText="1"/>
    </xf>
    <xf numFmtId="0" fontId="53" fillId="0" borderId="0">
      <alignment horizontal="right" vertical="top"/>
    </xf>
    <xf numFmtId="0" fontId="53" fillId="0" borderId="0">
      <alignment horizontal="right" vertical="top" wrapText="1"/>
    </xf>
    <xf numFmtId="0" fontId="49" fillId="0" borderId="0">
      <alignment horizontal="center" vertical="top"/>
    </xf>
    <xf numFmtId="0" fontId="60" fillId="0" borderId="0">
      <alignment horizontal="left" vertical="top"/>
    </xf>
    <xf numFmtId="0" fontId="61" fillId="0" borderId="0"/>
    <xf numFmtId="4" fontId="58" fillId="5" borderId="21">
      <alignment horizontal="right" vertical="top" shrinkToFit="1"/>
    </xf>
    <xf numFmtId="4" fontId="59" fillId="0" borderId="21">
      <alignment horizontal="right" shrinkToFit="1"/>
    </xf>
    <xf numFmtId="4" fontId="58" fillId="13" borderId="21">
      <alignment horizontal="right" vertical="top" shrinkToFit="1"/>
    </xf>
    <xf numFmtId="4" fontId="58" fillId="12" borderId="21">
      <alignment horizontal="right" vertical="top" shrinkToFit="1"/>
    </xf>
    <xf numFmtId="49" fontId="58" fillId="12" borderId="21">
      <alignment horizontal="center" vertical="center" wrapText="1"/>
    </xf>
    <xf numFmtId="49" fontId="58" fillId="0" borderId="21">
      <alignment horizontal="center" vertical="center" wrapText="1"/>
    </xf>
    <xf numFmtId="0" fontId="44" fillId="0" borderId="0"/>
    <xf numFmtId="0" fontId="53" fillId="0" borderId="0"/>
    <xf numFmtId="4" fontId="58" fillId="13" borderId="21">
      <alignment horizontal="right" vertical="top" shrinkToFit="1"/>
    </xf>
    <xf numFmtId="0" fontId="59" fillId="0" borderId="21"/>
    <xf numFmtId="0" fontId="53" fillId="0" borderId="21"/>
    <xf numFmtId="4" fontId="59" fillId="0" borderId="21">
      <alignment horizontal="right" shrinkToFit="1"/>
    </xf>
    <xf numFmtId="0" fontId="58" fillId="5" borderId="21">
      <alignment horizontal="left" vertical="top" wrapText="1"/>
    </xf>
    <xf numFmtId="0" fontId="38" fillId="11" borderId="0"/>
    <xf numFmtId="4" fontId="58" fillId="12" borderId="21">
      <alignment horizontal="right" vertical="top" shrinkToFit="1"/>
    </xf>
    <xf numFmtId="49" fontId="58" fillId="13" borderId="21">
      <alignment horizontal="center" vertical="center" wrapText="1"/>
    </xf>
    <xf numFmtId="0" fontId="53" fillId="0" borderId="0">
      <alignment horizontal="right" vertical="top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4" fillId="0" borderId="0"/>
    <xf numFmtId="0" fontId="5" fillId="0" borderId="0"/>
    <xf numFmtId="0" fontId="53" fillId="0" borderId="0">
      <alignment horizontal="right" vertical="top"/>
    </xf>
    <xf numFmtId="0" fontId="44" fillId="0" borderId="0"/>
    <xf numFmtId="0" fontId="44" fillId="0" borderId="0"/>
    <xf numFmtId="0" fontId="53" fillId="0" borderId="0">
      <alignment horizontal="right" vertical="top" wrapText="1"/>
    </xf>
    <xf numFmtId="165" fontId="13" fillId="0" borderId="0" applyFont="0" applyFill="0" applyBorder="0" applyAlignment="0" applyProtection="0"/>
    <xf numFmtId="0" fontId="53" fillId="0" borderId="21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0" fontId="5" fillId="0" borderId="0"/>
    <xf numFmtId="0" fontId="53" fillId="0" borderId="0">
      <alignment horizontal="left" vertical="top" wrapText="1"/>
    </xf>
    <xf numFmtId="4" fontId="58" fillId="13" borderId="21">
      <alignment horizontal="right" vertical="top" shrinkToFit="1"/>
    </xf>
    <xf numFmtId="49" fontId="58" fillId="13" borderId="21">
      <alignment horizontal="center" vertical="center" wrapText="1"/>
    </xf>
    <xf numFmtId="4" fontId="58" fillId="5" borderId="21">
      <alignment horizontal="right" vertical="top" shrinkToFit="1"/>
    </xf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9" fillId="0" borderId="0">
      <alignment horizontal="center" vertical="top"/>
    </xf>
    <xf numFmtId="164" fontId="13" fillId="0" borderId="0" applyFont="0" applyFill="0" applyBorder="0" applyAlignment="0" applyProtection="0"/>
    <xf numFmtId="0" fontId="53" fillId="0" borderId="0">
      <alignment horizontal="right" vertical="top"/>
    </xf>
    <xf numFmtId="49" fontId="58" fillId="0" borderId="21">
      <alignment horizontal="center" vertical="center" wrapText="1"/>
    </xf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3" fillId="0" borderId="0">
      <alignment horizontal="left" vertical="top" wrapText="1"/>
    </xf>
    <xf numFmtId="49" fontId="58" fillId="12" borderId="21">
      <alignment horizontal="center" vertical="center" wrapText="1"/>
    </xf>
    <xf numFmtId="49" fontId="58" fillId="13" borderId="21">
      <alignment horizontal="center" vertical="center" wrapText="1"/>
    </xf>
    <xf numFmtId="165" fontId="13" fillId="0" borderId="0" applyFont="0" applyFill="0" applyBorder="0" applyAlignment="0" applyProtection="0"/>
    <xf numFmtId="0" fontId="59" fillId="0" borderId="21"/>
    <xf numFmtId="0" fontId="5" fillId="0" borderId="0"/>
    <xf numFmtId="165" fontId="13" fillId="0" borderId="0" applyFont="0" applyFill="0" applyBorder="0" applyAlignment="0" applyProtection="0"/>
    <xf numFmtId="0" fontId="53" fillId="0" borderId="0">
      <alignment horizontal="right" vertical="top" wrapText="1"/>
    </xf>
    <xf numFmtId="0" fontId="44" fillId="0" borderId="0"/>
    <xf numFmtId="4" fontId="58" fillId="13" borderId="21">
      <alignment horizontal="right" vertical="top" shrinkToFit="1"/>
    </xf>
    <xf numFmtId="43" fontId="5" fillId="0" borderId="0" applyFont="0" applyFill="0" applyBorder="0" applyAlignment="0" applyProtection="0"/>
    <xf numFmtId="49" fontId="58" fillId="0" borderId="21">
      <alignment horizontal="center" vertical="center" wrapText="1"/>
    </xf>
    <xf numFmtId="4" fontId="58" fillId="12" borderId="21">
      <alignment horizontal="right" vertical="top" shrinkToFit="1"/>
    </xf>
    <xf numFmtId="0" fontId="5" fillId="0" borderId="0"/>
    <xf numFmtId="0" fontId="44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0" fillId="0" borderId="0">
      <alignment horizontal="left" vertical="top"/>
    </xf>
    <xf numFmtId="0" fontId="61" fillId="0" borderId="0"/>
    <xf numFmtId="49" fontId="58" fillId="13" borderId="21">
      <alignment horizontal="center" vertical="center" wrapText="1"/>
    </xf>
    <xf numFmtId="0" fontId="59" fillId="0" borderId="21"/>
    <xf numFmtId="0" fontId="61" fillId="0" borderId="0"/>
    <xf numFmtId="0" fontId="5" fillId="0" borderId="0"/>
    <xf numFmtId="0" fontId="38" fillId="11" borderId="0"/>
    <xf numFmtId="0" fontId="53" fillId="0" borderId="0"/>
    <xf numFmtId="4" fontId="58" fillId="12" borderId="21">
      <alignment horizontal="right" vertical="top" shrinkToFit="1"/>
    </xf>
    <xf numFmtId="0" fontId="61" fillId="0" borderId="0"/>
    <xf numFmtId="0" fontId="13" fillId="0" borderId="0"/>
    <xf numFmtId="0" fontId="5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8" fillId="5" borderId="21">
      <alignment horizontal="left" vertical="top" wrapText="1"/>
    </xf>
    <xf numFmtId="49" fontId="58" fillId="12" borderId="21">
      <alignment horizontal="center" vertical="center" wrapText="1"/>
    </xf>
    <xf numFmtId="49" fontId="58" fillId="13" borderId="21">
      <alignment horizontal="center" vertical="center" wrapText="1"/>
    </xf>
    <xf numFmtId="49" fontId="58" fillId="12" borderId="21">
      <alignment horizontal="center" vertical="center" wrapText="1"/>
    </xf>
    <xf numFmtId="0" fontId="38" fillId="11" borderId="0"/>
    <xf numFmtId="0" fontId="38" fillId="11" borderId="0"/>
    <xf numFmtId="4" fontId="59" fillId="0" borderId="21">
      <alignment horizontal="right" shrinkToFit="1"/>
    </xf>
    <xf numFmtId="0" fontId="44" fillId="0" borderId="0"/>
    <xf numFmtId="0" fontId="38" fillId="11" borderId="0"/>
    <xf numFmtId="0" fontId="58" fillId="5" borderId="21">
      <alignment horizontal="left" vertical="top" wrapText="1"/>
    </xf>
    <xf numFmtId="0" fontId="44" fillId="0" borderId="0"/>
    <xf numFmtId="49" fontId="58" fillId="0" borderId="21">
      <alignment horizontal="center" vertical="center" wrapText="1"/>
    </xf>
    <xf numFmtId="0" fontId="38" fillId="11" borderId="0"/>
    <xf numFmtId="43" fontId="5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9" fontId="58" fillId="12" borderId="21">
      <alignment horizontal="center" vertical="center" wrapText="1"/>
    </xf>
    <xf numFmtId="4" fontId="58" fillId="12" borderId="21">
      <alignment horizontal="right" vertical="top" shrinkToFit="1"/>
    </xf>
    <xf numFmtId="49" fontId="58" fillId="13" borderId="21">
      <alignment horizontal="center" vertical="center" wrapText="1"/>
    </xf>
    <xf numFmtId="0" fontId="53" fillId="0" borderId="0">
      <alignment horizontal="left" vertical="top" wrapText="1"/>
    </xf>
    <xf numFmtId="4" fontId="58" fillId="12" borderId="21">
      <alignment horizontal="right" vertical="top" shrinkToFit="1"/>
    </xf>
    <xf numFmtId="0" fontId="53" fillId="0" borderId="0"/>
    <xf numFmtId="49" fontId="58" fillId="12" borderId="21">
      <alignment horizontal="center" vertical="center" wrapText="1"/>
    </xf>
    <xf numFmtId="0" fontId="58" fillId="5" borderId="21">
      <alignment horizontal="left" vertical="top" wrapText="1"/>
    </xf>
    <xf numFmtId="4" fontId="58" fillId="5" borderId="21">
      <alignment horizontal="right" vertical="top" shrinkToFit="1"/>
    </xf>
    <xf numFmtId="0" fontId="44" fillId="0" borderId="0"/>
    <xf numFmtId="164" fontId="13" fillId="0" borderId="0" applyFont="0" applyFill="0" applyBorder="0" applyAlignment="0" applyProtection="0"/>
    <xf numFmtId="0" fontId="49" fillId="0" borderId="0">
      <alignment horizontal="center" vertical="top"/>
    </xf>
    <xf numFmtId="49" fontId="58" fillId="12" borderId="21">
      <alignment horizontal="center" vertical="center" wrapText="1"/>
    </xf>
    <xf numFmtId="0" fontId="58" fillId="5" borderId="21">
      <alignment horizontal="left" vertical="top" wrapText="1"/>
    </xf>
    <xf numFmtId="4" fontId="59" fillId="0" borderId="21">
      <alignment horizontal="right" shrinkToFi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3" fillId="0" borderId="21"/>
    <xf numFmtId="0" fontId="61" fillId="0" borderId="0"/>
    <xf numFmtId="0" fontId="49" fillId="0" borderId="0">
      <alignment horizontal="center" vertical="top"/>
    </xf>
    <xf numFmtId="49" fontId="58" fillId="0" borderId="21">
      <alignment horizontal="center" vertical="center" wrapText="1"/>
    </xf>
    <xf numFmtId="0" fontId="53" fillId="0" borderId="21"/>
    <xf numFmtId="0" fontId="60" fillId="0" borderId="0">
      <alignment horizontal="left" vertical="top"/>
    </xf>
    <xf numFmtId="0" fontId="53" fillId="0" borderId="0">
      <alignment horizontal="right" vertical="top" wrapText="1"/>
    </xf>
    <xf numFmtId="0" fontId="53" fillId="0" borderId="0">
      <alignment horizontal="left" vertical="top" wrapText="1"/>
    </xf>
    <xf numFmtId="0" fontId="44" fillId="0" borderId="0"/>
    <xf numFmtId="0" fontId="44" fillId="0" borderId="0"/>
    <xf numFmtId="165" fontId="13" fillId="0" borderId="0" applyFont="0" applyFill="0" applyBorder="0" applyAlignment="0" applyProtection="0"/>
    <xf numFmtId="0" fontId="5" fillId="0" borderId="0"/>
    <xf numFmtId="0" fontId="53" fillId="0" borderId="0"/>
    <xf numFmtId="43" fontId="5" fillId="0" borderId="0" applyFont="0" applyFill="0" applyBorder="0" applyAlignment="0" applyProtection="0"/>
    <xf numFmtId="0" fontId="61" fillId="0" borderId="0"/>
    <xf numFmtId="0" fontId="53" fillId="0" borderId="0">
      <alignment horizontal="left" vertical="top" wrapText="1"/>
    </xf>
    <xf numFmtId="4" fontId="58" fillId="13" borderId="21">
      <alignment horizontal="right" vertical="top" shrinkToFit="1"/>
    </xf>
    <xf numFmtId="49" fontId="58" fillId="13" borderId="21">
      <alignment horizontal="center" vertical="center" wrapText="1"/>
    </xf>
    <xf numFmtId="0" fontId="53" fillId="0" borderId="0">
      <alignment horizontal="right" vertical="top"/>
    </xf>
    <xf numFmtId="0" fontId="49" fillId="0" borderId="0">
      <alignment horizontal="center" vertical="top"/>
    </xf>
    <xf numFmtId="0" fontId="60" fillId="0" borderId="0">
      <alignment horizontal="left" vertical="top"/>
    </xf>
    <xf numFmtId="4" fontId="58" fillId="5" borderId="21">
      <alignment horizontal="right" vertical="top" shrinkToFit="1"/>
    </xf>
    <xf numFmtId="4" fontId="59" fillId="0" borderId="21">
      <alignment horizontal="right" shrinkToFit="1"/>
    </xf>
    <xf numFmtId="4" fontId="58" fillId="12" borderId="21">
      <alignment horizontal="right" vertical="top" shrinkToFit="1"/>
    </xf>
    <xf numFmtId="49" fontId="58" fillId="12" borderId="21">
      <alignment horizontal="center" vertical="center" wrapText="1"/>
    </xf>
    <xf numFmtId="49" fontId="58" fillId="0" borderId="21">
      <alignment horizontal="center" vertical="center" wrapText="1"/>
    </xf>
    <xf numFmtId="0" fontId="44" fillId="0" borderId="0"/>
    <xf numFmtId="0" fontId="53" fillId="0" borderId="0"/>
    <xf numFmtId="0" fontId="59" fillId="0" borderId="21"/>
    <xf numFmtId="0" fontId="53" fillId="0" borderId="21"/>
    <xf numFmtId="0" fontId="58" fillId="5" borderId="21">
      <alignment horizontal="left" vertical="top" wrapText="1"/>
    </xf>
    <xf numFmtId="0" fontId="38" fillId="11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49" fillId="0" borderId="0">
      <alignment horizontal="center" vertical="top"/>
    </xf>
    <xf numFmtId="164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0" fontId="44" fillId="0" borderId="0"/>
    <xf numFmtId="0" fontId="53" fillId="0" borderId="0">
      <alignment horizontal="right" vertical="top" wrapText="1"/>
    </xf>
    <xf numFmtId="0" fontId="61" fillId="0" borderId="0"/>
    <xf numFmtId="49" fontId="58" fillId="13" borderId="21">
      <alignment horizontal="center" vertical="center" wrapText="1"/>
    </xf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" fontId="59" fillId="0" borderId="21">
      <alignment horizontal="right" shrinkToFit="1"/>
    </xf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" fontId="59" fillId="0" borderId="21">
      <alignment horizontal="right" shrinkToFit="1"/>
    </xf>
    <xf numFmtId="0" fontId="53" fillId="0" borderId="0">
      <alignment horizontal="left" vertical="top" wrapText="1"/>
    </xf>
    <xf numFmtId="0" fontId="59" fillId="0" borderId="21"/>
    <xf numFmtId="4" fontId="59" fillId="0" borderId="21">
      <alignment horizontal="right" shrinkToFit="1"/>
    </xf>
    <xf numFmtId="0" fontId="49" fillId="0" borderId="0">
      <alignment horizontal="center" vertical="top"/>
    </xf>
    <xf numFmtId="0" fontId="53" fillId="0" borderId="0">
      <alignment horizontal="right" vertical="top"/>
    </xf>
    <xf numFmtId="0" fontId="61" fillId="0" borderId="0"/>
    <xf numFmtId="43" fontId="5" fillId="0" borderId="0" applyFont="0" applyFill="0" applyBorder="0" applyAlignment="0" applyProtection="0"/>
    <xf numFmtId="49" fontId="58" fillId="12" borderId="21">
      <alignment horizontal="center" vertical="center" wrapText="1"/>
    </xf>
    <xf numFmtId="0" fontId="59" fillId="0" borderId="21"/>
    <xf numFmtId="0" fontId="44" fillId="0" borderId="0"/>
    <xf numFmtId="0" fontId="59" fillId="0" borderId="21"/>
    <xf numFmtId="0" fontId="49" fillId="0" borderId="0">
      <alignment horizontal="center" vertical="top"/>
    </xf>
    <xf numFmtId="0" fontId="13" fillId="0" borderId="0"/>
    <xf numFmtId="165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3" fillId="0" borderId="0">
      <alignment horizontal="right" vertical="top"/>
    </xf>
    <xf numFmtId="0" fontId="44" fillId="0" borderId="0"/>
    <xf numFmtId="4" fontId="58" fillId="5" borderId="21">
      <alignment horizontal="right" vertical="top" shrinkToFit="1"/>
    </xf>
    <xf numFmtId="0" fontId="60" fillId="0" borderId="0">
      <alignment horizontal="left" vertical="top"/>
    </xf>
    <xf numFmtId="164" fontId="13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>
      <alignment horizontal="right" vertical="top"/>
    </xf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44" fillId="0" borderId="0"/>
    <xf numFmtId="0" fontId="53" fillId="0" borderId="0">
      <alignment horizontal="right" vertical="top" wrapText="1"/>
    </xf>
    <xf numFmtId="165" fontId="13" fillId="0" borderId="0" applyFont="0" applyFill="0" applyBorder="0" applyAlignment="0" applyProtection="0"/>
    <xf numFmtId="0" fontId="53" fillId="0" borderId="0">
      <alignment horizontal="left" vertical="top" wrapText="1"/>
    </xf>
    <xf numFmtId="0" fontId="53" fillId="0" borderId="21"/>
    <xf numFmtId="0" fontId="59" fillId="0" borderId="21"/>
    <xf numFmtId="0" fontId="44" fillId="0" borderId="0"/>
    <xf numFmtId="49" fontId="58" fillId="13" borderId="21">
      <alignment horizontal="center" vertical="center" wrapText="1"/>
    </xf>
    <xf numFmtId="165" fontId="13" fillId="0" borderId="0" applyFont="0" applyFill="0" applyBorder="0" applyAlignment="0" applyProtection="0"/>
    <xf numFmtId="0" fontId="5" fillId="0" borderId="0"/>
    <xf numFmtId="4" fontId="58" fillId="12" borderId="21">
      <alignment horizontal="right" vertical="top" shrinkToFit="1"/>
    </xf>
    <xf numFmtId="0" fontId="53" fillId="0" borderId="0">
      <alignment horizontal="right" vertical="top" wrapText="1"/>
    </xf>
    <xf numFmtId="43" fontId="5" fillId="0" borderId="0" applyFont="0" applyFill="0" applyBorder="0" applyAlignment="0" applyProtection="0"/>
    <xf numFmtId="0" fontId="53" fillId="0" borderId="0">
      <alignment horizontal="right" vertical="top" wrapText="1"/>
    </xf>
    <xf numFmtId="0" fontId="44" fillId="0" borderId="0"/>
    <xf numFmtId="0" fontId="44" fillId="0" borderId="0"/>
    <xf numFmtId="0" fontId="13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44" fillId="0" borderId="0"/>
    <xf numFmtId="49" fontId="58" fillId="0" borderId="21">
      <alignment horizontal="center" vertical="center" wrapText="1"/>
    </xf>
    <xf numFmtId="0" fontId="5" fillId="0" borderId="0"/>
    <xf numFmtId="0" fontId="5" fillId="0" borderId="0"/>
    <xf numFmtId="0" fontId="53" fillId="0" borderId="0">
      <alignment horizontal="left" vertical="top" wrapText="1"/>
    </xf>
    <xf numFmtId="49" fontId="58" fillId="12" borderId="21">
      <alignment horizontal="center" vertical="center" wrapText="1"/>
    </xf>
    <xf numFmtId="0" fontId="58" fillId="5" borderId="21">
      <alignment horizontal="left" vertical="top" wrapText="1"/>
    </xf>
    <xf numFmtId="0" fontId="58" fillId="5" borderId="21">
      <alignment horizontal="left" vertical="top" wrapText="1"/>
    </xf>
    <xf numFmtId="0" fontId="44" fillId="0" borderId="0"/>
    <xf numFmtId="4" fontId="58" fillId="5" borderId="21">
      <alignment horizontal="right" vertical="top" shrinkToFit="1"/>
    </xf>
    <xf numFmtId="4" fontId="58" fillId="13" borderId="21">
      <alignment horizontal="right" vertical="top" shrinkToFit="1"/>
    </xf>
    <xf numFmtId="0" fontId="44" fillId="0" borderId="0"/>
    <xf numFmtId="0" fontId="38" fillId="11" borderId="0"/>
    <xf numFmtId="0" fontId="44" fillId="0" borderId="0"/>
    <xf numFmtId="0" fontId="58" fillId="5" borderId="21">
      <alignment horizontal="left" vertical="top" wrapText="1"/>
    </xf>
    <xf numFmtId="0" fontId="53" fillId="0" borderId="21"/>
    <xf numFmtId="0" fontId="59" fillId="0" borderId="21"/>
    <xf numFmtId="0" fontId="53" fillId="0" borderId="0"/>
    <xf numFmtId="0" fontId="44" fillId="0" borderId="0"/>
    <xf numFmtId="49" fontId="58" fillId="0" borderId="21">
      <alignment horizontal="center" vertical="center" wrapText="1"/>
    </xf>
    <xf numFmtId="49" fontId="58" fillId="12" borderId="21">
      <alignment horizontal="center" vertical="center" wrapText="1"/>
    </xf>
    <xf numFmtId="4" fontId="58" fillId="12" borderId="21">
      <alignment horizontal="right" vertical="top" shrinkToFit="1"/>
    </xf>
    <xf numFmtId="4" fontId="59" fillId="0" borderId="21">
      <alignment horizontal="right" shrinkToFit="1"/>
    </xf>
    <xf numFmtId="4" fontId="58" fillId="5" borderId="21">
      <alignment horizontal="right" vertical="top" shrinkToFit="1"/>
    </xf>
    <xf numFmtId="0" fontId="60" fillId="0" borderId="0">
      <alignment horizontal="left" vertical="top"/>
    </xf>
    <xf numFmtId="0" fontId="49" fillId="0" borderId="0">
      <alignment horizontal="center" vertical="top"/>
    </xf>
    <xf numFmtId="49" fontId="58" fillId="12" borderId="21">
      <alignment horizontal="center" vertical="center" wrapText="1"/>
    </xf>
    <xf numFmtId="4" fontId="58" fillId="12" borderId="21">
      <alignment horizontal="right" vertical="top" shrinkToFit="1"/>
    </xf>
    <xf numFmtId="4" fontId="59" fillId="0" borderId="21">
      <alignment horizontal="right" shrinkToFit="1"/>
    </xf>
    <xf numFmtId="0" fontId="53" fillId="0" borderId="0">
      <alignment horizontal="right" vertical="top"/>
    </xf>
    <xf numFmtId="0" fontId="60" fillId="0" borderId="0">
      <alignment horizontal="left" vertical="top"/>
    </xf>
    <xf numFmtId="49" fontId="58" fillId="13" borderId="21">
      <alignment horizontal="center" vertical="center" wrapText="1"/>
    </xf>
    <xf numFmtId="4" fontId="58" fillId="13" borderId="21">
      <alignment horizontal="right" vertical="top" shrinkToFit="1"/>
    </xf>
    <xf numFmtId="0" fontId="53" fillId="0" borderId="0">
      <alignment horizontal="right" vertical="top"/>
    </xf>
    <xf numFmtId="0" fontId="53" fillId="0" borderId="0">
      <alignment horizontal="left" vertical="top" wrapText="1"/>
    </xf>
    <xf numFmtId="4" fontId="58" fillId="13" borderId="21">
      <alignment horizontal="right" vertical="top" shrinkToFit="1"/>
    </xf>
    <xf numFmtId="0" fontId="61" fillId="0" borderId="0"/>
    <xf numFmtId="0" fontId="61" fillId="0" borderId="0"/>
    <xf numFmtId="0" fontId="61" fillId="0" borderId="0"/>
    <xf numFmtId="0" fontId="53" fillId="0" borderId="0">
      <alignment horizontal="left" vertical="top" wrapText="1"/>
    </xf>
    <xf numFmtId="4" fontId="58" fillId="13" borderId="21">
      <alignment horizontal="right" vertical="top" shrinkToFit="1"/>
    </xf>
    <xf numFmtId="49" fontId="58" fillId="13" borderId="21">
      <alignment horizontal="center" vertical="center" wrapText="1"/>
    </xf>
    <xf numFmtId="0" fontId="53" fillId="0" borderId="0">
      <alignment horizontal="right" vertical="top"/>
    </xf>
    <xf numFmtId="0" fontId="49" fillId="0" borderId="0">
      <alignment horizontal="center" vertical="top"/>
    </xf>
    <xf numFmtId="0" fontId="60" fillId="0" borderId="0">
      <alignment horizontal="left" vertical="top"/>
    </xf>
    <xf numFmtId="4" fontId="58" fillId="5" borderId="21">
      <alignment horizontal="right" vertical="top" shrinkToFit="1"/>
    </xf>
    <xf numFmtId="4" fontId="59" fillId="0" borderId="21">
      <alignment horizontal="right" shrinkToFit="1"/>
    </xf>
    <xf numFmtId="4" fontId="58" fillId="12" borderId="21">
      <alignment horizontal="right" vertical="top" shrinkToFit="1"/>
    </xf>
    <xf numFmtId="49" fontId="58" fillId="12" borderId="21">
      <alignment horizontal="center" vertical="center" wrapText="1"/>
    </xf>
    <xf numFmtId="49" fontId="58" fillId="0" borderId="21">
      <alignment horizontal="center" vertical="center" wrapText="1"/>
    </xf>
    <xf numFmtId="0" fontId="44" fillId="0" borderId="0"/>
    <xf numFmtId="0" fontId="53" fillId="0" borderId="0"/>
    <xf numFmtId="0" fontId="59" fillId="0" borderId="21"/>
    <xf numFmtId="0" fontId="53" fillId="0" borderId="21"/>
    <xf numFmtId="0" fontId="58" fillId="5" borderId="21">
      <alignment horizontal="left" vertical="top" wrapText="1"/>
    </xf>
    <xf numFmtId="0" fontId="5" fillId="0" borderId="0"/>
    <xf numFmtId="0" fontId="38" fillId="11" borderId="0"/>
    <xf numFmtId="49" fontId="58" fillId="0" borderId="21">
      <alignment horizontal="center" vertical="center" wrapText="1"/>
    </xf>
    <xf numFmtId="49" fontId="58" fillId="13" borderId="21">
      <alignment horizontal="center" vertical="center" wrapText="1"/>
    </xf>
    <xf numFmtId="4" fontId="58" fillId="13" borderId="21">
      <alignment horizontal="right" vertical="top" shrinkToFit="1"/>
    </xf>
    <xf numFmtId="4" fontId="59" fillId="0" borderId="21">
      <alignment horizontal="right" shrinkToFit="1"/>
    </xf>
    <xf numFmtId="0" fontId="44" fillId="0" borderId="0"/>
    <xf numFmtId="0" fontId="53" fillId="0" borderId="0">
      <alignment horizontal="right" vertical="top"/>
    </xf>
    <xf numFmtId="0" fontId="38" fillId="11" borderId="0"/>
    <xf numFmtId="4" fontId="58" fillId="12" borderId="21">
      <alignment horizontal="right" vertical="top" shrinkToFit="1"/>
    </xf>
    <xf numFmtId="0" fontId="61" fillId="0" borderId="0"/>
    <xf numFmtId="43" fontId="5" fillId="0" borderId="0" applyFont="0" applyFill="0" applyBorder="0" applyAlignment="0" applyProtection="0"/>
    <xf numFmtId="0" fontId="44" fillId="0" borderId="0"/>
    <xf numFmtId="0" fontId="53" fillId="0" borderId="0">
      <alignment horizontal="left" vertical="top" wrapText="1"/>
    </xf>
    <xf numFmtId="0" fontId="5" fillId="0" borderId="0"/>
    <xf numFmtId="4" fontId="58" fillId="13" borderId="21">
      <alignment horizontal="right" vertical="top" shrinkToFit="1"/>
    </xf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3" fillId="0" borderId="0">
      <alignment horizontal="right" vertical="top" wrapText="1"/>
    </xf>
    <xf numFmtId="0" fontId="44" fillId="0" borderId="0"/>
    <xf numFmtId="49" fontId="58" fillId="0" borderId="21">
      <alignment horizontal="center" vertical="center" wrapText="1"/>
    </xf>
    <xf numFmtId="0" fontId="60" fillId="0" borderId="0">
      <alignment horizontal="left" vertical="top"/>
    </xf>
    <xf numFmtId="0" fontId="5" fillId="0" borderId="0"/>
    <xf numFmtId="49" fontId="58" fillId="0" borderId="21">
      <alignment horizontal="center" vertical="center" wrapText="1"/>
    </xf>
    <xf numFmtId="0" fontId="44" fillId="0" borderId="0"/>
    <xf numFmtId="0" fontId="53" fillId="0" borderId="21"/>
    <xf numFmtId="49" fontId="58" fillId="0" borderId="21">
      <alignment horizontal="center" vertical="center" wrapText="1"/>
    </xf>
    <xf numFmtId="4" fontId="58" fillId="13" borderId="21">
      <alignment horizontal="right" vertical="top" shrinkToFit="1"/>
    </xf>
    <xf numFmtId="0" fontId="44" fillId="0" borderId="0"/>
    <xf numFmtId="0" fontId="60" fillId="0" borderId="0">
      <alignment horizontal="left" vertical="top"/>
    </xf>
    <xf numFmtId="0" fontId="44" fillId="0" borderId="0"/>
    <xf numFmtId="0" fontId="61" fillId="0" borderId="0"/>
    <xf numFmtId="0" fontId="53" fillId="0" borderId="0">
      <alignment horizontal="left" vertical="top" wrapText="1"/>
    </xf>
    <xf numFmtId="49" fontId="58" fillId="13" borderId="21">
      <alignment horizontal="center" vertical="center" wrapText="1"/>
    </xf>
    <xf numFmtId="0" fontId="49" fillId="0" borderId="0">
      <alignment horizontal="center" vertical="top"/>
    </xf>
    <xf numFmtId="4" fontId="58" fillId="5" borderId="21">
      <alignment horizontal="right" vertical="top" shrinkToFit="1"/>
    </xf>
    <xf numFmtId="165" fontId="13" fillId="0" borderId="0" applyFont="0" applyFill="0" applyBorder="0" applyAlignment="0" applyProtection="0"/>
    <xf numFmtId="0" fontId="38" fillId="11" borderId="0"/>
    <xf numFmtId="43" fontId="5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38" fillId="11" borderId="0"/>
    <xf numFmtId="0" fontId="53" fillId="0" borderId="21"/>
    <xf numFmtId="0" fontId="53" fillId="0" borderId="0"/>
    <xf numFmtId="49" fontId="58" fillId="0" borderId="21">
      <alignment horizontal="center" vertical="center" wrapText="1"/>
    </xf>
    <xf numFmtId="0" fontId="58" fillId="5" borderId="21">
      <alignment horizontal="left" vertical="top" wrapText="1"/>
    </xf>
    <xf numFmtId="0" fontId="59" fillId="0" borderId="21"/>
    <xf numFmtId="0" fontId="44" fillId="0" borderId="0"/>
    <xf numFmtId="0" fontId="44" fillId="0" borderId="0"/>
    <xf numFmtId="0" fontId="53" fillId="0" borderId="0">
      <alignment horizontal="right" vertical="top" wrapText="1"/>
    </xf>
    <xf numFmtId="0" fontId="5" fillId="0" borderId="0"/>
    <xf numFmtId="0" fontId="61" fillId="0" borderId="0"/>
    <xf numFmtId="0" fontId="5" fillId="0" borderId="0"/>
    <xf numFmtId="0" fontId="44" fillId="0" borderId="0"/>
    <xf numFmtId="0" fontId="44" fillId="0" borderId="0"/>
    <xf numFmtId="43" fontId="5" fillId="0" borderId="0" applyFont="0" applyFill="0" applyBorder="0" applyAlignment="0" applyProtection="0"/>
    <xf numFmtId="0" fontId="44" fillId="0" borderId="0"/>
    <xf numFmtId="0" fontId="53" fillId="0" borderId="0">
      <alignment horizontal="right" vertical="top" wrapText="1"/>
    </xf>
    <xf numFmtId="0" fontId="44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49" fontId="58" fillId="0" borderId="21">
      <alignment horizontal="center" vertical="center" wrapText="1"/>
    </xf>
    <xf numFmtId="4" fontId="58" fillId="13" borderId="21">
      <alignment horizontal="right" vertical="top" shrinkToFit="1"/>
    </xf>
    <xf numFmtId="4" fontId="58" fillId="12" borderId="21">
      <alignment horizontal="right" vertical="top" shrinkToFit="1"/>
    </xf>
    <xf numFmtId="0" fontId="58" fillId="5" borderId="21">
      <alignment horizontal="left" vertical="top" wrapText="1"/>
    </xf>
    <xf numFmtId="0" fontId="38" fillId="11" borderId="0"/>
    <xf numFmtId="4" fontId="59" fillId="0" borderId="21">
      <alignment horizontal="right" shrinkToFit="1"/>
    </xf>
    <xf numFmtId="0" fontId="44" fillId="0" borderId="0"/>
    <xf numFmtId="43" fontId="5" fillId="0" borderId="0" applyFont="0" applyFill="0" applyBorder="0" applyAlignment="0" applyProtection="0"/>
    <xf numFmtId="0" fontId="44" fillId="0" borderId="0"/>
    <xf numFmtId="0" fontId="60" fillId="0" borderId="0">
      <alignment horizontal="left" vertical="top"/>
    </xf>
    <xf numFmtId="0" fontId="58" fillId="5" borderId="21">
      <alignment horizontal="left" vertical="top" wrapText="1"/>
    </xf>
    <xf numFmtId="4" fontId="58" fillId="5" borderId="21">
      <alignment horizontal="right" vertical="top" shrinkToFit="1"/>
    </xf>
    <xf numFmtId="0" fontId="44" fillId="0" borderId="0"/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164" fontId="13" fillId="0" borderId="0" applyFont="0" applyFill="0" applyBorder="0" applyAlignment="0" applyProtection="0"/>
    <xf numFmtId="0" fontId="49" fillId="0" borderId="0">
      <alignment horizontal="center" vertical="top"/>
    </xf>
    <xf numFmtId="0" fontId="59" fillId="0" borderId="21"/>
    <xf numFmtId="0" fontId="44" fillId="0" borderId="0"/>
    <xf numFmtId="0" fontId="53" fillId="0" borderId="0"/>
    <xf numFmtId="0" fontId="61" fillId="0" borderId="0"/>
    <xf numFmtId="4" fontId="58" fillId="5" borderId="21">
      <alignment horizontal="right" vertical="top" shrinkToFit="1"/>
    </xf>
    <xf numFmtId="0" fontId="53" fillId="0" borderId="0">
      <alignment horizontal="left" vertical="top" wrapText="1"/>
    </xf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9" fontId="58" fillId="0" borderId="21">
      <alignment horizontal="center" vertical="center" wrapText="1"/>
    </xf>
    <xf numFmtId="0" fontId="53" fillId="0" borderId="0">
      <alignment horizontal="right" vertical="top"/>
    </xf>
    <xf numFmtId="0" fontId="5" fillId="0" borderId="0"/>
    <xf numFmtId="165" fontId="13" fillId="0" borderId="0" applyFont="0" applyFill="0" applyBorder="0" applyAlignment="0" applyProtection="0"/>
    <xf numFmtId="0" fontId="49" fillId="0" borderId="0">
      <alignment horizontal="center" vertical="top"/>
    </xf>
    <xf numFmtId="0" fontId="53" fillId="0" borderId="0"/>
    <xf numFmtId="164" fontId="13" fillId="0" borderId="0" applyFont="0" applyFill="0" applyBorder="0" applyAlignment="0" applyProtection="0"/>
    <xf numFmtId="4" fontId="58" fillId="5" borderId="21">
      <alignment horizontal="right" vertical="top" shrinkToFit="1"/>
    </xf>
    <xf numFmtId="165" fontId="13" fillId="0" borderId="0" applyFont="0" applyFill="0" applyBorder="0" applyAlignment="0" applyProtection="0"/>
    <xf numFmtId="4" fontId="58" fillId="12" borderId="21">
      <alignment horizontal="right" vertical="top" shrinkToFit="1"/>
    </xf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3" fillId="0" borderId="0"/>
    <xf numFmtId="0" fontId="53" fillId="0" borderId="0"/>
    <xf numFmtId="0" fontId="5" fillId="0" borderId="0"/>
    <xf numFmtId="165" fontId="13" fillId="0" borderId="0" applyFont="0" applyFill="0" applyBorder="0" applyAlignment="0" applyProtection="0"/>
    <xf numFmtId="0" fontId="60" fillId="0" borderId="0">
      <alignment horizontal="left" vertical="top"/>
    </xf>
    <xf numFmtId="0" fontId="53" fillId="0" borderId="21"/>
    <xf numFmtId="164" fontId="13" fillId="0" borderId="0" applyFont="0" applyFill="0" applyBorder="0" applyAlignment="0" applyProtection="0"/>
    <xf numFmtId="0" fontId="61" fillId="0" borderId="0"/>
    <xf numFmtId="0" fontId="5" fillId="0" borderId="0"/>
    <xf numFmtId="0" fontId="60" fillId="0" borderId="0">
      <alignment horizontal="left" vertical="top"/>
    </xf>
    <xf numFmtId="0" fontId="61" fillId="0" borderId="0"/>
    <xf numFmtId="4" fontId="59" fillId="0" borderId="21">
      <alignment horizontal="right" shrinkToFit="1"/>
    </xf>
    <xf numFmtId="4" fontId="58" fillId="12" borderId="21">
      <alignment horizontal="right" vertical="top" shrinkToFit="1"/>
    </xf>
    <xf numFmtId="0" fontId="53" fillId="0" borderId="0"/>
    <xf numFmtId="0" fontId="53" fillId="0" borderId="0"/>
    <xf numFmtId="0" fontId="53" fillId="0" borderId="0">
      <alignment horizontal="right" vertical="top"/>
    </xf>
    <xf numFmtId="0" fontId="53" fillId="0" borderId="0">
      <alignment horizontal="right" vertical="top"/>
    </xf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4" fontId="58" fillId="12" borderId="21">
      <alignment horizontal="right" vertical="top" shrinkToFit="1"/>
    </xf>
    <xf numFmtId="0" fontId="59" fillId="0" borderId="21"/>
    <xf numFmtId="0" fontId="49" fillId="0" borderId="0">
      <alignment horizontal="center" vertical="top"/>
    </xf>
    <xf numFmtId="49" fontId="58" fillId="13" borderId="21">
      <alignment horizontal="center" vertical="center" wrapText="1"/>
    </xf>
    <xf numFmtId="4" fontId="59" fillId="0" borderId="21">
      <alignment horizontal="right" shrinkToFit="1"/>
    </xf>
    <xf numFmtId="0" fontId="38" fillId="11" borderId="0"/>
    <xf numFmtId="0" fontId="53" fillId="0" borderId="21"/>
    <xf numFmtId="0" fontId="60" fillId="0" borderId="0">
      <alignment horizontal="left" vertical="top"/>
    </xf>
    <xf numFmtId="0" fontId="53" fillId="0" borderId="0">
      <alignment horizontal="right" vertical="top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/>
    <xf numFmtId="0" fontId="49" fillId="0" borderId="0">
      <alignment horizontal="center" vertical="top"/>
    </xf>
    <xf numFmtId="0" fontId="5" fillId="0" borderId="0"/>
    <xf numFmtId="165" fontId="13" fillId="0" borderId="0" applyFont="0" applyFill="0" applyBorder="0" applyAlignment="0" applyProtection="0"/>
    <xf numFmtId="0" fontId="49" fillId="0" borderId="0">
      <alignment horizontal="center" vertical="top"/>
    </xf>
    <xf numFmtId="0" fontId="59" fillId="0" borderId="21"/>
    <xf numFmtId="165" fontId="13" fillId="0" borderId="0" applyFont="0" applyFill="0" applyBorder="0" applyAlignment="0" applyProtection="0"/>
    <xf numFmtId="0" fontId="44" fillId="0" borderId="0"/>
    <xf numFmtId="43" fontId="5" fillId="0" borderId="0" applyFont="0" applyFill="0" applyBorder="0" applyAlignment="0" applyProtection="0"/>
    <xf numFmtId="0" fontId="5" fillId="0" borderId="0"/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3" fillId="0" borderId="0">
      <alignment horizontal="left" vertical="top" wrapText="1"/>
    </xf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3" fillId="0" borderId="0">
      <alignment horizontal="right" vertical="top" wrapText="1"/>
    </xf>
    <xf numFmtId="0" fontId="60" fillId="0" borderId="0">
      <alignment horizontal="left" vertical="top"/>
    </xf>
    <xf numFmtId="0" fontId="53" fillId="0" borderId="21"/>
    <xf numFmtId="4" fontId="58" fillId="5" borderId="21">
      <alignment horizontal="right" vertical="top" shrinkToFit="1"/>
    </xf>
    <xf numFmtId="0" fontId="44" fillId="0" borderId="0"/>
    <xf numFmtId="0" fontId="53" fillId="0" borderId="0">
      <alignment horizontal="left" vertical="top" wrapText="1"/>
    </xf>
    <xf numFmtId="4" fontId="58" fillId="12" borderId="21">
      <alignment horizontal="right" vertical="top" shrinkToFit="1"/>
    </xf>
    <xf numFmtId="4" fontId="58" fillId="12" borderId="21">
      <alignment horizontal="right" vertical="top" shrinkToFit="1"/>
    </xf>
    <xf numFmtId="49" fontId="58" fillId="13" borderId="21">
      <alignment horizontal="center" vertical="center" wrapText="1"/>
    </xf>
    <xf numFmtId="165" fontId="13" fillId="0" borderId="0" applyFont="0" applyFill="0" applyBorder="0" applyAlignment="0" applyProtection="0"/>
    <xf numFmtId="0" fontId="53" fillId="0" borderId="0">
      <alignment horizontal="right" vertical="top" wrapText="1"/>
    </xf>
    <xf numFmtId="0" fontId="49" fillId="0" borderId="0">
      <alignment horizontal="center" vertical="top"/>
    </xf>
    <xf numFmtId="43" fontId="5" fillId="0" borderId="0" applyFont="0" applyFill="0" applyBorder="0" applyAlignment="0" applyProtection="0"/>
    <xf numFmtId="49" fontId="58" fillId="13" borderId="21">
      <alignment horizontal="center" vertical="center" wrapText="1"/>
    </xf>
    <xf numFmtId="0" fontId="5" fillId="0" borderId="0"/>
    <xf numFmtId="0" fontId="53" fillId="0" borderId="0"/>
    <xf numFmtId="0" fontId="38" fillId="11" borderId="0"/>
    <xf numFmtId="0" fontId="5" fillId="0" borderId="0"/>
    <xf numFmtId="0" fontId="13" fillId="0" borderId="0"/>
    <xf numFmtId="4" fontId="58" fillId="13" borderId="21">
      <alignment horizontal="right" vertical="top" shrinkToFit="1"/>
    </xf>
    <xf numFmtId="0" fontId="5" fillId="0" borderId="0"/>
    <xf numFmtId="4" fontId="59" fillId="0" borderId="21">
      <alignment horizontal="right" shrinkToFit="1"/>
    </xf>
    <xf numFmtId="0" fontId="61" fillId="0" borderId="0"/>
    <xf numFmtId="4" fontId="59" fillId="0" borderId="21">
      <alignment horizontal="right" shrinkToFit="1"/>
    </xf>
    <xf numFmtId="0" fontId="38" fillId="11" borderId="0"/>
    <xf numFmtId="0" fontId="59" fillId="0" borderId="21"/>
    <xf numFmtId="0" fontId="49" fillId="0" borderId="0">
      <alignment horizontal="center" vertical="top"/>
    </xf>
    <xf numFmtId="0" fontId="5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9" fontId="58" fillId="12" borderId="21">
      <alignment horizontal="center" vertical="center" wrapText="1"/>
    </xf>
    <xf numFmtId="0" fontId="53" fillId="0" borderId="21"/>
    <xf numFmtId="0" fontId="53" fillId="0" borderId="0">
      <alignment horizontal="right" vertical="top"/>
    </xf>
    <xf numFmtId="4" fontId="58" fillId="13" borderId="21">
      <alignment horizontal="right" vertical="top" shrinkToFit="1"/>
    </xf>
    <xf numFmtId="4" fontId="58" fillId="5" borderId="21">
      <alignment horizontal="right" vertical="top" shrinkToFit="1"/>
    </xf>
    <xf numFmtId="0" fontId="58" fillId="5" borderId="21">
      <alignment horizontal="left" vertical="top" wrapText="1"/>
    </xf>
    <xf numFmtId="0" fontId="58" fillId="5" borderId="21">
      <alignment horizontal="left" vertical="top" wrapText="1"/>
    </xf>
    <xf numFmtId="4" fontId="58" fillId="5" borderId="21">
      <alignment horizontal="right" vertical="top" shrinkToFit="1"/>
    </xf>
    <xf numFmtId="0" fontId="4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9" fillId="0" borderId="21"/>
    <xf numFmtId="0" fontId="5" fillId="0" borderId="0"/>
    <xf numFmtId="0" fontId="13" fillId="0" borderId="0"/>
    <xf numFmtId="165" fontId="13" fillId="0" borderId="0" applyFont="0" applyFill="0" applyBorder="0" applyAlignment="0" applyProtection="0"/>
    <xf numFmtId="4" fontId="58" fillId="5" borderId="21">
      <alignment horizontal="right" vertical="top" shrinkToFit="1"/>
    </xf>
    <xf numFmtId="43" fontId="5" fillId="0" borderId="0" applyFont="0" applyFill="0" applyBorder="0" applyAlignment="0" applyProtection="0"/>
    <xf numFmtId="0" fontId="5" fillId="0" borderId="0"/>
    <xf numFmtId="0" fontId="53" fillId="0" borderId="0">
      <alignment horizontal="left" vertical="top" wrapText="1"/>
    </xf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8" fillId="5" borderId="21">
      <alignment horizontal="left" vertical="top" wrapText="1"/>
    </xf>
    <xf numFmtId="4" fontId="58" fillId="5" borderId="21">
      <alignment horizontal="right" vertical="top" shrinkToFit="1"/>
    </xf>
    <xf numFmtId="4" fontId="58" fillId="13" borderId="21">
      <alignment horizontal="right" vertical="top" shrinkToFit="1"/>
    </xf>
    <xf numFmtId="49" fontId="58" fillId="12" borderId="21">
      <alignment horizontal="center" vertical="center" wrapText="1"/>
    </xf>
    <xf numFmtId="0" fontId="53" fillId="0" borderId="0">
      <alignment horizontal="right" vertical="top"/>
    </xf>
    <xf numFmtId="0" fontId="44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3" fillId="0" borderId="0">
      <alignment horizontal="right" vertical="top" wrapText="1"/>
    </xf>
    <xf numFmtId="0" fontId="13" fillId="0" borderId="0"/>
    <xf numFmtId="49" fontId="58" fillId="13" borderId="21">
      <alignment horizontal="center" vertical="center" wrapText="1"/>
    </xf>
    <xf numFmtId="0" fontId="5" fillId="0" borderId="0"/>
    <xf numFmtId="4" fontId="58" fillId="12" borderId="21">
      <alignment horizontal="right" vertical="top" shrinkToFit="1"/>
    </xf>
    <xf numFmtId="4" fontId="59" fillId="0" borderId="21">
      <alignment horizontal="right" shrinkToFit="1"/>
    </xf>
    <xf numFmtId="0" fontId="44" fillId="0" borderId="0"/>
    <xf numFmtId="0" fontId="5" fillId="0" borderId="0"/>
    <xf numFmtId="49" fontId="58" fillId="0" borderId="21">
      <alignment horizontal="center" vertical="center" wrapText="1"/>
    </xf>
    <xf numFmtId="0" fontId="4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" fontId="59" fillId="0" borderId="21">
      <alignment horizontal="right" shrinkToFit="1"/>
    </xf>
    <xf numFmtId="4" fontId="58" fillId="13" borderId="21">
      <alignment horizontal="right" vertical="top" shrinkToFit="1"/>
    </xf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5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3" fillId="0" borderId="0">
      <alignment horizontal="left" vertical="top" wrapText="1"/>
    </xf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3" fillId="0" borderId="21"/>
    <xf numFmtId="165" fontId="13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3" fillId="0" borderId="0">
      <alignment horizontal="right" vertical="top" wrapText="1"/>
    </xf>
    <xf numFmtId="0" fontId="44" fillId="0" borderId="0"/>
    <xf numFmtId="0" fontId="13" fillId="0" borderId="0"/>
    <xf numFmtId="165" fontId="13" fillId="0" borderId="0" applyFont="0" applyFill="0" applyBorder="0" applyAlignment="0" applyProtection="0"/>
    <xf numFmtId="0" fontId="44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0" fontId="13" fillId="0" borderId="0"/>
    <xf numFmtId="165" fontId="13" fillId="0" borderId="0" applyFont="0" applyFill="0" applyBorder="0" applyAlignment="0" applyProtection="0"/>
    <xf numFmtId="0" fontId="38" fillId="11" borderId="0"/>
    <xf numFmtId="0" fontId="58" fillId="5" borderId="21">
      <alignment horizontal="left" vertical="top" wrapText="1"/>
    </xf>
    <xf numFmtId="0" fontId="53" fillId="0" borderId="21"/>
    <xf numFmtId="0" fontId="59" fillId="0" borderId="21"/>
    <xf numFmtId="0" fontId="53" fillId="0" borderId="0"/>
    <xf numFmtId="0" fontId="44" fillId="0" borderId="0"/>
    <xf numFmtId="49" fontId="58" fillId="0" borderId="21">
      <alignment horizontal="center" vertical="center" wrapText="1"/>
    </xf>
    <xf numFmtId="49" fontId="58" fillId="12" borderId="21">
      <alignment horizontal="center" vertical="center" wrapText="1"/>
    </xf>
    <xf numFmtId="4" fontId="58" fillId="12" borderId="21">
      <alignment horizontal="right" vertical="top" shrinkToFit="1"/>
    </xf>
    <xf numFmtId="4" fontId="59" fillId="0" borderId="21">
      <alignment horizontal="right" shrinkToFit="1"/>
    </xf>
    <xf numFmtId="4" fontId="58" fillId="5" borderId="21">
      <alignment horizontal="right" vertical="top" shrinkToFit="1"/>
    </xf>
    <xf numFmtId="0" fontId="60" fillId="0" borderId="0">
      <alignment horizontal="left" vertical="top"/>
    </xf>
    <xf numFmtId="0" fontId="49" fillId="0" borderId="0">
      <alignment horizontal="center" vertical="top"/>
    </xf>
    <xf numFmtId="0" fontId="53" fillId="0" borderId="0">
      <alignment horizontal="right" vertical="top"/>
    </xf>
    <xf numFmtId="49" fontId="58" fillId="13" borderId="21">
      <alignment horizontal="center" vertical="center" wrapText="1"/>
    </xf>
    <xf numFmtId="4" fontId="58" fillId="13" borderId="21">
      <alignment horizontal="right" vertical="top" shrinkToFit="1"/>
    </xf>
    <xf numFmtId="0" fontId="53" fillId="0" borderId="0">
      <alignment horizontal="left" vertical="top" wrapText="1"/>
    </xf>
    <xf numFmtId="0" fontId="61" fillId="0" borderId="0"/>
    <xf numFmtId="0" fontId="61" fillId="0" borderId="0"/>
    <xf numFmtId="0" fontId="53" fillId="0" borderId="0">
      <alignment horizontal="left" vertical="top" wrapText="1"/>
    </xf>
    <xf numFmtId="4" fontId="58" fillId="13" borderId="21">
      <alignment horizontal="right" vertical="top" shrinkToFit="1"/>
    </xf>
    <xf numFmtId="49" fontId="58" fillId="13" borderId="21">
      <alignment horizontal="center" vertical="center" wrapText="1"/>
    </xf>
    <xf numFmtId="0" fontId="53" fillId="0" borderId="0">
      <alignment horizontal="right" vertical="top"/>
    </xf>
    <xf numFmtId="0" fontId="49" fillId="0" borderId="0">
      <alignment horizontal="center" vertical="top"/>
    </xf>
    <xf numFmtId="0" fontId="60" fillId="0" borderId="0">
      <alignment horizontal="left" vertical="top"/>
    </xf>
    <xf numFmtId="4" fontId="58" fillId="5" borderId="21">
      <alignment horizontal="right" vertical="top" shrinkToFit="1"/>
    </xf>
    <xf numFmtId="4" fontId="59" fillId="0" borderId="21">
      <alignment horizontal="right" shrinkToFit="1"/>
    </xf>
    <xf numFmtId="4" fontId="58" fillId="12" borderId="21">
      <alignment horizontal="right" vertical="top" shrinkToFit="1"/>
    </xf>
    <xf numFmtId="49" fontId="58" fillId="12" borderId="21">
      <alignment horizontal="center" vertical="center" wrapText="1"/>
    </xf>
    <xf numFmtId="49" fontId="58" fillId="0" borderId="21">
      <alignment horizontal="center" vertical="center" wrapText="1"/>
    </xf>
    <xf numFmtId="0" fontId="44" fillId="0" borderId="0"/>
    <xf numFmtId="0" fontId="53" fillId="0" borderId="0"/>
    <xf numFmtId="0" fontId="59" fillId="0" borderId="21"/>
    <xf numFmtId="0" fontId="53" fillId="0" borderId="21"/>
    <xf numFmtId="0" fontId="58" fillId="5" borderId="21">
      <alignment horizontal="left" vertical="top" wrapText="1"/>
    </xf>
    <xf numFmtId="0" fontId="38" fillId="11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0" fontId="13" fillId="0" borderId="0"/>
    <xf numFmtId="0" fontId="5" fillId="0" borderId="0"/>
    <xf numFmtId="0" fontId="44" fillId="0" borderId="0"/>
    <xf numFmtId="165" fontId="13" fillId="0" borderId="0" applyFont="0" applyFill="0" applyBorder="0" applyAlignment="0" applyProtection="0"/>
    <xf numFmtId="0" fontId="53" fillId="0" borderId="0">
      <alignment horizontal="right" vertical="top" wrapText="1"/>
    </xf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13" fillId="0" borderId="0"/>
    <xf numFmtId="0" fontId="58" fillId="5" borderId="21">
      <alignment horizontal="left" vertical="top" wrapText="1"/>
    </xf>
    <xf numFmtId="0" fontId="44" fillId="0" borderId="0"/>
    <xf numFmtId="43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53" fillId="0" borderId="0">
      <alignment horizontal="right" vertical="top" wrapText="1"/>
    </xf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164" fontId="13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3" fillId="0" borderId="21"/>
    <xf numFmtId="165" fontId="13" fillId="0" borderId="0" applyFont="0" applyFill="0" applyBorder="0" applyAlignment="0" applyProtection="0"/>
    <xf numFmtId="0" fontId="53" fillId="0" borderId="21"/>
    <xf numFmtId="165" fontId="13" fillId="0" borderId="0" applyFont="0" applyFill="0" applyBorder="0" applyAlignment="0" applyProtection="0"/>
    <xf numFmtId="0" fontId="13" fillId="0" borderId="0"/>
    <xf numFmtId="0" fontId="5" fillId="0" borderId="0"/>
    <xf numFmtId="0" fontId="13" fillId="0" borderId="0"/>
    <xf numFmtId="165" fontId="13" fillId="0" borderId="0" applyFont="0" applyFill="0" applyBorder="0" applyAlignment="0" applyProtection="0"/>
    <xf numFmtId="0" fontId="5" fillId="0" borderId="0"/>
    <xf numFmtId="0" fontId="44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0" fontId="44" fillId="0" borderId="0"/>
    <xf numFmtId="43" fontId="5" fillId="0" borderId="0" applyFont="0" applyFill="0" applyBorder="0" applyAlignment="0" applyProtection="0"/>
    <xf numFmtId="0" fontId="13" fillId="0" borderId="0"/>
    <xf numFmtId="0" fontId="13" fillId="0" borderId="0"/>
    <xf numFmtId="43" fontId="5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3" fillId="0" borderId="0">
      <alignment horizontal="right" vertical="top" wrapText="1"/>
    </xf>
    <xf numFmtId="43" fontId="5" fillId="0" borderId="0" applyFont="0" applyFill="0" applyBorder="0" applyAlignment="0" applyProtection="0"/>
    <xf numFmtId="0" fontId="44" fillId="0" borderId="0"/>
    <xf numFmtId="0" fontId="44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38" fillId="11" borderId="0"/>
    <xf numFmtId="0" fontId="58" fillId="5" borderId="21">
      <alignment horizontal="left" vertical="top" wrapText="1"/>
    </xf>
    <xf numFmtId="0" fontId="53" fillId="0" borderId="21"/>
    <xf numFmtId="0" fontId="59" fillId="0" borderId="21"/>
    <xf numFmtId="0" fontId="53" fillId="0" borderId="0"/>
    <xf numFmtId="0" fontId="44" fillId="0" borderId="0"/>
    <xf numFmtId="49" fontId="58" fillId="0" borderId="21">
      <alignment horizontal="center" vertical="center" wrapText="1"/>
    </xf>
    <xf numFmtId="49" fontId="58" fillId="12" borderId="21">
      <alignment horizontal="center" vertical="center" wrapText="1"/>
    </xf>
    <xf numFmtId="4" fontId="58" fillId="12" borderId="21">
      <alignment horizontal="right" vertical="top" shrinkToFit="1"/>
    </xf>
    <xf numFmtId="4" fontId="59" fillId="0" borderId="21">
      <alignment horizontal="right" shrinkToFit="1"/>
    </xf>
    <xf numFmtId="4" fontId="58" fillId="5" borderId="21">
      <alignment horizontal="right" vertical="top" shrinkToFit="1"/>
    </xf>
    <xf numFmtId="0" fontId="60" fillId="0" borderId="0">
      <alignment horizontal="left" vertical="top"/>
    </xf>
    <xf numFmtId="0" fontId="49" fillId="0" borderId="0">
      <alignment horizontal="center" vertical="top"/>
    </xf>
    <xf numFmtId="0" fontId="53" fillId="0" borderId="0">
      <alignment horizontal="right" vertical="top"/>
    </xf>
    <xf numFmtId="49" fontId="58" fillId="13" borderId="21">
      <alignment horizontal="center" vertical="center" wrapText="1"/>
    </xf>
    <xf numFmtId="4" fontId="58" fillId="13" borderId="21">
      <alignment horizontal="right" vertical="top" shrinkToFit="1"/>
    </xf>
    <xf numFmtId="0" fontId="53" fillId="0" borderId="0">
      <alignment horizontal="left" vertical="top" wrapText="1"/>
    </xf>
    <xf numFmtId="0" fontId="61" fillId="0" borderId="0"/>
    <xf numFmtId="0" fontId="61" fillId="0" borderId="0"/>
    <xf numFmtId="0" fontId="53" fillId="0" borderId="0">
      <alignment horizontal="left" vertical="top" wrapText="1"/>
    </xf>
    <xf numFmtId="4" fontId="58" fillId="13" borderId="21">
      <alignment horizontal="right" vertical="top" shrinkToFit="1"/>
    </xf>
    <xf numFmtId="49" fontId="58" fillId="13" borderId="21">
      <alignment horizontal="center" vertical="center" wrapText="1"/>
    </xf>
    <xf numFmtId="0" fontId="53" fillId="0" borderId="0">
      <alignment horizontal="right" vertical="top"/>
    </xf>
    <xf numFmtId="0" fontId="49" fillId="0" borderId="0">
      <alignment horizontal="center" vertical="top"/>
    </xf>
    <xf numFmtId="0" fontId="60" fillId="0" borderId="0">
      <alignment horizontal="left" vertical="top"/>
    </xf>
    <xf numFmtId="4" fontId="58" fillId="5" borderId="21">
      <alignment horizontal="right" vertical="top" shrinkToFit="1"/>
    </xf>
    <xf numFmtId="4" fontId="59" fillId="0" borderId="21">
      <alignment horizontal="right" shrinkToFit="1"/>
    </xf>
    <xf numFmtId="4" fontId="58" fillId="12" borderId="21">
      <alignment horizontal="right" vertical="top" shrinkToFit="1"/>
    </xf>
    <xf numFmtId="49" fontId="58" fillId="12" borderId="21">
      <alignment horizontal="center" vertical="center" wrapText="1"/>
    </xf>
    <xf numFmtId="49" fontId="58" fillId="0" borderId="21">
      <alignment horizontal="center" vertical="center" wrapText="1"/>
    </xf>
    <xf numFmtId="0" fontId="44" fillId="0" borderId="0"/>
    <xf numFmtId="0" fontId="53" fillId="0" borderId="0"/>
    <xf numFmtId="0" fontId="59" fillId="0" borderId="21"/>
    <xf numFmtId="0" fontId="53" fillId="0" borderId="21"/>
    <xf numFmtId="0" fontId="58" fillId="5" borderId="21">
      <alignment horizontal="left" vertical="top" wrapText="1"/>
    </xf>
    <xf numFmtId="0" fontId="38" fillId="11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44" fillId="0" borderId="0"/>
    <xf numFmtId="0" fontId="53" fillId="0" borderId="0">
      <alignment horizontal="right" vertical="top" wrapText="1"/>
    </xf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9" fillId="0" borderId="21"/>
    <xf numFmtId="0" fontId="53" fillId="0" borderId="0"/>
    <xf numFmtId="0" fontId="44" fillId="0" borderId="0"/>
    <xf numFmtId="49" fontId="58" fillId="0" borderId="21">
      <alignment horizontal="center" vertical="center" wrapText="1"/>
    </xf>
    <xf numFmtId="49" fontId="58" fillId="12" borderId="21">
      <alignment horizontal="center" vertical="center" wrapText="1"/>
    </xf>
    <xf numFmtId="49" fontId="58" fillId="13" borderId="21">
      <alignment horizontal="center" vertical="center" wrapText="1"/>
    </xf>
    <xf numFmtId="0" fontId="38" fillId="11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4" fontId="58" fillId="12" borderId="21">
      <alignment horizontal="right" vertical="top" shrinkToFit="1"/>
    </xf>
    <xf numFmtId="0" fontId="53" fillId="0" borderId="0">
      <alignment horizontal="right" vertical="top"/>
    </xf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0" fontId="44" fillId="0" borderId="0"/>
    <xf numFmtId="0" fontId="53" fillId="0" borderId="0">
      <alignment horizontal="right" vertical="top" wrapText="1"/>
    </xf>
    <xf numFmtId="43" fontId="5" fillId="0" borderId="0" applyFont="0" applyFill="0" applyBorder="0" applyAlignment="0" applyProtection="0"/>
    <xf numFmtId="0" fontId="44" fillId="0" borderId="0"/>
    <xf numFmtId="0" fontId="13" fillId="0" borderId="0"/>
    <xf numFmtId="165" fontId="13" fillId="0" borderId="0" applyFont="0" applyFill="0" applyBorder="0" applyAlignment="0" applyProtection="0"/>
    <xf numFmtId="0" fontId="44" fillId="0" borderId="0"/>
    <xf numFmtId="0" fontId="53" fillId="0" borderId="0">
      <alignment horizontal="right" vertical="top" wrapText="1"/>
    </xf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38" fillId="11" borderId="0"/>
    <xf numFmtId="0" fontId="58" fillId="5" borderId="21">
      <alignment horizontal="left" vertical="top" wrapText="1"/>
    </xf>
    <xf numFmtId="0" fontId="53" fillId="0" borderId="21"/>
    <xf numFmtId="0" fontId="59" fillId="0" borderId="21"/>
    <xf numFmtId="0" fontId="53" fillId="0" borderId="0"/>
    <xf numFmtId="0" fontId="44" fillId="0" borderId="0"/>
    <xf numFmtId="49" fontId="58" fillId="0" borderId="21">
      <alignment horizontal="center" vertical="center" wrapText="1"/>
    </xf>
    <xf numFmtId="49" fontId="58" fillId="12" borderId="21">
      <alignment horizontal="center" vertical="center" wrapText="1"/>
    </xf>
    <xf numFmtId="4" fontId="58" fillId="12" borderId="21">
      <alignment horizontal="right" vertical="top" shrinkToFit="1"/>
    </xf>
    <xf numFmtId="4" fontId="59" fillId="0" borderId="21">
      <alignment horizontal="right" shrinkToFit="1"/>
    </xf>
    <xf numFmtId="4" fontId="58" fillId="5" borderId="21">
      <alignment horizontal="right" vertical="top" shrinkToFit="1"/>
    </xf>
    <xf numFmtId="0" fontId="60" fillId="0" borderId="0">
      <alignment horizontal="left" vertical="top"/>
    </xf>
    <xf numFmtId="0" fontId="49" fillId="0" borderId="0">
      <alignment horizontal="center" vertical="top"/>
    </xf>
    <xf numFmtId="0" fontId="53" fillId="0" borderId="0">
      <alignment horizontal="right" vertical="top"/>
    </xf>
    <xf numFmtId="49" fontId="58" fillId="13" borderId="21">
      <alignment horizontal="center" vertical="center" wrapText="1"/>
    </xf>
    <xf numFmtId="4" fontId="58" fillId="13" borderId="21">
      <alignment horizontal="right" vertical="top" shrinkToFit="1"/>
    </xf>
    <xf numFmtId="0" fontId="53" fillId="0" borderId="0">
      <alignment horizontal="left" vertical="top" wrapText="1"/>
    </xf>
    <xf numFmtId="0" fontId="61" fillId="0" borderId="0"/>
    <xf numFmtId="0" fontId="61" fillId="0" borderId="0"/>
    <xf numFmtId="0" fontId="53" fillId="0" borderId="0">
      <alignment horizontal="left" vertical="top" wrapText="1"/>
    </xf>
    <xf numFmtId="4" fontId="58" fillId="13" borderId="21">
      <alignment horizontal="right" vertical="top" shrinkToFit="1"/>
    </xf>
    <xf numFmtId="49" fontId="58" fillId="13" borderId="21">
      <alignment horizontal="center" vertical="center" wrapText="1"/>
    </xf>
    <xf numFmtId="0" fontId="53" fillId="0" borderId="0">
      <alignment horizontal="right" vertical="top"/>
    </xf>
    <xf numFmtId="0" fontId="49" fillId="0" borderId="0">
      <alignment horizontal="center" vertical="top"/>
    </xf>
    <xf numFmtId="0" fontId="60" fillId="0" borderId="0">
      <alignment horizontal="left" vertical="top"/>
    </xf>
    <xf numFmtId="4" fontId="58" fillId="5" borderId="21">
      <alignment horizontal="right" vertical="top" shrinkToFit="1"/>
    </xf>
    <xf numFmtId="4" fontId="59" fillId="0" borderId="21">
      <alignment horizontal="right" shrinkToFit="1"/>
    </xf>
    <xf numFmtId="4" fontId="58" fillId="12" borderId="21">
      <alignment horizontal="right" vertical="top" shrinkToFit="1"/>
    </xf>
    <xf numFmtId="49" fontId="58" fillId="12" borderId="21">
      <alignment horizontal="center" vertical="center" wrapText="1"/>
    </xf>
    <xf numFmtId="49" fontId="58" fillId="0" borderId="21">
      <alignment horizontal="center" vertical="center" wrapText="1"/>
    </xf>
    <xf numFmtId="0" fontId="44" fillId="0" borderId="0"/>
    <xf numFmtId="0" fontId="53" fillId="0" borderId="0"/>
    <xf numFmtId="0" fontId="59" fillId="0" borderId="21"/>
    <xf numFmtId="0" fontId="53" fillId="0" borderId="21"/>
    <xf numFmtId="0" fontId="58" fillId="5" borderId="21">
      <alignment horizontal="left" vertical="top" wrapText="1"/>
    </xf>
    <xf numFmtId="0" fontId="38" fillId="11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49" fontId="58" fillId="0" borderId="21">
      <alignment horizontal="center" vertical="center" wrapText="1"/>
    </xf>
    <xf numFmtId="4" fontId="58" fillId="13" borderId="21">
      <alignment horizontal="right" vertical="top" shrinkToFit="1"/>
    </xf>
    <xf numFmtId="0" fontId="5" fillId="0" borderId="0"/>
    <xf numFmtId="0" fontId="5" fillId="0" borderId="0"/>
    <xf numFmtId="0" fontId="5" fillId="0" borderId="0"/>
    <xf numFmtId="4" fontId="59" fillId="0" borderId="21">
      <alignment horizontal="right" shrinkToFit="1"/>
    </xf>
    <xf numFmtId="0" fontId="49" fillId="0" borderId="0">
      <alignment horizontal="center" vertical="top"/>
    </xf>
    <xf numFmtId="0" fontId="5" fillId="0" borderId="0"/>
    <xf numFmtId="0" fontId="5" fillId="0" borderId="0"/>
    <xf numFmtId="0" fontId="53" fillId="0" borderId="0">
      <alignment horizontal="left" vertical="top" wrapText="1"/>
    </xf>
    <xf numFmtId="0" fontId="44" fillId="0" borderId="0"/>
    <xf numFmtId="0" fontId="5" fillId="0" borderId="0"/>
    <xf numFmtId="43" fontId="5" fillId="0" borderId="0" applyFont="0" applyFill="0" applyBorder="0" applyAlignment="0" applyProtection="0"/>
    <xf numFmtId="0" fontId="13" fillId="0" borderId="0"/>
    <xf numFmtId="0" fontId="5" fillId="0" borderId="0"/>
    <xf numFmtId="4" fontId="59" fillId="0" borderId="21">
      <alignment horizontal="right" shrinkToFit="1"/>
    </xf>
    <xf numFmtId="0" fontId="44" fillId="0" borderId="0"/>
    <xf numFmtId="0" fontId="53" fillId="0" borderId="0">
      <alignment horizontal="right" vertical="top" wrapText="1"/>
    </xf>
    <xf numFmtId="0" fontId="60" fillId="0" borderId="0">
      <alignment horizontal="left" vertical="top"/>
    </xf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4" fillId="0" borderId="0"/>
    <xf numFmtId="4" fontId="58" fillId="5" borderId="21">
      <alignment horizontal="right" vertical="top" shrinkToFit="1"/>
    </xf>
    <xf numFmtId="43" fontId="5" fillId="0" borderId="0" applyFont="0" applyFill="0" applyBorder="0" applyAlignment="0" applyProtection="0"/>
    <xf numFmtId="4" fontId="58" fillId="5" borderId="21">
      <alignment horizontal="right" vertical="top" shrinkToFit="1"/>
    </xf>
    <xf numFmtId="0" fontId="60" fillId="0" borderId="0">
      <alignment horizontal="left" vertical="top"/>
    </xf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9" fillId="0" borderId="0">
      <alignment horizontal="center" vertical="top"/>
    </xf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9" fontId="58" fillId="13" borderId="21">
      <alignment horizontal="center" vertical="center" wrapText="1"/>
    </xf>
    <xf numFmtId="0" fontId="5" fillId="0" borderId="0"/>
    <xf numFmtId="43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9" fontId="58" fillId="12" borderId="21">
      <alignment horizontal="center" vertical="center" wrapText="1"/>
    </xf>
    <xf numFmtId="43" fontId="5" fillId="0" borderId="0" applyFont="0" applyFill="0" applyBorder="0" applyAlignment="0" applyProtection="0"/>
    <xf numFmtId="0" fontId="5" fillId="0" borderId="0"/>
    <xf numFmtId="0" fontId="53" fillId="0" borderId="0">
      <alignment horizontal="right" vertical="top"/>
    </xf>
    <xf numFmtId="4" fontId="58" fillId="12" borderId="21">
      <alignment horizontal="right" vertical="top" shrinkToFit="1"/>
    </xf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3" fillId="0" borderId="0"/>
    <xf numFmtId="0" fontId="44" fillId="0" borderId="0"/>
    <xf numFmtId="0" fontId="61" fillId="0" borderId="0"/>
    <xf numFmtId="0" fontId="44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9" fillId="0" borderId="21"/>
    <xf numFmtId="0" fontId="38" fillId="11" borderId="0"/>
    <xf numFmtId="0" fontId="6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3" fillId="0" borderId="21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8" fillId="5" borderId="21">
      <alignment horizontal="left" vertical="top" wrapText="1"/>
    </xf>
    <xf numFmtId="0" fontId="53" fillId="0" borderId="0">
      <alignment horizontal="left" vertical="top" wrapText="1"/>
    </xf>
    <xf numFmtId="0" fontId="44" fillId="0" borderId="0"/>
    <xf numFmtId="0" fontId="58" fillId="5" borderId="21">
      <alignment horizontal="left" vertical="top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3" fillId="0" borderId="21"/>
    <xf numFmtId="4" fontId="58" fillId="13" borderId="21">
      <alignment horizontal="right" vertical="top" shrinkToFit="1"/>
    </xf>
    <xf numFmtId="0" fontId="53" fillId="0" borderId="0">
      <alignment horizontal="right" vertical="top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0" fontId="44" fillId="0" borderId="0"/>
    <xf numFmtId="0" fontId="44" fillId="0" borderId="0"/>
    <xf numFmtId="43" fontId="5" fillId="0" borderId="0" applyFont="0" applyFill="0" applyBorder="0" applyAlignment="0" applyProtection="0"/>
    <xf numFmtId="0" fontId="60" fillId="0" borderId="0">
      <alignment horizontal="left" vertical="top"/>
    </xf>
    <xf numFmtId="0" fontId="5" fillId="0" borderId="0"/>
    <xf numFmtId="0" fontId="13" fillId="0" borderId="0"/>
    <xf numFmtId="43" fontId="5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44" fillId="0" borderId="0"/>
    <xf numFmtId="0" fontId="44" fillId="0" borderId="0"/>
    <xf numFmtId="43" fontId="5" fillId="0" borderId="0" applyFont="0" applyFill="0" applyBorder="0" applyAlignment="0" applyProtection="0"/>
    <xf numFmtId="0" fontId="44" fillId="0" borderId="0"/>
    <xf numFmtId="4" fontId="59" fillId="0" borderId="21">
      <alignment horizontal="right" shrinkToFit="1"/>
    </xf>
    <xf numFmtId="43" fontId="5" fillId="0" borderId="0" applyFont="0" applyFill="0" applyBorder="0" applyAlignment="0" applyProtection="0"/>
    <xf numFmtId="49" fontId="58" fillId="13" borderId="21">
      <alignment horizontal="center" vertical="center" wrapText="1"/>
    </xf>
    <xf numFmtId="0" fontId="59" fillId="0" borderId="21"/>
    <xf numFmtId="0" fontId="5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4" fontId="58" fillId="12" borderId="21">
      <alignment horizontal="right" vertical="top" shrinkToFit="1"/>
    </xf>
    <xf numFmtId="0" fontId="59" fillId="0" borderId="21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9" fontId="58" fillId="0" borderId="21">
      <alignment horizontal="center" vertical="center" wrapText="1"/>
    </xf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3" fillId="0" borderId="0">
      <alignment horizontal="right" vertical="top"/>
    </xf>
    <xf numFmtId="4" fontId="58" fillId="13" borderId="21">
      <alignment horizontal="right" vertical="top" shrinkToFit="1"/>
    </xf>
    <xf numFmtId="43" fontId="5" fillId="0" borderId="0" applyFont="0" applyFill="0" applyBorder="0" applyAlignment="0" applyProtection="0"/>
    <xf numFmtId="0" fontId="5" fillId="0" borderId="0"/>
    <xf numFmtId="0" fontId="61" fillId="0" borderId="0"/>
    <xf numFmtId="0" fontId="44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9" fontId="58" fillId="13" borderId="21">
      <alignment horizontal="center" vertical="center" wrapText="1"/>
    </xf>
    <xf numFmtId="43" fontId="5" fillId="0" borderId="0" applyFont="0" applyFill="0" applyBorder="0" applyAlignment="0" applyProtection="0"/>
    <xf numFmtId="0" fontId="60" fillId="0" borderId="0">
      <alignment horizontal="left" vertical="top"/>
    </xf>
    <xf numFmtId="0" fontId="59" fillId="0" borderId="21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13" fillId="0" borderId="0"/>
    <xf numFmtId="43" fontId="5" fillId="0" borderId="0" applyFont="0" applyFill="0" applyBorder="0" applyAlignment="0" applyProtection="0"/>
    <xf numFmtId="0" fontId="5" fillId="0" borderId="0"/>
    <xf numFmtId="0" fontId="13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38" fillId="11" borderId="0"/>
    <xf numFmtId="43" fontId="5" fillId="0" borderId="0" applyFont="0" applyFill="0" applyBorder="0" applyAlignment="0" applyProtection="0"/>
    <xf numFmtId="0" fontId="5" fillId="0" borderId="0"/>
    <xf numFmtId="4" fontId="58" fillId="5" borderId="21">
      <alignment horizontal="right" vertical="top" shrinkToFit="1"/>
    </xf>
    <xf numFmtId="0" fontId="44" fillId="0" borderId="0"/>
    <xf numFmtId="43" fontId="5" fillId="0" borderId="0" applyFont="0" applyFill="0" applyBorder="0" applyAlignment="0" applyProtection="0"/>
    <xf numFmtId="0" fontId="53" fillId="0" borderId="0">
      <alignment horizontal="right" vertical="top"/>
    </xf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3" fillId="0" borderId="0">
      <alignment horizontal="left" vertical="top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8" fillId="11" borderId="0"/>
    <xf numFmtId="0" fontId="5" fillId="0" borderId="0"/>
    <xf numFmtId="0" fontId="59" fillId="0" borderId="21"/>
    <xf numFmtId="4" fontId="58" fillId="5" borderId="21">
      <alignment horizontal="right" vertical="top" shrinkToFit="1"/>
    </xf>
    <xf numFmtId="0" fontId="53" fillId="0" borderId="0">
      <alignment horizontal="right" vertical="top"/>
    </xf>
    <xf numFmtId="0" fontId="5" fillId="0" borderId="0"/>
    <xf numFmtId="4" fontId="58" fillId="13" borderId="21">
      <alignment horizontal="right" vertical="top" shrinkToFit="1"/>
    </xf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3" fillId="0" borderId="0">
      <alignment horizontal="right" vertical="top"/>
    </xf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61" fillId="0" borderId="0"/>
    <xf numFmtId="0" fontId="5" fillId="0" borderId="0"/>
    <xf numFmtId="165" fontId="13" fillId="0" borderId="0" applyFont="0" applyFill="0" applyBorder="0" applyAlignment="0" applyProtection="0"/>
    <xf numFmtId="0" fontId="5" fillId="0" borderId="0"/>
    <xf numFmtId="49" fontId="58" fillId="0" borderId="21">
      <alignment horizontal="center" vertical="center" wrapText="1"/>
    </xf>
    <xf numFmtId="0" fontId="53" fillId="0" borderId="0"/>
    <xf numFmtId="0" fontId="61" fillId="0" borderId="0"/>
    <xf numFmtId="165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3" fillId="0" borderId="0">
      <alignment horizontal="right" vertical="top" wrapText="1"/>
    </xf>
    <xf numFmtId="0" fontId="58" fillId="5" borderId="21">
      <alignment horizontal="left" vertical="top" wrapText="1"/>
    </xf>
    <xf numFmtId="0" fontId="38" fillId="11" borderId="0"/>
    <xf numFmtId="0" fontId="53" fillId="0" borderId="0">
      <alignment horizontal="right" vertical="top" wrapText="1"/>
    </xf>
    <xf numFmtId="0" fontId="5" fillId="0" borderId="0"/>
    <xf numFmtId="0" fontId="5" fillId="0" borderId="0"/>
    <xf numFmtId="0" fontId="13" fillId="0" borderId="0"/>
    <xf numFmtId="43" fontId="5" fillId="0" borderId="0" applyFont="0" applyFill="0" applyBorder="0" applyAlignment="0" applyProtection="0"/>
    <xf numFmtId="0" fontId="5" fillId="0" borderId="0"/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0" fillId="0" borderId="0">
      <alignment horizontal="left" vertical="top"/>
    </xf>
    <xf numFmtId="0" fontId="61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9" fillId="0" borderId="21"/>
    <xf numFmtId="0" fontId="38" fillId="11" borderId="0"/>
    <xf numFmtId="0" fontId="49" fillId="0" borderId="0">
      <alignment horizontal="center" vertical="top"/>
    </xf>
    <xf numFmtId="0" fontId="5" fillId="0" borderId="0"/>
    <xf numFmtId="0" fontId="44" fillId="0" borderId="0"/>
    <xf numFmtId="0" fontId="61" fillId="0" borderId="0"/>
    <xf numFmtId="0" fontId="53" fillId="0" borderId="0">
      <alignment horizontal="left" vertical="top" wrapText="1"/>
    </xf>
    <xf numFmtId="4" fontId="58" fillId="12" borderId="21">
      <alignment horizontal="right" vertical="top" shrinkToFit="1"/>
    </xf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8" fillId="11" borderId="0"/>
    <xf numFmtId="0" fontId="44" fillId="0" borderId="0"/>
    <xf numFmtId="0" fontId="5" fillId="0" borderId="0"/>
    <xf numFmtId="165" fontId="13" fillId="0" borderId="0" applyFont="0" applyFill="0" applyBorder="0" applyAlignment="0" applyProtection="0"/>
    <xf numFmtId="4" fontId="58" fillId="5" borderId="21">
      <alignment horizontal="right" vertical="top" shrinkToFit="1"/>
    </xf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4" fontId="58" fillId="13" borderId="21">
      <alignment horizontal="right" vertical="top" shrinkToFit="1"/>
    </xf>
    <xf numFmtId="43" fontId="5" fillId="0" borderId="0" applyFont="0" applyFill="0" applyBorder="0" applyAlignment="0" applyProtection="0"/>
    <xf numFmtId="4" fontId="58" fillId="12" borderId="21">
      <alignment horizontal="right" vertical="top" shrinkToFit="1"/>
    </xf>
    <xf numFmtId="43" fontId="5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49" fontId="58" fillId="13" borderId="21">
      <alignment horizontal="center" vertical="center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4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9" fillId="0" borderId="0">
      <alignment horizontal="center" vertical="top"/>
    </xf>
    <xf numFmtId="43" fontId="5" fillId="0" borderId="0" applyFont="0" applyFill="0" applyBorder="0" applyAlignment="0" applyProtection="0"/>
    <xf numFmtId="0" fontId="5" fillId="0" borderId="0"/>
    <xf numFmtId="0" fontId="53" fillId="0" borderId="0">
      <alignment horizontal="right" vertical="top" wrapText="1"/>
    </xf>
    <xf numFmtId="0" fontId="44" fillId="0" borderId="0"/>
    <xf numFmtId="0" fontId="5" fillId="0" borderId="0"/>
    <xf numFmtId="164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9" fillId="0" borderId="21"/>
    <xf numFmtId="0" fontId="53" fillId="0" borderId="0">
      <alignment horizontal="right" vertical="top"/>
    </xf>
    <xf numFmtId="0" fontId="13" fillId="0" borderId="0"/>
    <xf numFmtId="0" fontId="58" fillId="5" borderId="21">
      <alignment horizontal="left" vertical="top" wrapText="1"/>
    </xf>
    <xf numFmtId="0" fontId="5" fillId="0" borderId="0"/>
    <xf numFmtId="43" fontId="5" fillId="0" borderId="0" applyFont="0" applyFill="0" applyBorder="0" applyAlignment="0" applyProtection="0"/>
    <xf numFmtId="0" fontId="44" fillId="0" borderId="0"/>
    <xf numFmtId="43" fontId="5" fillId="0" borderId="0" applyFont="0" applyFill="0" applyBorder="0" applyAlignment="0" applyProtection="0"/>
    <xf numFmtId="0" fontId="5" fillId="0" borderId="0"/>
    <xf numFmtId="164" fontId="13" fillId="0" borderId="0" applyFont="0" applyFill="0" applyBorder="0" applyAlignment="0" applyProtection="0"/>
    <xf numFmtId="4" fontId="58" fillId="5" borderId="21">
      <alignment horizontal="right" vertical="top" shrinkToFit="1"/>
    </xf>
    <xf numFmtId="165" fontId="13" fillId="0" borderId="0" applyFont="0" applyFill="0" applyBorder="0" applyAlignment="0" applyProtection="0"/>
    <xf numFmtId="0" fontId="5" fillId="0" borderId="0"/>
    <xf numFmtId="0" fontId="53" fillId="0" borderId="0"/>
    <xf numFmtId="0" fontId="5" fillId="0" borderId="0"/>
    <xf numFmtId="0" fontId="49" fillId="0" borderId="0">
      <alignment horizontal="center" vertical="top"/>
    </xf>
    <xf numFmtId="165" fontId="13" fillId="0" borderId="0" applyFont="0" applyFill="0" applyBorder="0" applyAlignment="0" applyProtection="0"/>
    <xf numFmtId="0" fontId="5" fillId="0" borderId="0"/>
    <xf numFmtId="49" fontId="58" fillId="13" borderId="21">
      <alignment horizontal="center" vertical="center" wrapText="1"/>
    </xf>
    <xf numFmtId="0" fontId="53" fillId="0" borderId="21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0" fillId="0" borderId="0">
      <alignment horizontal="left"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44" fillId="0" borderId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49" fontId="58" fillId="13" borderId="21">
      <alignment horizontal="center" vertical="center" wrapText="1"/>
    </xf>
    <xf numFmtId="43" fontId="5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4" fontId="59" fillId="0" borderId="21">
      <alignment horizontal="right" shrinkToFit="1"/>
    </xf>
    <xf numFmtId="43" fontId="5" fillId="0" borderId="0" applyFont="0" applyFill="0" applyBorder="0" applyAlignment="0" applyProtection="0"/>
    <xf numFmtId="0" fontId="44" fillId="0" borderId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8" fillId="11" borderId="0"/>
    <xf numFmtId="4" fontId="58" fillId="5" borderId="21">
      <alignment horizontal="right" vertical="top" shrinkToFit="1"/>
    </xf>
    <xf numFmtId="0" fontId="53" fillId="0" borderId="0">
      <alignment horizontal="left" vertical="top" wrapText="1"/>
    </xf>
    <xf numFmtId="43" fontId="5" fillId="0" borderId="0" applyFont="0" applyFill="0" applyBorder="0" applyAlignment="0" applyProtection="0"/>
    <xf numFmtId="0" fontId="5" fillId="0" borderId="0"/>
    <xf numFmtId="0" fontId="38" fillId="11" borderId="0"/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9" fontId="58" fillId="12" borderId="21">
      <alignment horizontal="center" vertical="center" wrapText="1"/>
    </xf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4" fontId="59" fillId="0" borderId="21">
      <alignment horizontal="right" shrinkToFit="1"/>
    </xf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4" fontId="58" fillId="12" borderId="21">
      <alignment horizontal="right" vertical="top" shrinkToFit="1"/>
    </xf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164" fontId="13" fillId="0" borderId="0" applyFont="0" applyFill="0" applyBorder="0" applyAlignment="0" applyProtection="0"/>
    <xf numFmtId="49" fontId="58" fillId="0" borderId="21">
      <alignment horizontal="center" vertical="center" wrapText="1"/>
    </xf>
    <xf numFmtId="0" fontId="5" fillId="0" borderId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8" fillId="13" borderId="21">
      <alignment horizontal="right" vertical="top" shrinkToFit="1"/>
    </xf>
    <xf numFmtId="0" fontId="5" fillId="0" borderId="0"/>
    <xf numFmtId="43" fontId="5" fillId="0" borderId="0" applyFont="0" applyFill="0" applyBorder="0" applyAlignment="0" applyProtection="0"/>
    <xf numFmtId="49" fontId="58" fillId="13" borderId="21">
      <alignment horizontal="center" vertical="center" wrapText="1"/>
    </xf>
    <xf numFmtId="164" fontId="13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9" fillId="0" borderId="0">
      <alignment horizontal="center" vertical="top"/>
    </xf>
    <xf numFmtId="43" fontId="5" fillId="0" borderId="0" applyFont="0" applyFill="0" applyBorder="0" applyAlignment="0" applyProtection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0" fontId="5" fillId="0" borderId="0"/>
    <xf numFmtId="0" fontId="53" fillId="0" borderId="0">
      <alignment horizontal="left" vertical="top" wrapText="1"/>
    </xf>
    <xf numFmtId="0" fontId="61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8" fillId="11" borderId="0"/>
    <xf numFmtId="0" fontId="5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61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0" fontId="53" fillId="0" borderId="0">
      <alignment horizontal="left" vertical="top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3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3" fillId="0" borderId="0">
      <alignment horizontal="right" vertical="top"/>
    </xf>
    <xf numFmtId="4" fontId="58" fillId="13" borderId="21">
      <alignment horizontal="right" vertical="top" shrinkToFit="1"/>
    </xf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0" fillId="0" borderId="0">
      <alignment horizontal="left" vertical="top"/>
    </xf>
    <xf numFmtId="0" fontId="5" fillId="0" borderId="0"/>
    <xf numFmtId="49" fontId="58" fillId="13" borderId="21">
      <alignment horizontal="center" vertical="center" wrapText="1"/>
    </xf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" fontId="59" fillId="0" borderId="21">
      <alignment horizontal="right" shrinkToFit="1"/>
    </xf>
    <xf numFmtId="0" fontId="53" fillId="0" borderId="0">
      <alignment horizontal="right" vertical="top"/>
    </xf>
    <xf numFmtId="43" fontId="5" fillId="0" borderId="0" applyFont="0" applyFill="0" applyBorder="0" applyAlignment="0" applyProtection="0"/>
    <xf numFmtId="0" fontId="5" fillId="0" borderId="0"/>
    <xf numFmtId="49" fontId="58" fillId="0" borderId="21">
      <alignment horizontal="center" vertical="center" wrapText="1"/>
    </xf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0" fontId="5" fillId="0" borderId="0"/>
    <xf numFmtId="0" fontId="44" fillId="0" borderId="0"/>
    <xf numFmtId="0" fontId="5" fillId="0" borderId="0"/>
    <xf numFmtId="4" fontId="58" fillId="12" borderId="21">
      <alignment horizontal="right" vertical="top" shrinkToFit="1"/>
    </xf>
    <xf numFmtId="0" fontId="5" fillId="0" borderId="0"/>
    <xf numFmtId="0" fontId="5" fillId="0" borderId="0"/>
    <xf numFmtId="0" fontId="49" fillId="0" borderId="0">
      <alignment horizontal="center" vertical="top"/>
    </xf>
    <xf numFmtId="0" fontId="58" fillId="5" borderId="21">
      <alignment horizontal="left" vertical="top" wrapText="1"/>
    </xf>
    <xf numFmtId="0" fontId="5" fillId="0" borderId="0"/>
    <xf numFmtId="0" fontId="5" fillId="0" borderId="0"/>
    <xf numFmtId="0" fontId="5" fillId="0" borderId="0"/>
    <xf numFmtId="49" fontId="58" fillId="12" borderId="21">
      <alignment horizontal="center" vertical="center" wrapText="1"/>
    </xf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8" fillId="13" borderId="21">
      <alignment horizontal="right" vertical="top" shrinkToFit="1"/>
    </xf>
    <xf numFmtId="0" fontId="59" fillId="0" borderId="21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9" fontId="58" fillId="0" borderId="21">
      <alignment horizontal="center" vertical="center" wrapText="1"/>
    </xf>
    <xf numFmtId="0" fontId="60" fillId="0" borderId="0">
      <alignment horizontal="left" vertical="top"/>
    </xf>
    <xf numFmtId="0" fontId="5" fillId="0" borderId="0"/>
    <xf numFmtId="4" fontId="58" fillId="12" borderId="21">
      <alignment horizontal="right" vertical="top" shrinkToFit="1"/>
    </xf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0" fontId="44" fillId="0" borderId="0"/>
    <xf numFmtId="4" fontId="58" fillId="5" borderId="21">
      <alignment horizontal="right" vertical="top" shrinkToFit="1"/>
    </xf>
    <xf numFmtId="0" fontId="53" fillId="0" borderId="21"/>
    <xf numFmtId="43" fontId="5" fillId="0" borderId="0" applyFont="0" applyFill="0" applyBorder="0" applyAlignment="0" applyProtection="0"/>
    <xf numFmtId="0" fontId="44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3" fillId="0" borderId="0">
      <alignment horizontal="right" vertical="top" wrapText="1"/>
    </xf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9" fillId="0" borderId="21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8" fillId="12" borderId="21">
      <alignment horizontal="right" vertical="top" shrinkToFit="1"/>
    </xf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9" fontId="58" fillId="0" borderId="21">
      <alignment horizontal="center" vertical="center" wrapText="1"/>
    </xf>
    <xf numFmtId="164" fontId="13" fillId="0" borderId="0" applyFont="0" applyFill="0" applyBorder="0" applyAlignment="0" applyProtection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3" fillId="0" borderId="0">
      <alignment horizontal="right" vertical="top" wrapText="1"/>
    </xf>
    <xf numFmtId="49" fontId="58" fillId="0" borderId="21">
      <alignment horizontal="center" vertical="center" wrapText="1"/>
    </xf>
    <xf numFmtId="43" fontId="5" fillId="0" borderId="0" applyFont="0" applyFill="0" applyBorder="0" applyAlignment="0" applyProtection="0"/>
    <xf numFmtId="0" fontId="58" fillId="5" borderId="21">
      <alignment horizontal="left" vertical="top" wrapText="1"/>
    </xf>
    <xf numFmtId="0" fontId="59" fillId="0" borderId="21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" fontId="59" fillId="0" borderId="21">
      <alignment horizontal="right" shrinkToFit="1"/>
    </xf>
    <xf numFmtId="0" fontId="5" fillId="0" borderId="0"/>
    <xf numFmtId="164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5" borderId="21">
      <alignment horizontal="left" vertical="top" wrapText="1"/>
    </xf>
    <xf numFmtId="0" fontId="5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60" fillId="0" borderId="0">
      <alignment horizontal="left" vertical="top"/>
    </xf>
    <xf numFmtId="165" fontId="13" fillId="0" borderId="0" applyFont="0" applyFill="0" applyBorder="0" applyAlignment="0" applyProtection="0"/>
    <xf numFmtId="0" fontId="44" fillId="0" borderId="0"/>
    <xf numFmtId="0" fontId="5" fillId="0" borderId="0"/>
    <xf numFmtId="0" fontId="59" fillId="0" borderId="21"/>
    <xf numFmtId="0" fontId="38" fillId="11" borderId="0"/>
    <xf numFmtId="49" fontId="58" fillId="13" borderId="21">
      <alignment horizontal="center" vertical="center" wrapText="1"/>
    </xf>
    <xf numFmtId="0" fontId="49" fillId="0" borderId="0">
      <alignment horizontal="center" vertical="top"/>
    </xf>
    <xf numFmtId="0" fontId="58" fillId="5" borderId="21">
      <alignment horizontal="left" vertical="top" wrapText="1"/>
    </xf>
    <xf numFmtId="0" fontId="5" fillId="0" borderId="0"/>
    <xf numFmtId="4" fontId="58" fillId="5" borderId="21">
      <alignment horizontal="right" vertical="top" shrinkToFit="1"/>
    </xf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4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3" fillId="0" borderId="0">
      <alignment horizontal="right" vertical="top" wrapText="1"/>
    </xf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8" fillId="5" borderId="21">
      <alignment horizontal="left" vertical="top" wrapText="1"/>
    </xf>
    <xf numFmtId="0" fontId="53" fillId="0" borderId="0">
      <alignment horizontal="right" vertical="top"/>
    </xf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4" fontId="59" fillId="0" borderId="21">
      <alignment horizontal="right" shrinkToFit="1"/>
    </xf>
    <xf numFmtId="0" fontId="5" fillId="0" borderId="0"/>
    <xf numFmtId="0" fontId="58" fillId="5" borderId="21">
      <alignment horizontal="left" vertical="top" wrapText="1"/>
    </xf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3" fillId="0" borderId="0"/>
    <xf numFmtId="0" fontId="53" fillId="0" borderId="0">
      <alignment horizontal="left" vertical="top" wrapText="1"/>
    </xf>
    <xf numFmtId="43" fontId="5" fillId="0" borderId="0" applyFont="0" applyFill="0" applyBorder="0" applyAlignment="0" applyProtection="0"/>
    <xf numFmtId="0" fontId="5" fillId="0" borderId="0"/>
    <xf numFmtId="0" fontId="5" fillId="0" borderId="0"/>
    <xf numFmtId="49" fontId="58" fillId="12" borderId="21">
      <alignment horizontal="center" vertical="center" wrapText="1"/>
    </xf>
    <xf numFmtId="4" fontId="59" fillId="0" borderId="21">
      <alignment horizontal="right" shrinkToFit="1"/>
    </xf>
    <xf numFmtId="43" fontId="5" fillId="0" borderId="0" applyFont="0" applyFill="0" applyBorder="0" applyAlignment="0" applyProtection="0"/>
    <xf numFmtId="0" fontId="44" fillId="0" borderId="0"/>
    <xf numFmtId="0" fontId="59" fillId="0" borderId="21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4" fontId="58" fillId="12" borderId="21">
      <alignment horizontal="right" vertical="top" shrinkToFit="1"/>
    </xf>
    <xf numFmtId="0" fontId="49" fillId="0" borderId="0">
      <alignment horizontal="center" vertical="top"/>
    </xf>
    <xf numFmtId="0" fontId="13" fillId="0" borderId="0"/>
    <xf numFmtId="0" fontId="53" fillId="0" borderId="0">
      <alignment horizontal="right" vertical="top" wrapText="1"/>
    </xf>
    <xf numFmtId="43" fontId="5" fillId="0" borderId="0" applyFont="0" applyFill="0" applyBorder="0" applyAlignment="0" applyProtection="0"/>
    <xf numFmtId="0" fontId="5" fillId="0" borderId="0"/>
    <xf numFmtId="0" fontId="44" fillId="0" borderId="0"/>
    <xf numFmtId="0" fontId="4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8" fillId="11" borderId="0"/>
    <xf numFmtId="0" fontId="5" fillId="0" borderId="0"/>
    <xf numFmtId="49" fontId="58" fillId="12" borderId="21">
      <alignment horizontal="center" vertical="center" wrapText="1"/>
    </xf>
    <xf numFmtId="43" fontId="5" fillId="0" borderId="0" applyFont="0" applyFill="0" applyBorder="0" applyAlignment="0" applyProtection="0"/>
    <xf numFmtId="0" fontId="5" fillId="0" borderId="0"/>
    <xf numFmtId="0" fontId="53" fillId="0" borderId="0">
      <alignment horizontal="right" vertical="top" wrapText="1"/>
    </xf>
    <xf numFmtId="0" fontId="5" fillId="0" borderId="0"/>
    <xf numFmtId="0" fontId="58" fillId="5" borderId="21">
      <alignment horizontal="left" vertical="top" wrapText="1"/>
    </xf>
    <xf numFmtId="0" fontId="13" fillId="0" borderId="0"/>
    <xf numFmtId="0" fontId="5" fillId="0" borderId="0"/>
    <xf numFmtId="0" fontId="44" fillId="0" borderId="0"/>
    <xf numFmtId="165" fontId="13" fillId="0" borderId="0" applyFont="0" applyFill="0" applyBorder="0" applyAlignment="0" applyProtection="0"/>
    <xf numFmtId="49" fontId="58" fillId="12" borderId="21">
      <alignment horizontal="center" vertical="center" wrapText="1"/>
    </xf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44" fillId="0" borderId="0"/>
    <xf numFmtId="165" fontId="13" fillId="0" borderId="0" applyFont="0" applyFill="0" applyBorder="0" applyAlignment="0" applyProtection="0"/>
    <xf numFmtId="0" fontId="53" fillId="0" borderId="21"/>
    <xf numFmtId="0" fontId="59" fillId="0" borderId="21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" fontId="58" fillId="12" borderId="21">
      <alignment horizontal="right" vertical="top" shrinkToFit="1"/>
    </xf>
    <xf numFmtId="0" fontId="5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9" fontId="58" fillId="12" borderId="21">
      <alignment horizontal="center" vertical="center" wrapText="1"/>
    </xf>
    <xf numFmtId="0" fontId="5" fillId="0" borderId="0"/>
    <xf numFmtId="0" fontId="13" fillId="0" borderId="0"/>
    <xf numFmtId="0" fontId="53" fillId="0" borderId="0">
      <alignment horizontal="right" vertical="top"/>
    </xf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3" fillId="0" borderId="0">
      <alignment horizontal="right" vertical="top" wrapText="1"/>
    </xf>
    <xf numFmtId="0" fontId="61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9" fillId="0" borderId="0">
      <alignment horizontal="center" vertical="top"/>
    </xf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3" fillId="0" borderId="0">
      <alignment horizontal="left" vertical="top" wrapText="1"/>
    </xf>
    <xf numFmtId="0" fontId="5" fillId="0" borderId="0"/>
    <xf numFmtId="43" fontId="5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0" fontId="5" fillId="0" borderId="0"/>
    <xf numFmtId="4" fontId="58" fillId="5" borderId="21">
      <alignment horizontal="right" vertical="top" shrinkToFit="1"/>
    </xf>
    <xf numFmtId="0" fontId="5" fillId="0" borderId="0"/>
    <xf numFmtId="4" fontId="58" fillId="12" borderId="21">
      <alignment horizontal="right" vertical="top" shrinkToFit="1"/>
    </xf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" fontId="58" fillId="5" borderId="21">
      <alignment horizontal="right" vertical="top" shrinkToFit="1"/>
    </xf>
    <xf numFmtId="0" fontId="13" fillId="0" borderId="0"/>
    <xf numFmtId="43" fontId="5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60" fillId="0" borderId="0">
      <alignment horizontal="left"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" fontId="58" fillId="13" borderId="21">
      <alignment horizontal="right" vertical="top" shrinkToFit="1"/>
    </xf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9" fillId="0" borderId="21">
      <alignment horizontal="right" shrinkToFit="1"/>
    </xf>
    <xf numFmtId="0" fontId="5" fillId="0" borderId="0"/>
    <xf numFmtId="0" fontId="5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9" fontId="58" fillId="12" borderId="21">
      <alignment horizontal="center" vertical="center" wrapText="1"/>
    </xf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38" fillId="11" borderId="0"/>
    <xf numFmtId="164" fontId="13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9" fillId="0" borderId="0">
      <alignment horizontal="center" vertical="top"/>
    </xf>
    <xf numFmtId="43" fontId="5" fillId="0" borderId="0" applyFont="0" applyFill="0" applyBorder="0" applyAlignment="0" applyProtection="0"/>
    <xf numFmtId="49" fontId="58" fillId="0" borderId="21">
      <alignment horizontal="center" vertical="center" wrapText="1"/>
    </xf>
    <xf numFmtId="4" fontId="58" fillId="13" borderId="21">
      <alignment horizontal="right" vertical="top" shrinkToFit="1"/>
    </xf>
    <xf numFmtId="43" fontId="5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" fontId="58" fillId="5" borderId="21">
      <alignment horizontal="right" vertical="top" shrinkToFit="1"/>
    </xf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" fontId="58" fillId="5" borderId="21">
      <alignment horizontal="right" vertical="top" shrinkToFit="1"/>
    </xf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60" fillId="0" borderId="0">
      <alignment horizontal="left"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0" fillId="0" borderId="0">
      <alignment horizontal="left" vertical="top"/>
    </xf>
    <xf numFmtId="0" fontId="53" fillId="0" borderId="0">
      <alignment horizontal="left" vertical="top" wrapText="1"/>
    </xf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44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" fontId="58" fillId="13" borderId="21">
      <alignment horizontal="right" vertical="top" shrinkToFit="1"/>
    </xf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9" fontId="58" fillId="12" borderId="21">
      <alignment horizontal="center" vertical="center" wrapText="1"/>
    </xf>
    <xf numFmtId="43" fontId="5" fillId="0" borderId="0" applyFont="0" applyFill="0" applyBorder="0" applyAlignment="0" applyProtection="0"/>
    <xf numFmtId="0" fontId="5" fillId="0" borderId="0"/>
    <xf numFmtId="0" fontId="58" fillId="5" borderId="21">
      <alignment horizontal="left" vertical="top" wrapText="1"/>
    </xf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53" fillId="0" borderId="21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3" fillId="0" borderId="0">
      <alignment horizontal="right" vertical="top" wrapText="1"/>
    </xf>
    <xf numFmtId="4" fontId="58" fillId="12" borderId="21">
      <alignment horizontal="right" vertical="top" shrinkToFit="1"/>
    </xf>
    <xf numFmtId="0" fontId="53" fillId="0" borderId="0">
      <alignment horizontal="left" vertical="top" wrapText="1"/>
    </xf>
    <xf numFmtId="0" fontId="5" fillId="0" borderId="0"/>
    <xf numFmtId="49" fontId="58" fillId="12" borderId="21">
      <alignment horizontal="center" vertical="center" wrapText="1"/>
    </xf>
    <xf numFmtId="0" fontId="5" fillId="0" borderId="0"/>
    <xf numFmtId="43" fontId="5" fillId="0" borderId="0" applyFont="0" applyFill="0" applyBorder="0" applyAlignment="0" applyProtection="0"/>
    <xf numFmtId="0" fontId="13" fillId="0" borderId="0"/>
    <xf numFmtId="0" fontId="44" fillId="0" borderId="0"/>
    <xf numFmtId="165" fontId="13" fillId="0" borderId="0" applyFont="0" applyFill="0" applyBorder="0" applyAlignment="0" applyProtection="0"/>
    <xf numFmtId="0" fontId="5" fillId="0" borderId="0"/>
    <xf numFmtId="4" fontId="58" fillId="5" borderId="21">
      <alignment horizontal="right" vertical="top" shrinkToFit="1"/>
    </xf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9" fontId="58" fillId="13" borderId="21">
      <alignment horizontal="center" vertical="center" wrapText="1"/>
    </xf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60" fillId="0" borderId="0">
      <alignment horizontal="left"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9" fillId="0" borderId="0">
      <alignment horizontal="center" vertical="top"/>
    </xf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3" fillId="0" borderId="0"/>
    <xf numFmtId="165" fontId="13" fillId="0" borderId="0" applyFont="0" applyFill="0" applyBorder="0" applyAlignment="0" applyProtection="0"/>
    <xf numFmtId="0" fontId="60" fillId="0" borderId="0">
      <alignment horizontal="left"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3" fillId="0" borderId="0">
      <alignment horizontal="right" vertical="top" wrapText="1"/>
    </xf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44" fillId="0" borderId="0"/>
    <xf numFmtId="0" fontId="5" fillId="0" borderId="0"/>
    <xf numFmtId="165" fontId="13" fillId="0" borderId="0" applyFont="0" applyFill="0" applyBorder="0" applyAlignment="0" applyProtection="0"/>
    <xf numFmtId="0" fontId="58" fillId="5" borderId="21">
      <alignment horizontal="left" vertical="top" wrapText="1"/>
    </xf>
    <xf numFmtId="4" fontId="58" fillId="5" borderId="21">
      <alignment horizontal="right" vertical="top" shrinkToFit="1"/>
    </xf>
    <xf numFmtId="0" fontId="5" fillId="0" borderId="0"/>
    <xf numFmtId="43" fontId="5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49" fontId="58" fillId="0" borderId="21">
      <alignment horizontal="center" vertical="center" wrapText="1"/>
    </xf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9" fontId="58" fillId="12" borderId="21">
      <alignment horizontal="center" vertical="center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0" fontId="5" fillId="0" borderId="0"/>
    <xf numFmtId="4" fontId="59" fillId="0" borderId="21">
      <alignment horizontal="right" shrinkToFit="1"/>
    </xf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0" fontId="5" fillId="0" borderId="0"/>
    <xf numFmtId="0" fontId="53" fillId="0" borderId="0">
      <alignment horizontal="right" vertical="top" wrapText="1"/>
    </xf>
    <xf numFmtId="0" fontId="53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5" fillId="0" borderId="0"/>
    <xf numFmtId="0" fontId="38" fillId="11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/>
    <xf numFmtId="0" fontId="5" fillId="0" borderId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0" fillId="0" borderId="0">
      <alignment horizontal="left" vertical="top"/>
    </xf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/>
    <xf numFmtId="0" fontId="5" fillId="0" borderId="0"/>
    <xf numFmtId="0" fontId="5" fillId="0" borderId="0"/>
    <xf numFmtId="0" fontId="5" fillId="0" borderId="0"/>
    <xf numFmtId="49" fontId="58" fillId="13" borderId="21">
      <alignment horizontal="center" vertical="center" wrapText="1"/>
    </xf>
    <xf numFmtId="43" fontId="5" fillId="0" borderId="0" applyFont="0" applyFill="0" applyBorder="0" applyAlignment="0" applyProtection="0"/>
    <xf numFmtId="0" fontId="13" fillId="0" borderId="0"/>
    <xf numFmtId="0" fontId="5" fillId="0" borderId="0"/>
    <xf numFmtId="0" fontId="61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9" fillId="0" borderId="0">
      <alignment horizontal="center" vertical="top"/>
    </xf>
    <xf numFmtId="43" fontId="5" fillId="0" borderId="0" applyFont="0" applyFill="0" applyBorder="0" applyAlignment="0" applyProtection="0"/>
    <xf numFmtId="0" fontId="13" fillId="0" borderId="0"/>
    <xf numFmtId="0" fontId="44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4" fontId="58" fillId="13" borderId="21">
      <alignment horizontal="right" vertical="top" shrinkToFit="1"/>
    </xf>
    <xf numFmtId="165" fontId="13" fillId="0" borderId="0" applyFont="0" applyFill="0" applyBorder="0" applyAlignment="0" applyProtection="0"/>
    <xf numFmtId="0" fontId="5" fillId="0" borderId="0"/>
    <xf numFmtId="0" fontId="53" fillId="0" borderId="0"/>
    <xf numFmtId="43" fontId="5" fillId="0" borderId="0" applyFont="0" applyFill="0" applyBorder="0" applyAlignment="0" applyProtection="0"/>
    <xf numFmtId="0" fontId="5" fillId="0" borderId="0"/>
    <xf numFmtId="0" fontId="44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9" fontId="58" fillId="13" borderId="21">
      <alignment horizontal="center" vertical="center" wrapText="1"/>
    </xf>
    <xf numFmtId="0" fontId="5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49" fontId="58" fillId="12" borderId="21">
      <alignment horizontal="center" vertical="center" wrapText="1"/>
    </xf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53" fillId="0" borderId="21"/>
    <xf numFmtId="0" fontId="38" fillId="11" borderId="0"/>
    <xf numFmtId="0" fontId="60" fillId="0" borderId="0">
      <alignment horizontal="left" vertical="top"/>
    </xf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13" fillId="0" borderId="0"/>
    <xf numFmtId="49" fontId="58" fillId="0" borderId="21">
      <alignment horizontal="center" vertical="center" wrapText="1"/>
    </xf>
    <xf numFmtId="49" fontId="58" fillId="12" borderId="21">
      <alignment horizontal="center" vertical="center" wrapText="1"/>
    </xf>
    <xf numFmtId="0" fontId="5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0" fontId="13" fillId="0" borderId="0"/>
    <xf numFmtId="0" fontId="5" fillId="0" borderId="0"/>
    <xf numFmtId="0" fontId="4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0" fillId="0" borderId="0">
      <alignment horizontal="left" vertical="top"/>
    </xf>
    <xf numFmtId="0" fontId="5" fillId="0" borderId="0"/>
    <xf numFmtId="43" fontId="5" fillId="0" borderId="0" applyFont="0" applyFill="0" applyBorder="0" applyAlignment="0" applyProtection="0"/>
    <xf numFmtId="49" fontId="58" fillId="0" borderId="21">
      <alignment horizontal="center" vertical="center" wrapText="1"/>
    </xf>
    <xf numFmtId="0" fontId="49" fillId="0" borderId="0">
      <alignment horizontal="center" vertical="top"/>
    </xf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49" fontId="58" fillId="13" borderId="21">
      <alignment horizontal="center" vertical="center" wrapText="1"/>
    </xf>
    <xf numFmtId="0" fontId="5" fillId="0" borderId="0"/>
    <xf numFmtId="0" fontId="53" fillId="0" borderId="21"/>
    <xf numFmtId="0" fontId="58" fillId="5" borderId="21">
      <alignment horizontal="left" vertical="top" wrapText="1"/>
    </xf>
    <xf numFmtId="0" fontId="44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" fontId="58" fillId="5" borderId="21">
      <alignment horizontal="right" vertical="top" shrinkToFit="1"/>
    </xf>
    <xf numFmtId="0" fontId="53" fillId="0" borderId="0">
      <alignment horizontal="right" vertical="top"/>
    </xf>
    <xf numFmtId="0" fontId="61" fillId="0" borderId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49" fontId="58" fillId="13" borderId="21">
      <alignment horizontal="center" vertical="center" wrapText="1"/>
    </xf>
    <xf numFmtId="4" fontId="58" fillId="5" borderId="21">
      <alignment horizontal="right" vertical="top" shrinkToFit="1"/>
    </xf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3" fillId="0" borderId="21"/>
    <xf numFmtId="43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0" fontId="5" fillId="0" borderId="0"/>
    <xf numFmtId="164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4" fillId="0" borderId="0"/>
    <xf numFmtId="43" fontId="5" fillId="0" borderId="0" applyFont="0" applyFill="0" applyBorder="0" applyAlignment="0" applyProtection="0"/>
    <xf numFmtId="0" fontId="13" fillId="0" borderId="0"/>
    <xf numFmtId="4" fontId="58" fillId="13" borderId="21">
      <alignment horizontal="right" vertical="top" shrinkToFit="1"/>
    </xf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44" fillId="0" borderId="0"/>
    <xf numFmtId="43" fontId="5" fillId="0" borderId="0" applyFont="0" applyFill="0" applyBorder="0" applyAlignment="0" applyProtection="0"/>
    <xf numFmtId="49" fontId="58" fillId="13" borderId="21">
      <alignment horizontal="center" vertical="center" wrapText="1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5" fontId="1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3" fontId="76" fillId="0" borderId="0" applyFont="0" applyFill="0" applyBorder="0" applyAlignment="0" applyProtection="0"/>
    <xf numFmtId="177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2" fontId="7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2" fillId="0" borderId="0"/>
    <xf numFmtId="0" fontId="5" fillId="0" borderId="0"/>
    <xf numFmtId="0" fontId="30" fillId="0" borderId="0"/>
    <xf numFmtId="0" fontId="76" fillId="0" borderId="69" applyNumberFormat="0" applyFont="0" applyFill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30" fillId="0" borderId="0"/>
    <xf numFmtId="165" fontId="13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0" fillId="0" borderId="0"/>
    <xf numFmtId="0" fontId="13" fillId="0" borderId="0"/>
    <xf numFmtId="165" fontId="13" fillId="0" borderId="0" applyFont="0" applyFill="0" applyBorder="0" applyAlignment="0" applyProtection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30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30" fillId="0" borderId="0"/>
    <xf numFmtId="0" fontId="30" fillId="0" borderId="0"/>
    <xf numFmtId="165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13" fillId="0" borderId="0" applyFont="0" applyFill="0" applyBorder="0" applyAlignment="0" applyProtection="0"/>
    <xf numFmtId="0" fontId="13" fillId="0" borderId="0"/>
    <xf numFmtId="0" fontId="30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30" fillId="0" borderId="0"/>
    <xf numFmtId="0" fontId="30" fillId="0" borderId="0"/>
    <xf numFmtId="165" fontId="13" fillId="0" borderId="0" applyFont="0" applyFill="0" applyBorder="0" applyAlignment="0" applyProtection="0"/>
    <xf numFmtId="0" fontId="5" fillId="0" borderId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30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165" fontId="13" fillId="0" borderId="0" applyFont="0" applyFill="0" applyBorder="0" applyAlignment="0" applyProtection="0"/>
    <xf numFmtId="0" fontId="30" fillId="0" borderId="0"/>
    <xf numFmtId="165" fontId="13" fillId="0" borderId="0" applyFont="0" applyFill="0" applyBorder="0" applyAlignment="0" applyProtection="0"/>
    <xf numFmtId="0" fontId="5" fillId="0" borderId="0"/>
    <xf numFmtId="0" fontId="13" fillId="0" borderId="0"/>
    <xf numFmtId="0" fontId="5" fillId="0" borderId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3" fillId="0" borderId="0">
      <alignment horizontal="right" vertical="top"/>
    </xf>
    <xf numFmtId="0" fontId="5" fillId="0" borderId="0"/>
    <xf numFmtId="0" fontId="44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9" fillId="0" borderId="0">
      <alignment horizontal="center" vertical="top"/>
    </xf>
    <xf numFmtId="0" fontId="53" fillId="0" borderId="0">
      <alignment horizontal="left" vertical="top" wrapText="1"/>
    </xf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0" fillId="0" borderId="0">
      <alignment horizontal="left" vertical="top"/>
    </xf>
    <xf numFmtId="43" fontId="5" fillId="0" borderId="0" applyFont="0" applyFill="0" applyBorder="0" applyAlignment="0" applyProtection="0"/>
    <xf numFmtId="4" fontId="58" fillId="5" borderId="21">
      <alignment horizontal="right" vertical="top" shrinkToFit="1"/>
    </xf>
    <xf numFmtId="49" fontId="58" fillId="12" borderId="21">
      <alignment horizontal="center" vertical="center" wrapText="1"/>
    </xf>
    <xf numFmtId="0" fontId="44" fillId="0" borderId="0"/>
    <xf numFmtId="0" fontId="59" fillId="0" borderId="21"/>
    <xf numFmtId="0" fontId="5" fillId="0" borderId="0"/>
    <xf numFmtId="0" fontId="13" fillId="0" borderId="0"/>
    <xf numFmtId="0" fontId="53" fillId="0" borderId="21"/>
    <xf numFmtId="0" fontId="53" fillId="0" borderId="0"/>
    <xf numFmtId="43" fontId="5" fillId="0" borderId="0" applyFont="0" applyFill="0" applyBorder="0" applyAlignment="0" applyProtection="0"/>
    <xf numFmtId="49" fontId="58" fillId="0" borderId="21">
      <alignment horizontal="center" vertical="center" wrapText="1"/>
    </xf>
    <xf numFmtId="0" fontId="38" fillId="11" borderId="0"/>
    <xf numFmtId="0" fontId="53" fillId="0" borderId="0">
      <alignment horizontal="right" vertical="top"/>
    </xf>
    <xf numFmtId="4" fontId="58" fillId="12" borderId="21">
      <alignment horizontal="right" vertical="top" shrinkToFit="1"/>
    </xf>
    <xf numFmtId="0" fontId="5" fillId="0" borderId="0"/>
    <xf numFmtId="0" fontId="59" fillId="0" borderId="21"/>
    <xf numFmtId="4" fontId="58" fillId="13" borderId="21">
      <alignment horizontal="right" vertical="top" shrinkToFit="1"/>
    </xf>
    <xf numFmtId="4" fontId="58" fillId="12" borderId="21">
      <alignment horizontal="right" vertical="top" shrinkToFit="1"/>
    </xf>
    <xf numFmtId="0" fontId="60" fillId="0" borderId="0">
      <alignment horizontal="left" vertical="top"/>
    </xf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8" fillId="5" borderId="21">
      <alignment horizontal="left" vertical="top" wrapText="1"/>
    </xf>
    <xf numFmtId="0" fontId="5" fillId="0" borderId="0"/>
    <xf numFmtId="0" fontId="5" fillId="0" borderId="0"/>
    <xf numFmtId="0" fontId="13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" fontId="59" fillId="0" borderId="21">
      <alignment horizontal="right" shrinkToFit="1"/>
    </xf>
    <xf numFmtId="0" fontId="49" fillId="0" borderId="0">
      <alignment horizontal="center" vertical="top"/>
    </xf>
    <xf numFmtId="0" fontId="53" fillId="0" borderId="0">
      <alignment horizontal="right" vertical="top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4" fillId="0" borderId="0"/>
    <xf numFmtId="4" fontId="58" fillId="5" borderId="21">
      <alignment horizontal="right" vertical="top" shrinkToFit="1"/>
    </xf>
    <xf numFmtId="0" fontId="60" fillId="0" borderId="0">
      <alignment horizontal="left" vertical="top"/>
    </xf>
    <xf numFmtId="0" fontId="4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165" fontId="13" fillId="0" borderId="0" applyFont="0" applyFill="0" applyBorder="0" applyAlignment="0" applyProtection="0"/>
    <xf numFmtId="0" fontId="13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5" fontId="1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43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53" fillId="0" borderId="0">
      <alignment horizontal="right" vertical="top" wrapText="1"/>
    </xf>
    <xf numFmtId="43" fontId="4" fillId="0" borderId="0" applyFont="0" applyFill="0" applyBorder="0" applyAlignment="0" applyProtection="0"/>
    <xf numFmtId="0" fontId="44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4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4" fillId="0" borderId="0"/>
    <xf numFmtId="0" fontId="38" fillId="11" borderId="0"/>
    <xf numFmtId="0" fontId="58" fillId="5" borderId="21">
      <alignment horizontal="left" vertical="top" wrapText="1"/>
    </xf>
    <xf numFmtId="0" fontId="53" fillId="0" borderId="21"/>
    <xf numFmtId="0" fontId="59" fillId="0" borderId="21"/>
    <xf numFmtId="0" fontId="53" fillId="0" borderId="0"/>
    <xf numFmtId="0" fontId="44" fillId="0" borderId="0"/>
    <xf numFmtId="49" fontId="58" fillId="0" borderId="21">
      <alignment horizontal="center" vertical="center" wrapText="1"/>
    </xf>
    <xf numFmtId="49" fontId="58" fillId="12" borderId="21">
      <alignment horizontal="center" vertical="center" wrapText="1"/>
    </xf>
    <xf numFmtId="4" fontId="58" fillId="12" borderId="21">
      <alignment horizontal="right" vertical="top" shrinkToFit="1"/>
    </xf>
    <xf numFmtId="4" fontId="59" fillId="0" borderId="21">
      <alignment horizontal="right" shrinkToFit="1"/>
    </xf>
    <xf numFmtId="4" fontId="58" fillId="5" borderId="21">
      <alignment horizontal="right" vertical="top" shrinkToFit="1"/>
    </xf>
    <xf numFmtId="0" fontId="60" fillId="0" borderId="0">
      <alignment horizontal="left" vertical="top"/>
    </xf>
    <xf numFmtId="0" fontId="49" fillId="0" borderId="0">
      <alignment horizontal="center" vertical="top"/>
    </xf>
    <xf numFmtId="0" fontId="53" fillId="0" borderId="0">
      <alignment horizontal="right" vertical="top"/>
    </xf>
    <xf numFmtId="49" fontId="58" fillId="13" borderId="21">
      <alignment horizontal="center" vertical="center" wrapText="1"/>
    </xf>
    <xf numFmtId="4" fontId="58" fillId="13" borderId="21">
      <alignment horizontal="right" vertical="top" shrinkToFit="1"/>
    </xf>
    <xf numFmtId="0" fontId="53" fillId="0" borderId="0">
      <alignment horizontal="left" vertical="top" wrapText="1"/>
    </xf>
    <xf numFmtId="0" fontId="61" fillId="0" borderId="0"/>
    <xf numFmtId="0" fontId="61" fillId="0" borderId="0"/>
    <xf numFmtId="0" fontId="53" fillId="0" borderId="0">
      <alignment horizontal="left" vertical="top" wrapText="1"/>
    </xf>
    <xf numFmtId="4" fontId="58" fillId="13" borderId="21">
      <alignment horizontal="right" vertical="top" shrinkToFit="1"/>
    </xf>
    <xf numFmtId="49" fontId="58" fillId="13" borderId="21">
      <alignment horizontal="center" vertical="center" wrapText="1"/>
    </xf>
    <xf numFmtId="0" fontId="53" fillId="0" borderId="0">
      <alignment horizontal="right" vertical="top"/>
    </xf>
    <xf numFmtId="0" fontId="49" fillId="0" borderId="0">
      <alignment horizontal="center" vertical="top"/>
    </xf>
    <xf numFmtId="0" fontId="60" fillId="0" borderId="0">
      <alignment horizontal="left" vertical="top"/>
    </xf>
    <xf numFmtId="4" fontId="58" fillId="5" borderId="21">
      <alignment horizontal="right" vertical="top" shrinkToFit="1"/>
    </xf>
    <xf numFmtId="4" fontId="59" fillId="0" borderId="21">
      <alignment horizontal="right" shrinkToFit="1"/>
    </xf>
    <xf numFmtId="4" fontId="58" fillId="12" borderId="21">
      <alignment horizontal="right" vertical="top" shrinkToFit="1"/>
    </xf>
    <xf numFmtId="49" fontId="58" fillId="12" borderId="21">
      <alignment horizontal="center" vertical="center" wrapText="1"/>
    </xf>
    <xf numFmtId="49" fontId="58" fillId="0" borderId="21">
      <alignment horizontal="center" vertical="center" wrapText="1"/>
    </xf>
    <xf numFmtId="0" fontId="44" fillId="0" borderId="0"/>
    <xf numFmtId="0" fontId="53" fillId="0" borderId="0"/>
    <xf numFmtId="0" fontId="59" fillId="0" borderId="21"/>
    <xf numFmtId="0" fontId="53" fillId="0" borderId="21"/>
    <xf numFmtId="0" fontId="58" fillId="5" borderId="21">
      <alignment horizontal="left" vertical="top" wrapText="1"/>
    </xf>
    <xf numFmtId="0" fontId="38" fillId="11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3" fillId="0" borderId="0"/>
    <xf numFmtId="0" fontId="61" fillId="0" borderId="0"/>
    <xf numFmtId="0" fontId="59" fillId="0" borderId="21"/>
    <xf numFmtId="0" fontId="4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0">
      <alignment horizontal="left" vertical="top"/>
    </xf>
    <xf numFmtId="4" fontId="58" fillId="5" borderId="21">
      <alignment horizontal="right" vertical="top" shrinkToFit="1"/>
    </xf>
    <xf numFmtId="0" fontId="53" fillId="0" borderId="0"/>
    <xf numFmtId="0" fontId="61" fillId="0" borderId="0"/>
    <xf numFmtId="0" fontId="59" fillId="0" borderId="21"/>
    <xf numFmtId="0" fontId="4" fillId="0" borderId="0"/>
    <xf numFmtId="165" fontId="13" fillId="0" borderId="0" applyFont="0" applyFill="0" applyBorder="0" applyAlignment="0" applyProtection="0"/>
    <xf numFmtId="0" fontId="4" fillId="0" borderId="0"/>
    <xf numFmtId="0" fontId="38" fillId="11" borderId="0"/>
    <xf numFmtId="0" fontId="44" fillId="0" borderId="0"/>
    <xf numFmtId="0" fontId="53" fillId="0" borderId="0">
      <alignment horizontal="right" vertical="top" wrapText="1"/>
    </xf>
    <xf numFmtId="0" fontId="53" fillId="0" borderId="0">
      <alignment horizontal="right" vertical="top"/>
    </xf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9" fontId="58" fillId="13" borderId="21">
      <alignment horizontal="center" vertical="center" wrapText="1"/>
    </xf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4" fillId="0" borderId="0"/>
    <xf numFmtId="4" fontId="58" fillId="12" borderId="21">
      <alignment horizontal="right" vertical="top" shrinkToFit="1"/>
    </xf>
    <xf numFmtId="43" fontId="4" fillId="0" borderId="0" applyFont="0" applyFill="0" applyBorder="0" applyAlignment="0" applyProtection="0"/>
    <xf numFmtId="0" fontId="53" fillId="0" borderId="0">
      <alignment horizontal="right" vertical="top" wrapText="1"/>
    </xf>
    <xf numFmtId="0" fontId="4" fillId="0" borderId="0"/>
    <xf numFmtId="0" fontId="49" fillId="0" borderId="0">
      <alignment horizontal="center" vertical="top"/>
    </xf>
    <xf numFmtId="4" fontId="59" fillId="0" borderId="21">
      <alignment horizontal="right" shrinkToFit="1"/>
    </xf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9" fontId="58" fillId="12" borderId="21">
      <alignment horizontal="center" vertical="center" wrapText="1"/>
    </xf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3" fillId="0" borderId="21"/>
    <xf numFmtId="0" fontId="4" fillId="0" borderId="0"/>
    <xf numFmtId="0" fontId="4" fillId="0" borderId="0"/>
    <xf numFmtId="0" fontId="4" fillId="0" borderId="0"/>
    <xf numFmtId="0" fontId="58" fillId="5" borderId="21">
      <alignment horizontal="left" vertical="top" wrapText="1"/>
    </xf>
    <xf numFmtId="4" fontId="58" fillId="13" borderId="21">
      <alignment horizontal="right" vertical="top" shrinkToFit="1"/>
    </xf>
    <xf numFmtId="49" fontId="58" fillId="0" borderId="21">
      <alignment horizontal="center" vertical="center" wrapText="1"/>
    </xf>
    <xf numFmtId="0" fontId="53" fillId="0" borderId="0">
      <alignment horizontal="left" vertical="top" wrapText="1"/>
    </xf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3" fillId="0" borderId="0">
      <alignment horizontal="left" vertical="top" wrapText="1"/>
    </xf>
    <xf numFmtId="0" fontId="53" fillId="0" borderId="21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9" fontId="58" fillId="0" borderId="21">
      <alignment horizontal="center" vertical="center" wrapText="1"/>
    </xf>
    <xf numFmtId="43" fontId="4" fillId="0" borderId="0" applyFont="0" applyFill="0" applyBorder="0" applyAlignment="0" applyProtection="0"/>
    <xf numFmtId="4" fontId="58" fillId="13" borderId="21">
      <alignment horizontal="right" vertical="top" shrinkToFit="1"/>
    </xf>
    <xf numFmtId="0" fontId="58" fillId="5" borderId="21">
      <alignment horizontal="left" vertical="top" wrapText="1"/>
    </xf>
    <xf numFmtId="49" fontId="58" fillId="12" borderId="21">
      <alignment horizontal="center" vertical="center" wrapText="1"/>
    </xf>
    <xf numFmtId="43" fontId="4" fillId="0" borderId="0" applyFont="0" applyFill="0" applyBorder="0" applyAlignment="0" applyProtection="0"/>
    <xf numFmtId="0" fontId="4" fillId="0" borderId="0"/>
    <xf numFmtId="0" fontId="44" fillId="0" borderId="0"/>
    <xf numFmtId="0" fontId="4" fillId="0" borderId="0"/>
    <xf numFmtId="0" fontId="4" fillId="0" borderId="0"/>
    <xf numFmtId="0" fontId="4" fillId="0" borderId="0"/>
    <xf numFmtId="49" fontId="58" fillId="13" borderId="21">
      <alignment horizontal="center" vertical="center" wrapText="1"/>
    </xf>
    <xf numFmtId="0" fontId="38" fillId="11" borderId="0"/>
    <xf numFmtId="4" fontId="58" fillId="12" borderId="21">
      <alignment horizontal="right" vertical="top" shrinkToFi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4" fillId="0" borderId="0"/>
    <xf numFmtId="0" fontId="53" fillId="0" borderId="0">
      <alignment horizontal="right"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53" fillId="0" borderId="0"/>
    <xf numFmtId="0" fontId="61" fillId="0" borderId="0"/>
    <xf numFmtId="43" fontId="3" fillId="0" borderId="0" applyFont="0" applyFill="0" applyBorder="0" applyAlignment="0" applyProtection="0"/>
    <xf numFmtId="0" fontId="44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3" fillId="0" borderId="0"/>
    <xf numFmtId="0" fontId="3" fillId="0" borderId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" fontId="58" fillId="12" borderId="21">
      <alignment horizontal="right" vertical="top" shrinkToFit="1"/>
    </xf>
    <xf numFmtId="0" fontId="53" fillId="0" borderId="0">
      <alignment horizontal="right" vertical="top"/>
    </xf>
    <xf numFmtId="164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4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60" fillId="0" borderId="0">
      <alignment horizontal="left" vertical="top"/>
    </xf>
    <xf numFmtId="165" fontId="13" fillId="0" borderId="0" applyFont="0" applyFill="0" applyBorder="0" applyAlignment="0" applyProtection="0"/>
    <xf numFmtId="0" fontId="3" fillId="0" borderId="0"/>
    <xf numFmtId="0" fontId="58" fillId="5" borderId="21">
      <alignment horizontal="left" vertical="top" wrapText="1"/>
    </xf>
    <xf numFmtId="0" fontId="3" fillId="0" borderId="0"/>
    <xf numFmtId="4" fontId="59" fillId="0" borderId="21">
      <alignment horizontal="right" shrinkToFit="1"/>
    </xf>
    <xf numFmtId="0" fontId="49" fillId="0" borderId="0">
      <alignment horizontal="center" vertical="top"/>
    </xf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49" fontId="58" fillId="13" borderId="21">
      <alignment horizontal="center" vertical="center" wrapText="1"/>
    </xf>
    <xf numFmtId="0" fontId="1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165" fontId="13" fillId="0" borderId="0" applyFont="0" applyFill="0" applyBorder="0" applyAlignment="0" applyProtection="0"/>
    <xf numFmtId="0" fontId="1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38" fillId="11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3" fillId="0" borderId="0"/>
    <xf numFmtId="49" fontId="58" fillId="12" borderId="21">
      <alignment horizontal="center" vertical="center" wrapText="1"/>
    </xf>
    <xf numFmtId="43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59" fillId="0" borderId="21">
      <alignment horizontal="right" shrinkToFit="1"/>
    </xf>
    <xf numFmtId="49" fontId="58" fillId="13" borderId="21">
      <alignment horizontal="center" vertical="center" wrapText="1"/>
    </xf>
    <xf numFmtId="0" fontId="53" fillId="0" borderId="0">
      <alignment horizontal="right" vertical="top" wrapText="1"/>
    </xf>
    <xf numFmtId="43" fontId="3" fillId="0" borderId="0" applyFont="0" applyFill="0" applyBorder="0" applyAlignment="0" applyProtection="0"/>
    <xf numFmtId="0" fontId="3" fillId="0" borderId="0"/>
    <xf numFmtId="0" fontId="44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58" fillId="12" borderId="21">
      <alignment horizontal="right" vertical="top" shrinkToFit="1"/>
    </xf>
    <xf numFmtId="0" fontId="4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8" fillId="11" borderId="0"/>
    <xf numFmtId="0" fontId="58" fillId="5" borderId="21">
      <alignment horizontal="left" vertical="top" wrapText="1"/>
    </xf>
    <xf numFmtId="0" fontId="53" fillId="0" borderId="21"/>
    <xf numFmtId="0" fontId="59" fillId="0" borderId="21"/>
    <xf numFmtId="0" fontId="53" fillId="0" borderId="0"/>
    <xf numFmtId="0" fontId="44" fillId="0" borderId="0"/>
    <xf numFmtId="49" fontId="58" fillId="0" borderId="21">
      <alignment horizontal="center" vertical="center" wrapText="1"/>
    </xf>
    <xf numFmtId="49" fontId="58" fillId="12" borderId="21">
      <alignment horizontal="center" vertical="center" wrapText="1"/>
    </xf>
    <xf numFmtId="4" fontId="58" fillId="12" borderId="21">
      <alignment horizontal="right" vertical="top" shrinkToFit="1"/>
    </xf>
    <xf numFmtId="4" fontId="59" fillId="0" borderId="21">
      <alignment horizontal="right" shrinkToFit="1"/>
    </xf>
    <xf numFmtId="4" fontId="58" fillId="5" borderId="21">
      <alignment horizontal="right" vertical="top" shrinkToFit="1"/>
    </xf>
    <xf numFmtId="0" fontId="60" fillId="0" borderId="0">
      <alignment horizontal="left" vertical="top"/>
    </xf>
    <xf numFmtId="0" fontId="49" fillId="0" borderId="0">
      <alignment horizontal="center" vertical="top"/>
    </xf>
    <xf numFmtId="0" fontId="53" fillId="0" borderId="0">
      <alignment horizontal="right" vertical="top"/>
    </xf>
    <xf numFmtId="49" fontId="58" fillId="13" borderId="21">
      <alignment horizontal="center" vertical="center" wrapText="1"/>
    </xf>
    <xf numFmtId="4" fontId="58" fillId="13" borderId="21">
      <alignment horizontal="right" vertical="top" shrinkToFit="1"/>
    </xf>
    <xf numFmtId="0" fontId="53" fillId="0" borderId="0">
      <alignment horizontal="left" vertical="top" wrapText="1"/>
    </xf>
    <xf numFmtId="0" fontId="61" fillId="0" borderId="0"/>
    <xf numFmtId="0" fontId="61" fillId="0" borderId="0"/>
    <xf numFmtId="0" fontId="53" fillId="0" borderId="0">
      <alignment horizontal="left" vertical="top" wrapText="1"/>
    </xf>
    <xf numFmtId="4" fontId="58" fillId="13" borderId="21">
      <alignment horizontal="right" vertical="top" shrinkToFit="1"/>
    </xf>
    <xf numFmtId="49" fontId="58" fillId="13" borderId="21">
      <alignment horizontal="center" vertical="center" wrapText="1"/>
    </xf>
    <xf numFmtId="0" fontId="53" fillId="0" borderId="0">
      <alignment horizontal="right" vertical="top"/>
    </xf>
    <xf numFmtId="0" fontId="49" fillId="0" borderId="0">
      <alignment horizontal="center" vertical="top"/>
    </xf>
    <xf numFmtId="0" fontId="60" fillId="0" borderId="0">
      <alignment horizontal="left" vertical="top"/>
    </xf>
    <xf numFmtId="4" fontId="58" fillId="5" borderId="21">
      <alignment horizontal="right" vertical="top" shrinkToFit="1"/>
    </xf>
    <xf numFmtId="4" fontId="59" fillId="0" borderId="21">
      <alignment horizontal="right" shrinkToFit="1"/>
    </xf>
    <xf numFmtId="4" fontId="58" fillId="12" borderId="21">
      <alignment horizontal="right" vertical="top" shrinkToFit="1"/>
    </xf>
    <xf numFmtId="49" fontId="58" fillId="12" borderId="21">
      <alignment horizontal="center" vertical="center" wrapText="1"/>
    </xf>
    <xf numFmtId="49" fontId="58" fillId="0" borderId="21">
      <alignment horizontal="center" vertical="center" wrapText="1"/>
    </xf>
    <xf numFmtId="0" fontId="44" fillId="0" borderId="0"/>
    <xf numFmtId="0" fontId="53" fillId="0" borderId="0"/>
    <xf numFmtId="0" fontId="59" fillId="0" borderId="21"/>
    <xf numFmtId="0" fontId="53" fillId="0" borderId="21"/>
    <xf numFmtId="0" fontId="58" fillId="5" borderId="21">
      <alignment horizontal="left" vertical="top" wrapText="1"/>
    </xf>
    <xf numFmtId="0" fontId="38" fillId="11" borderId="0"/>
    <xf numFmtId="0" fontId="3" fillId="0" borderId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13" fillId="0" borderId="0" applyFont="0" applyFill="0" applyBorder="0" applyAlignment="0" applyProtection="0"/>
    <xf numFmtId="0" fontId="53" fillId="0" borderId="0">
      <alignment horizontal="right" vertical="top"/>
    </xf>
    <xf numFmtId="0" fontId="3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4" fillId="0" borderId="0"/>
    <xf numFmtId="0" fontId="3" fillId="0" borderId="0"/>
    <xf numFmtId="0" fontId="44" fillId="0" borderId="0"/>
    <xf numFmtId="0" fontId="53" fillId="0" borderId="0">
      <alignment horizontal="left" vertical="top" wrapText="1"/>
    </xf>
    <xf numFmtId="0" fontId="53" fillId="0" borderId="21"/>
    <xf numFmtId="165" fontId="13" fillId="0" borderId="0" applyFont="0" applyFill="0" applyBorder="0" applyAlignment="0" applyProtection="0"/>
    <xf numFmtId="0" fontId="44" fillId="0" borderId="0"/>
    <xf numFmtId="164" fontId="1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9" fontId="58" fillId="12" borderId="21">
      <alignment horizontal="center" vertical="center" wrapText="1"/>
    </xf>
    <xf numFmtId="0" fontId="3" fillId="0" borderId="0"/>
    <xf numFmtId="0" fontId="3" fillId="0" borderId="0"/>
    <xf numFmtId="0" fontId="44" fillId="0" borderId="0"/>
    <xf numFmtId="0" fontId="49" fillId="0" borderId="0">
      <alignment horizontal="center" vertical="top"/>
    </xf>
    <xf numFmtId="4" fontId="58" fillId="13" borderId="21">
      <alignment horizontal="right" vertical="top" shrinkToFit="1"/>
    </xf>
    <xf numFmtId="0" fontId="44" fillId="0" borderId="0"/>
    <xf numFmtId="0" fontId="53" fillId="0" borderId="0">
      <alignment horizontal="left" vertical="top" wrapText="1"/>
    </xf>
    <xf numFmtId="4" fontId="58" fillId="5" borderId="21">
      <alignment horizontal="right" vertical="top" shrinkToFit="1"/>
    </xf>
    <xf numFmtId="0" fontId="3" fillId="0" borderId="0"/>
    <xf numFmtId="0" fontId="60" fillId="0" borderId="0">
      <alignment horizontal="left" vertical="top"/>
    </xf>
    <xf numFmtId="0" fontId="3" fillId="0" borderId="0"/>
    <xf numFmtId="0" fontId="59" fillId="0" borderId="21"/>
    <xf numFmtId="0" fontId="61" fillId="0" borderId="0"/>
    <xf numFmtId="0" fontId="53" fillId="0" borderId="0"/>
    <xf numFmtId="0" fontId="3" fillId="0" borderId="0"/>
    <xf numFmtId="165" fontId="1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4" fillId="0" borderId="0"/>
    <xf numFmtId="43" fontId="3" fillId="0" borderId="0" applyFont="0" applyFill="0" applyBorder="0" applyAlignment="0" applyProtection="0"/>
    <xf numFmtId="0" fontId="3" fillId="0" borderId="0"/>
    <xf numFmtId="0" fontId="53" fillId="0" borderId="0">
      <alignment horizontal="right" vertical="top" wrapText="1"/>
    </xf>
    <xf numFmtId="0" fontId="3" fillId="0" borderId="0"/>
    <xf numFmtId="0" fontId="49" fillId="0" borderId="0">
      <alignment horizontal="center" vertical="top"/>
    </xf>
    <xf numFmtId="0" fontId="3" fillId="0" borderId="0"/>
    <xf numFmtId="43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" fillId="0" borderId="0"/>
    <xf numFmtId="0" fontId="53" fillId="0" borderId="0">
      <alignment horizontal="right" vertical="top" wrapText="1"/>
    </xf>
    <xf numFmtId="4" fontId="59" fillId="0" borderId="21">
      <alignment horizontal="right" shrinkToFit="1"/>
    </xf>
    <xf numFmtId="0" fontId="53" fillId="0" borderId="0">
      <alignment horizontal="right" vertical="top"/>
    </xf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44" fillId="0" borderId="0"/>
    <xf numFmtId="4" fontId="59" fillId="0" borderId="21">
      <alignment horizontal="right" shrinkToFit="1"/>
    </xf>
    <xf numFmtId="43" fontId="3" fillId="0" borderId="0" applyFont="0" applyFill="0" applyBorder="0" applyAlignment="0" applyProtection="0"/>
    <xf numFmtId="0" fontId="3" fillId="0" borderId="0"/>
    <xf numFmtId="49" fontId="58" fillId="0" borderId="21">
      <alignment horizontal="center" vertical="center" wrapText="1"/>
    </xf>
    <xf numFmtId="0" fontId="60" fillId="0" borderId="0">
      <alignment horizontal="left" vertical="top"/>
    </xf>
    <xf numFmtId="4" fontId="58" fillId="5" borderId="21">
      <alignment horizontal="right" vertical="top" shrinkToFit="1"/>
    </xf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" fontId="58" fillId="12" borderId="21">
      <alignment horizontal="right" vertical="top" shrinkToFit="1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9" fontId="58" fillId="0" borderId="21">
      <alignment horizontal="center" vertical="center" wrapText="1"/>
    </xf>
    <xf numFmtId="164" fontId="1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3" fillId="0" borderId="0">
      <alignment horizontal="right" vertical="top"/>
    </xf>
    <xf numFmtId="43" fontId="3" fillId="0" borderId="0" applyFont="0" applyFill="0" applyBorder="0" applyAlignment="0" applyProtection="0"/>
    <xf numFmtId="0" fontId="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3" fillId="0" borderId="0"/>
    <xf numFmtId="0" fontId="3" fillId="0" borderId="0"/>
    <xf numFmtId="0" fontId="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8" fillId="5" borderId="21">
      <alignment horizontal="left" vertical="top" wrapText="1"/>
    </xf>
    <xf numFmtId="0" fontId="59" fillId="0" borderId="21"/>
    <xf numFmtId="4" fontId="58" fillId="12" borderId="21">
      <alignment horizontal="right" vertical="top" shrinkToFit="1"/>
    </xf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8" fillId="11" borderId="0"/>
    <xf numFmtId="49" fontId="58" fillId="13" borderId="21">
      <alignment horizontal="center" vertical="center" wrapText="1"/>
    </xf>
    <xf numFmtId="49" fontId="58" fillId="12" borderId="21">
      <alignment horizontal="center" vertical="center" wrapText="1"/>
    </xf>
    <xf numFmtId="4" fontId="58" fillId="13" borderId="21">
      <alignment horizontal="right" vertical="top" shrinkToFit="1"/>
    </xf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3" fillId="0" borderId="0"/>
    <xf numFmtId="0" fontId="53" fillId="0" borderId="21"/>
    <xf numFmtId="0" fontId="3" fillId="0" borderId="0"/>
    <xf numFmtId="0" fontId="44" fillId="0" borderId="0"/>
    <xf numFmtId="0" fontId="53" fillId="0" borderId="0">
      <alignment horizontal="right" vertical="top" wrapText="1"/>
    </xf>
    <xf numFmtId="0" fontId="61" fillId="0" borderId="0"/>
    <xf numFmtId="0" fontId="59" fillId="0" borderId="21"/>
    <xf numFmtId="0" fontId="3" fillId="0" borderId="0"/>
    <xf numFmtId="43" fontId="3" fillId="0" borderId="0" applyFont="0" applyFill="0" applyBorder="0" applyAlignment="0" applyProtection="0"/>
    <xf numFmtId="0" fontId="38" fillId="11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4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3" fillId="0" borderId="0">
      <alignment horizontal="left" vertical="top" wrapText="1"/>
    </xf>
    <xf numFmtId="0" fontId="53" fillId="0" borderId="21"/>
    <xf numFmtId="49" fontId="58" fillId="0" borderId="21">
      <alignment horizontal="center" vertical="center" wrapText="1"/>
    </xf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13" fillId="0" borderId="0" applyFont="0" applyFill="0" applyBorder="0" applyAlignment="0" applyProtection="0"/>
    <xf numFmtId="0" fontId="3" fillId="0" borderId="0"/>
    <xf numFmtId="0" fontId="3" fillId="0" borderId="0"/>
    <xf numFmtId="0" fontId="60" fillId="0" borderId="0">
      <alignment horizontal="left" vertical="top"/>
    </xf>
    <xf numFmtId="4" fontId="58" fillId="5" borderId="21">
      <alignment horizontal="right" vertical="top" shrinkToFi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58" fillId="13" borderId="21">
      <alignment horizontal="right" vertical="top" shrinkToFit="1"/>
    </xf>
    <xf numFmtId="0" fontId="58" fillId="5" borderId="21">
      <alignment horizontal="left" vertical="top" wrapText="1"/>
    </xf>
    <xf numFmtId="0" fontId="53" fillId="0" borderId="0">
      <alignment horizontal="right" vertical="top" wrapText="1"/>
    </xf>
    <xf numFmtId="49" fontId="58" fillId="12" borderId="21">
      <alignment horizontal="center" vertical="center" wrapText="1"/>
    </xf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4" fillId="0" borderId="0"/>
    <xf numFmtId="0" fontId="3" fillId="0" borderId="0"/>
    <xf numFmtId="0" fontId="3" fillId="0" borderId="0"/>
    <xf numFmtId="0" fontId="3" fillId="0" borderId="0"/>
    <xf numFmtId="4" fontId="58" fillId="5" borderId="21">
      <alignment horizontal="right" vertical="top" shrinkToFit="1"/>
    </xf>
    <xf numFmtId="165" fontId="13" fillId="0" borderId="0" applyFont="0" applyFill="0" applyBorder="0" applyAlignment="0" applyProtection="0"/>
    <xf numFmtId="0" fontId="49" fillId="0" borderId="0">
      <alignment horizontal="center" vertical="top"/>
    </xf>
    <xf numFmtId="164" fontId="13" fillId="0" borderId="0" applyFont="0" applyFill="0" applyBorder="0" applyAlignment="0" applyProtection="0"/>
    <xf numFmtId="49" fontId="58" fillId="13" borderId="21">
      <alignment horizontal="center" vertical="center" wrapText="1"/>
    </xf>
    <xf numFmtId="0" fontId="38" fillId="11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13" fillId="0" borderId="0" applyFont="0" applyFill="0" applyBorder="0" applyAlignment="0" applyProtection="0"/>
    <xf numFmtId="0" fontId="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53" fillId="0" borderId="0"/>
    <xf numFmtId="0" fontId="53" fillId="0" borderId="0">
      <alignment horizontal="right" vertical="top" wrapText="1"/>
    </xf>
    <xf numFmtId="0" fontId="61" fillId="0" borderId="0"/>
    <xf numFmtId="0" fontId="59" fillId="0" borderId="21"/>
    <xf numFmtId="43" fontId="3" fillId="0" borderId="0" applyFont="0" applyFill="0" applyBorder="0" applyAlignment="0" applyProtection="0"/>
    <xf numFmtId="0" fontId="44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3" fillId="0" borderId="0">
      <alignment horizontal="left" vertical="top" wrapText="1"/>
    </xf>
    <xf numFmtId="0" fontId="53" fillId="0" borderId="21"/>
    <xf numFmtId="49" fontId="58" fillId="0" borderId="21">
      <alignment horizontal="center" vertical="center" wrapText="1"/>
    </xf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" fontId="58" fillId="13" borderId="21">
      <alignment horizontal="right" vertical="top" shrinkToFit="1"/>
    </xf>
    <xf numFmtId="0" fontId="58" fillId="5" borderId="21">
      <alignment horizontal="left" vertical="top" wrapText="1"/>
    </xf>
    <xf numFmtId="43" fontId="3" fillId="0" borderId="0" applyFont="0" applyFill="0" applyBorder="0" applyAlignment="0" applyProtection="0"/>
    <xf numFmtId="0" fontId="3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3" fillId="0" borderId="0">
      <alignment horizontal="right" vertical="top" wrapText="1"/>
    </xf>
    <xf numFmtId="43" fontId="2" fillId="0" borderId="0" applyFont="0" applyFill="0" applyBorder="0" applyAlignment="0" applyProtection="0"/>
    <xf numFmtId="0" fontId="44" fillId="0" borderId="0"/>
    <xf numFmtId="0" fontId="44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8" fillId="11" borderId="0"/>
    <xf numFmtId="0" fontId="58" fillId="5" borderId="21">
      <alignment horizontal="left" vertical="top" wrapText="1"/>
    </xf>
    <xf numFmtId="0" fontId="53" fillId="0" borderId="21"/>
    <xf numFmtId="0" fontId="59" fillId="0" borderId="21"/>
    <xf numFmtId="0" fontId="53" fillId="0" borderId="0"/>
    <xf numFmtId="0" fontId="44" fillId="0" borderId="0"/>
    <xf numFmtId="49" fontId="58" fillId="0" borderId="21">
      <alignment horizontal="center" vertical="center" wrapText="1"/>
    </xf>
    <xf numFmtId="49" fontId="58" fillId="12" borderId="21">
      <alignment horizontal="center" vertical="center" wrapText="1"/>
    </xf>
    <xf numFmtId="4" fontId="58" fillId="12" borderId="21">
      <alignment horizontal="right" vertical="top" shrinkToFit="1"/>
    </xf>
    <xf numFmtId="4" fontId="59" fillId="0" borderId="21">
      <alignment horizontal="right" shrinkToFit="1"/>
    </xf>
    <xf numFmtId="4" fontId="58" fillId="5" borderId="21">
      <alignment horizontal="right" vertical="top" shrinkToFit="1"/>
    </xf>
    <xf numFmtId="0" fontId="60" fillId="0" borderId="0">
      <alignment horizontal="left" vertical="top"/>
    </xf>
    <xf numFmtId="0" fontId="49" fillId="0" borderId="0">
      <alignment horizontal="center" vertical="top"/>
    </xf>
    <xf numFmtId="0" fontId="53" fillId="0" borderId="0">
      <alignment horizontal="right" vertical="top"/>
    </xf>
    <xf numFmtId="49" fontId="58" fillId="13" borderId="21">
      <alignment horizontal="center" vertical="center" wrapText="1"/>
    </xf>
    <xf numFmtId="4" fontId="58" fillId="13" borderId="21">
      <alignment horizontal="right" vertical="top" shrinkToFit="1"/>
    </xf>
    <xf numFmtId="0" fontId="53" fillId="0" borderId="0">
      <alignment horizontal="left" vertical="top" wrapText="1"/>
    </xf>
    <xf numFmtId="0" fontId="61" fillId="0" borderId="0"/>
    <xf numFmtId="0" fontId="61" fillId="0" borderId="0"/>
    <xf numFmtId="0" fontId="53" fillId="0" borderId="0">
      <alignment horizontal="left" vertical="top" wrapText="1"/>
    </xf>
    <xf numFmtId="4" fontId="58" fillId="13" borderId="21">
      <alignment horizontal="right" vertical="top" shrinkToFit="1"/>
    </xf>
    <xf numFmtId="49" fontId="58" fillId="13" borderId="21">
      <alignment horizontal="center" vertical="center" wrapText="1"/>
    </xf>
    <xf numFmtId="0" fontId="53" fillId="0" borderId="0">
      <alignment horizontal="right" vertical="top"/>
    </xf>
    <xf numFmtId="0" fontId="49" fillId="0" borderId="0">
      <alignment horizontal="center" vertical="top"/>
    </xf>
    <xf numFmtId="0" fontId="60" fillId="0" borderId="0">
      <alignment horizontal="left" vertical="top"/>
    </xf>
    <xf numFmtId="4" fontId="58" fillId="5" borderId="21">
      <alignment horizontal="right" vertical="top" shrinkToFit="1"/>
    </xf>
    <xf numFmtId="4" fontId="59" fillId="0" borderId="21">
      <alignment horizontal="right" shrinkToFit="1"/>
    </xf>
    <xf numFmtId="4" fontId="58" fillId="12" borderId="21">
      <alignment horizontal="right" vertical="top" shrinkToFit="1"/>
    </xf>
    <xf numFmtId="49" fontId="58" fillId="12" borderId="21">
      <alignment horizontal="center" vertical="center" wrapText="1"/>
    </xf>
    <xf numFmtId="49" fontId="58" fillId="0" borderId="21">
      <alignment horizontal="center" vertical="center" wrapText="1"/>
    </xf>
    <xf numFmtId="0" fontId="44" fillId="0" borderId="0"/>
    <xf numFmtId="0" fontId="53" fillId="0" borderId="0"/>
    <xf numFmtId="0" fontId="59" fillId="0" borderId="21"/>
    <xf numFmtId="0" fontId="53" fillId="0" borderId="21"/>
    <xf numFmtId="0" fontId="58" fillId="5" borderId="21">
      <alignment horizontal="left" vertical="top" wrapText="1"/>
    </xf>
    <xf numFmtId="0" fontId="38" fillId="11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44" fillId="0" borderId="0"/>
    <xf numFmtId="0" fontId="53" fillId="0" borderId="0">
      <alignment horizontal="right" vertical="top" wrapText="1"/>
    </xf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4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1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9" fontId="58" fillId="0" borderId="21">
      <alignment horizontal="center" vertical="center" wrapText="1"/>
    </xf>
    <xf numFmtId="0" fontId="1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9" fillId="0" borderId="21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4" fillId="0" borderId="0"/>
    <xf numFmtId="0" fontId="1" fillId="0" borderId="0"/>
    <xf numFmtId="43" fontId="1" fillId="0" borderId="0" applyFont="0" applyFill="0" applyBorder="0" applyAlignment="0" applyProtection="0"/>
    <xf numFmtId="49" fontId="58" fillId="0" borderId="21">
      <alignment horizontal="center" vertical="center" wrapText="1"/>
    </xf>
    <xf numFmtId="0" fontId="1" fillId="0" borderId="0"/>
    <xf numFmtId="43" fontId="1" fillId="0" borderId="0" applyFont="0" applyFill="0" applyBorder="0" applyAlignment="0" applyProtection="0"/>
    <xf numFmtId="49" fontId="58" fillId="12" borderId="21">
      <alignment horizontal="center" vertical="center" wrapText="1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>
      <alignment horizontal="center" vertical="top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" fontId="58" fillId="12" borderId="21">
      <alignment horizontal="right" vertical="top" shrinkToFit="1"/>
    </xf>
    <xf numFmtId="0" fontId="1" fillId="0" borderId="0"/>
    <xf numFmtId="0" fontId="53" fillId="0" borderId="0">
      <alignment horizontal="right" vertical="top" wrapText="1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" fontId="59" fillId="0" borderId="21">
      <alignment horizontal="right" shrinkToFit="1"/>
    </xf>
    <xf numFmtId="0" fontId="1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58" fillId="5" borderId="21">
      <alignment horizontal="right" vertical="top" shrinkToFit="1"/>
    </xf>
    <xf numFmtId="0" fontId="1" fillId="0" borderId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0" fillId="0" borderId="0">
      <alignment horizontal="left" vertical="top"/>
    </xf>
    <xf numFmtId="0" fontId="1" fillId="0" borderId="0"/>
    <xf numFmtId="43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3" fillId="0" borderId="0">
      <alignment horizontal="right"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9" fontId="58" fillId="13" borderId="21">
      <alignment horizontal="center" vertical="center" wrapText="1"/>
    </xf>
    <xf numFmtId="43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53" fillId="0" borderId="0">
      <alignment horizontal="right" vertical="top" wrapText="1"/>
    </xf>
    <xf numFmtId="43" fontId="1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44" fillId="0" borderId="0"/>
    <xf numFmtId="0" fontId="1" fillId="0" borderId="0"/>
    <xf numFmtId="0" fontId="44" fillId="0" borderId="0"/>
    <xf numFmtId="43" fontId="1" fillId="0" borderId="0" applyFont="0" applyFill="0" applyBorder="0" applyAlignment="0" applyProtection="0"/>
    <xf numFmtId="0" fontId="53" fillId="0" borderId="0">
      <alignment horizontal="left" vertical="top" wrapText="1"/>
    </xf>
    <xf numFmtId="0" fontId="1" fillId="0" borderId="0"/>
    <xf numFmtId="43" fontId="1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3" fillId="0" borderId="0">
      <alignment horizontal="left" vertical="top" wrapText="1"/>
    </xf>
    <xf numFmtId="0" fontId="1" fillId="0" borderId="0"/>
    <xf numFmtId="0" fontId="38" fillId="11" borderId="0"/>
    <xf numFmtId="0" fontId="58" fillId="5" borderId="21">
      <alignment horizontal="left" vertical="top" wrapText="1"/>
    </xf>
    <xf numFmtId="0" fontId="53" fillId="0" borderId="21"/>
    <xf numFmtId="0" fontId="59" fillId="0" borderId="21"/>
    <xf numFmtId="0" fontId="53" fillId="0" borderId="0"/>
    <xf numFmtId="0" fontId="44" fillId="0" borderId="0"/>
    <xf numFmtId="49" fontId="58" fillId="0" borderId="21">
      <alignment horizontal="center" vertical="center" wrapText="1"/>
    </xf>
    <xf numFmtId="49" fontId="58" fillId="12" borderId="21">
      <alignment horizontal="center" vertical="center" wrapText="1"/>
    </xf>
    <xf numFmtId="4" fontId="58" fillId="12" borderId="21">
      <alignment horizontal="right" vertical="top" shrinkToFit="1"/>
    </xf>
    <xf numFmtId="4" fontId="59" fillId="0" borderId="21">
      <alignment horizontal="right" shrinkToFit="1"/>
    </xf>
    <xf numFmtId="4" fontId="58" fillId="5" borderId="21">
      <alignment horizontal="right" vertical="top" shrinkToFit="1"/>
    </xf>
    <xf numFmtId="0" fontId="60" fillId="0" borderId="0">
      <alignment horizontal="left" vertical="top"/>
    </xf>
    <xf numFmtId="0" fontId="49" fillId="0" borderId="0">
      <alignment horizontal="center" vertical="top"/>
    </xf>
    <xf numFmtId="0" fontId="53" fillId="0" borderId="0">
      <alignment horizontal="right" vertical="top"/>
    </xf>
    <xf numFmtId="49" fontId="58" fillId="13" borderId="21">
      <alignment horizontal="center" vertical="center" wrapText="1"/>
    </xf>
    <xf numFmtId="4" fontId="58" fillId="13" borderId="21">
      <alignment horizontal="right" vertical="top" shrinkToFit="1"/>
    </xf>
    <xf numFmtId="0" fontId="53" fillId="0" borderId="0">
      <alignment horizontal="left" vertical="top" wrapText="1"/>
    </xf>
    <xf numFmtId="0" fontId="61" fillId="0" borderId="0"/>
    <xf numFmtId="0" fontId="61" fillId="0" borderId="0"/>
    <xf numFmtId="0" fontId="53" fillId="0" borderId="0">
      <alignment horizontal="left" vertical="top" wrapText="1"/>
    </xf>
    <xf numFmtId="4" fontId="58" fillId="13" borderId="21">
      <alignment horizontal="right" vertical="top" shrinkToFit="1"/>
    </xf>
    <xf numFmtId="49" fontId="58" fillId="13" borderId="21">
      <alignment horizontal="center" vertical="center" wrapText="1"/>
    </xf>
    <xf numFmtId="0" fontId="53" fillId="0" borderId="0">
      <alignment horizontal="right" vertical="top"/>
    </xf>
    <xf numFmtId="0" fontId="49" fillId="0" borderId="0">
      <alignment horizontal="center" vertical="top"/>
    </xf>
    <xf numFmtId="0" fontId="60" fillId="0" borderId="0">
      <alignment horizontal="left" vertical="top"/>
    </xf>
    <xf numFmtId="4" fontId="58" fillId="5" borderId="21">
      <alignment horizontal="right" vertical="top" shrinkToFit="1"/>
    </xf>
    <xf numFmtId="4" fontId="59" fillId="0" borderId="21">
      <alignment horizontal="right" shrinkToFit="1"/>
    </xf>
    <xf numFmtId="4" fontId="58" fillId="12" borderId="21">
      <alignment horizontal="right" vertical="top" shrinkToFit="1"/>
    </xf>
    <xf numFmtId="49" fontId="58" fillId="12" borderId="21">
      <alignment horizontal="center" vertical="center" wrapText="1"/>
    </xf>
    <xf numFmtId="49" fontId="58" fillId="0" borderId="21">
      <alignment horizontal="center" vertical="center" wrapText="1"/>
    </xf>
    <xf numFmtId="0" fontId="44" fillId="0" borderId="0"/>
    <xf numFmtId="0" fontId="53" fillId="0" borderId="0"/>
    <xf numFmtId="0" fontId="59" fillId="0" borderId="21"/>
    <xf numFmtId="0" fontId="53" fillId="0" borderId="21"/>
    <xf numFmtId="0" fontId="58" fillId="5" borderId="21">
      <alignment horizontal="left" vertical="top" wrapText="1"/>
    </xf>
    <xf numFmtId="0" fontId="38" fillId="11" borderId="0"/>
    <xf numFmtId="0" fontId="1" fillId="0" borderId="0"/>
    <xf numFmtId="0" fontId="61" fillId="0" borderId="0"/>
    <xf numFmtId="0" fontId="1" fillId="0" borderId="0"/>
    <xf numFmtId="0" fontId="1" fillId="0" borderId="0"/>
    <xf numFmtId="0" fontId="44" fillId="0" borderId="0"/>
    <xf numFmtId="4" fontId="58" fillId="13" borderId="21">
      <alignment horizontal="right" vertical="top" shrinkToFit="1"/>
    </xf>
    <xf numFmtId="0" fontId="1" fillId="0" borderId="0"/>
    <xf numFmtId="165" fontId="13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4" fillId="0" borderId="0"/>
    <xf numFmtId="0" fontId="1" fillId="0" borderId="0"/>
    <xf numFmtId="0" fontId="53" fillId="0" borderId="0">
      <alignment horizontal="right" vertical="top" wrapTex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4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9" fontId="58" fillId="13" borderId="21">
      <alignment horizontal="center" vertical="center" wrapTex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" fontId="58" fillId="13" borderId="21">
      <alignment horizontal="right" vertical="top" shrinkToFit="1"/>
    </xf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49" fillId="0" borderId="0">
      <alignment horizontal="center" vertical="top"/>
    </xf>
    <xf numFmtId="0" fontId="1" fillId="0" borderId="0"/>
    <xf numFmtId="0" fontId="1" fillId="0" borderId="0"/>
    <xf numFmtId="0" fontId="53" fillId="0" borderId="0">
      <alignment horizontal="right" vertical="top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0" borderId="0">
      <alignment horizontal="left" vertical="top"/>
    </xf>
    <xf numFmtId="165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58" fillId="5" borderId="21">
      <alignment horizontal="right" vertical="top" shrinkToFi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" fontId="59" fillId="0" borderId="21">
      <alignment horizontal="right" shrinkToFi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4" fillId="0" borderId="0"/>
    <xf numFmtId="4" fontId="58" fillId="12" borderId="21">
      <alignment horizontal="right" vertical="top" shrinkToFi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9" fontId="58" fillId="12" borderId="21">
      <alignment horizontal="center" vertical="center" wrapText="1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4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9" fillId="0" borderId="21"/>
    <xf numFmtId="0" fontId="1" fillId="0" borderId="0"/>
    <xf numFmtId="0" fontId="4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3" fillId="0" borderId="21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8" fillId="5" borderId="21">
      <alignment horizontal="left"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8" fillId="11" borderId="0"/>
    <xf numFmtId="43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8" fillId="11" borderId="0"/>
    <xf numFmtId="43" fontId="1" fillId="0" borderId="0" applyFont="0" applyFill="0" applyBorder="0" applyAlignment="0" applyProtection="0"/>
    <xf numFmtId="0" fontId="53" fillId="0" borderId="0">
      <alignment horizontal="right"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8" fillId="5" borderId="21">
      <alignment horizontal="left" vertical="top" wrapTex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21"/>
    <xf numFmtId="43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1">
    <xf numFmtId="0" fontId="0" fillId="0" borderId="0" xfId="0"/>
    <xf numFmtId="0" fontId="15" fillId="0" borderId="0" xfId="0" applyFont="1" applyFill="1" applyAlignment="1">
      <alignment horizontal="left"/>
    </xf>
    <xf numFmtId="0" fontId="15" fillId="0" borderId="0" xfId="0" applyFont="1" applyFill="1"/>
    <xf numFmtId="0" fontId="21" fillId="0" borderId="0" xfId="0" applyFont="1" applyFill="1"/>
    <xf numFmtId="0" fontId="17" fillId="0" borderId="0" xfId="0" applyFont="1" applyFill="1"/>
    <xf numFmtId="0" fontId="17" fillId="0" borderId="0" xfId="0" applyFont="1" applyFill="1" applyBorder="1"/>
    <xf numFmtId="0" fontId="15" fillId="0" borderId="0" xfId="0" applyFont="1" applyFill="1" applyAlignment="1">
      <alignment horizontal="left" wrapText="1"/>
    </xf>
    <xf numFmtId="0" fontId="15" fillId="0" borderId="0" xfId="0" applyFont="1"/>
    <xf numFmtId="0" fontId="16" fillId="0" borderId="0" xfId="0" applyFont="1"/>
    <xf numFmtId="0" fontId="19" fillId="0" borderId="0" xfId="0" applyFont="1"/>
    <xf numFmtId="0" fontId="22" fillId="0" borderId="0" xfId="0" applyFont="1"/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9" fillId="0" borderId="1" xfId="0" applyFont="1" applyBorder="1"/>
    <xf numFmtId="0" fontId="15" fillId="0" borderId="1" xfId="0" applyFont="1" applyFill="1" applyBorder="1" applyAlignment="1">
      <alignment wrapText="1"/>
    </xf>
    <xf numFmtId="0" fontId="15" fillId="0" borderId="1" xfId="0" applyFont="1" applyBorder="1"/>
    <xf numFmtId="0" fontId="15" fillId="0" borderId="2" xfId="0" applyFont="1" applyBorder="1"/>
    <xf numFmtId="0" fontId="19" fillId="0" borderId="2" xfId="0" applyFont="1" applyBorder="1"/>
    <xf numFmtId="0" fontId="15" fillId="0" borderId="0" xfId="0" applyFont="1" applyFill="1" applyAlignment="1"/>
    <xf numFmtId="0" fontId="15" fillId="0" borderId="0" xfId="0" applyFont="1" applyFill="1" applyAlignment="1">
      <alignment wrapText="1"/>
    </xf>
    <xf numFmtId="165" fontId="19" fillId="0" borderId="1" xfId="225" applyFont="1" applyBorder="1"/>
    <xf numFmtId="0" fontId="16" fillId="0" borderId="1" xfId="0" applyFont="1" applyFill="1" applyBorder="1" applyAlignment="1">
      <alignment horizontal="center" vertical="center" wrapText="1"/>
    </xf>
    <xf numFmtId="0" fontId="17" fillId="0" borderId="1" xfId="223" applyFont="1" applyFill="1" applyBorder="1" applyAlignment="1">
      <alignment horizontal="center" vertical="center" wrapText="1"/>
    </xf>
    <xf numFmtId="49" fontId="16" fillId="2" borderId="1" xfId="224" applyNumberFormat="1" applyFont="1" applyFill="1" applyBorder="1" applyAlignment="1">
      <alignment horizontal="center" vertical="center"/>
    </xf>
    <xf numFmtId="0" fontId="16" fillId="2" borderId="1" xfId="224" applyFont="1" applyFill="1" applyBorder="1" applyAlignment="1">
      <alignment horizontal="left" wrapText="1" indent="2"/>
    </xf>
    <xf numFmtId="0" fontId="16" fillId="2" borderId="1" xfId="224" applyFont="1" applyFill="1" applyBorder="1" applyAlignment="1">
      <alignment horizontal="left" wrapText="1"/>
    </xf>
    <xf numFmtId="0" fontId="16" fillId="2" borderId="1" xfId="224" applyFont="1" applyFill="1" applyBorder="1" applyAlignment="1">
      <alignment wrapText="1"/>
    </xf>
    <xf numFmtId="0" fontId="16" fillId="2" borderId="1" xfId="224" applyFont="1" applyFill="1" applyBorder="1"/>
    <xf numFmtId="0" fontId="22" fillId="2" borderId="0" xfId="224" applyFont="1" applyFill="1" applyBorder="1" applyAlignment="1">
      <alignment horizontal="left"/>
    </xf>
    <xf numFmtId="49" fontId="22" fillId="2" borderId="0" xfId="224" applyNumberFormat="1" applyFont="1" applyFill="1" applyBorder="1"/>
    <xf numFmtId="0" fontId="24" fillId="2" borderId="0" xfId="224" applyFont="1" applyFill="1"/>
    <xf numFmtId="0" fontId="16" fillId="2" borderId="1" xfId="224" applyFont="1" applyFill="1" applyBorder="1" applyAlignment="1">
      <alignment horizontal="center" vertical="center" shrinkToFit="1"/>
    </xf>
    <xf numFmtId="0" fontId="26" fillId="0" borderId="0" xfId="0" applyFont="1" applyFill="1"/>
    <xf numFmtId="0" fontId="26" fillId="0" borderId="0" xfId="0" applyFont="1" applyFill="1" applyAlignment="1">
      <alignment wrapText="1"/>
    </xf>
    <xf numFmtId="0" fontId="15" fillId="0" borderId="0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49" fontId="15" fillId="8" borderId="1" xfId="0" applyNumberFormat="1" applyFont="1" applyFill="1" applyBorder="1" applyAlignment="1">
      <alignment horizontal="center" vertical="center" shrinkToFit="1"/>
    </xf>
    <xf numFmtId="49" fontId="18" fillId="8" borderId="1" xfId="0" applyNumberFormat="1" applyFont="1" applyFill="1" applyBorder="1" applyAlignment="1">
      <alignment horizontal="center" vertical="center" shrinkToFit="1"/>
    </xf>
    <xf numFmtId="0" fontId="15" fillId="8" borderId="0" xfId="0" applyFont="1" applyFill="1"/>
    <xf numFmtId="49" fontId="27" fillId="8" borderId="1" xfId="0" applyNumberFormat="1" applyFont="1" applyFill="1" applyBorder="1" applyAlignment="1">
      <alignment horizontal="center" vertical="center" shrinkToFit="1"/>
    </xf>
    <xf numFmtId="0" fontId="27" fillId="8" borderId="0" xfId="0" applyFont="1" applyFill="1"/>
    <xf numFmtId="49" fontId="19" fillId="8" borderId="1" xfId="0" applyNumberFormat="1" applyFont="1" applyFill="1" applyBorder="1" applyAlignment="1">
      <alignment horizontal="center" vertical="center" shrinkToFit="1"/>
    </xf>
    <xf numFmtId="0" fontId="19" fillId="8" borderId="0" xfId="0" applyFont="1" applyFill="1"/>
    <xf numFmtId="0" fontId="16" fillId="8" borderId="0" xfId="0" applyFont="1" applyFill="1"/>
    <xf numFmtId="0" fontId="28" fillId="8" borderId="0" xfId="0" applyFont="1" applyFill="1"/>
    <xf numFmtId="0" fontId="16" fillId="0" borderId="0" xfId="216" applyFont="1" applyAlignment="1">
      <alignment wrapText="1"/>
    </xf>
    <xf numFmtId="165" fontId="19" fillId="0" borderId="0" xfId="225" applyFont="1" applyBorder="1"/>
    <xf numFmtId="0" fontId="0" fillId="0" borderId="0" xfId="0" applyFont="1"/>
    <xf numFmtId="0" fontId="16" fillId="0" borderId="1" xfId="0" applyFont="1" applyBorder="1" applyAlignment="1">
      <alignment horizontal="center" vertical="center" wrapText="1"/>
    </xf>
    <xf numFmtId="165" fontId="16" fillId="0" borderId="1" xfId="225" applyFont="1" applyFill="1" applyBorder="1" applyAlignment="1">
      <alignment wrapText="1"/>
    </xf>
    <xf numFmtId="165" fontId="16" fillId="0" borderId="1" xfId="225" applyFont="1" applyFill="1" applyBorder="1"/>
    <xf numFmtId="166" fontId="16" fillId="2" borderId="1" xfId="224" applyNumberFormat="1" applyFont="1" applyFill="1" applyBorder="1" applyAlignment="1">
      <alignment horizontal="center" vertical="center" shrinkToFit="1"/>
    </xf>
    <xf numFmtId="166" fontId="16" fillId="0" borderId="1" xfId="224" applyNumberFormat="1" applyFont="1" applyFill="1" applyBorder="1" applyAlignment="1">
      <alignment horizontal="center" vertical="center" shrinkToFit="1"/>
    </xf>
    <xf numFmtId="165" fontId="16" fillId="0" borderId="0" xfId="0" applyNumberFormat="1" applyFont="1"/>
    <xf numFmtId="0" fontId="17" fillId="0" borderId="1" xfId="223" applyFont="1" applyFill="1" applyBorder="1" applyAlignment="1">
      <alignment vertical="center" wrapText="1"/>
    </xf>
    <xf numFmtId="0" fontId="27" fillId="8" borderId="1" xfId="0" applyFont="1" applyFill="1" applyBorder="1" applyAlignment="1">
      <alignment horizontal="left" vertical="center" wrapText="1"/>
    </xf>
    <xf numFmtId="49" fontId="27" fillId="8" borderId="1" xfId="0" applyNumberFormat="1" applyFont="1" applyFill="1" applyBorder="1" applyAlignment="1">
      <alignment vertical="center" shrinkToFit="1"/>
    </xf>
    <xf numFmtId="167" fontId="27" fillId="8" borderId="1" xfId="237" applyNumberFormat="1" applyFont="1" applyFill="1" applyBorder="1"/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vertical="center" shrinkToFit="1"/>
    </xf>
    <xf numFmtId="49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46" fillId="0" borderId="1" xfId="175" applyNumberFormat="1" applyFont="1" applyBorder="1" applyAlignment="1" applyProtection="1">
      <alignment horizontal="left" vertical="center" wrapText="1"/>
    </xf>
    <xf numFmtId="0" fontId="46" fillId="0" borderId="1" xfId="0" applyFont="1" applyFill="1" applyBorder="1" applyAlignment="1">
      <alignment vertical="center" wrapText="1"/>
    </xf>
    <xf numFmtId="0" fontId="18" fillId="8" borderId="1" xfId="0" applyFont="1" applyFill="1" applyBorder="1" applyAlignment="1">
      <alignment horizontal="left" vertical="center" wrapText="1"/>
    </xf>
    <xf numFmtId="49" fontId="19" fillId="8" borderId="1" xfId="0" applyNumberFormat="1" applyFont="1" applyFill="1" applyBorder="1" applyAlignment="1">
      <alignment vertical="center"/>
    </xf>
    <xf numFmtId="49" fontId="15" fillId="8" borderId="1" xfId="0" applyNumberFormat="1" applyFont="1" applyFill="1" applyBorder="1" applyAlignment="1">
      <alignment vertical="center" shrinkToFit="1"/>
    </xf>
    <xf numFmtId="169" fontId="15" fillId="8" borderId="0" xfId="0" applyNumberFormat="1" applyFont="1" applyFill="1"/>
    <xf numFmtId="49" fontId="27" fillId="8" borderId="1" xfId="0" applyNumberFormat="1" applyFont="1" applyFill="1" applyBorder="1" applyAlignment="1">
      <alignment horizontal="center" vertical="center" shrinkToFit="1"/>
    </xf>
    <xf numFmtId="49" fontId="27" fillId="8" borderId="1" xfId="0" applyNumberFormat="1" applyFont="1" applyFill="1" applyBorder="1" applyAlignment="1">
      <alignment vertical="center" shrinkToFit="1"/>
    </xf>
    <xf numFmtId="167" fontId="27" fillId="8" borderId="1" xfId="237" applyNumberFormat="1" applyFont="1" applyFill="1" applyBorder="1"/>
    <xf numFmtId="0" fontId="18" fillId="8" borderId="1" xfId="0" applyFont="1" applyFill="1" applyBorder="1" applyAlignment="1">
      <alignment horizontal="left" vertical="center" wrapText="1"/>
    </xf>
    <xf numFmtId="167" fontId="19" fillId="8" borderId="1" xfId="237" applyNumberFormat="1" applyFont="1" applyFill="1" applyBorder="1"/>
    <xf numFmtId="0" fontId="22" fillId="0" borderId="0" xfId="0" applyFont="1" applyFill="1" applyBorder="1"/>
    <xf numFmtId="0" fontId="33" fillId="0" borderId="0" xfId="215"/>
    <xf numFmtId="0" fontId="33" fillId="0" borderId="1" xfId="215" applyBorder="1"/>
    <xf numFmtId="0" fontId="53" fillId="0" borderId="1" xfId="215" applyFont="1" applyBorder="1" applyAlignment="1">
      <alignment horizontal="center" wrapText="1"/>
    </xf>
    <xf numFmtId="0" fontId="54" fillId="0" borderId="0" xfId="215" applyFont="1" applyAlignment="1">
      <alignment vertical="top" wrapText="1"/>
    </xf>
    <xf numFmtId="0" fontId="55" fillId="0" borderId="2" xfId="215" applyFont="1" applyBorder="1" applyAlignment="1">
      <alignment wrapText="1"/>
    </xf>
    <xf numFmtId="0" fontId="55" fillId="10" borderId="59" xfId="215" applyFont="1" applyFill="1" applyBorder="1" applyAlignment="1">
      <alignment horizontal="justify" vertical="top" wrapText="1"/>
    </xf>
    <xf numFmtId="0" fontId="55" fillId="10" borderId="60" xfId="215" applyFont="1" applyFill="1" applyBorder="1" applyAlignment="1">
      <alignment horizontal="justify" vertical="top" wrapText="1"/>
    </xf>
    <xf numFmtId="0" fontId="55" fillId="10" borderId="61" xfId="215" applyFont="1" applyFill="1" applyBorder="1" applyAlignment="1">
      <alignment horizontal="justify" vertical="top" wrapText="1"/>
    </xf>
    <xf numFmtId="0" fontId="55" fillId="10" borderId="2" xfId="215" applyFont="1" applyFill="1" applyBorder="1" applyAlignment="1">
      <alignment horizontal="justify" vertical="top" wrapText="1"/>
    </xf>
    <xf numFmtId="0" fontId="55" fillId="10" borderId="49" xfId="215" applyFont="1" applyFill="1" applyBorder="1" applyAlignment="1">
      <alignment horizontal="justify" vertical="top" wrapText="1"/>
    </xf>
    <xf numFmtId="0" fontId="33" fillId="0" borderId="1" xfId="215" applyBorder="1" applyAlignment="1">
      <alignment horizontal="center" wrapText="1"/>
    </xf>
    <xf numFmtId="0" fontId="33" fillId="0" borderId="1" xfId="215" applyBorder="1" applyAlignment="1"/>
    <xf numFmtId="0" fontId="33" fillId="0" borderId="1" xfId="215" applyBorder="1" applyAlignment="1">
      <alignment horizontal="center"/>
    </xf>
    <xf numFmtId="0" fontId="56" fillId="0" borderId="0" xfId="215" applyFont="1"/>
    <xf numFmtId="0" fontId="56" fillId="0" borderId="1" xfId="215" applyFont="1" applyBorder="1" applyAlignment="1">
      <alignment horizontal="center" wrapText="1"/>
    </xf>
    <xf numFmtId="0" fontId="22" fillId="0" borderId="1" xfId="215" applyFont="1" applyBorder="1" applyAlignment="1">
      <alignment horizontal="center" wrapText="1"/>
    </xf>
    <xf numFmtId="0" fontId="56" fillId="0" borderId="1" xfId="215" applyFont="1" applyBorder="1" applyAlignment="1"/>
    <xf numFmtId="0" fontId="56" fillId="0" borderId="1" xfId="215" applyFont="1" applyBorder="1"/>
    <xf numFmtId="0" fontId="56" fillId="0" borderId="1" xfId="215" applyFont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168" fontId="15" fillId="9" borderId="2" xfId="0" applyNumberFormat="1" applyFont="1" applyFill="1" applyBorder="1"/>
    <xf numFmtId="0" fontId="15" fillId="9" borderId="0" xfId="0" applyFont="1" applyFill="1" applyBorder="1" applyAlignment="1">
      <alignment horizontal="left" vertical="center"/>
    </xf>
    <xf numFmtId="0" fontId="26" fillId="9" borderId="0" xfId="0" applyFont="1" applyFill="1"/>
    <xf numFmtId="0" fontId="15" fillId="9" borderId="0" xfId="0" applyFont="1" applyFill="1" applyBorder="1" applyAlignment="1">
      <alignment horizontal="center" wrapText="1"/>
    </xf>
    <xf numFmtId="169" fontId="15" fillId="9" borderId="0" xfId="0" applyNumberFormat="1" applyFont="1" applyFill="1"/>
    <xf numFmtId="167" fontId="17" fillId="9" borderId="1" xfId="237" applyNumberFormat="1" applyFont="1" applyFill="1" applyBorder="1"/>
    <xf numFmtId="167" fontId="15" fillId="9" borderId="1" xfId="237" applyNumberFormat="1" applyFont="1" applyFill="1" applyBorder="1"/>
    <xf numFmtId="0" fontId="21" fillId="9" borderId="1" xfId="0" applyFont="1" applyFill="1" applyBorder="1"/>
    <xf numFmtId="165" fontId="17" fillId="0" borderId="1" xfId="226" applyFont="1" applyBorder="1" applyAlignment="1">
      <alignment horizontal="center"/>
    </xf>
    <xf numFmtId="0" fontId="17" fillId="0" borderId="1" xfId="0" applyFont="1" applyBorder="1"/>
    <xf numFmtId="0" fontId="15" fillId="0" borderId="5" xfId="0" applyFont="1" applyBorder="1" applyAlignment="1">
      <alignment horizontal="center" vertical="center"/>
    </xf>
    <xf numFmtId="165" fontId="15" fillId="0" borderId="1" xfId="226" applyFont="1" applyFill="1" applyBorder="1" applyAlignment="1">
      <alignment horizontal="center"/>
    </xf>
    <xf numFmtId="167" fontId="17" fillId="9" borderId="1" xfId="237" applyNumberFormat="1" applyFont="1" applyFill="1" applyBorder="1"/>
    <xf numFmtId="174" fontId="16" fillId="8" borderId="0" xfId="0" applyNumberFormat="1" applyFont="1" applyFill="1"/>
    <xf numFmtId="167" fontId="19" fillId="8" borderId="1" xfId="237" applyNumberFormat="1" applyFont="1" applyFill="1" applyBorder="1"/>
    <xf numFmtId="174" fontId="17" fillId="0" borderId="0" xfId="0" applyNumberFormat="1" applyFont="1" applyFill="1"/>
    <xf numFmtId="0" fontId="15" fillId="0" borderId="0" xfId="216" applyFont="1" applyAlignment="1"/>
    <xf numFmtId="0" fontId="33" fillId="0" borderId="0" xfId="215" applyAlignment="1"/>
    <xf numFmtId="167" fontId="27" fillId="8" borderId="1" xfId="237" applyNumberFormat="1" applyFont="1" applyFill="1" applyBorder="1"/>
    <xf numFmtId="167" fontId="17" fillId="9" borderId="1" xfId="237" applyNumberFormat="1" applyFont="1" applyFill="1" applyBorder="1"/>
    <xf numFmtId="167" fontId="15" fillId="9" borderId="1" xfId="237" applyNumberFormat="1" applyFont="1" applyFill="1" applyBorder="1"/>
    <xf numFmtId="0" fontId="0" fillId="0" borderId="0" xfId="0"/>
    <xf numFmtId="0" fontId="15" fillId="0" borderId="0" xfId="0" applyFont="1" applyAlignment="1">
      <alignment horizontal="justify"/>
    </xf>
    <xf numFmtId="49" fontId="15" fillId="9" borderId="1" xfId="217" applyNumberFormat="1" applyFont="1" applyFill="1" applyBorder="1" applyAlignment="1">
      <alignment vertical="center" shrinkToFit="1"/>
    </xf>
    <xf numFmtId="174" fontId="15" fillId="8" borderId="0" xfId="0" applyNumberFormat="1" applyFont="1" applyFill="1"/>
    <xf numFmtId="174" fontId="27" fillId="8" borderId="0" xfId="0" applyNumberFormat="1" applyFont="1" applyFill="1"/>
    <xf numFmtId="49" fontId="15" fillId="9" borderId="1" xfId="217" applyNumberFormat="1" applyFont="1" applyFill="1" applyBorder="1" applyAlignment="1">
      <alignment horizontal="center" vertical="center" shrinkToFit="1"/>
    </xf>
    <xf numFmtId="165" fontId="16" fillId="0" borderId="1" xfId="225" applyFont="1" applyFill="1" applyBorder="1" applyAlignment="1">
      <alignment wrapText="1"/>
    </xf>
    <xf numFmtId="165" fontId="16" fillId="0" borderId="1" xfId="225" applyFont="1" applyFill="1" applyBorder="1"/>
    <xf numFmtId="0" fontId="15" fillId="9" borderId="1" xfId="217" applyFont="1" applyFill="1" applyBorder="1" applyAlignment="1">
      <alignment horizontal="left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0" fillId="9" borderId="0" xfId="0" applyFill="1"/>
    <xf numFmtId="0" fontId="15" fillId="0" borderId="0" xfId="0" applyFont="1"/>
    <xf numFmtId="0" fontId="15" fillId="0" borderId="0" xfId="0" applyFont="1" applyAlignment="1">
      <alignment wrapText="1"/>
    </xf>
    <xf numFmtId="0" fontId="16" fillId="0" borderId="0" xfId="0" applyFont="1"/>
    <xf numFmtId="0" fontId="19" fillId="0" borderId="0" xfId="0" applyFont="1"/>
    <xf numFmtId="0" fontId="22" fillId="0" borderId="0" xfId="0" applyFont="1"/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65" fontId="16" fillId="0" borderId="1" xfId="225" applyFont="1" applyBorder="1"/>
    <xf numFmtId="49" fontId="27" fillId="8" borderId="1" xfId="0" applyNumberFormat="1" applyFont="1" applyFill="1" applyBorder="1" applyAlignment="1">
      <alignment vertical="center" shrinkToFit="1"/>
    </xf>
    <xf numFmtId="0" fontId="18" fillId="8" borderId="1" xfId="0" applyFont="1" applyFill="1" applyBorder="1" applyAlignment="1">
      <alignment horizontal="left" vertical="center" wrapText="1"/>
    </xf>
    <xf numFmtId="0" fontId="15" fillId="9" borderId="5" xfId="0" applyFont="1" applyFill="1" applyBorder="1" applyAlignment="1">
      <alignment vertical="center" wrapText="1"/>
    </xf>
    <xf numFmtId="0" fontId="15" fillId="9" borderId="1" xfId="175" applyNumberFormat="1" applyFont="1" applyFill="1" applyBorder="1" applyAlignment="1" applyProtection="1">
      <alignment horizontal="left" vertical="center" wrapText="1"/>
    </xf>
    <xf numFmtId="49" fontId="17" fillId="9" borderId="1" xfId="0" applyNumberFormat="1" applyFont="1" applyFill="1" applyBorder="1" applyAlignment="1">
      <alignment vertical="center"/>
    </xf>
    <xf numFmtId="49" fontId="17" fillId="9" borderId="1" xfId="0" applyNumberFormat="1" applyFont="1" applyFill="1" applyBorder="1" applyAlignment="1">
      <alignment horizontal="center" vertical="center" shrinkToFit="1"/>
    </xf>
    <xf numFmtId="0" fontId="22" fillId="0" borderId="0" xfId="0" applyFont="1" applyFill="1" applyAlignment="1"/>
    <xf numFmtId="43" fontId="16" fillId="0" borderId="0" xfId="0" applyNumberFormat="1" applyFont="1"/>
    <xf numFmtId="0" fontId="15" fillId="9" borderId="1" xfId="0" applyFont="1" applyFill="1" applyBorder="1"/>
    <xf numFmtId="0" fontId="15" fillId="9" borderId="1" xfId="0" applyFont="1" applyFill="1" applyBorder="1" applyAlignment="1">
      <alignment horizontal="left" vertical="center" wrapText="1"/>
    </xf>
    <xf numFmtId="0" fontId="15" fillId="0" borderId="0" xfId="0" applyFont="1" applyFill="1"/>
    <xf numFmtId="0" fontId="46" fillId="9" borderId="1" xfId="175" applyNumberFormat="1" applyFont="1" applyFill="1" applyBorder="1" applyAlignment="1" applyProtection="1">
      <alignment horizontal="left" vertical="center" wrapText="1"/>
    </xf>
    <xf numFmtId="0" fontId="15" fillId="9" borderId="0" xfId="0" applyFont="1" applyFill="1"/>
    <xf numFmtId="49" fontId="15" fillId="9" borderId="1" xfId="0" applyNumberFormat="1" applyFont="1" applyFill="1" applyBorder="1" applyAlignment="1">
      <alignment horizontal="center" vertical="center" shrinkToFit="1"/>
    </xf>
    <xf numFmtId="49" fontId="15" fillId="9" borderId="1" xfId="0" applyNumberFormat="1" applyFont="1" applyFill="1" applyBorder="1" applyAlignment="1">
      <alignment vertical="center" shrinkToFit="1"/>
    </xf>
    <xf numFmtId="0" fontId="22" fillId="9" borderId="0" xfId="0" applyFont="1" applyFill="1"/>
    <xf numFmtId="168" fontId="15" fillId="8" borderId="0" xfId="0" applyNumberFormat="1" applyFont="1" applyFill="1"/>
    <xf numFmtId="175" fontId="15" fillId="8" borderId="0" xfId="0" applyNumberFormat="1" applyFont="1" applyFill="1"/>
    <xf numFmtId="49" fontId="15" fillId="8" borderId="1" xfId="0" applyNumberFormat="1" applyFont="1" applyFill="1" applyBorder="1" applyAlignment="1">
      <alignment horizontal="center" vertical="center" shrinkToFit="1"/>
    </xf>
    <xf numFmtId="49" fontId="27" fillId="8" borderId="1" xfId="0" applyNumberFormat="1" applyFont="1" applyFill="1" applyBorder="1" applyAlignment="1">
      <alignment horizontal="center" vertical="center" shrinkToFit="1"/>
    </xf>
    <xf numFmtId="49" fontId="19" fillId="8" borderId="1" xfId="0" applyNumberFormat="1" applyFont="1" applyFill="1" applyBorder="1" applyAlignment="1">
      <alignment horizontal="center" vertical="center" shrinkToFit="1"/>
    </xf>
    <xf numFmtId="167" fontId="15" fillId="9" borderId="1" xfId="0" applyNumberFormat="1" applyFont="1" applyFill="1" applyBorder="1"/>
    <xf numFmtId="0" fontId="15" fillId="9" borderId="7" xfId="0" applyFont="1" applyFill="1" applyBorder="1" applyAlignment="1">
      <alignment horizontal="left" vertical="center" wrapText="1"/>
    </xf>
    <xf numFmtId="49" fontId="15" fillId="9" borderId="7" xfId="604" applyNumberFormat="1" applyFont="1" applyFill="1" applyBorder="1" applyAlignment="1">
      <alignment horizontal="center" vertical="center" shrinkToFit="1"/>
    </xf>
    <xf numFmtId="49" fontId="15" fillId="9" borderId="1" xfId="604" applyNumberFormat="1" applyFont="1" applyFill="1" applyBorder="1" applyAlignment="1">
      <alignment vertical="center" shrinkToFit="1"/>
    </xf>
    <xf numFmtId="49" fontId="15" fillId="9" borderId="1" xfId="604" applyNumberFormat="1" applyFont="1" applyFill="1" applyBorder="1" applyAlignment="1">
      <alignment horizontal="center" vertical="center" shrinkToFit="1"/>
    </xf>
    <xf numFmtId="167" fontId="15" fillId="9" borderId="1" xfId="624" applyNumberFormat="1" applyFont="1" applyFill="1" applyBorder="1"/>
    <xf numFmtId="49" fontId="17" fillId="9" borderId="1" xfId="217" applyNumberFormat="1" applyFont="1" applyFill="1" applyBorder="1" applyAlignment="1">
      <alignment horizontal="center" vertical="center" shrinkToFit="1"/>
    </xf>
    <xf numFmtId="49" fontId="17" fillId="9" borderId="1" xfId="217" applyNumberFormat="1" applyFont="1" applyFill="1" applyBorder="1" applyAlignment="1">
      <alignment vertical="center" shrinkToFit="1"/>
    </xf>
    <xf numFmtId="165" fontId="16" fillId="9" borderId="0" xfId="225" applyFont="1" applyFill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167" fontId="15" fillId="0" borderId="1" xfId="0" applyNumberFormat="1" applyFont="1" applyFill="1" applyBorder="1"/>
    <xf numFmtId="49" fontId="15" fillId="0" borderId="1" xfId="217" applyNumberFormat="1" applyFont="1" applyFill="1" applyBorder="1" applyAlignment="1">
      <alignment horizontal="center" shrinkToFit="1"/>
    </xf>
    <xf numFmtId="49" fontId="15" fillId="0" borderId="1" xfId="217" applyNumberFormat="1" applyFont="1" applyFill="1" applyBorder="1" applyAlignment="1">
      <alignment vertical="center" shrinkToFit="1"/>
    </xf>
    <xf numFmtId="49" fontId="15" fillId="0" borderId="1" xfId="217" applyNumberFormat="1" applyFont="1" applyFill="1" applyBorder="1" applyAlignment="1">
      <alignment horizontal="center" vertical="center" shrinkToFit="1"/>
    </xf>
    <xf numFmtId="0" fontId="19" fillId="0" borderId="0" xfId="0" applyFont="1" applyFill="1"/>
    <xf numFmtId="167" fontId="15" fillId="0" borderId="1" xfId="237" applyNumberFormat="1" applyFont="1" applyFill="1" applyBorder="1"/>
    <xf numFmtId="0" fontId="17" fillId="0" borderId="1" xfId="0" applyFont="1" applyFill="1" applyBorder="1" applyAlignment="1">
      <alignment vertical="center"/>
    </xf>
    <xf numFmtId="0" fontId="22" fillId="0" borderId="0" xfId="0" applyFont="1" applyFill="1" applyAlignment="1"/>
    <xf numFmtId="0" fontId="17" fillId="9" borderId="1" xfId="0" applyFont="1" applyFill="1" applyBorder="1" applyAlignment="1">
      <alignment vertical="center"/>
    </xf>
    <xf numFmtId="0" fontId="0" fillId="0" borderId="0" xfId="0"/>
    <xf numFmtId="0" fontId="15" fillId="0" borderId="0" xfId="0" applyFont="1" applyFill="1"/>
    <xf numFmtId="0" fontId="22" fillId="0" borderId="0" xfId="0" applyFont="1"/>
    <xf numFmtId="0" fontId="15" fillId="0" borderId="0" xfId="0" applyFont="1"/>
    <xf numFmtId="0" fontId="15" fillId="0" borderId="0" xfId="0" applyFont="1" applyFill="1" applyAlignment="1">
      <alignment horizontal="left"/>
    </xf>
    <xf numFmtId="165" fontId="16" fillId="0" borderId="1" xfId="225" applyFont="1" applyBorder="1" applyAlignment="1">
      <alignment horizontal="center"/>
    </xf>
    <xf numFmtId="0" fontId="15" fillId="0" borderId="2" xfId="0" applyFont="1" applyBorder="1"/>
    <xf numFmtId="0" fontId="0" fillId="0" borderId="0" xfId="0"/>
    <xf numFmtId="3" fontId="16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3" fontId="22" fillId="0" borderId="1" xfId="1092" applyNumberFormat="1" applyFont="1" applyFill="1" applyBorder="1" applyAlignment="1">
      <alignment horizontal="center" vertical="center" wrapText="1"/>
    </xf>
    <xf numFmtId="3" fontId="22" fillId="0" borderId="1" xfId="1092" applyNumberFormat="1" applyFont="1" applyFill="1" applyBorder="1" applyAlignment="1">
      <alignment horizontal="center" vertical="center" wrapText="1"/>
    </xf>
    <xf numFmtId="1" fontId="22" fillId="0" borderId="1" xfId="4593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170" fontId="15" fillId="0" borderId="1" xfId="0" applyNumberFormat="1" applyFont="1" applyFill="1" applyBorder="1"/>
    <xf numFmtId="167" fontId="15" fillId="0" borderId="1" xfId="672" applyNumberFormat="1" applyFont="1" applyFill="1" applyBorder="1"/>
    <xf numFmtId="172" fontId="15" fillId="0" borderId="1" xfId="215" applyNumberFormat="1" applyFont="1" applyFill="1" applyBorder="1" applyAlignment="1" applyProtection="1">
      <alignment horizontal="center" vertical="center" wrapText="1"/>
      <protection locked="0" hidden="1"/>
    </xf>
    <xf numFmtId="0" fontId="17" fillId="0" borderId="2" xfId="0" applyFont="1" applyFill="1" applyBorder="1" applyAlignment="1">
      <alignment horizontal="center" vertical="center" wrapText="1"/>
    </xf>
    <xf numFmtId="168" fontId="17" fillId="0" borderId="2" xfId="237" applyNumberFormat="1" applyFont="1" applyFill="1" applyBorder="1"/>
    <xf numFmtId="167" fontId="15" fillId="0" borderId="1" xfId="2852" applyNumberFormat="1" applyFont="1" applyFill="1" applyBorder="1"/>
    <xf numFmtId="167" fontId="15" fillId="0" borderId="1" xfId="723" applyNumberFormat="1" applyFont="1" applyFill="1" applyBorder="1"/>
    <xf numFmtId="0" fontId="15" fillId="0" borderId="1" xfId="0" applyFont="1" applyFill="1" applyBorder="1"/>
    <xf numFmtId="168" fontId="19" fillId="0" borderId="1" xfId="237" applyNumberFormat="1" applyFont="1" applyFill="1" applyBorder="1"/>
    <xf numFmtId="167" fontId="17" fillId="0" borderId="1" xfId="237" applyNumberFormat="1" applyFont="1" applyFill="1" applyBorder="1"/>
    <xf numFmtId="0" fontId="48" fillId="0" borderId="1" xfId="215" applyFont="1" applyFill="1" applyBorder="1" applyAlignment="1">
      <alignment wrapText="1"/>
    </xf>
    <xf numFmtId="167" fontId="15" fillId="0" borderId="0" xfId="0" applyNumberFormat="1" applyFont="1" applyFill="1"/>
    <xf numFmtId="174" fontId="15" fillId="0" borderId="0" xfId="0" applyNumberFormat="1" applyFont="1" applyFill="1"/>
    <xf numFmtId="0" fontId="15" fillId="0" borderId="0" xfId="0" applyFont="1" applyFill="1" applyBorder="1"/>
    <xf numFmtId="167" fontId="18" fillId="0" borderId="1" xfId="0" applyNumberFormat="1" applyFont="1" applyFill="1" applyBorder="1"/>
    <xf numFmtId="0" fontId="47" fillId="0" borderId="0" xfId="0" applyFont="1" applyFill="1"/>
    <xf numFmtId="0" fontId="46" fillId="0" borderId="1" xfId="175" applyNumberFormat="1" applyFont="1" applyFill="1" applyBorder="1" applyAlignment="1" applyProtection="1">
      <alignment horizontal="left" vertical="center" wrapText="1"/>
    </xf>
    <xf numFmtId="0" fontId="63" fillId="0" borderId="2" xfId="175" applyNumberFormat="1" applyFont="1" applyFill="1" applyBorder="1" applyAlignment="1" applyProtection="1">
      <alignment horizontal="left" vertical="center" wrapText="1"/>
    </xf>
    <xf numFmtId="168" fontId="15" fillId="0" borderId="2" xfId="0" applyNumberFormat="1" applyFont="1" applyFill="1" applyBorder="1"/>
    <xf numFmtId="0" fontId="49" fillId="0" borderId="1" xfId="0" applyFont="1" applyFill="1" applyBorder="1" applyAlignment="1">
      <alignment vertical="center" wrapText="1"/>
    </xf>
    <xf numFmtId="167" fontId="15" fillId="0" borderId="1" xfId="1292" applyNumberFormat="1" applyFont="1" applyFill="1" applyBorder="1"/>
    <xf numFmtId="0" fontId="15" fillId="0" borderId="1" xfId="175" applyNumberFormat="1" applyFont="1" applyFill="1" applyBorder="1" applyAlignment="1" applyProtection="1">
      <alignment horizontal="left" vertical="center" wrapText="1"/>
    </xf>
    <xf numFmtId="0" fontId="17" fillId="0" borderId="1" xfId="175" applyNumberFormat="1" applyFont="1" applyFill="1" applyBorder="1" applyAlignment="1" applyProtection="1">
      <alignment horizontal="left" vertical="center" wrapText="1"/>
    </xf>
    <xf numFmtId="0" fontId="31" fillId="0" borderId="1" xfId="175" applyNumberFormat="1" applyFont="1" applyFill="1" applyBorder="1" applyAlignment="1" applyProtection="1">
      <alignment horizontal="left" vertical="center" wrapText="1"/>
    </xf>
    <xf numFmtId="167" fontId="15" fillId="0" borderId="1" xfId="543" applyNumberFormat="1" applyFont="1" applyFill="1" applyBorder="1"/>
    <xf numFmtId="0" fontId="17" fillId="0" borderId="1" xfId="0" applyFont="1" applyFill="1" applyBorder="1"/>
    <xf numFmtId="49" fontId="17" fillId="0" borderId="1" xfId="0" applyNumberFormat="1" applyFont="1" applyFill="1" applyBorder="1" applyAlignment="1">
      <alignment horizontal="center" shrinkToFit="1"/>
    </xf>
    <xf numFmtId="0" fontId="15" fillId="0" borderId="1" xfId="217" applyFont="1" applyFill="1" applyBorder="1" applyAlignment="1">
      <alignment horizontal="left" vertical="center" wrapText="1"/>
    </xf>
    <xf numFmtId="0" fontId="21" fillId="0" borderId="1" xfId="0" applyFont="1" applyFill="1" applyBorder="1"/>
    <xf numFmtId="167" fontId="17" fillId="0" borderId="1" xfId="0" applyNumberFormat="1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vertical="center" wrapText="1"/>
    </xf>
    <xf numFmtId="167" fontId="15" fillId="0" borderId="1" xfId="814" applyNumberFormat="1" applyFont="1" applyFill="1" applyBorder="1"/>
    <xf numFmtId="167" fontId="21" fillId="0" borderId="1" xfId="0" applyNumberFormat="1" applyFont="1" applyFill="1" applyBorder="1"/>
    <xf numFmtId="0" fontId="49" fillId="0" borderId="1" xfId="175" applyNumberFormat="1" applyFont="1" applyFill="1" applyBorder="1" applyAlignment="1" applyProtection="1">
      <alignment horizontal="left" vertical="center" wrapText="1"/>
    </xf>
    <xf numFmtId="0" fontId="15" fillId="0" borderId="6" xfId="0" applyFont="1" applyFill="1" applyBorder="1" applyAlignment="1">
      <alignment vertical="center" wrapText="1"/>
    </xf>
    <xf numFmtId="167" fontId="15" fillId="0" borderId="1" xfId="688" applyNumberFormat="1" applyFont="1" applyFill="1" applyBorder="1"/>
    <xf numFmtId="0" fontId="0" fillId="0" borderId="0" xfId="0"/>
    <xf numFmtId="0" fontId="26" fillId="0" borderId="0" xfId="0" applyFont="1" applyFill="1"/>
    <xf numFmtId="0" fontId="15" fillId="0" borderId="0" xfId="4816" applyFont="1" applyFill="1" applyAlignment="1">
      <alignment wrapText="1"/>
    </xf>
    <xf numFmtId="0" fontId="0" fillId="0" borderId="0" xfId="0" applyFill="1"/>
    <xf numFmtId="0" fontId="22" fillId="0" borderId="0" xfId="0" applyFont="1" applyFill="1" applyBorder="1"/>
    <xf numFmtId="4" fontId="22" fillId="0" borderId="0" xfId="0" applyNumberFormat="1" applyFont="1" applyFill="1" applyBorder="1" applyAlignment="1">
      <alignment horizontal="center" vertical="center"/>
    </xf>
    <xf numFmtId="0" fontId="22" fillId="0" borderId="0" xfId="322" applyFont="1" applyFill="1" applyBorder="1"/>
    <xf numFmtId="0" fontId="19" fillId="0" borderId="8" xfId="322" applyFont="1" applyFill="1" applyBorder="1" applyAlignment="1">
      <alignment horizontal="center" wrapText="1"/>
    </xf>
    <xf numFmtId="165" fontId="22" fillId="0" borderId="0" xfId="338" applyFont="1" applyFill="1" applyBorder="1" applyAlignment="1">
      <alignment horizontal="center" vertical="center"/>
    </xf>
    <xf numFmtId="0" fontId="19" fillId="0" borderId="1" xfId="322" applyFont="1" applyFill="1" applyBorder="1" applyAlignment="1">
      <alignment horizontal="center" wrapText="1"/>
    </xf>
    <xf numFmtId="0" fontId="19" fillId="0" borderId="1" xfId="322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322" applyFont="1" applyFill="1" applyBorder="1" applyAlignment="1">
      <alignment wrapText="1"/>
    </xf>
    <xf numFmtId="49" fontId="19" fillId="0" borderId="1" xfId="322" applyNumberFormat="1" applyFont="1" applyFill="1" applyBorder="1" applyAlignment="1"/>
    <xf numFmtId="4" fontId="19" fillId="0" borderId="7" xfId="322" applyNumberFormat="1" applyFont="1" applyFill="1" applyBorder="1" applyAlignment="1">
      <alignment horizontal="center" vertical="center"/>
    </xf>
    <xf numFmtId="4" fontId="19" fillId="0" borderId="1" xfId="322" applyNumberFormat="1" applyFont="1" applyFill="1" applyBorder="1" applyAlignment="1">
      <alignment horizontal="center" vertical="center"/>
    </xf>
    <xf numFmtId="0" fontId="16" fillId="0" borderId="1" xfId="322" applyFont="1" applyFill="1" applyBorder="1" applyAlignment="1">
      <alignment wrapText="1"/>
    </xf>
    <xf numFmtId="49" fontId="16" fillId="0" borderId="1" xfId="322" applyNumberFormat="1" applyFont="1" applyFill="1" applyBorder="1" applyAlignment="1"/>
    <xf numFmtId="4" fontId="16" fillId="0" borderId="1" xfId="338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" fontId="16" fillId="0" borderId="1" xfId="322" applyNumberFormat="1" applyFont="1" applyFill="1" applyBorder="1" applyAlignment="1">
      <alignment horizontal="center" vertical="center"/>
    </xf>
    <xf numFmtId="4" fontId="0" fillId="0" borderId="0" xfId="0" applyNumberFormat="1" applyFill="1"/>
    <xf numFmtId="4" fontId="15" fillId="0" borderId="0" xfId="0" applyNumberFormat="1" applyFont="1" applyFill="1" applyBorder="1"/>
    <xf numFmtId="0" fontId="16" fillId="0" borderId="1" xfId="322" applyNumberFormat="1" applyFont="1" applyFill="1" applyBorder="1" applyAlignment="1">
      <alignment wrapText="1"/>
    </xf>
    <xf numFmtId="0" fontId="15" fillId="0" borderId="5" xfId="0" applyFont="1" applyFill="1" applyBorder="1" applyAlignment="1">
      <alignment vertical="center" wrapText="1"/>
    </xf>
    <xf numFmtId="49" fontId="46" fillId="0" borderId="21" xfId="24" applyNumberFormat="1" applyFont="1" applyFill="1" applyProtection="1">
      <alignment vertical="top" wrapText="1"/>
    </xf>
    <xf numFmtId="0" fontId="0" fillId="0" borderId="0" xfId="0"/>
    <xf numFmtId="0" fontId="15" fillId="0" borderId="0" xfId="0" applyFont="1" applyFill="1" applyAlignment="1">
      <alignment horizontal="left"/>
    </xf>
    <xf numFmtId="0" fontId="15" fillId="0" borderId="0" xfId="0" applyFont="1" applyFill="1"/>
    <xf numFmtId="0" fontId="21" fillId="0" borderId="0" xfId="0" applyFont="1" applyFill="1" applyBorder="1"/>
    <xf numFmtId="0" fontId="21" fillId="0" borderId="0" xfId="0" applyFont="1" applyFill="1"/>
    <xf numFmtId="0" fontId="17" fillId="0" borderId="0" xfId="0" applyFont="1" applyFill="1"/>
    <xf numFmtId="0" fontId="17" fillId="0" borderId="0" xfId="0" applyFont="1" applyFill="1" applyBorder="1"/>
    <xf numFmtId="0" fontId="18" fillId="0" borderId="0" xfId="0" applyFont="1" applyFill="1" applyBorder="1"/>
    <xf numFmtId="0" fontId="15" fillId="0" borderId="0" xfId="0" applyFont="1" applyAlignment="1">
      <alignment wrapText="1"/>
    </xf>
    <xf numFmtId="0" fontId="16" fillId="0" borderId="0" xfId="0" applyFont="1"/>
    <xf numFmtId="0" fontId="22" fillId="0" borderId="0" xfId="0" applyFont="1"/>
    <xf numFmtId="0" fontId="19" fillId="0" borderId="1" xfId="0" applyFont="1" applyBorder="1"/>
    <xf numFmtId="0" fontId="15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49" fontId="17" fillId="0" borderId="1" xfId="0" applyNumberFormat="1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49" fontId="47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right" vertical="center"/>
    </xf>
    <xf numFmtId="49" fontId="16" fillId="0" borderId="1" xfId="0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right" vertical="center"/>
    </xf>
    <xf numFmtId="0" fontId="16" fillId="0" borderId="0" xfId="0" applyFont="1" applyFill="1"/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vertical="center" shrinkToFit="1"/>
    </xf>
    <xf numFmtId="0" fontId="15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46" fillId="0" borderId="1" xfId="0" applyFont="1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vertical="center" shrinkToFit="1"/>
    </xf>
    <xf numFmtId="0" fontId="19" fillId="0" borderId="1" xfId="0" applyFont="1" applyFill="1" applyBorder="1" applyAlignment="1">
      <alignment vertical="center"/>
    </xf>
    <xf numFmtId="0" fontId="0" fillId="0" borderId="0" xfId="0" applyFill="1"/>
    <xf numFmtId="168" fontId="15" fillId="9" borderId="2" xfId="0" applyNumberFormat="1" applyFont="1" applyFill="1" applyBorder="1"/>
    <xf numFmtId="49" fontId="15" fillId="0" borderId="1" xfId="0" applyNumberFormat="1" applyFont="1" applyFill="1" applyBorder="1" applyAlignment="1">
      <alignment horizontal="center" shrinkToFit="1"/>
    </xf>
    <xf numFmtId="174" fontId="17" fillId="0" borderId="0" xfId="0" applyNumberFormat="1" applyFont="1" applyFill="1"/>
    <xf numFmtId="0" fontId="16" fillId="0" borderId="1" xfId="344" applyFont="1" applyBorder="1" applyAlignment="1">
      <alignment wrapText="1"/>
    </xf>
    <xf numFmtId="49" fontId="16" fillId="0" borderId="1" xfId="344" applyNumberFormat="1" applyFont="1" applyBorder="1" applyAlignment="1"/>
    <xf numFmtId="0" fontId="16" fillId="0" borderId="1" xfId="0" applyFont="1" applyBorder="1" applyAlignment="1">
      <alignment wrapText="1"/>
    </xf>
    <xf numFmtId="0" fontId="19" fillId="0" borderId="1" xfId="344" applyFont="1" applyBorder="1" applyAlignment="1">
      <alignment horizontal="center" vertical="center" wrapText="1"/>
    </xf>
    <xf numFmtId="49" fontId="19" fillId="0" borderId="1" xfId="344" applyNumberFormat="1" applyFont="1" applyBorder="1" applyAlignment="1">
      <alignment horizontal="center" vertical="center" wrapText="1"/>
    </xf>
    <xf numFmtId="0" fontId="19" fillId="0" borderId="1" xfId="344" applyFont="1" applyBorder="1" applyAlignment="1">
      <alignment wrapText="1"/>
    </xf>
    <xf numFmtId="49" fontId="19" fillId="0" borderId="1" xfId="344" applyNumberFormat="1" applyFont="1" applyBorder="1" applyAlignment="1"/>
    <xf numFmtId="4" fontId="19" fillId="0" borderId="1" xfId="344" applyNumberFormat="1" applyFont="1" applyFill="1" applyBorder="1" applyAlignment="1">
      <alignment horizontal="center"/>
    </xf>
    <xf numFmtId="4" fontId="22" fillId="0" borderId="0" xfId="0" applyNumberFormat="1" applyFont="1"/>
    <xf numFmtId="49" fontId="15" fillId="0" borderId="1" xfId="711" applyNumberFormat="1" applyFont="1" applyFill="1" applyBorder="1" applyAlignment="1">
      <alignment horizontal="center" vertical="center" shrinkToFit="1"/>
    </xf>
    <xf numFmtId="49" fontId="15" fillId="0" borderId="1" xfId="711" applyNumberFormat="1" applyFont="1" applyFill="1" applyBorder="1" applyAlignment="1">
      <alignment vertical="center" shrinkToFit="1"/>
    </xf>
    <xf numFmtId="0" fontId="46" fillId="0" borderId="1" xfId="711" applyFont="1" applyFill="1" applyBorder="1" applyAlignment="1">
      <alignment vertical="center" wrapText="1"/>
    </xf>
    <xf numFmtId="0" fontId="19" fillId="9" borderId="1" xfId="344" applyFont="1" applyFill="1" applyBorder="1" applyAlignment="1">
      <alignment horizontal="center"/>
    </xf>
    <xf numFmtId="4" fontId="19" fillId="9" borderId="1" xfId="344" applyNumberFormat="1" applyFont="1" applyFill="1" applyBorder="1" applyAlignment="1">
      <alignment horizontal="center"/>
    </xf>
    <xf numFmtId="4" fontId="16" fillId="9" borderId="1" xfId="344" applyNumberFormat="1" applyFont="1" applyFill="1" applyBorder="1" applyAlignment="1">
      <alignment horizontal="center"/>
    </xf>
    <xf numFmtId="4" fontId="16" fillId="9" borderId="1" xfId="360" applyNumberFormat="1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19" fillId="9" borderId="1" xfId="0" applyFont="1" applyFill="1" applyBorder="1" applyAlignment="1">
      <alignment horizontal="center"/>
    </xf>
    <xf numFmtId="49" fontId="16" fillId="0" borderId="1" xfId="1030" applyNumberFormat="1" applyFont="1" applyBorder="1" applyAlignment="1"/>
    <xf numFmtId="0" fontId="16" fillId="0" borderId="1" xfId="1021" applyFont="1" applyBorder="1" applyAlignment="1">
      <alignment wrapText="1"/>
    </xf>
    <xf numFmtId="49" fontId="16" fillId="0" borderId="1" xfId="1021" applyNumberFormat="1" applyFont="1" applyBorder="1" applyAlignment="1"/>
    <xf numFmtId="4" fontId="16" fillId="0" borderId="1" xfId="1021" applyNumberFormat="1" applyFont="1" applyFill="1" applyBorder="1" applyAlignment="1">
      <alignment horizontal="center"/>
    </xf>
    <xf numFmtId="4" fontId="22" fillId="0" borderId="1" xfId="0" applyNumberFormat="1" applyFont="1" applyBorder="1"/>
    <xf numFmtId="165" fontId="16" fillId="9" borderId="0" xfId="225" applyFont="1" applyFill="1" applyAlignment="1">
      <alignment horizontal="center" vertical="center" wrapText="1"/>
    </xf>
    <xf numFmtId="165" fontId="16" fillId="9" borderId="1" xfId="225" applyFont="1" applyFill="1" applyBorder="1" applyAlignment="1">
      <alignment horizontal="center"/>
    </xf>
    <xf numFmtId="4" fontId="16" fillId="9" borderId="1" xfId="1021" applyNumberFormat="1" applyFont="1" applyFill="1" applyBorder="1" applyAlignment="1">
      <alignment horizontal="center"/>
    </xf>
    <xf numFmtId="165" fontId="16" fillId="9" borderId="1" xfId="225" applyFont="1" applyFill="1" applyBorder="1" applyAlignment="1">
      <alignment horizontal="center" vertical="center"/>
    </xf>
    <xf numFmtId="49" fontId="51" fillId="0" borderId="21" xfId="266" applyNumberFormat="1" applyFont="1" applyAlignment="1" applyProtection="1">
      <alignment horizontal="left" vertical="center" wrapText="1"/>
    </xf>
    <xf numFmtId="0" fontId="16" fillId="0" borderId="1" xfId="476" applyFont="1" applyBorder="1" applyAlignment="1">
      <alignment wrapText="1"/>
    </xf>
    <xf numFmtId="49" fontId="15" fillId="0" borderId="1" xfId="0" applyNumberFormat="1" applyFont="1" applyFill="1" applyBorder="1" applyAlignment="1">
      <alignment horizontal="center" vertical="center" shrinkToFit="1"/>
    </xf>
    <xf numFmtId="0" fontId="16" fillId="0" borderId="0" xfId="5164" applyFont="1" applyAlignment="1">
      <alignment horizontal="center"/>
    </xf>
    <xf numFmtId="0" fontId="15" fillId="0" borderId="0" xfId="5164" applyFont="1" applyAlignment="1">
      <alignment horizontal="justify"/>
    </xf>
    <xf numFmtId="0" fontId="13" fillId="0" borderId="0" xfId="5164"/>
    <xf numFmtId="0" fontId="16" fillId="0" borderId="0" xfId="5164" applyFont="1"/>
    <xf numFmtId="0" fontId="16" fillId="0" borderId="0" xfId="378" applyFont="1"/>
    <xf numFmtId="0" fontId="16" fillId="0" borderId="9" xfId="378" applyFont="1" applyBorder="1" applyAlignment="1">
      <alignment horizontal="center" vertical="top" wrapText="1"/>
    </xf>
    <xf numFmtId="0" fontId="16" fillId="0" borderId="10" xfId="378" applyFont="1" applyBorder="1" applyAlignment="1">
      <alignment horizontal="center" vertical="top" wrapText="1"/>
    </xf>
    <xf numFmtId="0" fontId="16" fillId="0" borderId="3" xfId="378" applyFont="1" applyBorder="1" applyAlignment="1">
      <alignment horizontal="center" vertical="top" wrapText="1"/>
    </xf>
    <xf numFmtId="0" fontId="16" fillId="0" borderId="4" xfId="378" applyFont="1" applyBorder="1" applyAlignment="1">
      <alignment horizontal="center" vertical="top" wrapText="1"/>
    </xf>
    <xf numFmtId="0" fontId="19" fillId="0" borderId="3" xfId="378" applyFont="1" applyBorder="1" applyAlignment="1">
      <alignment horizontal="center" vertical="top" wrapText="1"/>
    </xf>
    <xf numFmtId="0" fontId="19" fillId="0" borderId="4" xfId="378" applyFont="1" applyBorder="1" applyAlignment="1">
      <alignment horizontal="center" vertical="top" wrapText="1"/>
    </xf>
    <xf numFmtId="0" fontId="16" fillId="0" borderId="3" xfId="378" applyFont="1" applyBorder="1" applyAlignment="1">
      <alignment horizontal="justify" vertical="top" wrapText="1"/>
    </xf>
    <xf numFmtId="0" fontId="16" fillId="0" borderId="4" xfId="378" applyFont="1" applyBorder="1" applyAlignment="1">
      <alignment horizontal="justify" vertical="top" wrapText="1"/>
    </xf>
    <xf numFmtId="0" fontId="50" fillId="0" borderId="3" xfId="5221" applyFont="1" applyBorder="1" applyAlignment="1">
      <alignment horizontal="justify" vertical="top" wrapText="1"/>
    </xf>
    <xf numFmtId="0" fontId="50" fillId="0" borderId="4" xfId="5221" applyFont="1" applyBorder="1" applyAlignment="1">
      <alignment horizontal="justify" vertical="top" wrapText="1"/>
    </xf>
    <xf numFmtId="0" fontId="16" fillId="0" borderId="4" xfId="0" applyFont="1" applyBorder="1" applyAlignment="1">
      <alignment horizontal="justify" vertical="top" wrapText="1"/>
    </xf>
    <xf numFmtId="0" fontId="51" fillId="0" borderId="4" xfId="0" applyFont="1" applyBorder="1" applyAlignment="1">
      <alignment vertical="top" wrapText="1"/>
    </xf>
    <xf numFmtId="0" fontId="16" fillId="0" borderId="1" xfId="378" applyFont="1" applyBorder="1" applyAlignment="1">
      <alignment wrapText="1"/>
    </xf>
    <xf numFmtId="49" fontId="16" fillId="0" borderId="1" xfId="378" applyNumberFormat="1" applyFont="1" applyBorder="1" applyAlignment="1"/>
    <xf numFmtId="0" fontId="19" fillId="0" borderId="1" xfId="378" applyFont="1" applyBorder="1" applyAlignment="1">
      <alignment wrapText="1"/>
    </xf>
    <xf numFmtId="49" fontId="19" fillId="0" borderId="1" xfId="378" applyNumberFormat="1" applyFont="1" applyBorder="1" applyAlignment="1"/>
    <xf numFmtId="0" fontId="16" fillId="0" borderId="1" xfId="378" applyFont="1" applyFill="1" applyBorder="1" applyAlignment="1">
      <alignment wrapText="1"/>
    </xf>
    <xf numFmtId="49" fontId="16" fillId="0" borderId="1" xfId="378" applyNumberFormat="1" applyFont="1" applyFill="1" applyBorder="1" applyAlignment="1"/>
    <xf numFmtId="0" fontId="16" fillId="0" borderId="1" xfId="378" applyNumberFormat="1" applyFont="1" applyFill="1" applyBorder="1" applyAlignment="1">
      <alignment wrapText="1"/>
    </xf>
    <xf numFmtId="0" fontId="16" fillId="0" borderId="0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justify" vertical="top" wrapText="1"/>
    </xf>
    <xf numFmtId="49" fontId="16" fillId="0" borderId="7" xfId="378" applyNumberFormat="1" applyFont="1" applyBorder="1" applyAlignment="1"/>
    <xf numFmtId="0" fontId="0" fillId="0" borderId="0" xfId="0"/>
    <xf numFmtId="0" fontId="22" fillId="0" borderId="0" xfId="0" applyFont="1"/>
    <xf numFmtId="0" fontId="3" fillId="0" borderId="0" xfId="5282"/>
    <xf numFmtId="0" fontId="15" fillId="0" borderId="0" xfId="5247" applyFont="1" applyAlignment="1">
      <alignment horizontal="justify"/>
    </xf>
    <xf numFmtId="0" fontId="15" fillId="0" borderId="0" xfId="0" applyFont="1" applyAlignment="1">
      <alignment horizontal="justify"/>
    </xf>
    <xf numFmtId="0" fontId="13" fillId="0" borderId="0" xfId="5247"/>
    <xf numFmtId="0" fontId="48" fillId="0" borderId="0" xfId="5282" applyFont="1"/>
    <xf numFmtId="0" fontId="16" fillId="0" borderId="1" xfId="0" applyFont="1" applyBorder="1" applyAlignment="1">
      <alignment wrapText="1"/>
    </xf>
    <xf numFmtId="0" fontId="16" fillId="0" borderId="4" xfId="0" applyFont="1" applyBorder="1" applyAlignment="1">
      <alignment horizontal="justify" vertical="top" wrapText="1"/>
    </xf>
    <xf numFmtId="0" fontId="48" fillId="0" borderId="9" xfId="5252" applyFont="1" applyBorder="1" applyAlignment="1">
      <alignment vertical="top" wrapText="1"/>
    </xf>
    <xf numFmtId="0" fontId="48" fillId="0" borderId="10" xfId="5252" applyFont="1" applyBorder="1" applyAlignment="1">
      <alignment vertical="top" wrapText="1"/>
    </xf>
    <xf numFmtId="0" fontId="48" fillId="0" borderId="3" xfId="5252" applyFont="1" applyBorder="1" applyAlignment="1">
      <alignment horizontal="center" vertical="top" wrapText="1"/>
    </xf>
    <xf numFmtId="0" fontId="48" fillId="0" borderId="4" xfId="5252" applyFont="1" applyBorder="1" applyAlignment="1">
      <alignment horizontal="center" vertical="top" wrapText="1"/>
    </xf>
    <xf numFmtId="0" fontId="48" fillId="0" borderId="3" xfId="5252" applyFont="1" applyBorder="1" applyAlignment="1">
      <alignment vertical="top" wrapText="1"/>
    </xf>
    <xf numFmtId="0" fontId="52" fillId="0" borderId="4" xfId="5252" applyFont="1" applyBorder="1" applyAlignment="1">
      <alignment horizontal="justify" vertical="top" wrapText="1"/>
    </xf>
    <xf numFmtId="0" fontId="48" fillId="0" borderId="4" xfId="5252" applyFont="1" applyBorder="1" applyAlignment="1">
      <alignment vertical="top" wrapText="1"/>
    </xf>
    <xf numFmtId="49" fontId="16" fillId="0" borderId="1" xfId="405" applyNumberFormat="1" applyFont="1" applyBorder="1" applyAlignment="1"/>
    <xf numFmtId="0" fontId="48" fillId="0" borderId="66" xfId="5252" applyFont="1" applyBorder="1" applyAlignment="1">
      <alignment vertical="top" wrapText="1"/>
    </xf>
    <xf numFmtId="49" fontId="16" fillId="0" borderId="5" xfId="405" applyNumberFormat="1" applyFont="1" applyBorder="1" applyAlignment="1"/>
    <xf numFmtId="0" fontId="16" fillId="0" borderId="70" xfId="0" applyFont="1" applyBorder="1" applyAlignment="1">
      <alignment horizontal="justify" vertical="top" wrapText="1"/>
    </xf>
    <xf numFmtId="0" fontId="3" fillId="0" borderId="0" xfId="5146"/>
    <xf numFmtId="0" fontId="15" fillId="0" borderId="0" xfId="5149" applyFont="1" applyAlignment="1">
      <alignment horizontal="justify"/>
    </xf>
    <xf numFmtId="0" fontId="13" fillId="0" borderId="0" xfId="5149"/>
    <xf numFmtId="0" fontId="48" fillId="0" borderId="0" xfId="5146" applyFont="1"/>
    <xf numFmtId="0" fontId="16" fillId="0" borderId="4" xfId="0" applyFont="1" applyBorder="1" applyAlignment="1">
      <alignment horizontal="justify" vertical="top" wrapText="1"/>
    </xf>
    <xf numFmtId="0" fontId="51" fillId="0" borderId="4" xfId="0" applyFont="1" applyBorder="1" applyAlignment="1">
      <alignment vertical="top" wrapText="1"/>
    </xf>
    <xf numFmtId="0" fontId="15" fillId="0" borderId="4" xfId="0" applyFont="1" applyBorder="1" applyAlignment="1">
      <alignment horizontal="justify" vertical="top" wrapText="1"/>
    </xf>
    <xf numFmtId="0" fontId="15" fillId="0" borderId="3" xfId="0" applyFont="1" applyBorder="1" applyAlignment="1">
      <alignment vertical="top" wrapText="1"/>
    </xf>
    <xf numFmtId="0" fontId="48" fillId="0" borderId="10" xfId="5579" applyFont="1" applyBorder="1" applyAlignment="1">
      <alignment vertical="top" wrapText="1"/>
    </xf>
    <xf numFmtId="0" fontId="48" fillId="0" borderId="3" xfId="5579" applyFont="1" applyBorder="1" applyAlignment="1">
      <alignment horizontal="center" vertical="top" wrapText="1"/>
    </xf>
    <xf numFmtId="0" fontId="48" fillId="0" borderId="4" xfId="5579" applyFont="1" applyBorder="1" applyAlignment="1">
      <alignment horizontal="center" vertical="top" wrapText="1"/>
    </xf>
    <xf numFmtId="0" fontId="48" fillId="0" borderId="3" xfId="5579" applyFont="1" applyBorder="1" applyAlignment="1">
      <alignment vertical="top" wrapText="1"/>
    </xf>
    <xf numFmtId="0" fontId="52" fillId="0" borderId="4" xfId="5579" applyFont="1" applyBorder="1" applyAlignment="1">
      <alignment horizontal="justify" vertical="top" wrapText="1"/>
    </xf>
    <xf numFmtId="0" fontId="48" fillId="0" borderId="4" xfId="5579" applyFont="1" applyBorder="1" applyAlignment="1">
      <alignment horizontal="justify" vertical="top" wrapText="1"/>
    </xf>
    <xf numFmtId="0" fontId="48" fillId="0" borderId="9" xfId="5579" applyFont="1" applyBorder="1" applyAlignment="1">
      <alignment horizontal="center" vertical="top" wrapText="1"/>
    </xf>
    <xf numFmtId="0" fontId="16" fillId="0" borderId="1" xfId="430" applyFont="1" applyBorder="1" applyAlignment="1">
      <alignment wrapText="1"/>
    </xf>
    <xf numFmtId="49" fontId="16" fillId="0" borderId="1" xfId="430" applyNumberFormat="1" applyFont="1" applyBorder="1" applyAlignment="1"/>
    <xf numFmtId="49" fontId="16" fillId="0" borderId="7" xfId="430" applyNumberFormat="1" applyFont="1" applyBorder="1" applyAlignment="1"/>
    <xf numFmtId="0" fontId="16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vertical="center" shrinkToFit="1"/>
    </xf>
    <xf numFmtId="49" fontId="15" fillId="0" borderId="1" xfId="0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vertical="center" shrinkToFit="1"/>
    </xf>
    <xf numFmtId="167" fontId="47" fillId="0" borderId="1" xfId="0" applyNumberFormat="1" applyFont="1" applyFill="1" applyBorder="1"/>
    <xf numFmtId="49" fontId="15" fillId="0" borderId="1" xfId="0" applyNumberFormat="1" applyFont="1" applyFill="1" applyBorder="1" applyAlignment="1">
      <alignment vertical="center" shrinkToFit="1"/>
    </xf>
    <xf numFmtId="49" fontId="15" fillId="0" borderId="1" xfId="0" applyNumberFormat="1" applyFont="1" applyFill="1" applyBorder="1" applyAlignment="1">
      <alignment horizontal="center" vertical="center" shrinkToFit="1"/>
    </xf>
    <xf numFmtId="4" fontId="79" fillId="9" borderId="1" xfId="344" applyNumberFormat="1" applyFont="1" applyFill="1" applyBorder="1" applyAlignment="1">
      <alignment horizontal="center"/>
    </xf>
    <xf numFmtId="4" fontId="79" fillId="9" borderId="1" xfId="360" applyNumberFormat="1" applyFont="1" applyFill="1" applyBorder="1" applyAlignment="1">
      <alignment horizontal="center"/>
    </xf>
    <xf numFmtId="165" fontId="79" fillId="9" borderId="1" xfId="225" applyFont="1" applyFill="1" applyBorder="1" applyAlignment="1">
      <alignment horizontal="center"/>
    </xf>
    <xf numFmtId="0" fontId="79" fillId="9" borderId="1" xfId="0" applyFont="1" applyFill="1" applyBorder="1" applyAlignment="1">
      <alignment horizontal="center"/>
    </xf>
    <xf numFmtId="165" fontId="79" fillId="9" borderId="1" xfId="225" applyFont="1" applyFill="1" applyBorder="1" applyAlignment="1">
      <alignment horizontal="center" vertical="center"/>
    </xf>
    <xf numFmtId="4" fontId="79" fillId="9" borderId="1" xfId="1030" applyNumberFormat="1" applyFont="1" applyFill="1" applyBorder="1" applyAlignment="1">
      <alignment horizontal="center"/>
    </xf>
    <xf numFmtId="0" fontId="22" fillId="0" borderId="1" xfId="0" applyFont="1" applyBorder="1"/>
    <xf numFmtId="0" fontId="79" fillId="0" borderId="1" xfId="344" applyFont="1" applyBorder="1" applyAlignment="1">
      <alignment wrapText="1"/>
    </xf>
    <xf numFmtId="4" fontId="19" fillId="9" borderId="2" xfId="344" applyNumberFormat="1" applyFont="1" applyFill="1" applyBorder="1" applyAlignment="1">
      <alignment horizontal="center"/>
    </xf>
    <xf numFmtId="4" fontId="16" fillId="9" borderId="2" xfId="344" applyNumberFormat="1" applyFont="1" applyFill="1" applyBorder="1" applyAlignment="1">
      <alignment horizontal="center"/>
    </xf>
    <xf numFmtId="4" fontId="16" fillId="9" borderId="2" xfId="360" applyNumberFormat="1" applyFont="1" applyFill="1" applyBorder="1" applyAlignment="1">
      <alignment horizontal="center"/>
    </xf>
    <xf numFmtId="4" fontId="16" fillId="9" borderId="2" xfId="1030" applyNumberFormat="1" applyFont="1" applyFill="1" applyBorder="1" applyAlignment="1">
      <alignment horizontal="center"/>
    </xf>
    <xf numFmtId="4" fontId="16" fillId="9" borderId="2" xfId="1021" applyNumberFormat="1" applyFont="1" applyFill="1" applyBorder="1" applyAlignment="1">
      <alignment horizontal="center"/>
    </xf>
    <xf numFmtId="2" fontId="16" fillId="9" borderId="2" xfId="344" applyNumberFormat="1" applyFont="1" applyFill="1" applyBorder="1" applyAlignment="1">
      <alignment horizontal="center"/>
    </xf>
    <xf numFmtId="0" fontId="16" fillId="9" borderId="2" xfId="0" applyFont="1" applyFill="1" applyBorder="1" applyAlignment="1">
      <alignment horizontal="center"/>
    </xf>
    <xf numFmtId="0" fontId="19" fillId="9" borderId="2" xfId="0" applyFont="1" applyFill="1" applyBorder="1" applyAlignment="1">
      <alignment horizontal="center"/>
    </xf>
    <xf numFmtId="0" fontId="16" fillId="0" borderId="1" xfId="0" applyFont="1" applyBorder="1"/>
    <xf numFmtId="49" fontId="15" fillId="0" borderId="1" xfId="0" applyNumberFormat="1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vertical="center" shrinkToFit="1"/>
    </xf>
    <xf numFmtId="4" fontId="16" fillId="0" borderId="1" xfId="360" applyNumberFormat="1" applyFont="1" applyFill="1" applyBorder="1" applyAlignment="1">
      <alignment horizontal="center"/>
    </xf>
    <xf numFmtId="165" fontId="16" fillId="0" borderId="1" xfId="225" applyFont="1" applyFill="1" applyBorder="1" applyAlignment="1">
      <alignment horizontal="center"/>
    </xf>
    <xf numFmtId="2" fontId="16" fillId="0" borderId="1" xfId="344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4" fontId="16" fillId="0" borderId="1" xfId="344" applyNumberFormat="1" applyFont="1" applyFill="1" applyBorder="1" applyAlignment="1">
      <alignment horizontal="center"/>
    </xf>
    <xf numFmtId="0" fontId="16" fillId="0" borderId="1" xfId="344" applyFont="1" applyBorder="1" applyAlignment="1">
      <alignment wrapText="1"/>
    </xf>
    <xf numFmtId="49" fontId="16" fillId="0" borderId="1" xfId="344" applyNumberFormat="1" applyFont="1" applyBorder="1" applyAlignment="1"/>
    <xf numFmtId="0" fontId="16" fillId="0" borderId="1" xfId="0" applyFont="1" applyBorder="1" applyAlignment="1">
      <alignment wrapText="1"/>
    </xf>
    <xf numFmtId="4" fontId="19" fillId="9" borderId="1" xfId="344" applyNumberFormat="1" applyFont="1" applyFill="1" applyBorder="1" applyAlignment="1">
      <alignment horizontal="center"/>
    </xf>
    <xf numFmtId="4" fontId="16" fillId="9" borderId="1" xfId="344" applyNumberFormat="1" applyFont="1" applyFill="1" applyBorder="1" applyAlignment="1">
      <alignment horizontal="center"/>
    </xf>
    <xf numFmtId="4" fontId="16" fillId="9" borderId="1" xfId="360" applyNumberFormat="1" applyFont="1" applyFill="1" applyBorder="1" applyAlignment="1">
      <alignment horizontal="center"/>
    </xf>
    <xf numFmtId="49" fontId="15" fillId="0" borderId="5" xfId="0" applyNumberFormat="1" applyFont="1" applyFill="1" applyBorder="1" applyAlignment="1">
      <alignment horizontal="center" vertical="center" shrinkToFit="1"/>
    </xf>
    <xf numFmtId="167" fontId="15" fillId="0" borderId="1" xfId="7110" applyNumberFormat="1" applyFont="1" applyFill="1" applyBorder="1"/>
    <xf numFmtId="167" fontId="17" fillId="0" borderId="1" xfId="6372" applyNumberFormat="1" applyFont="1" applyFill="1" applyBorder="1"/>
    <xf numFmtId="164" fontId="15" fillId="0" borderId="0" xfId="210" applyFont="1" applyFill="1" applyBorder="1" applyAlignment="1">
      <alignment wrapText="1"/>
    </xf>
    <xf numFmtId="167" fontId="15" fillId="0" borderId="1" xfId="6372" applyNumberFormat="1" applyFont="1" applyFill="1" applyBorder="1"/>
    <xf numFmtId="167" fontId="17" fillId="0" borderId="1" xfId="7110" applyNumberFormat="1" applyFont="1" applyFill="1" applyBorder="1"/>
    <xf numFmtId="0" fontId="15" fillId="0" borderId="0" xfId="0" applyFont="1" applyFill="1"/>
    <xf numFmtId="0" fontId="17" fillId="0" borderId="0" xfId="0" applyFont="1" applyFill="1"/>
    <xf numFmtId="49" fontId="17" fillId="0" borderId="1" xfId="0" applyNumberFormat="1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vertical="center" shrinkToFit="1"/>
    </xf>
    <xf numFmtId="0" fontId="15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vertical="center" shrinkToFit="1"/>
    </xf>
    <xf numFmtId="0" fontId="15" fillId="9" borderId="0" xfId="0" applyFont="1" applyFill="1"/>
    <xf numFmtId="0" fontId="47" fillId="0" borderId="5" xfId="711" applyFont="1" applyFill="1" applyBorder="1" applyAlignment="1">
      <alignment vertical="center" wrapText="1"/>
    </xf>
    <xf numFmtId="0" fontId="15" fillId="0" borderId="0" xfId="0" applyFont="1" applyFill="1"/>
    <xf numFmtId="0" fontId="21" fillId="0" borderId="0" xfId="0" applyFont="1" applyFill="1" applyBorder="1"/>
    <xf numFmtId="0" fontId="21" fillId="0" borderId="0" xfId="0" applyFont="1" applyFill="1"/>
    <xf numFmtId="0" fontId="17" fillId="0" borderId="0" xfId="0" applyFont="1" applyFill="1"/>
    <xf numFmtId="0" fontId="17" fillId="0" borderId="0" xfId="0" applyFont="1" applyFill="1" applyBorder="1"/>
    <xf numFmtId="0" fontId="18" fillId="0" borderId="0" xfId="0" applyFont="1" applyFill="1" applyBorder="1"/>
    <xf numFmtId="0" fontId="15" fillId="0" borderId="0" xfId="0" applyFont="1" applyFill="1" applyAlignment="1">
      <alignment horizontal="left" wrapText="1"/>
    </xf>
    <xf numFmtId="0" fontId="15" fillId="0" borderId="1" xfId="0" applyFont="1" applyFill="1" applyBorder="1" applyAlignment="1">
      <alignment wrapText="1"/>
    </xf>
    <xf numFmtId="0" fontId="17" fillId="0" borderId="1" xfId="223" applyFont="1" applyFill="1" applyBorder="1" applyAlignment="1">
      <alignment horizontal="center" vertical="center" wrapText="1"/>
    </xf>
    <xf numFmtId="0" fontId="26" fillId="0" borderId="0" xfId="0" applyFont="1" applyFill="1"/>
    <xf numFmtId="0" fontId="17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0" fontId="26" fillId="0" borderId="0" xfId="0" applyFont="1" applyFill="1" applyAlignment="1">
      <alignment wrapText="1"/>
    </xf>
    <xf numFmtId="0" fontId="15" fillId="0" borderId="0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49" fontId="18" fillId="8" borderId="1" xfId="0" applyNumberFormat="1" applyFont="1" applyFill="1" applyBorder="1" applyAlignment="1">
      <alignment horizontal="center" vertical="center" shrinkToFit="1"/>
    </xf>
    <xf numFmtId="0" fontId="15" fillId="8" borderId="0" xfId="0" applyFont="1" applyFill="1"/>
    <xf numFmtId="49" fontId="27" fillId="8" borderId="1" xfId="0" applyNumberFormat="1" applyFont="1" applyFill="1" applyBorder="1" applyAlignment="1">
      <alignment horizontal="center" vertical="center" shrinkToFit="1"/>
    </xf>
    <xf numFmtId="0" fontId="27" fillId="8" borderId="0" xfId="0" applyFont="1" applyFill="1"/>
    <xf numFmtId="49" fontId="19" fillId="8" borderId="1" xfId="0" applyNumberFormat="1" applyFont="1" applyFill="1" applyBorder="1" applyAlignment="1">
      <alignment horizontal="center" vertical="center" shrinkToFit="1"/>
    </xf>
    <xf numFmtId="0" fontId="19" fillId="8" borderId="0" xfId="0" applyFont="1" applyFill="1"/>
    <xf numFmtId="0" fontId="16" fillId="8" borderId="0" xfId="0" applyFont="1" applyFill="1"/>
    <xf numFmtId="0" fontId="28" fillId="8" borderId="0" xfId="0" applyFont="1" applyFill="1"/>
    <xf numFmtId="49" fontId="16" fillId="0" borderId="1" xfId="0" applyNumberFormat="1" applyFont="1" applyFill="1" applyBorder="1" applyAlignment="1">
      <alignment horizontal="center" vertical="center" shrinkToFit="1"/>
    </xf>
    <xf numFmtId="0" fontId="16" fillId="0" borderId="0" xfId="0" applyFont="1" applyFill="1"/>
    <xf numFmtId="0" fontId="17" fillId="0" borderId="1" xfId="223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27" fillId="8" borderId="1" xfId="0" applyFont="1" applyFill="1" applyBorder="1" applyAlignment="1">
      <alignment horizontal="left" vertical="center" wrapText="1"/>
    </xf>
    <xf numFmtId="49" fontId="27" fillId="8" borderId="1" xfId="0" applyNumberFormat="1" applyFont="1" applyFill="1" applyBorder="1" applyAlignment="1">
      <alignment vertical="center" shrinkToFit="1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vertical="center" shrinkToFit="1"/>
    </xf>
    <xf numFmtId="0" fontId="15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vertical="center"/>
    </xf>
    <xf numFmtId="0" fontId="46" fillId="0" borderId="1" xfId="175" applyNumberFormat="1" applyFont="1" applyBorder="1" applyAlignment="1" applyProtection="1">
      <alignment horizontal="left" vertical="center" wrapText="1"/>
    </xf>
    <xf numFmtId="0" fontId="46" fillId="0" borderId="1" xfId="0" applyFont="1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vertical="center" shrinkToFit="1"/>
    </xf>
    <xf numFmtId="0" fontId="18" fillId="8" borderId="1" xfId="0" applyFont="1" applyFill="1" applyBorder="1" applyAlignment="1">
      <alignment horizontal="left" vertical="center" wrapText="1"/>
    </xf>
    <xf numFmtId="49" fontId="19" fillId="8" borderId="1" xfId="0" applyNumberFormat="1" applyFont="1" applyFill="1" applyBorder="1" applyAlignment="1">
      <alignment vertical="center"/>
    </xf>
    <xf numFmtId="49" fontId="15" fillId="8" borderId="1" xfId="0" applyNumberFormat="1" applyFont="1" applyFill="1" applyBorder="1" applyAlignment="1">
      <alignment vertical="center" shrinkToFit="1"/>
    </xf>
    <xf numFmtId="0" fontId="19" fillId="0" borderId="1" xfId="0" applyFont="1" applyFill="1" applyBorder="1" applyAlignment="1">
      <alignment vertical="center"/>
    </xf>
    <xf numFmtId="169" fontId="15" fillId="8" borderId="0" xfId="0" applyNumberFormat="1" applyFont="1" applyFill="1"/>
    <xf numFmtId="0" fontId="0" fillId="0" borderId="0" xfId="0" applyFill="1"/>
    <xf numFmtId="49" fontId="15" fillId="9" borderId="1" xfId="0" applyNumberFormat="1" applyFont="1" applyFill="1" applyBorder="1" applyAlignment="1">
      <alignment horizontal="center" vertical="center" shrinkToFit="1"/>
    </xf>
    <xf numFmtId="168" fontId="15" fillId="9" borderId="2" xfId="0" applyNumberFormat="1" applyFont="1" applyFill="1" applyBorder="1"/>
    <xf numFmtId="0" fontId="15" fillId="9" borderId="0" xfId="0" applyFont="1" applyFill="1" applyBorder="1" applyAlignment="1">
      <alignment horizontal="left" vertical="center"/>
    </xf>
    <xf numFmtId="169" fontId="15" fillId="9" borderId="0" xfId="0" applyNumberFormat="1" applyFont="1" applyFill="1"/>
    <xf numFmtId="0" fontId="15" fillId="9" borderId="1" xfId="175" applyNumberFormat="1" applyFont="1" applyFill="1" applyBorder="1" applyAlignment="1" applyProtection="1">
      <alignment horizontal="left" vertical="center" wrapText="1"/>
    </xf>
    <xf numFmtId="0" fontId="46" fillId="9" borderId="1" xfId="0" applyFont="1" applyFill="1" applyBorder="1" applyAlignment="1">
      <alignment vertical="center" wrapText="1"/>
    </xf>
    <xf numFmtId="0" fontId="46" fillId="9" borderId="1" xfId="175" applyNumberFormat="1" applyFont="1" applyFill="1" applyBorder="1" applyAlignment="1" applyProtection="1">
      <alignment horizontal="left" vertical="center" wrapText="1"/>
    </xf>
    <xf numFmtId="0" fontId="15" fillId="9" borderId="1" xfId="0" applyFont="1" applyFill="1" applyBorder="1" applyAlignment="1">
      <alignment vertical="center" wrapText="1"/>
    </xf>
    <xf numFmtId="49" fontId="17" fillId="9" borderId="1" xfId="0" applyNumberFormat="1" applyFont="1" applyFill="1" applyBorder="1" applyAlignment="1">
      <alignment vertical="center" shrinkToFit="1"/>
    </xf>
    <xf numFmtId="0" fontId="17" fillId="9" borderId="1" xfId="0" applyFont="1" applyFill="1" applyBorder="1" applyAlignment="1">
      <alignment horizontal="left" vertical="center" wrapText="1"/>
    </xf>
    <xf numFmtId="174" fontId="16" fillId="8" borderId="0" xfId="0" applyNumberFormat="1" applyFont="1" applyFill="1"/>
    <xf numFmtId="0" fontId="15" fillId="9" borderId="0" xfId="0" applyFont="1" applyFill="1"/>
    <xf numFmtId="0" fontId="17" fillId="9" borderId="1" xfId="0" applyFont="1" applyFill="1" applyBorder="1" applyAlignment="1">
      <alignment vertical="center"/>
    </xf>
    <xf numFmtId="49" fontId="15" fillId="9" borderId="1" xfId="0" applyNumberFormat="1" applyFont="1" applyFill="1" applyBorder="1" applyAlignment="1">
      <alignment vertical="center" shrinkToFit="1"/>
    </xf>
    <xf numFmtId="49" fontId="17" fillId="9" borderId="1" xfId="0" applyNumberFormat="1" applyFont="1" applyFill="1" applyBorder="1" applyAlignment="1">
      <alignment horizontal="center" vertical="center" shrinkToFit="1"/>
    </xf>
    <xf numFmtId="174" fontId="17" fillId="0" borderId="0" xfId="0" applyNumberFormat="1" applyFont="1" applyFill="1"/>
    <xf numFmtId="174" fontId="15" fillId="8" borderId="0" xfId="0" applyNumberFormat="1" applyFont="1" applyFill="1"/>
    <xf numFmtId="174" fontId="27" fillId="8" borderId="0" xfId="0" applyNumberFormat="1" applyFont="1" applyFill="1"/>
    <xf numFmtId="0" fontId="15" fillId="0" borderId="0" xfId="0" applyFont="1" applyFill="1" applyBorder="1" applyAlignment="1">
      <alignment wrapText="1"/>
    </xf>
    <xf numFmtId="167" fontId="15" fillId="9" borderId="0" xfId="0" applyNumberFormat="1" applyFont="1" applyFill="1"/>
    <xf numFmtId="49" fontId="15" fillId="0" borderId="1" xfId="711" applyNumberFormat="1" applyFont="1" applyFill="1" applyBorder="1" applyAlignment="1">
      <alignment horizontal="center" vertical="center" shrinkToFit="1"/>
    </xf>
    <xf numFmtId="49" fontId="15" fillId="0" borderId="1" xfId="711" applyNumberFormat="1" applyFont="1" applyFill="1" applyBorder="1" applyAlignment="1">
      <alignment vertical="center" shrinkToFit="1"/>
    </xf>
    <xf numFmtId="168" fontId="15" fillId="8" borderId="0" xfId="0" applyNumberFormat="1" applyFont="1" applyFill="1"/>
    <xf numFmtId="167" fontId="15" fillId="9" borderId="1" xfId="0" applyNumberFormat="1" applyFont="1" applyFill="1" applyBorder="1"/>
    <xf numFmtId="49" fontId="46" fillId="9" borderId="21" xfId="24" applyNumberFormat="1" applyFont="1" applyFill="1" applyProtection="1">
      <alignment vertical="top" wrapText="1"/>
    </xf>
    <xf numFmtId="0" fontId="16" fillId="0" borderId="0" xfId="5164" applyFont="1" applyAlignment="1">
      <alignment horizontal="center"/>
    </xf>
    <xf numFmtId="0" fontId="16" fillId="0" borderId="0" xfId="5164" applyFont="1" applyAlignment="1">
      <alignment horizontal="center" wrapText="1"/>
    </xf>
    <xf numFmtId="0" fontId="48" fillId="0" borderId="0" xfId="5282" applyFont="1" applyAlignment="1">
      <alignment horizontal="center" wrapText="1"/>
    </xf>
    <xf numFmtId="0" fontId="48" fillId="0" borderId="0" xfId="5146" applyFont="1" applyAlignment="1">
      <alignment horizontal="center" vertical="top" wrapText="1"/>
    </xf>
    <xf numFmtId="0" fontId="19" fillId="0" borderId="11" xfId="344" applyFont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/>
    </xf>
    <xf numFmtId="0" fontId="19" fillId="0" borderId="0" xfId="322" applyFont="1" applyFill="1" applyBorder="1" applyAlignment="1">
      <alignment horizontal="center" wrapText="1"/>
    </xf>
    <xf numFmtId="0" fontId="15" fillId="0" borderId="0" xfId="4816" applyFont="1" applyFill="1" applyAlignment="1">
      <alignment horizontal="left"/>
    </xf>
    <xf numFmtId="0" fontId="15" fillId="0" borderId="0" xfId="4816" applyFont="1" applyFill="1" applyAlignment="1">
      <alignment horizontal="left" wrapText="1"/>
    </xf>
    <xf numFmtId="0" fontId="15" fillId="0" borderId="0" xfId="4816" applyFont="1" applyFill="1" applyAlignment="1">
      <alignment horizontal="center" wrapText="1"/>
    </xf>
    <xf numFmtId="0" fontId="56" fillId="0" borderId="1" xfId="215" applyFont="1" applyBorder="1" applyAlignment="1"/>
    <xf numFmtId="0" fontId="56" fillId="0" borderId="2" xfId="215" applyFont="1" applyBorder="1" applyAlignment="1">
      <alignment horizontal="center"/>
    </xf>
    <xf numFmtId="0" fontId="56" fillId="0" borderId="12" xfId="215" applyFont="1" applyBorder="1" applyAlignment="1">
      <alignment horizontal="center"/>
    </xf>
    <xf numFmtId="0" fontId="56" fillId="0" borderId="1" xfId="215" applyFont="1" applyBorder="1" applyAlignment="1">
      <alignment horizontal="center" wrapText="1"/>
    </xf>
    <xf numFmtId="0" fontId="29" fillId="0" borderId="60" xfId="215" applyFont="1" applyBorder="1" applyAlignment="1">
      <alignment horizontal="center" wrapText="1"/>
    </xf>
    <xf numFmtId="0" fontId="29" fillId="0" borderId="35" xfId="215" applyFont="1" applyBorder="1" applyAlignment="1">
      <alignment horizontal="center" wrapText="1"/>
    </xf>
    <xf numFmtId="0" fontId="29" fillId="0" borderId="65" xfId="215" applyFont="1" applyBorder="1" applyAlignment="1">
      <alignment horizontal="center" wrapText="1"/>
    </xf>
    <xf numFmtId="0" fontId="22" fillId="0" borderId="61" xfId="215" applyFont="1" applyBorder="1" applyAlignment="1">
      <alignment horizontal="center" wrapText="1"/>
    </xf>
    <xf numFmtId="0" fontId="56" fillId="0" borderId="49" xfId="215" applyFont="1" applyBorder="1" applyAlignment="1">
      <alignment horizontal="center" wrapText="1"/>
    </xf>
    <xf numFmtId="0" fontId="56" fillId="0" borderId="64" xfId="215" applyFont="1" applyBorder="1" applyAlignment="1">
      <alignment horizontal="center" wrapText="1"/>
    </xf>
    <xf numFmtId="0" fontId="56" fillId="0" borderId="44" xfId="215" applyFont="1" applyBorder="1" applyAlignment="1">
      <alignment horizontal="center" wrapText="1"/>
    </xf>
    <xf numFmtId="0" fontId="22" fillId="0" borderId="62" xfId="215" applyFont="1" applyBorder="1" applyAlignment="1">
      <alignment horizontal="center" wrapText="1"/>
    </xf>
    <xf numFmtId="0" fontId="22" fillId="0" borderId="63" xfId="215" applyFont="1" applyBorder="1" applyAlignment="1">
      <alignment horizontal="center" wrapText="1"/>
    </xf>
    <xf numFmtId="0" fontId="15" fillId="0" borderId="0" xfId="216" applyFont="1" applyAlignment="1">
      <alignment horizontal="center"/>
    </xf>
    <xf numFmtId="0" fontId="15" fillId="0" borderId="0" xfId="216" applyFont="1" applyAlignment="1">
      <alignment horizontal="center" wrapText="1"/>
    </xf>
    <xf numFmtId="0" fontId="57" fillId="0" borderId="0" xfId="215" applyFont="1" applyAlignment="1">
      <alignment horizontal="center" wrapText="1"/>
    </xf>
    <xf numFmtId="0" fontId="29" fillId="0" borderId="61" xfId="215" applyFont="1" applyBorder="1" applyAlignment="1">
      <alignment horizontal="center" wrapText="1"/>
    </xf>
    <xf numFmtId="0" fontId="29" fillId="0" borderId="36" xfId="215" applyFont="1" applyBorder="1" applyAlignment="1">
      <alignment horizontal="center" wrapText="1"/>
    </xf>
    <xf numFmtId="0" fontId="29" fillId="0" borderId="64" xfId="215" applyFont="1" applyBorder="1" applyAlignment="1">
      <alignment horizontal="center" wrapText="1"/>
    </xf>
    <xf numFmtId="0" fontId="29" fillId="0" borderId="49" xfId="215" applyFont="1" applyBorder="1" applyAlignment="1">
      <alignment horizontal="center" wrapText="1"/>
    </xf>
    <xf numFmtId="0" fontId="29" fillId="0" borderId="0" xfId="215" applyFont="1" applyAlignment="1">
      <alignment horizontal="center" wrapText="1"/>
    </xf>
    <xf numFmtId="0" fontId="29" fillId="0" borderId="44" xfId="215" applyFont="1" applyBorder="1" applyAlignment="1">
      <alignment horizontal="center" wrapText="1"/>
    </xf>
    <xf numFmtId="0" fontId="54" fillId="0" borderId="35" xfId="215" applyFont="1" applyBorder="1" applyAlignment="1">
      <alignment wrapText="1"/>
    </xf>
    <xf numFmtId="0" fontId="15" fillId="0" borderId="0" xfId="216" applyFont="1" applyAlignment="1">
      <alignment horizontal="justify"/>
    </xf>
    <xf numFmtId="0" fontId="55" fillId="0" borderId="62" xfId="215" applyFont="1" applyBorder="1" applyAlignment="1">
      <alignment horizontal="center" wrapText="1"/>
    </xf>
    <xf numFmtId="0" fontId="55" fillId="0" borderId="63" xfId="215" applyFont="1" applyBorder="1" applyAlignment="1">
      <alignment horizontal="center" wrapText="1"/>
    </xf>
    <xf numFmtId="0" fontId="55" fillId="0" borderId="61" xfId="215" applyFont="1" applyBorder="1" applyAlignment="1">
      <alignment horizontal="center" wrapText="1"/>
    </xf>
    <xf numFmtId="0" fontId="55" fillId="0" borderId="36" xfId="215" applyFont="1" applyBorder="1" applyAlignment="1">
      <alignment horizontal="center" wrapText="1"/>
    </xf>
    <xf numFmtId="0" fontId="55" fillId="0" borderId="64" xfId="215" applyFont="1" applyBorder="1" applyAlignment="1">
      <alignment horizontal="center" wrapText="1"/>
    </xf>
    <xf numFmtId="0" fontId="55" fillId="0" borderId="49" xfId="215" applyFont="1" applyBorder="1" applyAlignment="1">
      <alignment horizontal="center" wrapText="1"/>
    </xf>
    <xf numFmtId="0" fontId="55" fillId="0" borderId="0" xfId="215" applyFont="1" applyAlignment="1">
      <alignment horizontal="center" wrapText="1"/>
    </xf>
    <xf numFmtId="0" fontId="55" fillId="0" borderId="44" xfId="215" applyFont="1" applyBorder="1" applyAlignment="1">
      <alignment horizontal="center" wrapText="1"/>
    </xf>
    <xf numFmtId="0" fontId="55" fillId="0" borderId="60" xfId="215" applyFont="1" applyBorder="1" applyAlignment="1">
      <alignment horizontal="center" wrapText="1"/>
    </xf>
    <xf numFmtId="0" fontId="55" fillId="0" borderId="35" xfId="215" applyFont="1" applyBorder="1" applyAlignment="1">
      <alignment horizontal="center" wrapText="1"/>
    </xf>
    <xf numFmtId="0" fontId="55" fillId="0" borderId="65" xfId="215" applyFont="1" applyBorder="1" applyAlignment="1">
      <alignment horizontal="center" wrapText="1"/>
    </xf>
    <xf numFmtId="0" fontId="53" fillId="0" borderId="61" xfId="215" applyFont="1" applyBorder="1" applyAlignment="1">
      <alignment horizontal="center" wrapText="1"/>
    </xf>
    <xf numFmtId="0" fontId="33" fillId="0" borderId="49" xfId="215" applyBorder="1" applyAlignment="1">
      <alignment horizontal="center" wrapText="1"/>
    </xf>
    <xf numFmtId="0" fontId="53" fillId="0" borderId="62" xfId="215" applyFont="1" applyBorder="1" applyAlignment="1">
      <alignment horizontal="center" wrapText="1"/>
    </xf>
    <xf numFmtId="0" fontId="53" fillId="0" borderId="63" xfId="215" applyFont="1" applyBorder="1" applyAlignment="1">
      <alignment horizontal="center" wrapText="1"/>
    </xf>
    <xf numFmtId="0" fontId="46" fillId="0" borderId="0" xfId="215" quotePrefix="1" applyFont="1" applyAlignment="1">
      <alignment horizontal="center" vertical="top" wrapText="1"/>
    </xf>
    <xf numFmtId="0" fontId="46" fillId="0" borderId="0" xfId="215" applyFont="1" applyAlignment="1">
      <alignment horizontal="center" vertical="top" wrapText="1"/>
    </xf>
    <xf numFmtId="0" fontId="33" fillId="0" borderId="1" xfId="215" applyBorder="1" applyAlignment="1"/>
    <xf numFmtId="0" fontId="33" fillId="0" borderId="2" xfId="215" applyBorder="1" applyAlignment="1">
      <alignment horizontal="center"/>
    </xf>
    <xf numFmtId="0" fontId="33" fillId="0" borderId="12" xfId="215" applyBorder="1" applyAlignment="1">
      <alignment horizontal="center"/>
    </xf>
    <xf numFmtId="0" fontId="33" fillId="0" borderId="64" xfId="215" applyBorder="1" applyAlignment="1">
      <alignment horizontal="center" wrapText="1"/>
    </xf>
    <xf numFmtId="0" fontId="33" fillId="0" borderId="44" xfId="215" applyBorder="1" applyAlignment="1">
      <alignment horizontal="center" wrapText="1"/>
    </xf>
    <xf numFmtId="0" fontId="33" fillId="0" borderId="1" xfId="215" applyBorder="1" applyAlignment="1">
      <alignment horizontal="center" wrapText="1"/>
    </xf>
    <xf numFmtId="164" fontId="15" fillId="0" borderId="0" xfId="21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7" fillId="0" borderId="0" xfId="223" applyFont="1" applyFill="1" applyBorder="1" applyAlignment="1">
      <alignment horizontal="center" wrapText="1"/>
    </xf>
    <xf numFmtId="0" fontId="15" fillId="0" borderId="1" xfId="223" applyFont="1" applyFill="1" applyBorder="1" applyAlignment="1">
      <alignment horizontal="left" vertical="center" wrapText="1"/>
    </xf>
    <xf numFmtId="0" fontId="15" fillId="0" borderId="1" xfId="223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9" borderId="5" xfId="217" applyFont="1" applyFill="1" applyBorder="1" applyAlignment="1">
      <alignment horizontal="center" vertical="center" wrapText="1"/>
    </xf>
    <xf numFmtId="0" fontId="15" fillId="9" borderId="6" xfId="217" applyFont="1" applyFill="1" applyBorder="1" applyAlignment="1">
      <alignment horizontal="center" vertical="center" wrapText="1"/>
    </xf>
    <xf numFmtId="0" fontId="15" fillId="9" borderId="7" xfId="217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49" fontId="15" fillId="0" borderId="1" xfId="0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vertical="center" shrinkToFit="1"/>
    </xf>
    <xf numFmtId="49" fontId="15" fillId="0" borderId="1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wrapText="1"/>
    </xf>
    <xf numFmtId="0" fontId="19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6" fillId="0" borderId="2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</cellXfs>
  <cellStyles count="7973">
    <cellStyle name="br" xfId="1"/>
    <cellStyle name="br 2" xfId="2"/>
    <cellStyle name="br 3" xfId="3"/>
    <cellStyle name="br 3 2" xfId="245"/>
    <cellStyle name="br 3 2 2" xfId="4576"/>
    <cellStyle name="br 3 2 3" xfId="4718"/>
    <cellStyle name="br 3 2 4" xfId="4719"/>
    <cellStyle name="br 3 2 5" xfId="4732"/>
    <cellStyle name="br 3 2 6" xfId="4731"/>
    <cellStyle name="br 3 2 7" xfId="4616"/>
    <cellStyle name="br 3 3" xfId="4577"/>
    <cellStyle name="br 3 4" xfId="4578"/>
    <cellStyle name="br 3 5" xfId="4579"/>
    <cellStyle name="br 3 6" xfId="4580"/>
    <cellStyle name="br 4" xfId="4"/>
    <cellStyle name="br 4 2" xfId="246"/>
    <cellStyle name="col" xfId="5"/>
    <cellStyle name="col 2" xfId="6"/>
    <cellStyle name="col 3" xfId="7"/>
    <cellStyle name="col 3 2" xfId="247"/>
    <cellStyle name="col 3 2 2" xfId="4582"/>
    <cellStyle name="col 3 2 3" xfId="4635"/>
    <cellStyle name="col 3 2 4" xfId="4730"/>
    <cellStyle name="col 3 2 5" xfId="4619"/>
    <cellStyle name="col 3 2 6" xfId="4725"/>
    <cellStyle name="col 3 2 7" xfId="4734"/>
    <cellStyle name="col 3 3" xfId="4583"/>
    <cellStyle name="col 3 4" xfId="4584"/>
    <cellStyle name="col 3 5" xfId="4585"/>
    <cellStyle name="col 3 6" xfId="4586"/>
    <cellStyle name="col 4" xfId="8"/>
    <cellStyle name="col 4 2" xfId="248"/>
    <cellStyle name="Comma0" xfId="4587"/>
    <cellStyle name="Currency0" xfId="4588"/>
    <cellStyle name="Date" xfId="4589"/>
    <cellStyle name="ex58" xfId="9"/>
    <cellStyle name="ex59" xfId="10"/>
    <cellStyle name="ex60" xfId="11"/>
    <cellStyle name="ex61" xfId="12"/>
    <cellStyle name="ex62" xfId="13"/>
    <cellStyle name="ex63" xfId="14"/>
    <cellStyle name="ex64" xfId="15"/>
    <cellStyle name="ex65" xfId="16"/>
    <cellStyle name="ex66" xfId="17"/>
    <cellStyle name="ex67" xfId="18"/>
    <cellStyle name="ex68" xfId="19"/>
    <cellStyle name="ex69" xfId="20"/>
    <cellStyle name="ex69 2" xfId="249"/>
    <cellStyle name="ex70" xfId="21"/>
    <cellStyle name="ex70 2" xfId="250"/>
    <cellStyle name="ex71" xfId="22"/>
    <cellStyle name="ex71 2" xfId="251"/>
    <cellStyle name="Fixed" xfId="4590"/>
    <cellStyle name="Heading 1" xfId="4591"/>
    <cellStyle name="Heading 2" xfId="4592"/>
    <cellStyle name="Normal_002-rev-wod" xfId="4593"/>
    <cellStyle name="Normal_own-reg-rev" xfId="1092"/>
    <cellStyle name="st134" xfId="23"/>
    <cellStyle name="st16" xfId="24"/>
    <cellStyle name="st23" xfId="252"/>
    <cellStyle name="st23 10" xfId="2332"/>
    <cellStyle name="st23 11" xfId="2044"/>
    <cellStyle name="st23 12" xfId="2322"/>
    <cellStyle name="st23 13" xfId="1979"/>
    <cellStyle name="st23 2" xfId="682"/>
    <cellStyle name="st23 2 10" xfId="2414"/>
    <cellStyle name="st23 2 11" xfId="2172"/>
    <cellStyle name="st23 2 12" xfId="2106"/>
    <cellStyle name="st23 2 13" xfId="3023"/>
    <cellStyle name="st23 2 14" xfId="3179"/>
    <cellStyle name="st23 2 15" xfId="3417"/>
    <cellStyle name="st23 2 16" xfId="3589"/>
    <cellStyle name="st23 2 17" xfId="1846"/>
    <cellStyle name="st23 2 18" xfId="1555"/>
    <cellStyle name="st23 2 19" xfId="1602"/>
    <cellStyle name="st23 2 2" xfId="823"/>
    <cellStyle name="st23 2 20" xfId="4134"/>
    <cellStyle name="st23 2 21" xfId="3110"/>
    <cellStyle name="st23 2 22" xfId="3784"/>
    <cellStyle name="st23 2 23" xfId="4359"/>
    <cellStyle name="st23 2 24" xfId="4318"/>
    <cellStyle name="st23 2 25" xfId="3719"/>
    <cellStyle name="st23 2 26" xfId="1315"/>
    <cellStyle name="st23 2 27" xfId="4913"/>
    <cellStyle name="st23 2 28" xfId="4805"/>
    <cellStyle name="st23 2 29" xfId="5292"/>
    <cellStyle name="st23 2 3" xfId="679"/>
    <cellStyle name="st23 2 30" xfId="5482"/>
    <cellStyle name="st23 2 31" xfId="5548"/>
    <cellStyle name="st23 2 32" xfId="5651"/>
    <cellStyle name="st23 2 33" xfId="6459"/>
    <cellStyle name="st23 2 34" xfId="7250"/>
    <cellStyle name="st23 2 4" xfId="925"/>
    <cellStyle name="st23 2 5" xfId="955"/>
    <cellStyle name="st23 2 6" xfId="1055"/>
    <cellStyle name="st23 2 7" xfId="999"/>
    <cellStyle name="st23 2 8" xfId="1643"/>
    <cellStyle name="st23 2 9" xfId="2134"/>
    <cellStyle name="st23 3" xfId="882"/>
    <cellStyle name="st23 4" xfId="820"/>
    <cellStyle name="st23 5" xfId="897"/>
    <cellStyle name="st23 5 10" xfId="3423"/>
    <cellStyle name="st23 5 11" xfId="1914"/>
    <cellStyle name="st23 5 12" xfId="4004"/>
    <cellStyle name="st23 5 13" xfId="1753"/>
    <cellStyle name="st23 5 14" xfId="4043"/>
    <cellStyle name="st23 5 15" xfId="3716"/>
    <cellStyle name="st23 5 16" xfId="1782"/>
    <cellStyle name="st23 5 17" xfId="4185"/>
    <cellStyle name="st23 5 18" xfId="4098"/>
    <cellStyle name="st23 5 19" xfId="4398"/>
    <cellStyle name="st23 5 2" xfId="1771"/>
    <cellStyle name="st23 5 20" xfId="4146"/>
    <cellStyle name="st23 5 21" xfId="4986"/>
    <cellStyle name="st23 5 22" xfId="5000"/>
    <cellStyle name="st23 5 23" xfId="5392"/>
    <cellStyle name="st23 5 24" xfId="5399"/>
    <cellStyle name="st23 5 25" xfId="5521"/>
    <cellStyle name="st23 5 26" xfId="5699"/>
    <cellStyle name="st23 5 27" xfId="6536"/>
    <cellStyle name="st23 5 28" xfId="6432"/>
    <cellStyle name="st23 5 3" xfId="2041"/>
    <cellStyle name="st23 5 4" xfId="2126"/>
    <cellStyle name="st23 5 5" xfId="2576"/>
    <cellStyle name="st23 5 6" xfId="2646"/>
    <cellStyle name="st23 5 7" xfId="3081"/>
    <cellStyle name="st23 5 8" xfId="3227"/>
    <cellStyle name="st23 5 9" xfId="3492"/>
    <cellStyle name="st23 6" xfId="1996"/>
    <cellStyle name="st23 6 2" xfId="2281"/>
    <cellStyle name="st23 6 3" xfId="2002"/>
    <cellStyle name="st23 6 4" xfId="2244"/>
    <cellStyle name="st23 6 5" xfId="2535"/>
    <cellStyle name="st23 6 6" xfId="2566"/>
    <cellStyle name="st23 7" xfId="2334"/>
    <cellStyle name="st23 8" xfId="2445"/>
    <cellStyle name="st23 9" xfId="2453"/>
    <cellStyle name="st57" xfId="25"/>
    <cellStyle name="st57 2" xfId="253"/>
    <cellStyle name="style0" xfId="26"/>
    <cellStyle name="style0 2" xfId="27"/>
    <cellStyle name="style0 3" xfId="28"/>
    <cellStyle name="style0 3 2" xfId="29"/>
    <cellStyle name="style0 3 3" xfId="30"/>
    <cellStyle name="style0 4" xfId="31"/>
    <cellStyle name="style0 4 2" xfId="254"/>
    <cellStyle name="style0 5" xfId="255"/>
    <cellStyle name="style0 5 10" xfId="2321"/>
    <cellStyle name="style0 5 11" xfId="2062"/>
    <cellStyle name="style0 5 12" xfId="2210"/>
    <cellStyle name="style0 5 13" xfId="2483"/>
    <cellStyle name="style0 5 2" xfId="690"/>
    <cellStyle name="style0 5 2 10" xfId="2353"/>
    <cellStyle name="style0 5 2 11" xfId="2056"/>
    <cellStyle name="style0 5 2 12" xfId="2424"/>
    <cellStyle name="style0 5 2 13" xfId="3024"/>
    <cellStyle name="style0 5 2 14" xfId="3181"/>
    <cellStyle name="style0 5 2 15" xfId="3419"/>
    <cellStyle name="style0 5 2 16" xfId="3561"/>
    <cellStyle name="style0 5 2 17" xfId="1587"/>
    <cellStyle name="style0 5 2 18" xfId="3671"/>
    <cellStyle name="style0 5 2 19" xfId="3776"/>
    <cellStyle name="style0 5 2 2" xfId="824"/>
    <cellStyle name="style0 5 2 20" xfId="1334"/>
    <cellStyle name="style0 5 2 21" xfId="4156"/>
    <cellStyle name="style0 5 2 22" xfId="2454"/>
    <cellStyle name="style0 5 2 23" xfId="4293"/>
    <cellStyle name="style0 5 2 24" xfId="1457"/>
    <cellStyle name="style0 5 2 25" xfId="4750"/>
    <cellStyle name="style0 5 2 26" xfId="4452"/>
    <cellStyle name="style0 5 2 27" xfId="4915"/>
    <cellStyle name="style0 5 2 28" xfId="5074"/>
    <cellStyle name="style0 5 2 29" xfId="5295"/>
    <cellStyle name="style0 5 2 3" xfId="678"/>
    <cellStyle name="style0 5 2 30" xfId="5526"/>
    <cellStyle name="style0 5 2 31" xfId="5575"/>
    <cellStyle name="style0 5 2 32" xfId="5653"/>
    <cellStyle name="style0 5 2 33" xfId="6463"/>
    <cellStyle name="style0 5 2 34" xfId="6980"/>
    <cellStyle name="style0 5 2 4" xfId="800"/>
    <cellStyle name="style0 5 2 5" xfId="962"/>
    <cellStyle name="style0 5 2 6" xfId="1056"/>
    <cellStyle name="style0 5 2 7" xfId="998"/>
    <cellStyle name="style0 5 2 8" xfId="1651"/>
    <cellStyle name="style0 5 2 9" xfId="2133"/>
    <cellStyle name="style0 5 3" xfId="881"/>
    <cellStyle name="style0 5 4" xfId="821"/>
    <cellStyle name="style0 5 5" xfId="927"/>
    <cellStyle name="style0 5 5 10" xfId="3416"/>
    <cellStyle name="style0 5 5 11" xfId="1349"/>
    <cellStyle name="style0 5 5 12" xfId="3998"/>
    <cellStyle name="style0 5 5 13" xfId="3753"/>
    <cellStyle name="style0 5 5 14" xfId="1776"/>
    <cellStyle name="style0 5 5 15" xfId="3842"/>
    <cellStyle name="style0 5 5 16" xfId="3608"/>
    <cellStyle name="style0 5 5 17" xfId="3618"/>
    <cellStyle name="style0 5 5 18" xfId="3994"/>
    <cellStyle name="style0 5 5 19" xfId="4137"/>
    <cellStyle name="style0 5 5 2" xfId="1786"/>
    <cellStyle name="style0 5 5 20" xfId="4558"/>
    <cellStyle name="style0 5 5 21" xfId="4997"/>
    <cellStyle name="style0 5 5 22" xfId="4842"/>
    <cellStyle name="style0 5 5 23" xfId="5407"/>
    <cellStyle name="style0 5 5 24" xfId="5372"/>
    <cellStyle name="style0 5 5 25" xfId="5481"/>
    <cellStyle name="style0 5 5 26" xfId="5706"/>
    <cellStyle name="style0 5 5 27" xfId="6546"/>
    <cellStyle name="style0 5 5 28" xfId="6956"/>
    <cellStyle name="style0 5 5 3" xfId="2040"/>
    <cellStyle name="style0 5 5 4" xfId="2420"/>
    <cellStyle name="style0 5 5 5" xfId="2351"/>
    <cellStyle name="style0 5 5 6" xfId="2641"/>
    <cellStyle name="style0 5 5 7" xfId="3090"/>
    <cellStyle name="style0 5 5 8" xfId="3234"/>
    <cellStyle name="style0 5 5 9" xfId="3502"/>
    <cellStyle name="style0 5 6" xfId="2005"/>
    <cellStyle name="style0 5 6 2" xfId="2280"/>
    <cellStyle name="style0 5 6 3" xfId="2003"/>
    <cellStyle name="style0 5 6 4" xfId="2227"/>
    <cellStyle name="style0 5 6 5" xfId="2471"/>
    <cellStyle name="style0 5 6 6" xfId="2607"/>
    <cellStyle name="style0 5 7" xfId="2335"/>
    <cellStyle name="style0 5 8" xfId="2449"/>
    <cellStyle name="style0 5 9" xfId="2450"/>
    <cellStyle name="style0 6" xfId="1119"/>
    <cellStyle name="style0 7" xfId="1165"/>
    <cellStyle name="style0 8" xfId="1209"/>
    <cellStyle name="style0 9" xfId="1250"/>
    <cellStyle name="td" xfId="32"/>
    <cellStyle name="td 2" xfId="33"/>
    <cellStyle name="td 3" xfId="34"/>
    <cellStyle name="td 3 2" xfId="35"/>
    <cellStyle name="td 3 3" xfId="36"/>
    <cellStyle name="td 4" xfId="37"/>
    <cellStyle name="td 4 2" xfId="256"/>
    <cellStyle name="td 5" xfId="257"/>
    <cellStyle name="td 5 10" xfId="2426"/>
    <cellStyle name="td 5 11" xfId="2045"/>
    <cellStyle name="td 5 12" xfId="2246"/>
    <cellStyle name="td 5 13" xfId="2655"/>
    <cellStyle name="td 5 2" xfId="698"/>
    <cellStyle name="td 5 2 10" xfId="2340"/>
    <cellStyle name="td 5 2 11" xfId="1992"/>
    <cellStyle name="td 5 2 12" xfId="2407"/>
    <cellStyle name="td 5 2 13" xfId="3027"/>
    <cellStyle name="td 5 2 14" xfId="3182"/>
    <cellStyle name="td 5 2 15" xfId="3422"/>
    <cellStyle name="td 5 2 16" xfId="3578"/>
    <cellStyle name="td 5 2 17" xfId="1497"/>
    <cellStyle name="td 5 2 18" xfId="1850"/>
    <cellStyle name="td 5 2 19" xfId="1594"/>
    <cellStyle name="td 5 2 2" xfId="825"/>
    <cellStyle name="td 5 2 20" xfId="3821"/>
    <cellStyle name="td 5 2 21" xfId="3796"/>
    <cellStyle name="td 5 2 22" xfId="3785"/>
    <cellStyle name="td 5 2 23" xfId="1962"/>
    <cellStyle name="td 5 2 24" xfId="3964"/>
    <cellStyle name="td 5 2 25" xfId="4573"/>
    <cellStyle name="td 5 2 26" xfId="4526"/>
    <cellStyle name="td 5 2 27" xfId="4918"/>
    <cellStyle name="td 5 2 28" xfId="5089"/>
    <cellStyle name="td 5 2 29" xfId="5300"/>
    <cellStyle name="td 5 2 3" xfId="677"/>
    <cellStyle name="td 5 2 30" xfId="5141"/>
    <cellStyle name="td 5 2 31" xfId="5118"/>
    <cellStyle name="td 5 2 32" xfId="5654"/>
    <cellStyle name="td 5 2 33" xfId="6465"/>
    <cellStyle name="td 5 2 34" xfId="6723"/>
    <cellStyle name="td 5 2 4" xfId="891"/>
    <cellStyle name="td 5 2 5" xfId="949"/>
    <cellStyle name="td 5 2 6" xfId="1057"/>
    <cellStyle name="td 5 2 7" xfId="997"/>
    <cellStyle name="td 5 2 8" xfId="1656"/>
    <cellStyle name="td 5 2 9" xfId="2132"/>
    <cellStyle name="td 5 3" xfId="880"/>
    <cellStyle name="td 5 4" xfId="822"/>
    <cellStyle name="td 5 5" xfId="892"/>
    <cellStyle name="td 5 5 10" xfId="3559"/>
    <cellStyle name="td 5 5 11" xfId="1760"/>
    <cellStyle name="td 5 5 12" xfId="1670"/>
    <cellStyle name="td 5 5 13" xfId="3138"/>
    <cellStyle name="td 5 5 14" xfId="3142"/>
    <cellStyle name="td 5 5 15" xfId="1584"/>
    <cellStyle name="td 5 5 16" xfId="3742"/>
    <cellStyle name="td 5 5 17" xfId="4363"/>
    <cellStyle name="td 5 5 18" xfId="4505"/>
    <cellStyle name="td 5 5 19" xfId="4123"/>
    <cellStyle name="td 5 5 2" xfId="1768"/>
    <cellStyle name="td 5 5 20" xfId="3621"/>
    <cellStyle name="td 5 5 21" xfId="4985"/>
    <cellStyle name="td 5 5 22" xfId="4971"/>
    <cellStyle name="td 5 5 23" xfId="5389"/>
    <cellStyle name="td 5 5 24" xfId="5375"/>
    <cellStyle name="td 5 5 25" xfId="5359"/>
    <cellStyle name="td 5 5 26" xfId="5698"/>
    <cellStyle name="td 5 5 27" xfId="6534"/>
    <cellStyle name="td 5 5 28" xfId="6515"/>
    <cellStyle name="td 5 5 3" xfId="2039"/>
    <cellStyle name="td 5 5 4" xfId="2546"/>
    <cellStyle name="td 5 5 5" xfId="2312"/>
    <cellStyle name="td 5 5 6" xfId="2055"/>
    <cellStyle name="td 5 5 7" xfId="3079"/>
    <cellStyle name="td 5 5 8" xfId="3226"/>
    <cellStyle name="td 5 5 9" xfId="3491"/>
    <cellStyle name="td 5 6" xfId="2013"/>
    <cellStyle name="td 5 6 2" xfId="2279"/>
    <cellStyle name="td 5 6 3" xfId="2004"/>
    <cellStyle name="td 5 6 4" xfId="2207"/>
    <cellStyle name="td 5 6 5" xfId="2465"/>
    <cellStyle name="td 5 6 6" xfId="2247"/>
    <cellStyle name="td 5 7" xfId="2336"/>
    <cellStyle name="td 5 8" xfId="2444"/>
    <cellStyle name="td 5 9" xfId="2452"/>
    <cellStyle name="td 6" xfId="1120"/>
    <cellStyle name="td 7" xfId="1166"/>
    <cellStyle name="td 8" xfId="1210"/>
    <cellStyle name="td 9" xfId="1251"/>
    <cellStyle name="Total" xfId="4596"/>
    <cellStyle name="tr" xfId="38"/>
    <cellStyle name="tr 2" xfId="39"/>
    <cellStyle name="tr 3" xfId="40"/>
    <cellStyle name="tr 3 2" xfId="258"/>
    <cellStyle name="tr 3 2 2" xfId="4597"/>
    <cellStyle name="tr 3 2 3" xfId="4668"/>
    <cellStyle name="tr 3 2 4" xfId="4595"/>
    <cellStyle name="tr 3 2 5" xfId="4634"/>
    <cellStyle name="tr 3 2 6" xfId="4605"/>
    <cellStyle name="tr 3 2 7" xfId="4631"/>
    <cellStyle name="tr 3 3" xfId="4598"/>
    <cellStyle name="tr 3 4" xfId="4599"/>
    <cellStyle name="tr 3 5" xfId="4600"/>
    <cellStyle name="tr 3 6" xfId="4601"/>
    <cellStyle name="tr 4" xfId="41"/>
    <cellStyle name="tr 4 2" xfId="259"/>
    <cellStyle name="xl_bot_header" xfId="42"/>
    <cellStyle name="xl100" xfId="43"/>
    <cellStyle name="xl101" xfId="44"/>
    <cellStyle name="xl102" xfId="45"/>
    <cellStyle name="xl103" xfId="46"/>
    <cellStyle name="xl104" xfId="47"/>
    <cellStyle name="xl105" xfId="48"/>
    <cellStyle name="xl106" xfId="49"/>
    <cellStyle name="xl107" xfId="50"/>
    <cellStyle name="xl108" xfId="51"/>
    <cellStyle name="xl109" xfId="52"/>
    <cellStyle name="xl110" xfId="53"/>
    <cellStyle name="xl111" xfId="54"/>
    <cellStyle name="xl112" xfId="55"/>
    <cellStyle name="xl113" xfId="56"/>
    <cellStyle name="xl114" xfId="57"/>
    <cellStyle name="xl115" xfId="58"/>
    <cellStyle name="xl116" xfId="59"/>
    <cellStyle name="xl117" xfId="60"/>
    <cellStyle name="xl118" xfId="61"/>
    <cellStyle name="xl119" xfId="62"/>
    <cellStyle name="xl120" xfId="63"/>
    <cellStyle name="xl121" xfId="64"/>
    <cellStyle name="xl122" xfId="65"/>
    <cellStyle name="xl123" xfId="66"/>
    <cellStyle name="xl124" xfId="67"/>
    <cellStyle name="xl125" xfId="68"/>
    <cellStyle name="xl126" xfId="69"/>
    <cellStyle name="xl127" xfId="70"/>
    <cellStyle name="xl127 2" xfId="71"/>
    <cellStyle name="xl127 3" xfId="72"/>
    <cellStyle name="xl127 3 2" xfId="73"/>
    <cellStyle name="xl127 3 3" xfId="74"/>
    <cellStyle name="xl128" xfId="75"/>
    <cellStyle name="xl128 2" xfId="76"/>
    <cellStyle name="xl128 3" xfId="77"/>
    <cellStyle name="xl128 3 2" xfId="78"/>
    <cellStyle name="xl128 3 3" xfId="79"/>
    <cellStyle name="xl129" xfId="80"/>
    <cellStyle name="xl130" xfId="81"/>
    <cellStyle name="xl131" xfId="82"/>
    <cellStyle name="xl132" xfId="83"/>
    <cellStyle name="xl133" xfId="84"/>
    <cellStyle name="xl134" xfId="85"/>
    <cellStyle name="xl135" xfId="86"/>
    <cellStyle name="xl136" xfId="87"/>
    <cellStyle name="xl137" xfId="88"/>
    <cellStyle name="xl138" xfId="89"/>
    <cellStyle name="xl139" xfId="90"/>
    <cellStyle name="xl140" xfId="91"/>
    <cellStyle name="xl141" xfId="92"/>
    <cellStyle name="xl142" xfId="93"/>
    <cellStyle name="xl143" xfId="94"/>
    <cellStyle name="xl144" xfId="95"/>
    <cellStyle name="xl145" xfId="96"/>
    <cellStyle name="xl146" xfId="97"/>
    <cellStyle name="xl147" xfId="98"/>
    <cellStyle name="xl148" xfId="99"/>
    <cellStyle name="xl149" xfId="100"/>
    <cellStyle name="xl21" xfId="101"/>
    <cellStyle name="xl21 2" xfId="260"/>
    <cellStyle name="xl21 2 10" xfId="2204"/>
    <cellStyle name="xl21 2 11" xfId="2532"/>
    <cellStyle name="xl21 2 12" xfId="2590"/>
    <cellStyle name="xl21 2 13" xfId="2582"/>
    <cellStyle name="xl21 2 2" xfId="743"/>
    <cellStyle name="xl21 2 2 10" xfId="2433"/>
    <cellStyle name="xl21 2 2 11" xfId="2054"/>
    <cellStyle name="xl21 2 2 12" xfId="2208"/>
    <cellStyle name="xl21 2 2 13" xfId="3033"/>
    <cellStyle name="xl21 2 2 14" xfId="3186"/>
    <cellStyle name="xl21 2 2 15" xfId="3431"/>
    <cellStyle name="xl21 2 2 16" xfId="3317"/>
    <cellStyle name="xl21 2 2 17" xfId="1400"/>
    <cellStyle name="xl21 2 2 18" xfId="1624"/>
    <cellStyle name="xl21 2 2 19" xfId="1794"/>
    <cellStyle name="xl21 2 2 2" xfId="844"/>
    <cellStyle name="xl21 2 2 20" xfId="3667"/>
    <cellStyle name="xl21 2 2 21" xfId="4141"/>
    <cellStyle name="xl21 2 2 22" xfId="3680"/>
    <cellStyle name="xl21 2 2 23" xfId="3752"/>
    <cellStyle name="xl21 2 2 24" xfId="4256"/>
    <cellStyle name="xl21 2 2 25" xfId="4774"/>
    <cellStyle name="xl21 2 2 26" xfId="3718"/>
    <cellStyle name="xl21 2 2 27" xfId="4926"/>
    <cellStyle name="xl21 2 2 28" xfId="5079"/>
    <cellStyle name="xl21 2 2 29" xfId="5310"/>
    <cellStyle name="xl21 2 2 3" xfId="676"/>
    <cellStyle name="xl21 2 2 30" xfId="5535"/>
    <cellStyle name="xl21 2 2 31" xfId="5278"/>
    <cellStyle name="xl21 2 2 32" xfId="5658"/>
    <cellStyle name="xl21 2 2 33" xfId="6475"/>
    <cellStyle name="xl21 2 2 34" xfId="6995"/>
    <cellStyle name="xl21 2 2 4" xfId="926"/>
    <cellStyle name="xl21 2 2 5" xfId="707"/>
    <cellStyle name="xl21 2 2 6" xfId="1060"/>
    <cellStyle name="xl21 2 2 7" xfId="996"/>
    <cellStyle name="xl21 2 2 8" xfId="1677"/>
    <cellStyle name="xl21 2 2 9" xfId="2123"/>
    <cellStyle name="xl21 2 3" xfId="843"/>
    <cellStyle name="xl21 2 4" xfId="846"/>
    <cellStyle name="xl21 2 5" xfId="778"/>
    <cellStyle name="xl21 2 5 10" xfId="3567"/>
    <cellStyle name="xl21 2 5 11" xfId="1365"/>
    <cellStyle name="xl21 2 5 12" xfId="1613"/>
    <cellStyle name="xl21 2 5 13" xfId="3911"/>
    <cellStyle name="xl21 2 5 14" xfId="4082"/>
    <cellStyle name="xl21 2 5 15" xfId="3836"/>
    <cellStyle name="xl21 2 5 16" xfId="3739"/>
    <cellStyle name="xl21 2 5 17" xfId="1564"/>
    <cellStyle name="xl21 2 5 18" xfId="3841"/>
    <cellStyle name="xl21 2 5 19" xfId="4478"/>
    <cellStyle name="xl21 2 5 2" xfId="1712"/>
    <cellStyle name="xl21 2 5 20" xfId="4406"/>
    <cellStyle name="xl21 2 5 21" xfId="4961"/>
    <cellStyle name="xl21 2 5 22" xfId="4984"/>
    <cellStyle name="xl21 2 5 23" xfId="5345"/>
    <cellStyle name="xl21 2 5 24" xfId="5462"/>
    <cellStyle name="xl21 2 5 25" xfId="5487"/>
    <cellStyle name="xl21 2 5 26" xfId="5693"/>
    <cellStyle name="xl21 2 5 27" xfId="6510"/>
    <cellStyle name="xl21 2 5 28" xfId="7248"/>
    <cellStyle name="xl21 2 5 3" xfId="2020"/>
    <cellStyle name="xl21 2 5 4" xfId="2205"/>
    <cellStyle name="xl21 2 5 5" xfId="2463"/>
    <cellStyle name="xl21 2 5 6" xfId="2212"/>
    <cellStyle name="xl21 2 5 7" xfId="3068"/>
    <cellStyle name="xl21 2 5 8" xfId="3221"/>
    <cellStyle name="xl21 2 5 9" xfId="3466"/>
    <cellStyle name="xl21 2 6" xfId="2064"/>
    <cellStyle name="xl21 2 6 2" xfId="2269"/>
    <cellStyle name="xl21 2 6 3" xfId="2021"/>
    <cellStyle name="xl21 2 6 4" xfId="2403"/>
    <cellStyle name="xl21 2 6 5" xfId="1984"/>
    <cellStyle name="xl21 2 6 6" xfId="2189"/>
    <cellStyle name="xl21 2 7" xfId="2352"/>
    <cellStyle name="xl21 2 8" xfId="2396"/>
    <cellStyle name="xl21 2 9" xfId="2437"/>
    <cellStyle name="xl21 3" xfId="1121"/>
    <cellStyle name="xl21 4" xfId="1167"/>
    <cellStyle name="xl21 5" xfId="1211"/>
    <cellStyle name="xl21 6" xfId="1252"/>
    <cellStyle name="xl22" xfId="102"/>
    <cellStyle name="xl22 2" xfId="261"/>
    <cellStyle name="xl22 2 10" xfId="2347"/>
    <cellStyle name="xl22 2 11" xfId="2462"/>
    <cellStyle name="xl22 2 12" xfId="2604"/>
    <cellStyle name="xl22 2 13" xfId="2636"/>
    <cellStyle name="xl22 2 2" xfId="744"/>
    <cellStyle name="xl22 2 2 10" xfId="2200"/>
    <cellStyle name="xl22 2 2 11" xfId="1990"/>
    <cellStyle name="xl22 2 2 12" xfId="2231"/>
    <cellStyle name="xl22 2 2 13" xfId="3034"/>
    <cellStyle name="xl22 2 2 14" xfId="3187"/>
    <cellStyle name="xl22 2 2 15" xfId="3432"/>
    <cellStyle name="xl22 2 2 16" xfId="3579"/>
    <cellStyle name="xl22 2 2 17" xfId="1399"/>
    <cellStyle name="xl22 2 2 18" xfId="1614"/>
    <cellStyle name="xl22 2 2 19" xfId="1641"/>
    <cellStyle name="xl22 2 2 2" xfId="845"/>
    <cellStyle name="xl22 2 2 20" xfId="4103"/>
    <cellStyle name="xl22 2 2 21" xfId="3793"/>
    <cellStyle name="xl22 2 2 22" xfId="3717"/>
    <cellStyle name="xl22 2 2 23" xfId="4062"/>
    <cellStyle name="xl22 2 2 24" xfId="4046"/>
    <cellStyle name="xl22 2 2 25" xfId="4785"/>
    <cellStyle name="xl22 2 2 26" xfId="4525"/>
    <cellStyle name="xl22 2 2 27" xfId="4927"/>
    <cellStyle name="xl22 2 2 28" xfId="5070"/>
    <cellStyle name="xl22 2 2 29" xfId="5311"/>
    <cellStyle name="xl22 2 2 3" xfId="675"/>
    <cellStyle name="xl22 2 2 30" xfId="5520"/>
    <cellStyle name="xl22 2 2 31" xfId="5572"/>
    <cellStyle name="xl22 2 2 32" xfId="5659"/>
    <cellStyle name="xl22 2 2 33" xfId="6476"/>
    <cellStyle name="xl22 2 2 34" xfId="6987"/>
    <cellStyle name="xl22 2 2 4" xfId="894"/>
    <cellStyle name="xl22 2 2 5" xfId="951"/>
    <cellStyle name="xl22 2 2 6" xfId="1061"/>
    <cellStyle name="xl22 2 2 7" xfId="995"/>
    <cellStyle name="xl22 2 2 8" xfId="1678"/>
    <cellStyle name="xl22 2 2 9" xfId="2122"/>
    <cellStyle name="xl22 2 3" xfId="842"/>
    <cellStyle name="xl22 2 4" xfId="849"/>
    <cellStyle name="xl22 2 5" xfId="777"/>
    <cellStyle name="xl22 2 5 10" xfId="3576"/>
    <cellStyle name="xl22 2 5 11" xfId="1366"/>
    <cellStyle name="xl22 2 5 12" xfId="1715"/>
    <cellStyle name="xl22 2 5 13" xfId="3970"/>
    <cellStyle name="xl22 2 5 14" xfId="4112"/>
    <cellStyle name="xl22 2 5 15" xfId="3089"/>
    <cellStyle name="xl22 2 5 16" xfId="4148"/>
    <cellStyle name="xl22 2 5 17" xfId="1335"/>
    <cellStyle name="xl22 2 5 18" xfId="4085"/>
    <cellStyle name="xl22 2 5 19" xfId="4366"/>
    <cellStyle name="xl22 2 5 2" xfId="1711"/>
    <cellStyle name="xl22 2 5 20" xfId="4306"/>
    <cellStyle name="xl22 2 5 21" xfId="4960"/>
    <cellStyle name="xl22 2 5 22" xfId="5039"/>
    <cellStyle name="xl22 2 5 23" xfId="5344"/>
    <cellStyle name="xl22 2 5 24" xfId="5455"/>
    <cellStyle name="xl22 2 5 25" xfId="5196"/>
    <cellStyle name="xl22 2 5 26" xfId="5692"/>
    <cellStyle name="xl22 2 5 27" xfId="6509"/>
    <cellStyle name="xl22 2 5 28" xfId="7302"/>
    <cellStyle name="xl22 2 5 3" xfId="2019"/>
    <cellStyle name="xl22 2 5 4" xfId="2225"/>
    <cellStyle name="xl22 2 5 5" xfId="2469"/>
    <cellStyle name="xl22 2 5 6" xfId="2605"/>
    <cellStyle name="xl22 2 5 7" xfId="3067"/>
    <cellStyle name="xl22 2 5 8" xfId="3220"/>
    <cellStyle name="xl22 2 5 9" xfId="3465"/>
    <cellStyle name="xl22 2 6" xfId="2065"/>
    <cellStyle name="xl22 2 6 2" xfId="2268"/>
    <cellStyle name="xl22 2 6 3" xfId="2022"/>
    <cellStyle name="xl22 2 6 4" xfId="2346"/>
    <cellStyle name="xl22 2 6 5" xfId="2050"/>
    <cellStyle name="xl22 2 6 6" xfId="2209"/>
    <cellStyle name="xl22 2 7" xfId="2354"/>
    <cellStyle name="xl22 2 8" xfId="2394"/>
    <cellStyle name="xl22 2 9" xfId="2441"/>
    <cellStyle name="xl22 3" xfId="1095"/>
    <cellStyle name="xl22 4" xfId="1118"/>
    <cellStyle name="xl22 5" xfId="1162"/>
    <cellStyle name="xl22 6" xfId="1206"/>
    <cellStyle name="xl23" xfId="103"/>
    <cellStyle name="xl23 2" xfId="262"/>
    <cellStyle name="xl23 2 10" xfId="2325"/>
    <cellStyle name="xl23 2 11" xfId="2051"/>
    <cellStyle name="xl23 2 12" xfId="2136"/>
    <cellStyle name="xl23 2 13" xfId="1980"/>
    <cellStyle name="xl23 2 2" xfId="745"/>
    <cellStyle name="xl23 2 2 10" xfId="2238"/>
    <cellStyle name="xl23 2 2 11" xfId="1989"/>
    <cellStyle name="xl23 2 2 12" xfId="2600"/>
    <cellStyle name="xl23 2 2 13" xfId="3035"/>
    <cellStyle name="xl23 2 2 14" xfId="3188"/>
    <cellStyle name="xl23 2 2 15" xfId="3433"/>
    <cellStyle name="xl23 2 2 16" xfId="3571"/>
    <cellStyle name="xl23 2 2 17" xfId="1398"/>
    <cellStyle name="xl23 2 2 18" xfId="3131"/>
    <cellStyle name="xl23 2 2 19" xfId="4158"/>
    <cellStyle name="xl23 2 2 2" xfId="847"/>
    <cellStyle name="xl23 2 2 20" xfId="3129"/>
    <cellStyle name="xl23 2 2 21" xfId="3996"/>
    <cellStyle name="xl23 2 2 22" xfId="3809"/>
    <cellStyle name="xl23 2 2 23" xfId="1302"/>
    <cellStyle name="xl23 2 2 24" xfId="4314"/>
    <cellStyle name="xl23 2 2 25" xfId="4770"/>
    <cellStyle name="xl23 2 2 26" xfId="4542"/>
    <cellStyle name="xl23 2 2 27" xfId="4928"/>
    <cellStyle name="xl23 2 2 28" xfId="5059"/>
    <cellStyle name="xl23 2 2 29" xfId="5312"/>
    <cellStyle name="xl23 2 2 3" xfId="674"/>
    <cellStyle name="xl23 2 2 30" xfId="5502"/>
    <cellStyle name="xl23 2 2 31" xfId="5562"/>
    <cellStyle name="xl23 2 2 32" xfId="5660"/>
    <cellStyle name="xl23 2 2 33" xfId="6477"/>
    <cellStyle name="xl23 2 2 34" xfId="6983"/>
    <cellStyle name="xl23 2 2 4" xfId="680"/>
    <cellStyle name="xl23 2 2 5" xfId="964"/>
    <cellStyle name="xl23 2 2 6" xfId="1063"/>
    <cellStyle name="xl23 2 2 7" xfId="994"/>
    <cellStyle name="xl23 2 2 8" xfId="1679"/>
    <cellStyle name="xl23 2 2 9" xfId="2120"/>
    <cellStyle name="xl23 2 3" xfId="841"/>
    <cellStyle name="xl23 2 4" xfId="852"/>
    <cellStyle name="xl23 2 5" xfId="776"/>
    <cellStyle name="xl23 2 5 10" xfId="3587"/>
    <cellStyle name="xl23 2 5 11" xfId="1367"/>
    <cellStyle name="xl23 2 5 12" xfId="1908"/>
    <cellStyle name="xl23 2 5 13" xfId="1456"/>
    <cellStyle name="xl23 2 5 14" xfId="3004"/>
    <cellStyle name="xl23 2 5 15" xfId="1907"/>
    <cellStyle name="xl23 2 5 16" xfId="1727"/>
    <cellStyle name="xl23 2 5 17" xfId="1450"/>
    <cellStyle name="xl23 2 5 18" xfId="1955"/>
    <cellStyle name="xl23 2 5 19" xfId="4477"/>
    <cellStyle name="xl23 2 5 2" xfId="1710"/>
    <cellStyle name="xl23 2 5 20" xfId="4524"/>
    <cellStyle name="xl23 2 5 21" xfId="4959"/>
    <cellStyle name="xl23 2 5 22" xfId="5035"/>
    <cellStyle name="xl23 2 5 23" xfId="5343"/>
    <cellStyle name="xl23 2 5 24" xfId="5363"/>
    <cellStyle name="xl23 2 5 25" xfId="5479"/>
    <cellStyle name="xl23 2 5 26" xfId="5691"/>
    <cellStyle name="xl23 2 5 27" xfId="6508"/>
    <cellStyle name="xl23 2 5 28" xfId="7419"/>
    <cellStyle name="xl23 2 5 3" xfId="2018"/>
    <cellStyle name="xl23 2 5 4" xfId="2242"/>
    <cellStyle name="xl23 2 5 5" xfId="2533"/>
    <cellStyle name="xl23 2 5 6" xfId="2568"/>
    <cellStyle name="xl23 2 5 7" xfId="3066"/>
    <cellStyle name="xl23 2 5 8" xfId="3219"/>
    <cellStyle name="xl23 2 5 9" xfId="3464"/>
    <cellStyle name="xl23 2 6" xfId="2067"/>
    <cellStyle name="xl23 2 6 2" xfId="2267"/>
    <cellStyle name="xl23 2 6 3" xfId="2023"/>
    <cellStyle name="xl23 2 6 4" xfId="2421"/>
    <cellStyle name="xl23 2 6 5" xfId="2066"/>
    <cellStyle name="xl23 2 6 6" xfId="2511"/>
    <cellStyle name="xl23 2 7" xfId="2355"/>
    <cellStyle name="xl23 2 8" xfId="2393"/>
    <cellStyle name="xl23 2 9" xfId="2438"/>
    <cellStyle name="xl23 3" xfId="1099"/>
    <cellStyle name="xl23 4" xfId="1145"/>
    <cellStyle name="xl23 5" xfId="1189"/>
    <cellStyle name="xl23 6" xfId="1233"/>
    <cellStyle name="xl24" xfId="104"/>
    <cellStyle name="xl24 2" xfId="263"/>
    <cellStyle name="xl24 2 10" xfId="2301"/>
    <cellStyle name="xl24 2 11" xfId="2186"/>
    <cellStyle name="xl24 2 12" xfId="2544"/>
    <cellStyle name="xl24 2 13" xfId="1981"/>
    <cellStyle name="xl24 2 2" xfId="746"/>
    <cellStyle name="xl24 2 2 10" xfId="2294"/>
    <cellStyle name="xl24 2 2 11" xfId="2528"/>
    <cellStyle name="xl24 2 2 12" xfId="2611"/>
    <cellStyle name="xl24 2 2 13" xfId="3036"/>
    <cellStyle name="xl24 2 2 14" xfId="3189"/>
    <cellStyle name="xl24 2 2 15" xfId="3434"/>
    <cellStyle name="xl24 2 2 16" xfId="3566"/>
    <cellStyle name="xl24 2 2 17" xfId="1397"/>
    <cellStyle name="xl24 2 2 18" xfId="1657"/>
    <cellStyle name="xl24 2 2 19" xfId="1305"/>
    <cellStyle name="xl24 2 2 2" xfId="848"/>
    <cellStyle name="xl24 2 2 20" xfId="4047"/>
    <cellStyle name="xl24 2 2 21" xfId="3790"/>
    <cellStyle name="xl24 2 2 22" xfId="3738"/>
    <cellStyle name="xl24 2 2 23" xfId="3979"/>
    <cellStyle name="xl24 2 2 24" xfId="3682"/>
    <cellStyle name="xl24 2 2 25" xfId="4767"/>
    <cellStyle name="xl24 2 2 26" xfId="3625"/>
    <cellStyle name="xl24 2 2 27" xfId="4929"/>
    <cellStyle name="xl24 2 2 28" xfId="4980"/>
    <cellStyle name="xl24 2 2 29" xfId="5313"/>
    <cellStyle name="xl24 2 2 3" xfId="673"/>
    <cellStyle name="xl24 2 2 30" xfId="5484"/>
    <cellStyle name="xl24 2 2 31" xfId="5550"/>
    <cellStyle name="xl24 2 2 32" xfId="5661"/>
    <cellStyle name="xl24 2 2 33" xfId="6478"/>
    <cellStyle name="xl24 2 2 34" xfId="6978"/>
    <cellStyle name="xl24 2 2 4" xfId="947"/>
    <cellStyle name="xl24 2 2 5" xfId="706"/>
    <cellStyle name="xl24 2 2 6" xfId="1064"/>
    <cellStyle name="xl24 2 2 7" xfId="993"/>
    <cellStyle name="xl24 2 2 8" xfId="1680"/>
    <cellStyle name="xl24 2 2 9" xfId="2119"/>
    <cellStyle name="xl24 2 3" xfId="840"/>
    <cellStyle name="xl24 2 4" xfId="854"/>
    <cellStyle name="xl24 2 5" xfId="775"/>
    <cellStyle name="xl24 2 5 10" xfId="3311"/>
    <cellStyle name="xl24 2 5 11" xfId="1368"/>
    <cellStyle name="xl24 2 5 12" xfId="1358"/>
    <cellStyle name="xl24 2 5 13" xfId="3655"/>
    <cellStyle name="xl24 2 5 14" xfId="4008"/>
    <cellStyle name="xl24 2 5 15" xfId="4081"/>
    <cellStyle name="xl24 2 5 16" xfId="4159"/>
    <cellStyle name="xl24 2 5 17" xfId="1829"/>
    <cellStyle name="xl24 2 5 18" xfId="3631"/>
    <cellStyle name="xl24 2 5 19" xfId="4778"/>
    <cellStyle name="xl24 2 5 2" xfId="1709"/>
    <cellStyle name="xl24 2 5 20" xfId="4124"/>
    <cellStyle name="xl24 2 5 21" xfId="4958"/>
    <cellStyle name="xl24 2 5 22" xfId="4970"/>
    <cellStyle name="xl24 2 5 23" xfId="5342"/>
    <cellStyle name="xl24 2 5 24" xfId="5381"/>
    <cellStyle name="xl24 2 5 25" xfId="5456"/>
    <cellStyle name="xl24 2 5 26" xfId="5690"/>
    <cellStyle name="xl24 2 5 27" xfId="6507"/>
    <cellStyle name="xl24 2 5 28" xfId="6404"/>
    <cellStyle name="xl24 2 5 3" xfId="2017"/>
    <cellStyle name="xl24 2 5 4" xfId="2303"/>
    <cellStyle name="xl24 2 5 5" xfId="2486"/>
    <cellStyle name="xl24 2 5 6" xfId="2591"/>
    <cellStyle name="xl24 2 5 7" xfId="3065"/>
    <cellStyle name="xl24 2 5 8" xfId="3218"/>
    <cellStyle name="xl24 2 5 9" xfId="3463"/>
    <cellStyle name="xl24 2 6" xfId="2069"/>
    <cellStyle name="xl24 2 6 2" xfId="2266"/>
    <cellStyle name="xl24 2 6 3" xfId="2024"/>
    <cellStyle name="xl24 2 6 4" xfId="2326"/>
    <cellStyle name="xl24 2 6 5" xfId="2169"/>
    <cellStyle name="xl24 2 6 6" xfId="2102"/>
    <cellStyle name="xl24 2 7" xfId="2356"/>
    <cellStyle name="xl24 2 8" xfId="2392"/>
    <cellStyle name="xl24 2 9" xfId="2442"/>
    <cellStyle name="xl24 3" xfId="1102"/>
    <cellStyle name="xl24 4" xfId="1148"/>
    <cellStyle name="xl24 5" xfId="1192"/>
    <cellStyle name="xl24 6" xfId="1236"/>
    <cellStyle name="xl25" xfId="105"/>
    <cellStyle name="xl25 2" xfId="264"/>
    <cellStyle name="xl25 2 10" xfId="2223"/>
    <cellStyle name="xl25 2 11" xfId="2488"/>
    <cellStyle name="xl25 2 12" xfId="2506"/>
    <cellStyle name="xl25 2 13" xfId="2581"/>
    <cellStyle name="xl25 2 2" xfId="747"/>
    <cellStyle name="xl25 2 2 10" xfId="2250"/>
    <cellStyle name="xl25 2 2 11" xfId="2089"/>
    <cellStyle name="xl25 2 2 12" xfId="2507"/>
    <cellStyle name="xl25 2 2 13" xfId="3037"/>
    <cellStyle name="xl25 2 2 14" xfId="3190"/>
    <cellStyle name="xl25 2 2 15" xfId="3435"/>
    <cellStyle name="xl25 2 2 16" xfId="3558"/>
    <cellStyle name="xl25 2 2 17" xfId="1396"/>
    <cellStyle name="xl25 2 2 18" xfId="1857"/>
    <cellStyle name="xl25 2 2 19" xfId="3099"/>
    <cellStyle name="xl25 2 2 2" xfId="850"/>
    <cellStyle name="xl25 2 2 20" xfId="3710"/>
    <cellStyle name="xl25 2 2 21" xfId="1618"/>
    <cellStyle name="xl25 2 2 22" xfId="3912"/>
    <cellStyle name="xl25 2 2 23" xfId="1480"/>
    <cellStyle name="xl25 2 2 24" xfId="1543"/>
    <cellStyle name="xl25 2 2 25" xfId="4771"/>
    <cellStyle name="xl25 2 2 26" xfId="1619"/>
    <cellStyle name="xl25 2 2 27" xfId="4930"/>
    <cellStyle name="xl25 2 2 28" xfId="4968"/>
    <cellStyle name="xl25 2 2 29" xfId="5314"/>
    <cellStyle name="xl25 2 2 3" xfId="933"/>
    <cellStyle name="xl25 2 2 30" xfId="5383"/>
    <cellStyle name="xl25 2 2 31" xfId="5115"/>
    <cellStyle name="xl25 2 2 32" xfId="5662"/>
    <cellStyle name="xl25 2 2 33" xfId="6479"/>
    <cellStyle name="xl25 2 2 34" xfId="6972"/>
    <cellStyle name="xl25 2 2 4" xfId="913"/>
    <cellStyle name="xl25 2 2 5" xfId="705"/>
    <cellStyle name="xl25 2 2 6" xfId="1066"/>
    <cellStyle name="xl25 2 2 7" xfId="992"/>
    <cellStyle name="xl25 2 2 8" xfId="1681"/>
    <cellStyle name="xl25 2 2 9" xfId="2117"/>
    <cellStyle name="xl25 2 3" xfId="839"/>
    <cellStyle name="xl25 2 4" xfId="857"/>
    <cellStyle name="xl25 2 5" xfId="774"/>
    <cellStyle name="xl25 2 5 10" xfId="3312"/>
    <cellStyle name="xl25 2 5 11" xfId="1369"/>
    <cellStyle name="xl25 2 5 12" xfId="1498"/>
    <cellStyle name="xl25 2 5 13" xfId="1956"/>
    <cellStyle name="xl25 2 5 14" xfId="1897"/>
    <cellStyle name="xl25 2 5 15" xfId="1920"/>
    <cellStyle name="xl25 2 5 16" xfId="1726"/>
    <cellStyle name="xl25 2 5 17" xfId="3803"/>
    <cellStyle name="xl25 2 5 18" xfId="4459"/>
    <cellStyle name="xl25 2 5 19" xfId="4115"/>
    <cellStyle name="xl25 2 5 2" xfId="1708"/>
    <cellStyle name="xl25 2 5 20" xfId="4399"/>
    <cellStyle name="xl25 2 5 21" xfId="4957"/>
    <cellStyle name="xl25 2 5 22" xfId="4978"/>
    <cellStyle name="xl25 2 5 23" xfId="5341"/>
    <cellStyle name="xl25 2 5 24" xfId="5478"/>
    <cellStyle name="xl25 2 5 25" xfId="5547"/>
    <cellStyle name="xl25 2 5 26" xfId="5689"/>
    <cellStyle name="xl25 2 5 27" xfId="6506"/>
    <cellStyle name="xl25 2 5 28" xfId="6408"/>
    <cellStyle name="xl25 2 5 3" xfId="2016"/>
    <cellStyle name="xl25 2 5 4" xfId="2317"/>
    <cellStyle name="xl25 2 5 5" xfId="2520"/>
    <cellStyle name="xl25 2 5 6" xfId="2190"/>
    <cellStyle name="xl25 2 5 7" xfId="3064"/>
    <cellStyle name="xl25 2 5 8" xfId="3217"/>
    <cellStyle name="xl25 2 5 9" xfId="3462"/>
    <cellStyle name="xl25 2 6" xfId="2071"/>
    <cellStyle name="xl25 2 6 2" xfId="2265"/>
    <cellStyle name="xl25 2 6 3" xfId="2025"/>
    <cellStyle name="xl25 2 6 4" xfId="2316"/>
    <cellStyle name="xl25 2 6 5" xfId="2519"/>
    <cellStyle name="xl25 2 6 6" xfId="2499"/>
    <cellStyle name="xl25 2 7" xfId="2357"/>
    <cellStyle name="xl25 2 8" xfId="2391"/>
    <cellStyle name="xl25 2 9" xfId="2439"/>
    <cellStyle name="xl25 3" xfId="1106"/>
    <cellStyle name="xl25 4" xfId="1152"/>
    <cellStyle name="xl25 5" xfId="1196"/>
    <cellStyle name="xl25 6" xfId="1240"/>
    <cellStyle name="xl26" xfId="106"/>
    <cellStyle name="xl26 2" xfId="265"/>
    <cellStyle name="xl26 2 10" xfId="2401"/>
    <cellStyle name="xl26 2 11" xfId="2467"/>
    <cellStyle name="xl26 2 12" xfId="2570"/>
    <cellStyle name="xl26 2 13" xfId="2652"/>
    <cellStyle name="xl26 2 2" xfId="748"/>
    <cellStyle name="xl26 2 2 10" xfId="2415"/>
    <cellStyle name="xl26 2 2 11" xfId="2179"/>
    <cellStyle name="xl26 2 2 12" xfId="2348"/>
    <cellStyle name="xl26 2 2 13" xfId="3038"/>
    <cellStyle name="xl26 2 2 14" xfId="3191"/>
    <cellStyle name="xl26 2 2 15" xfId="3436"/>
    <cellStyle name="xl26 2 2 16" xfId="3485"/>
    <cellStyle name="xl26 2 2 17" xfId="1395"/>
    <cellStyle name="xl26 2 2 18" xfId="4138"/>
    <cellStyle name="xl26 2 2 19" xfId="4092"/>
    <cellStyle name="xl26 2 2 2" xfId="851"/>
    <cellStyle name="xl26 2 2 20" xfId="1560"/>
    <cellStyle name="xl26 2 2 21" xfId="3831"/>
    <cellStyle name="xl26 2 2 22" xfId="3607"/>
    <cellStyle name="xl26 2 2 23" xfId="1332"/>
    <cellStyle name="xl26 2 2 24" xfId="1799"/>
    <cellStyle name="xl26 2 2 25" xfId="4766"/>
    <cellStyle name="xl26 2 2 26" xfId="4079"/>
    <cellStyle name="xl26 2 2 27" xfId="4931"/>
    <cellStyle name="xl26 2 2 28" xfId="5024"/>
    <cellStyle name="xl26 2 2 29" xfId="5315"/>
    <cellStyle name="xl26 2 2 3" xfId="934"/>
    <cellStyle name="xl26 2 2 30" xfId="5361"/>
    <cellStyle name="xl26 2 2 31" xfId="5365"/>
    <cellStyle name="xl26 2 2 32" xfId="5663"/>
    <cellStyle name="xl26 2 2 33" xfId="6480"/>
    <cellStyle name="xl26 2 2 34" xfId="6968"/>
    <cellStyle name="xl26 2 2 4" xfId="928"/>
    <cellStyle name="xl26 2 2 5" xfId="704"/>
    <cellStyle name="xl26 2 2 6" xfId="1067"/>
    <cellStyle name="xl26 2 2 7" xfId="991"/>
    <cellStyle name="xl26 2 2 8" xfId="1682"/>
    <cellStyle name="xl26 2 2 9" xfId="2116"/>
    <cellStyle name="xl26 2 3" xfId="838"/>
    <cellStyle name="xl26 2 4" xfId="860"/>
    <cellStyle name="xl26 2 5" xfId="773"/>
    <cellStyle name="xl26 2 5 10" xfId="3313"/>
    <cellStyle name="xl26 2 5 11" xfId="1370"/>
    <cellStyle name="xl26 2 5 12" xfId="1789"/>
    <cellStyle name="xl26 2 5 13" xfId="1669"/>
    <cellStyle name="xl26 2 5 14" xfId="4151"/>
    <cellStyle name="xl26 2 5 15" xfId="1965"/>
    <cellStyle name="xl26 2 5 16" xfId="1963"/>
    <cellStyle name="xl26 2 5 17" xfId="3619"/>
    <cellStyle name="xl26 2 5 18" xfId="4462"/>
    <cellStyle name="xl26 2 5 19" xfId="4326"/>
    <cellStyle name="xl26 2 5 2" xfId="1707"/>
    <cellStyle name="xl26 2 5 20" xfId="3645"/>
    <cellStyle name="xl26 2 5 21" xfId="4956"/>
    <cellStyle name="xl26 2 5 22" xfId="5055"/>
    <cellStyle name="xl26 2 5 23" xfId="5340"/>
    <cellStyle name="xl26 2 5 24" xfId="5497"/>
    <cellStyle name="xl26 2 5 25" xfId="5552"/>
    <cellStyle name="xl26 2 5 26" xfId="5688"/>
    <cellStyle name="xl26 2 5 27" xfId="6505"/>
    <cellStyle name="xl26 2 5 28" xfId="6414"/>
    <cellStyle name="xl26 2 5 3" xfId="2015"/>
    <cellStyle name="xl26 2 5 4" xfId="2327"/>
    <cellStyle name="xl26 2 5 5" xfId="2083"/>
    <cellStyle name="xl26 2 5 6" xfId="2129"/>
    <cellStyle name="xl26 2 5 7" xfId="3063"/>
    <cellStyle name="xl26 2 5 8" xfId="3216"/>
    <cellStyle name="xl26 2 5 9" xfId="3461"/>
    <cellStyle name="xl26 2 6" xfId="2072"/>
    <cellStyle name="xl26 2 6 2" xfId="2264"/>
    <cellStyle name="xl26 2 6 3" xfId="2026"/>
    <cellStyle name="xl26 2 6 4" xfId="2302"/>
    <cellStyle name="xl26 2 6 5" xfId="2487"/>
    <cellStyle name="xl26 2 6 6" xfId="2173"/>
    <cellStyle name="xl26 2 7" xfId="2358"/>
    <cellStyle name="xl26 2 8" xfId="2390"/>
    <cellStyle name="xl26 2 9" xfId="2443"/>
    <cellStyle name="xl26 3" xfId="1122"/>
    <cellStyle name="xl26 4" xfId="1168"/>
    <cellStyle name="xl26 5" xfId="1212"/>
    <cellStyle name="xl26 6" xfId="1253"/>
    <cellStyle name="xl27" xfId="107"/>
    <cellStyle name="xl27 2" xfId="266"/>
    <cellStyle name="xl27 2 10" xfId="2419"/>
    <cellStyle name="xl27 2 11" xfId="1986"/>
    <cellStyle name="xl27 2 12" xfId="2341"/>
    <cellStyle name="xl27 2 13" xfId="2654"/>
    <cellStyle name="xl27 2 2" xfId="749"/>
    <cellStyle name="xl27 2 2 10" xfId="2397"/>
    <cellStyle name="xl27 2 2 11" xfId="1991"/>
    <cellStyle name="xl27 2 2 12" xfId="2211"/>
    <cellStyle name="xl27 2 2 13" xfId="3039"/>
    <cellStyle name="xl27 2 2 14" xfId="3192"/>
    <cellStyle name="xl27 2 2 15" xfId="3437"/>
    <cellStyle name="xl27 2 2 16" xfId="3475"/>
    <cellStyle name="xl27 2 2 17" xfId="1394"/>
    <cellStyle name="xl27 2 2 18" xfId="1627"/>
    <cellStyle name="xl27 2 2 19" xfId="2157"/>
    <cellStyle name="xl27 2 2 2" xfId="853"/>
    <cellStyle name="xl27 2 2 20" xfId="4032"/>
    <cellStyle name="xl27 2 2 21" xfId="1471"/>
    <cellStyle name="xl27 2 2 22" xfId="4044"/>
    <cellStyle name="xl27 2 2 23" xfId="4374"/>
    <cellStyle name="xl27 2 2 24" xfId="4265"/>
    <cellStyle name="xl27 2 2 25" xfId="4773"/>
    <cellStyle name="xl27 2 2 26" xfId="3636"/>
    <cellStyle name="xl27 2 2 27" xfId="4932"/>
    <cellStyle name="xl27 2 2 28" xfId="5041"/>
    <cellStyle name="xl27 2 2 29" xfId="5316"/>
    <cellStyle name="xl27 2 2 3" xfId="935"/>
    <cellStyle name="xl27 2 2 30" xfId="5436"/>
    <cellStyle name="xl27 2 2 31" xfId="5411"/>
    <cellStyle name="xl27 2 2 32" xfId="5664"/>
    <cellStyle name="xl27 2 2 33" xfId="6481"/>
    <cellStyle name="xl27 2 2 34" xfId="6395"/>
    <cellStyle name="xl27 2 2 4" xfId="914"/>
    <cellStyle name="xl27 2 2 5" xfId="958"/>
    <cellStyle name="xl27 2 2 6" xfId="1068"/>
    <cellStyle name="xl27 2 2 7" xfId="990"/>
    <cellStyle name="xl27 2 2 8" xfId="1683"/>
    <cellStyle name="xl27 2 2 9" xfId="2115"/>
    <cellStyle name="xl27 2 3" xfId="837"/>
    <cellStyle name="xl27 2 4" xfId="863"/>
    <cellStyle name="xl27 2 5" xfId="772"/>
    <cellStyle name="xl27 2 5 10" xfId="3314"/>
    <cellStyle name="xl27 2 5 11" xfId="1371"/>
    <cellStyle name="xl27 2 5 12" xfId="1407"/>
    <cellStyle name="xl27 2 5 13" xfId="1752"/>
    <cellStyle name="xl27 2 5 14" xfId="3885"/>
    <cellStyle name="xl27 2 5 15" xfId="1878"/>
    <cellStyle name="xl27 2 5 16" xfId="3709"/>
    <cellStyle name="xl27 2 5 17" xfId="3984"/>
    <cellStyle name="xl27 2 5 18" xfId="4486"/>
    <cellStyle name="xl27 2 5 19" xfId="3959"/>
    <cellStyle name="xl27 2 5 2" xfId="1706"/>
    <cellStyle name="xl27 2 5 20" xfId="4518"/>
    <cellStyle name="xl27 2 5 21" xfId="4955"/>
    <cellStyle name="xl27 2 5 22" xfId="5067"/>
    <cellStyle name="xl27 2 5 23" xfId="5339"/>
    <cellStyle name="xl27 2 5 24" xfId="5503"/>
    <cellStyle name="xl27 2 5 25" xfId="5563"/>
    <cellStyle name="xl27 2 5 26" xfId="5687"/>
    <cellStyle name="xl27 2 5 27" xfId="6504"/>
    <cellStyle name="xl27 2 5 28" xfId="6417"/>
    <cellStyle name="xl27 2 5 3" xfId="2014"/>
    <cellStyle name="xl27 2 5 4" xfId="2422"/>
    <cellStyle name="xl27 2 5 5" xfId="2176"/>
    <cellStyle name="xl27 2 5 6" xfId="2494"/>
    <cellStyle name="xl27 2 5 7" xfId="3062"/>
    <cellStyle name="xl27 2 5 8" xfId="3215"/>
    <cellStyle name="xl27 2 5 9" xfId="3460"/>
    <cellStyle name="xl27 2 6" xfId="2074"/>
    <cellStyle name="xl27 2 6 2" xfId="2263"/>
    <cellStyle name="xl27 2 6 3" xfId="2027"/>
    <cellStyle name="xl27 2 6 4" xfId="2241"/>
    <cellStyle name="xl27 2 6 5" xfId="2416"/>
    <cellStyle name="xl27 2 6 6" xfId="2459"/>
    <cellStyle name="xl27 2 7" xfId="2359"/>
    <cellStyle name="xl27 2 8" xfId="2389"/>
    <cellStyle name="xl27 2 9" xfId="2440"/>
    <cellStyle name="xl27 3" xfId="1100"/>
    <cellStyle name="xl27 4" xfId="1146"/>
    <cellStyle name="xl27 5" xfId="1190"/>
    <cellStyle name="xl27 6" xfId="1234"/>
    <cellStyle name="xl28" xfId="108"/>
    <cellStyle name="xl28 2" xfId="109"/>
    <cellStyle name="xl28 3" xfId="267"/>
    <cellStyle name="xl28 3 10" xfId="2300"/>
    <cellStyle name="xl28 3 11" xfId="2085"/>
    <cellStyle name="xl28 3 12" xfId="2203"/>
    <cellStyle name="xl28 3 13" xfId="2046"/>
    <cellStyle name="xl28 3 2" xfId="750"/>
    <cellStyle name="xl28 3 2 10" xfId="2201"/>
    <cellStyle name="xl28 3 2 11" xfId="2042"/>
    <cellStyle name="xl28 3 2 12" xfId="2599"/>
    <cellStyle name="xl28 3 2 13" xfId="3040"/>
    <cellStyle name="xl28 3 2 14" xfId="3193"/>
    <cellStyle name="xl28 3 2 15" xfId="3438"/>
    <cellStyle name="xl28 3 2 16" xfId="3542"/>
    <cellStyle name="xl28 3 2 17" xfId="1393"/>
    <cellStyle name="xl28 3 2 18" xfId="4120"/>
    <cellStyle name="xl28 3 2 19" xfId="4153"/>
    <cellStyle name="xl28 3 2 2" xfId="855"/>
    <cellStyle name="xl28 3 2 20" xfId="1536"/>
    <cellStyle name="xl28 3 2 21" xfId="4143"/>
    <cellStyle name="xl28 3 2 22" xfId="1447"/>
    <cellStyle name="xl28 3 2 23" xfId="4383"/>
    <cellStyle name="xl28 3 2 24" xfId="3870"/>
    <cellStyle name="xl28 3 2 25" xfId="4765"/>
    <cellStyle name="xl28 3 2 26" xfId="4473"/>
    <cellStyle name="xl28 3 2 27" xfId="4933"/>
    <cellStyle name="xl28 3 2 28" xfId="5010"/>
    <cellStyle name="xl28 3 2 29" xfId="5317"/>
    <cellStyle name="xl28 3 2 3" xfId="936"/>
    <cellStyle name="xl28 3 2 30" xfId="5464"/>
    <cellStyle name="xl28 3 2 31" xfId="5369"/>
    <cellStyle name="xl28 3 2 32" xfId="5665"/>
    <cellStyle name="xl28 3 2 33" xfId="6482"/>
    <cellStyle name="xl28 3 2 34" xfId="6962"/>
    <cellStyle name="xl28 3 2 4" xfId="896"/>
    <cellStyle name="xl28 3 2 5" xfId="952"/>
    <cellStyle name="xl28 3 2 6" xfId="1069"/>
    <cellStyle name="xl28 3 2 7" xfId="989"/>
    <cellStyle name="xl28 3 2 8" xfId="1684"/>
    <cellStyle name="xl28 3 2 9" xfId="2114"/>
    <cellStyle name="xl28 3 3" xfId="836"/>
    <cellStyle name="xl28 3 4" xfId="864"/>
    <cellStyle name="xl28 3 5" xfId="771"/>
    <cellStyle name="xl28 3 5 10" xfId="3315"/>
    <cellStyle name="xl28 3 5 11" xfId="1372"/>
    <cellStyle name="xl28 3 5 12" xfId="1629"/>
    <cellStyle name="xl28 3 5 13" xfId="3974"/>
    <cellStyle name="xl28 3 5 14" xfId="4173"/>
    <cellStyle name="xl28 3 5 15" xfId="4245"/>
    <cellStyle name="xl28 3 5 16" xfId="4303"/>
    <cellStyle name="xl28 3 5 17" xfId="1588"/>
    <cellStyle name="xl28 3 5 18" xfId="4487"/>
    <cellStyle name="xl28 3 5 19" xfId="1355"/>
    <cellStyle name="xl28 3 5 2" xfId="1705"/>
    <cellStyle name="xl28 3 5 20" xfId="4322"/>
    <cellStyle name="xl28 3 5 21" xfId="4954"/>
    <cellStyle name="xl28 3 5 22" xfId="5071"/>
    <cellStyle name="xl28 3 5 23" xfId="5338"/>
    <cellStyle name="xl28 3 5 24" xfId="5522"/>
    <cellStyle name="xl28 3 5 25" xfId="5283"/>
    <cellStyle name="xl28 3 5 26" xfId="5686"/>
    <cellStyle name="xl28 3 5 27" xfId="6503"/>
    <cellStyle name="xl28 3 5 28" xfId="6420"/>
    <cellStyle name="xl28 3 5 3" xfId="2166"/>
    <cellStyle name="xl28 3 5 4" xfId="2345"/>
    <cellStyle name="xl28 3 5 5" xfId="2049"/>
    <cellStyle name="xl28 3 5 6" xfId="2230"/>
    <cellStyle name="xl28 3 5 7" xfId="3061"/>
    <cellStyle name="xl28 3 5 8" xfId="3214"/>
    <cellStyle name="xl28 3 5 9" xfId="3459"/>
    <cellStyle name="xl28 3 6" xfId="2077"/>
    <cellStyle name="xl28 3 6 2" xfId="2262"/>
    <cellStyle name="xl28 3 6 3" xfId="2028"/>
    <cellStyle name="xl28 3 6 4" xfId="2224"/>
    <cellStyle name="xl28 3 6 5" xfId="2218"/>
    <cellStyle name="xl28 3 6 6" xfId="2639"/>
    <cellStyle name="xl28 3 7" xfId="2360"/>
    <cellStyle name="xl28 3 8" xfId="2388"/>
    <cellStyle name="xl28 3 9" xfId="2366"/>
    <cellStyle name="xl28 4" xfId="1097"/>
    <cellStyle name="xl28 5" xfId="1143"/>
    <cellStyle name="xl28 6" xfId="1164"/>
    <cellStyle name="xl28 7" xfId="1208"/>
    <cellStyle name="xl29" xfId="110"/>
    <cellStyle name="xl29 2" xfId="268"/>
    <cellStyle name="xl29 2 10" xfId="2222"/>
    <cellStyle name="xl29 2 11" xfId="2518"/>
    <cellStyle name="xl29 2 12" xfId="2503"/>
    <cellStyle name="xl29 2 13" xfId="2461"/>
    <cellStyle name="xl29 2 2" xfId="751"/>
    <cellStyle name="xl29 2 2 10" xfId="2219"/>
    <cellStyle name="xl29 2 2 11" xfId="2527"/>
    <cellStyle name="xl29 2 2 12" xfId="2572"/>
    <cellStyle name="xl29 2 2 13" xfId="3041"/>
    <cellStyle name="xl29 2 2 14" xfId="3194"/>
    <cellStyle name="xl29 2 2 15" xfId="3439"/>
    <cellStyle name="xl29 2 2 16" xfId="3546"/>
    <cellStyle name="xl29 2 2 17" xfId="1392"/>
    <cellStyle name="xl29 2 2 18" xfId="3987"/>
    <cellStyle name="xl29 2 2 19" xfId="2177"/>
    <cellStyle name="xl29 2 2 2" xfId="856"/>
    <cellStyle name="xl29 2 2 20" xfId="3966"/>
    <cellStyle name="xl29 2 2 21" xfId="3630"/>
    <cellStyle name="xl29 2 2 22" xfId="4131"/>
    <cellStyle name="xl29 2 2 23" xfId="4319"/>
    <cellStyle name="xl29 2 2 24" xfId="4207"/>
    <cellStyle name="xl29 2 2 25" xfId="4780"/>
    <cellStyle name="xl29 2 2 26" xfId="4167"/>
    <cellStyle name="xl29 2 2 27" xfId="4934"/>
    <cellStyle name="xl29 2 2 28" xfId="4998"/>
    <cellStyle name="xl29 2 2 29" xfId="5318"/>
    <cellStyle name="xl29 2 2 3" xfId="937"/>
    <cellStyle name="xl29 2 2 30" xfId="5422"/>
    <cellStyle name="xl29 2 2 31" xfId="5457"/>
    <cellStyle name="xl29 2 2 32" xfId="5666"/>
    <cellStyle name="xl29 2 2 33" xfId="6483"/>
    <cellStyle name="xl29 2 2 34" xfId="6957"/>
    <cellStyle name="xl29 2 2 4" xfId="915"/>
    <cellStyle name="xl29 2 2 5" xfId="957"/>
    <cellStyle name="xl29 2 2 6" xfId="1070"/>
    <cellStyle name="xl29 2 2 7" xfId="988"/>
    <cellStyle name="xl29 2 2 8" xfId="1685"/>
    <cellStyle name="xl29 2 2 9" xfId="2113"/>
    <cellStyle name="xl29 2 3" xfId="835"/>
    <cellStyle name="xl29 2 4" xfId="866"/>
    <cellStyle name="xl29 2 5" xfId="770"/>
    <cellStyle name="xl29 2 5 10" xfId="3354"/>
    <cellStyle name="xl29 2 5 11" xfId="1373"/>
    <cellStyle name="xl29 2 5 12" xfId="1793"/>
    <cellStyle name="xl29 2 5 13" xfId="3880"/>
    <cellStyle name="xl29 2 5 14" xfId="4020"/>
    <cellStyle name="xl29 2 5 15" xfId="3745"/>
    <cellStyle name="xl29 2 5 16" xfId="1566"/>
    <cellStyle name="xl29 2 5 17" xfId="1780"/>
    <cellStyle name="xl29 2 5 18" xfId="1559"/>
    <cellStyle name="xl29 2 5 19" xfId="3764"/>
    <cellStyle name="xl29 2 5 2" xfId="1704"/>
    <cellStyle name="xl29 2 5 20" xfId="4776"/>
    <cellStyle name="xl29 2 5 21" xfId="4953"/>
    <cellStyle name="xl29 2 5 22" xfId="5080"/>
    <cellStyle name="xl29 2 5 23" xfId="5337"/>
    <cellStyle name="xl29 2 5 24" xfId="5136"/>
    <cellStyle name="xl29 2 5 25" xfId="5299"/>
    <cellStyle name="xl29 2 5 26" xfId="5685"/>
    <cellStyle name="xl29 2 5 27" xfId="6502"/>
    <cellStyle name="xl29 2 5 28" xfId="6430"/>
    <cellStyle name="xl29 2 5 3" xfId="2191"/>
    <cellStyle name="xl29 2 5 4" xfId="2404"/>
    <cellStyle name="xl29 2 5 5" xfId="1983"/>
    <cellStyle name="xl29 2 5 6" xfId="2331"/>
    <cellStyle name="xl29 2 5 7" xfId="3060"/>
    <cellStyle name="xl29 2 5 8" xfId="3213"/>
    <cellStyle name="xl29 2 5 9" xfId="3458"/>
    <cellStyle name="xl29 2 6" xfId="2078"/>
    <cellStyle name="xl29 2 6 2" xfId="2261"/>
    <cellStyle name="xl29 2 6 3" xfId="2029"/>
    <cellStyle name="xl29 2 6 4" xfId="2124"/>
    <cellStyle name="xl29 2 6 5" xfId="2573"/>
    <cellStyle name="xl29 2 6 6" xfId="2650"/>
    <cellStyle name="xl29 2 7" xfId="2361"/>
    <cellStyle name="xl29 2 8" xfId="2387"/>
    <cellStyle name="xl29 2 9" xfId="2367"/>
    <cellStyle name="xl29 3" xfId="1105"/>
    <cellStyle name="xl29 4" xfId="1151"/>
    <cellStyle name="xl29 5" xfId="1195"/>
    <cellStyle name="xl29 6" xfId="1239"/>
    <cellStyle name="xl30" xfId="111"/>
    <cellStyle name="xl30 2" xfId="269"/>
    <cellStyle name="xl30 2 10" xfId="2400"/>
    <cellStyle name="xl30 2 11" xfId="2531"/>
    <cellStyle name="xl30 2 12" xfId="2589"/>
    <cellStyle name="xl30 2 13" xfId="2651"/>
    <cellStyle name="xl30 2 2" xfId="752"/>
    <cellStyle name="xl30 2 2 10" xfId="2295"/>
    <cellStyle name="xl30 2 2 11" xfId="2517"/>
    <cellStyle name="xl30 2 2 12" xfId="2289"/>
    <cellStyle name="xl30 2 2 13" xfId="3042"/>
    <cellStyle name="xl30 2 2 14" xfId="3195"/>
    <cellStyle name="xl30 2 2 15" xfId="3440"/>
    <cellStyle name="xl30 2 2 16" xfId="3490"/>
    <cellStyle name="xl30 2 2 17" xfId="1391"/>
    <cellStyle name="xl30 2 2 18" xfId="4055"/>
    <cellStyle name="xl30 2 2 19" xfId="1966"/>
    <cellStyle name="xl30 2 2 2" xfId="858"/>
    <cellStyle name="xl30 2 2 20" xfId="3955"/>
    <cellStyle name="xl30 2 2 21" xfId="3622"/>
    <cellStyle name="xl30 2 2 22" xfId="3876"/>
    <cellStyle name="xl30 2 2 23" xfId="1545"/>
    <cellStyle name="xl30 2 2 24" xfId="3829"/>
    <cellStyle name="xl30 2 2 25" xfId="4110"/>
    <cellStyle name="xl30 2 2 26" xfId="4121"/>
    <cellStyle name="xl30 2 2 27" xfId="4935"/>
    <cellStyle name="xl30 2 2 28" xfId="5003"/>
    <cellStyle name="xl30 2 2 29" xfId="5319"/>
    <cellStyle name="xl30 2 2 3" xfId="938"/>
    <cellStyle name="xl30 2 2 30" xfId="5408"/>
    <cellStyle name="xl30 2 2 31" xfId="5290"/>
    <cellStyle name="xl30 2 2 32" xfId="5667"/>
    <cellStyle name="xl30 2 2 33" xfId="6484"/>
    <cellStyle name="xl30 2 2 34" xfId="6882"/>
    <cellStyle name="xl30 2 2 4" xfId="681"/>
    <cellStyle name="xl30 2 2 5" xfId="902"/>
    <cellStyle name="xl30 2 2 6" xfId="1071"/>
    <cellStyle name="xl30 2 2 7" xfId="1080"/>
    <cellStyle name="xl30 2 2 8" xfId="1686"/>
    <cellStyle name="xl30 2 2 9" xfId="2111"/>
    <cellStyle name="xl30 2 3" xfId="834"/>
    <cellStyle name="xl30 2 4" xfId="869"/>
    <cellStyle name="xl30 2 5" xfId="769"/>
    <cellStyle name="xl30 2 5 10" xfId="3480"/>
    <cellStyle name="xl30 2 5 11" xfId="1374"/>
    <cellStyle name="xl30 2 5 12" xfId="1915"/>
    <cellStyle name="xl30 2 5 13" xfId="1847"/>
    <cellStyle name="xl30 2 5 14" xfId="1533"/>
    <cellStyle name="xl30 2 5 15" xfId="2292"/>
    <cellStyle name="xl30 2 5 16" xfId="1659"/>
    <cellStyle name="xl30 2 5 17" xfId="1409"/>
    <cellStyle name="xl30 2 5 18" xfId="4393"/>
    <cellStyle name="xl30 2 5 19" xfId="4238"/>
    <cellStyle name="xl30 2 5 2" xfId="1703"/>
    <cellStyle name="xl30 2 5 20" xfId="1717"/>
    <cellStyle name="xl30 2 5 21" xfId="4952"/>
    <cellStyle name="xl30 2 5 22" xfId="4803"/>
    <cellStyle name="xl30 2 5 23" xfId="5336"/>
    <cellStyle name="xl30 2 5 24" xfId="5198"/>
    <cellStyle name="xl30 2 5 25" xfId="5400"/>
    <cellStyle name="xl30 2 5 26" xfId="5684"/>
    <cellStyle name="xl30 2 5 27" xfId="6501"/>
    <cellStyle name="xl30 2 5 28" xfId="6437"/>
    <cellStyle name="xl30 2 5 3" xfId="2012"/>
    <cellStyle name="xl30 2 5 4" xfId="2206"/>
    <cellStyle name="xl30 2 5 5" xfId="2464"/>
    <cellStyle name="xl30 2 5 6" xfId="2232"/>
    <cellStyle name="xl30 2 5 7" xfId="3059"/>
    <cellStyle name="xl30 2 5 8" xfId="3212"/>
    <cellStyle name="xl30 2 5 9" xfId="3457"/>
    <cellStyle name="xl30 2 6" xfId="2080"/>
    <cellStyle name="xl30 2 6 2" xfId="2260"/>
    <cellStyle name="xl30 2 6 3" xfId="2030"/>
    <cellStyle name="xl30 2 6 4" xfId="2121"/>
    <cellStyle name="xl30 2 6 5" xfId="2587"/>
    <cellStyle name="xl30 2 6 6" xfId="2659"/>
    <cellStyle name="xl30 2 7" xfId="2362"/>
    <cellStyle name="xl30 2 8" xfId="2386"/>
    <cellStyle name="xl30 2 9" xfId="2368"/>
    <cellStyle name="xl30 3" xfId="1123"/>
    <cellStyle name="xl30 4" xfId="1169"/>
    <cellStyle name="xl30 5" xfId="1213"/>
    <cellStyle name="xl30 6" xfId="1254"/>
    <cellStyle name="xl31" xfId="112"/>
    <cellStyle name="xl31 2" xfId="270"/>
    <cellStyle name="xl31 2 10" xfId="2349"/>
    <cellStyle name="xl31 2 11" xfId="1987"/>
    <cellStyle name="xl31 2 12" xfId="2603"/>
    <cellStyle name="xl31 2 13" xfId="2637"/>
    <cellStyle name="xl31 2 2" xfId="753"/>
    <cellStyle name="xl31 2 2 10" xfId="2313"/>
    <cellStyle name="xl31 2 2 11" xfId="2149"/>
    <cellStyle name="xl31 2 2 12" xfId="2501"/>
    <cellStyle name="xl31 2 2 13" xfId="3043"/>
    <cellStyle name="xl31 2 2 14" xfId="3196"/>
    <cellStyle name="xl31 2 2 15" xfId="3441"/>
    <cellStyle name="xl31 2 2 16" xfId="3503"/>
    <cellStyle name="xl31 2 2 17" xfId="1390"/>
    <cellStyle name="xl31 2 2 18" xfId="3995"/>
    <cellStyle name="xl31 2 2 19" xfId="1317"/>
    <cellStyle name="xl31 2 2 2" xfId="859"/>
    <cellStyle name="xl31 2 2 20" xfId="4205"/>
    <cellStyle name="xl31 2 2 21" xfId="4272"/>
    <cellStyle name="xl31 2 2 22" xfId="4329"/>
    <cellStyle name="xl31 2 2 23" xfId="1744"/>
    <cellStyle name="xl31 2 2 24" xfId="4367"/>
    <cellStyle name="xl31 2 2 25" xfId="4764"/>
    <cellStyle name="xl31 2 2 26" xfId="4530"/>
    <cellStyle name="xl31 2 2 27" xfId="4936"/>
    <cellStyle name="xl31 2 2 28" xfId="4977"/>
    <cellStyle name="xl31 2 2 29" xfId="5320"/>
    <cellStyle name="xl31 2 2 3" xfId="939"/>
    <cellStyle name="xl31 2 2 30" xfId="5413"/>
    <cellStyle name="xl31 2 2 31" xfId="5514"/>
    <cellStyle name="xl31 2 2 32" xfId="5668"/>
    <cellStyle name="xl31 2 2 33" xfId="6485"/>
    <cellStyle name="xl31 2 2 34" xfId="6841"/>
    <cellStyle name="xl31 2 2 4" xfId="948"/>
    <cellStyle name="xl31 2 2 5" xfId="965"/>
    <cellStyle name="xl31 2 2 6" xfId="1072"/>
    <cellStyle name="xl31 2 2 7" xfId="987"/>
    <cellStyle name="xl31 2 2 8" xfId="1687"/>
    <cellStyle name="xl31 2 2 9" xfId="2110"/>
    <cellStyle name="xl31 2 3" xfId="833"/>
    <cellStyle name="xl31 2 4" xfId="872"/>
    <cellStyle name="xl31 2 5" xfId="768"/>
    <cellStyle name="xl31 2 5 10" xfId="3505"/>
    <cellStyle name="xl31 2 5 11" xfId="1375"/>
    <cellStyle name="xl31 2 5 12" xfId="3670"/>
    <cellStyle name="xl31 2 5 13" xfId="3837"/>
    <cellStyle name="xl31 2 5 14" xfId="3683"/>
    <cellStyle name="xl31 2 5 15" xfId="4213"/>
    <cellStyle name="xl31 2 5 16" xfId="4278"/>
    <cellStyle name="xl31 2 5 17" xfId="3800"/>
    <cellStyle name="xl31 2 5 18" xfId="4536"/>
    <cellStyle name="xl31 2 5 19" xfId="4087"/>
    <cellStyle name="xl31 2 5 2" xfId="1702"/>
    <cellStyle name="xl31 2 5 20" xfId="3756"/>
    <cellStyle name="xl31 2 5 21" xfId="4951"/>
    <cellStyle name="xl31 2 5 22" xfId="4843"/>
    <cellStyle name="xl31 2 5 23" xfId="5335"/>
    <cellStyle name="xl31 2 5 24" xfId="5377"/>
    <cellStyle name="xl31 2 5 25" xfId="5530"/>
    <cellStyle name="xl31 2 5 26" xfId="5683"/>
    <cellStyle name="xl31 2 5 27" xfId="6500"/>
    <cellStyle name="xl31 2 5 28" xfId="6442"/>
    <cellStyle name="xl31 2 5 3" xfId="2011"/>
    <cellStyle name="xl31 2 5 4" xfId="2226"/>
    <cellStyle name="xl31 2 5 5" xfId="2470"/>
    <cellStyle name="xl31 2 5 6" xfId="2606"/>
    <cellStyle name="xl31 2 5 7" xfId="3058"/>
    <cellStyle name="xl31 2 5 8" xfId="3211"/>
    <cellStyle name="xl31 2 5 9" xfId="3456"/>
    <cellStyle name="xl31 2 6" xfId="2082"/>
    <cellStyle name="xl31 2 6 2" xfId="2259"/>
    <cellStyle name="xl31 2 6 3" xfId="2031"/>
    <cellStyle name="xl31 2 6 4" xfId="2490"/>
    <cellStyle name="xl31 2 6 5" xfId="2615"/>
    <cellStyle name="xl31 2 6 6" xfId="2569"/>
    <cellStyle name="xl31 2 7" xfId="2363"/>
    <cellStyle name="xl31 2 8" xfId="2385"/>
    <cellStyle name="xl31 2 9" xfId="2431"/>
    <cellStyle name="xl31 3" xfId="1098"/>
    <cellStyle name="xl31 4" xfId="1144"/>
    <cellStyle name="xl31 5" xfId="1188"/>
    <cellStyle name="xl31 6" xfId="1232"/>
    <cellStyle name="xl32" xfId="113"/>
    <cellStyle name="xl32 2" xfId="271"/>
    <cellStyle name="xl32 2 10" xfId="2314"/>
    <cellStyle name="xl32 2 11" xfId="2068"/>
    <cellStyle name="xl32 2 12" xfId="2425"/>
    <cellStyle name="xl32 2 13" xfId="2183"/>
    <cellStyle name="xl32 2 2" xfId="754"/>
    <cellStyle name="xl32 2 2 10" xfId="2417"/>
    <cellStyle name="xl32 2 2 11" xfId="2070"/>
    <cellStyle name="xl32 2 2 12" xfId="2510"/>
    <cellStyle name="xl32 2 2 13" xfId="3044"/>
    <cellStyle name="xl32 2 2 14" xfId="3197"/>
    <cellStyle name="xl32 2 2 15" xfId="3442"/>
    <cellStyle name="xl32 2 2 16" xfId="3506"/>
    <cellStyle name="xl32 2 2 17" xfId="1389"/>
    <cellStyle name="xl32 2 2 18" xfId="3985"/>
    <cellStyle name="xl32 2 2 19" xfId="3610"/>
    <cellStyle name="xl32 2 2 2" xfId="861"/>
    <cellStyle name="xl32 2 2 20" xfId="4220"/>
    <cellStyle name="xl32 2 2 21" xfId="4283"/>
    <cellStyle name="xl32 2 2 22" xfId="4341"/>
    <cellStyle name="xl32 2 2 23" xfId="4288"/>
    <cellStyle name="xl32 2 2 24" xfId="3727"/>
    <cellStyle name="xl32 2 2 25" xfId="4762"/>
    <cellStyle name="xl32 2 2 26" xfId="4479"/>
    <cellStyle name="xl32 2 2 27" xfId="4937"/>
    <cellStyle name="xl32 2 2 28" xfId="4844"/>
    <cellStyle name="xl32 2 2 29" xfId="5321"/>
    <cellStyle name="xl32 2 2 3" xfId="940"/>
    <cellStyle name="xl32 2 2 30" xfId="5379"/>
    <cellStyle name="xl32 2 2 31" xfId="5513"/>
    <cellStyle name="xl32 2 2 32" xfId="5669"/>
    <cellStyle name="xl32 2 2 33" xfId="6486"/>
    <cellStyle name="xl32 2 2 34" xfId="6731"/>
    <cellStyle name="xl32 2 2 4" xfId="929"/>
    <cellStyle name="xl32 2 2 5" xfId="959"/>
    <cellStyle name="xl32 2 2 6" xfId="1073"/>
    <cellStyle name="xl32 2 2 7" xfId="986"/>
    <cellStyle name="xl32 2 2 8" xfId="1688"/>
    <cellStyle name="xl32 2 2 9" xfId="2108"/>
    <cellStyle name="xl32 2 3" xfId="832"/>
    <cellStyle name="xl32 2 4" xfId="873"/>
    <cellStyle name="xl32 2 5" xfId="767"/>
    <cellStyle name="xl32 2 5 10" xfId="3493"/>
    <cellStyle name="xl32 2 5 11" xfId="1376"/>
    <cellStyle name="xl32 2 5 12" xfId="3654"/>
    <cellStyle name="xl32 2 5 13" xfId="4077"/>
    <cellStyle name="xl32 2 5 14" xfId="1945"/>
    <cellStyle name="xl32 2 5 15" xfId="3948"/>
    <cellStyle name="xl32 2 5 16" xfId="3817"/>
    <cellStyle name="xl32 2 5 17" xfId="4355"/>
    <cellStyle name="xl32 2 5 18" xfId="4515"/>
    <cellStyle name="xl32 2 5 19" xfId="4423"/>
    <cellStyle name="xl32 2 5 2" xfId="1701"/>
    <cellStyle name="xl32 2 5 20" xfId="4781"/>
    <cellStyle name="xl32 2 5 21" xfId="4950"/>
    <cellStyle name="xl32 2 5 22" xfId="4976"/>
    <cellStyle name="xl32 2 5 23" xfId="5334"/>
    <cellStyle name="xl32 2 5 24" xfId="5412"/>
    <cellStyle name="xl32 2 5 25" xfId="5193"/>
    <cellStyle name="xl32 2 5 26" xfId="5682"/>
    <cellStyle name="xl32 2 5 27" xfId="6499"/>
    <cellStyle name="xl32 2 5 28" xfId="6447"/>
    <cellStyle name="xl32 2 5 3" xfId="2010"/>
    <cellStyle name="xl32 2 5 4" xfId="2243"/>
    <cellStyle name="xl32 2 5 5" xfId="2534"/>
    <cellStyle name="xl32 2 5 6" xfId="2567"/>
    <cellStyle name="xl32 2 5 7" xfId="3057"/>
    <cellStyle name="xl32 2 5 8" xfId="3210"/>
    <cellStyle name="xl32 2 5 9" xfId="3455"/>
    <cellStyle name="xl32 2 6" xfId="2084"/>
    <cellStyle name="xl32 2 6 2" xfId="2258"/>
    <cellStyle name="xl32 2 6 3" xfId="2032"/>
    <cellStyle name="xl32 2 6 4" xfId="2515"/>
    <cellStyle name="xl32 2 6 5" xfId="2468"/>
    <cellStyle name="xl32 2 6 6" xfId="2088"/>
    <cellStyle name="xl32 2 7" xfId="2364"/>
    <cellStyle name="xl32 2 8" xfId="2384"/>
    <cellStyle name="xl32 2 9" xfId="2370"/>
    <cellStyle name="xl32 3" xfId="1112"/>
    <cellStyle name="xl32 4" xfId="1158"/>
    <cellStyle name="xl32 5" xfId="1202"/>
    <cellStyle name="xl32 6" xfId="1246"/>
    <cellStyle name="xl33" xfId="114"/>
    <cellStyle name="xl33 2" xfId="272"/>
    <cellStyle name="xl33 2 10" xfId="2240"/>
    <cellStyle name="xl33 2 11" xfId="2529"/>
    <cellStyle name="xl33 2 12" xfId="2498"/>
    <cellStyle name="xl33 2 13" xfId="2577"/>
    <cellStyle name="xl33 2 2" xfId="755"/>
    <cellStyle name="xl33 2 2 10" xfId="2154"/>
    <cellStyle name="xl33 2 2 11" xfId="2053"/>
    <cellStyle name="xl33 2 2 12" xfId="2229"/>
    <cellStyle name="xl33 2 2 13" xfId="3045"/>
    <cellStyle name="xl33 2 2 14" xfId="3198"/>
    <cellStyle name="xl33 2 2 15" xfId="3443"/>
    <cellStyle name="xl33 2 2 16" xfId="3481"/>
    <cellStyle name="xl33 2 2 17" xfId="1388"/>
    <cellStyle name="xl33 2 2 18" xfId="3969"/>
    <cellStyle name="xl33 2 2 19" xfId="3781"/>
    <cellStyle name="xl33 2 2 2" xfId="862"/>
    <cellStyle name="xl33 2 2 20" xfId="1974"/>
    <cellStyle name="xl33 2 2 21" xfId="4192"/>
    <cellStyle name="xl33 2 2 22" xfId="4263"/>
    <cellStyle name="xl33 2 2 23" xfId="1523"/>
    <cellStyle name="xl33 2 2 24" xfId="4349"/>
    <cellStyle name="xl33 2 2 25" xfId="4755"/>
    <cellStyle name="xl33 2 2 26" xfId="4449"/>
    <cellStyle name="xl33 2 2 27" xfId="4938"/>
    <cellStyle name="xl33 2 2 28" xfId="4804"/>
    <cellStyle name="xl33 2 2 29" xfId="5322"/>
    <cellStyle name="xl33 2 2 3" xfId="941"/>
    <cellStyle name="xl33 2 2 30" xfId="5199"/>
    <cellStyle name="xl33 2 2 31" xfId="5373"/>
    <cellStyle name="xl33 2 2 32" xfId="5670"/>
    <cellStyle name="xl33 2 2 33" xfId="6487"/>
    <cellStyle name="xl33 2 2 34" xfId="6691"/>
    <cellStyle name="xl33 2 2 4" xfId="898"/>
    <cellStyle name="xl33 2 2 5" xfId="966"/>
    <cellStyle name="xl33 2 2 6" xfId="1074"/>
    <cellStyle name="xl33 2 2 7" xfId="985"/>
    <cellStyle name="xl33 2 2 8" xfId="1689"/>
    <cellStyle name="xl33 2 2 9" xfId="2107"/>
    <cellStyle name="xl33 2 3" xfId="831"/>
    <cellStyle name="xl33 2 4" xfId="874"/>
    <cellStyle name="xl33 2 5" xfId="766"/>
    <cellStyle name="xl33 2 5 10" xfId="3514"/>
    <cellStyle name="xl33 2 5 11" xfId="1377"/>
    <cellStyle name="xl33 2 5 12" xfId="3740"/>
    <cellStyle name="xl33 2 5 13" xfId="1607"/>
    <cellStyle name="xl33 2 5 14" xfId="3900"/>
    <cellStyle name="xl33 2 5 15" xfId="3805"/>
    <cellStyle name="xl33 2 5 16" xfId="4084"/>
    <cellStyle name="xl33 2 5 17" xfId="4132"/>
    <cellStyle name="xl33 2 5 18" xfId="4519"/>
    <cellStyle name="xl33 2 5 19" xfId="2275"/>
    <cellStyle name="xl33 2 5 2" xfId="1700"/>
    <cellStyle name="xl33 2 5 20" xfId="1579"/>
    <cellStyle name="xl33 2 5 21" xfId="4949"/>
    <cellStyle name="xl33 2 5 22" xfId="5002"/>
    <cellStyle name="xl33 2 5 23" xfId="5333"/>
    <cellStyle name="xl33 2 5 24" xfId="5394"/>
    <cellStyle name="xl33 2 5 25" xfId="5532"/>
    <cellStyle name="xl33 2 5 26" xfId="5681"/>
    <cellStyle name="xl33 2 5 27" xfId="6498"/>
    <cellStyle name="xl33 2 5 28" xfId="6426"/>
    <cellStyle name="xl33 2 5 3" xfId="2009"/>
    <cellStyle name="xl33 2 5 4" xfId="2304"/>
    <cellStyle name="xl33 2 5 5" xfId="2485"/>
    <cellStyle name="xl33 2 5 6" xfId="2592"/>
    <cellStyle name="xl33 2 5 7" xfId="3056"/>
    <cellStyle name="xl33 2 5 8" xfId="3209"/>
    <cellStyle name="xl33 2 5 9" xfId="3454"/>
    <cellStyle name="xl33 2 6" xfId="2086"/>
    <cellStyle name="xl33 2 6 2" xfId="2257"/>
    <cellStyle name="xl33 2 6 3" xfId="2033"/>
    <cellStyle name="xl33 2 6 4" xfId="2543"/>
    <cellStyle name="xl33 2 6 5" xfId="2296"/>
    <cellStyle name="xl33 2 6 6" xfId="2540"/>
    <cellStyle name="xl33 2 7" xfId="2365"/>
    <cellStyle name="xl33 2 8" xfId="2383"/>
    <cellStyle name="xl33 2 9" xfId="2430"/>
    <cellStyle name="xl33 3" xfId="1103"/>
    <cellStyle name="xl33 4" xfId="1149"/>
    <cellStyle name="xl33 5" xfId="1193"/>
    <cellStyle name="xl33 6" xfId="1237"/>
    <cellStyle name="xl34" xfId="115"/>
    <cellStyle name="xl34 2" xfId="116"/>
    <cellStyle name="xl34 3" xfId="117"/>
    <cellStyle name="xl34 3 2" xfId="118"/>
    <cellStyle name="xl34 3 3" xfId="119"/>
    <cellStyle name="xl34 4" xfId="273"/>
    <cellStyle name="xl34 4 10" xfId="2297"/>
    <cellStyle name="xl34 4 11" xfId="2087"/>
    <cellStyle name="xl34 4 12" xfId="2495"/>
    <cellStyle name="xl34 4 13" xfId="2522"/>
    <cellStyle name="xl34 4 2" xfId="756"/>
    <cellStyle name="xl34 4 2 10" xfId="2156"/>
    <cellStyle name="xl34 4 2 11" xfId="1988"/>
    <cellStyle name="xl34 4 2 12" xfId="2601"/>
    <cellStyle name="xl34 4 2 13" xfId="3046"/>
    <cellStyle name="xl34 4 2 14" xfId="3199"/>
    <cellStyle name="xl34 4 2 15" xfId="3444"/>
    <cellStyle name="xl34 4 2 16" xfId="3355"/>
    <cellStyle name="xl34 4 2 17" xfId="1387"/>
    <cellStyle name="xl34 4 2 18" xfId="3956"/>
    <cellStyle name="xl34 4 2 19" xfId="1353"/>
    <cellStyle name="xl34 4 2 2" xfId="865"/>
    <cellStyle name="xl34 4 2 20" xfId="3940"/>
    <cellStyle name="xl34 4 2 21" xfId="1902"/>
    <cellStyle name="xl34 4 2 22" xfId="1896"/>
    <cellStyle name="xl34 4 2 23" xfId="1520"/>
    <cellStyle name="xl34 4 2 24" xfId="1494"/>
    <cellStyle name="xl34 4 2 25" xfId="4748"/>
    <cellStyle name="xl34 4 2 26" xfId="4775"/>
    <cellStyle name="xl34 4 2 27" xfId="4939"/>
    <cellStyle name="xl34 4 2 28" xfId="5090"/>
    <cellStyle name="xl34 4 2 29" xfId="5323"/>
    <cellStyle name="xl34 4 2 3" xfId="942"/>
    <cellStyle name="xl34 4 2 30" xfId="5137"/>
    <cellStyle name="xl34 4 2 31" xfId="5351"/>
    <cellStyle name="xl34 4 2 32" xfId="5671"/>
    <cellStyle name="xl34 4 2 33" xfId="6488"/>
    <cellStyle name="xl34 4 2 34" xfId="6694"/>
    <cellStyle name="xl34 4 2 4" xfId="899"/>
    <cellStyle name="xl34 4 2 5" xfId="967"/>
    <cellStyle name="xl34 4 2 6" xfId="1075"/>
    <cellStyle name="xl34 4 2 7" xfId="984"/>
    <cellStyle name="xl34 4 2 8" xfId="1690"/>
    <cellStyle name="xl34 4 2 9" xfId="2105"/>
    <cellStyle name="xl34 4 3" xfId="830"/>
    <cellStyle name="xl34 4 4" xfId="875"/>
    <cellStyle name="xl34 4 5" xfId="765"/>
    <cellStyle name="xl34 4 5 10" xfId="3545"/>
    <cellStyle name="xl34 4 5 11" xfId="1378"/>
    <cellStyle name="xl34 4 5 12" xfId="3684"/>
    <cellStyle name="xl34 4 5 13" xfId="4104"/>
    <cellStyle name="xl34 4 5 14" xfId="3791"/>
    <cellStyle name="xl34 4 5 15" xfId="3696"/>
    <cellStyle name="xl34 4 5 16" xfId="1443"/>
    <cellStyle name="xl34 4 5 17" xfId="3673"/>
    <cellStyle name="xl34 4 5 18" xfId="4531"/>
    <cellStyle name="xl34 4 5 19" xfId="4176"/>
    <cellStyle name="xl34 4 5 2" xfId="1699"/>
    <cellStyle name="xl34 4 5 20" xfId="3640"/>
    <cellStyle name="xl34 4 5 21" xfId="4948"/>
    <cellStyle name="xl34 4 5 22" xfId="4987"/>
    <cellStyle name="xl34 4 5 23" xfId="5332"/>
    <cellStyle name="xl34 4 5 24" xfId="5401"/>
    <cellStyle name="xl34 4 5 25" xfId="5441"/>
    <cellStyle name="xl34 4 5 26" xfId="5680"/>
    <cellStyle name="xl34 4 5 27" xfId="6497"/>
    <cellStyle name="xl34 4 5 28" xfId="6452"/>
    <cellStyle name="xl34 4 5 3" xfId="2008"/>
    <cellStyle name="xl34 4 5 4" xfId="2318"/>
    <cellStyle name="xl34 4 5 5" xfId="2521"/>
    <cellStyle name="xl34 4 5 6" xfId="2131"/>
    <cellStyle name="xl34 4 5 7" xfId="3055"/>
    <cellStyle name="xl34 4 5 8" xfId="3208"/>
    <cellStyle name="xl34 4 5 9" xfId="3453"/>
    <cellStyle name="xl34 4 6" xfId="2090"/>
    <cellStyle name="xl34 4 6 2" xfId="2256"/>
    <cellStyle name="xl34 4 6 3" xfId="2034"/>
    <cellStyle name="xl34 4 6 4" xfId="2402"/>
    <cellStyle name="xl34 4 6 5" xfId="2311"/>
    <cellStyle name="xl34 4 6 6" xfId="2640"/>
    <cellStyle name="xl34 4 7" xfId="2369"/>
    <cellStyle name="xl34 4 8" xfId="2382"/>
    <cellStyle name="xl34 4 9" xfId="2373"/>
    <cellStyle name="xl34 5" xfId="1107"/>
    <cellStyle name="xl34 6" xfId="1153"/>
    <cellStyle name="xl34 7" xfId="1197"/>
    <cellStyle name="xl34 8" xfId="1241"/>
    <cellStyle name="xl35" xfId="120"/>
    <cellStyle name="xl35 2" xfId="274"/>
    <cellStyle name="xl35 2 10" xfId="2220"/>
    <cellStyle name="xl35 2 11" xfId="2530"/>
    <cellStyle name="xl35 2 12" xfId="2167"/>
    <cellStyle name="xl35 2 13" xfId="2579"/>
    <cellStyle name="xl35 2 2" xfId="757"/>
    <cellStyle name="xl35 2 2 10" xfId="2398"/>
    <cellStyle name="xl35 2 2 11" xfId="2148"/>
    <cellStyle name="xl35 2 2 12" xfId="2283"/>
    <cellStyle name="xl35 2 2 13" xfId="3047"/>
    <cellStyle name="xl35 2 2 14" xfId="3200"/>
    <cellStyle name="xl35 2 2 15" xfId="3445"/>
    <cellStyle name="xl35 2 2 16" xfId="3316"/>
    <cellStyle name="xl35 2 2 17" xfId="1386"/>
    <cellStyle name="xl35 2 2 18" xfId="3950"/>
    <cellStyle name="xl35 2 2 19" xfId="1338"/>
    <cellStyle name="xl35 2 2 2" xfId="867"/>
    <cellStyle name="xl35 2 2 20" xfId="1487"/>
    <cellStyle name="xl35 2 2 21" xfId="1913"/>
    <cellStyle name="xl35 2 2 22" xfId="3895"/>
    <cellStyle name="xl35 2 2 23" xfId="3652"/>
    <cellStyle name="xl35 2 2 24" xfId="4083"/>
    <cellStyle name="xl35 2 2 25" xfId="4535"/>
    <cellStyle name="xl35 2 2 26" xfId="4468"/>
    <cellStyle name="xl35 2 2 27" xfId="4940"/>
    <cellStyle name="xl35 2 2 28" xfId="5078"/>
    <cellStyle name="xl35 2 2 29" xfId="5324"/>
    <cellStyle name="xl35 2 2 3" xfId="943"/>
    <cellStyle name="xl35 2 2 30" xfId="5534"/>
    <cellStyle name="xl35 2 2 31" xfId="5248"/>
    <cellStyle name="xl35 2 2 32" xfId="5672"/>
    <cellStyle name="xl35 2 2 33" xfId="6489"/>
    <cellStyle name="xl35 2 2 34" xfId="6580"/>
    <cellStyle name="xl35 2 2 4" xfId="930"/>
    <cellStyle name="xl35 2 2 5" xfId="890"/>
    <cellStyle name="xl35 2 2 6" xfId="1076"/>
    <cellStyle name="xl35 2 2 7" xfId="1054"/>
    <cellStyle name="xl35 2 2 8" xfId="1691"/>
    <cellStyle name="xl35 2 2 9" xfId="2104"/>
    <cellStyle name="xl35 2 3" xfId="829"/>
    <cellStyle name="xl35 2 4" xfId="876"/>
    <cellStyle name="xl35 2 5" xfId="764"/>
    <cellStyle name="xl35 2 5 10" xfId="3528"/>
    <cellStyle name="xl35 2 5 11" xfId="1379"/>
    <cellStyle name="xl35 2 5 12" xfId="3808"/>
    <cellStyle name="xl35 2 5 13" xfId="3624"/>
    <cellStyle name="xl35 2 5 14" xfId="3825"/>
    <cellStyle name="xl35 2 5 15" xfId="3773"/>
    <cellStyle name="xl35 2 5 16" xfId="1621"/>
    <cellStyle name="xl35 2 5 17" xfId="4336"/>
    <cellStyle name="xl35 2 5 18" xfId="4522"/>
    <cellStyle name="xl35 2 5 19" xfId="4575"/>
    <cellStyle name="xl35 2 5 2" xfId="1698"/>
    <cellStyle name="xl35 2 5 20" xfId="4434"/>
    <cellStyle name="xl35 2 5 21" xfId="4947"/>
    <cellStyle name="xl35 2 5 22" xfId="4992"/>
    <cellStyle name="xl35 2 5 23" xfId="5331"/>
    <cellStyle name="xl35 2 5 24" xfId="5463"/>
    <cellStyle name="xl35 2 5 25" xfId="5291"/>
    <cellStyle name="xl35 2 5 26" xfId="5679"/>
    <cellStyle name="xl35 2 5 27" xfId="6496"/>
    <cellStyle name="xl35 2 5 28" xfId="6455"/>
    <cellStyle name="xl35 2 5 3" xfId="2007"/>
    <cellStyle name="xl35 2 5 4" xfId="2328"/>
    <cellStyle name="xl35 2 5 5" xfId="2185"/>
    <cellStyle name="xl35 2 5 6" xfId="2202"/>
    <cellStyle name="xl35 2 5 7" xfId="3054"/>
    <cellStyle name="xl35 2 5 8" xfId="3207"/>
    <cellStyle name="xl35 2 5 9" xfId="3452"/>
    <cellStyle name="xl35 2 6" xfId="2092"/>
    <cellStyle name="xl35 2 6 2" xfId="2255"/>
    <cellStyle name="xl35 2 6 3" xfId="2035"/>
    <cellStyle name="xl35 2 6 4" xfId="2125"/>
    <cellStyle name="xl35 2 6 5" xfId="2574"/>
    <cellStyle name="xl35 2 6 6" xfId="2648"/>
    <cellStyle name="xl35 2 7" xfId="2371"/>
    <cellStyle name="xl35 2 8" xfId="2381"/>
    <cellStyle name="xl35 2 9" xfId="2429"/>
    <cellStyle name="xl35 3" xfId="1096"/>
    <cellStyle name="xl35 4" xfId="1142"/>
    <cellStyle name="xl35 5" xfId="1163"/>
    <cellStyle name="xl35 6" xfId="1207"/>
    <cellStyle name="xl36" xfId="121"/>
    <cellStyle name="xl36 2" xfId="275"/>
    <cellStyle name="xl36 2 10" xfId="2350"/>
    <cellStyle name="xl36 2 11" xfId="2460"/>
    <cellStyle name="xl36 2 12" xfId="2602"/>
    <cellStyle name="xl36 2 13" xfId="2638"/>
    <cellStyle name="xl36 2 2" xfId="758"/>
    <cellStyle name="xl36 2 2 10" xfId="2399"/>
    <cellStyle name="xl36 2 2 11" xfId="2147"/>
    <cellStyle name="xl36 2 2 12" xfId="2410"/>
    <cellStyle name="xl36 2 2 13" xfId="3048"/>
    <cellStyle name="xl36 2 2 14" xfId="3201"/>
    <cellStyle name="xl36 2 2 15" xfId="3446"/>
    <cellStyle name="xl36 2 2 16" xfId="3588"/>
    <cellStyle name="xl36 2 2 17" xfId="1385"/>
    <cellStyle name="xl36 2 2 18" xfId="3941"/>
    <cellStyle name="xl36 2 2 19" xfId="3641"/>
    <cellStyle name="xl36 2 2 2" xfId="868"/>
    <cellStyle name="xl36 2 2 20" xfId="3978"/>
    <cellStyle name="xl36 2 2 21" xfId="1762"/>
    <cellStyle name="xl36 2 2 22" xfId="4225"/>
    <cellStyle name="xl36 2 2 23" xfId="4266"/>
    <cellStyle name="xl36 2 2 24" xfId="3762"/>
    <cellStyle name="xl36 2 2 25" xfId="4456"/>
    <cellStyle name="xl36 2 2 26" xfId="4561"/>
    <cellStyle name="xl36 2 2 27" xfId="4941"/>
    <cellStyle name="xl36 2 2 28" xfId="5069"/>
    <cellStyle name="xl36 2 2 29" xfId="5325"/>
    <cellStyle name="xl36 2 2 3" xfId="944"/>
    <cellStyle name="xl36 2 2 30" xfId="5519"/>
    <cellStyle name="xl36 2 2 31" xfId="5571"/>
    <cellStyle name="xl36 2 2 32" xfId="5673"/>
    <cellStyle name="xl36 2 2 33" xfId="6490"/>
    <cellStyle name="xl36 2 2 34" xfId="6585"/>
    <cellStyle name="xl36 2 2 4" xfId="900"/>
    <cellStyle name="xl36 2 2 5" xfId="916"/>
    <cellStyle name="xl36 2 2 6" xfId="1077"/>
    <cellStyle name="xl36 2 2 7" xfId="1081"/>
    <cellStyle name="xl36 2 2 8" xfId="1692"/>
    <cellStyle name="xl36 2 2 9" xfId="2103"/>
    <cellStyle name="xl36 2 3" xfId="828"/>
    <cellStyle name="xl36 2 4" xfId="877"/>
    <cellStyle name="xl36 2 5" xfId="763"/>
    <cellStyle name="xl36 2 5 10" xfId="3476"/>
    <cellStyle name="xl36 2 5 11" xfId="1380"/>
    <cellStyle name="xl36 2 5 12" xfId="3892"/>
    <cellStyle name="xl36 2 5 13" xfId="1574"/>
    <cellStyle name="xl36 2 5 14" xfId="1724"/>
    <cellStyle name="xl36 2 5 15" xfId="1900"/>
    <cellStyle name="xl36 2 5 16" xfId="1931"/>
    <cellStyle name="xl36 2 5 17" xfId="3686"/>
    <cellStyle name="xl36 2 5 18" xfId="4300"/>
    <cellStyle name="xl36 2 5 19" xfId="4779"/>
    <cellStyle name="xl36 2 5 2" xfId="1697"/>
    <cellStyle name="xl36 2 5 20" xfId="1790"/>
    <cellStyle name="xl36 2 5 21" xfId="4946"/>
    <cellStyle name="xl36 2 5 22" xfId="5040"/>
    <cellStyle name="xl36 2 5 23" xfId="5330"/>
    <cellStyle name="xl36 2 5 24" xfId="5465"/>
    <cellStyle name="xl36 2 5 25" xfId="5374"/>
    <cellStyle name="xl36 2 5 26" xfId="5678"/>
    <cellStyle name="xl36 2 5 27" xfId="6495"/>
    <cellStyle name="xl36 2 5 28" xfId="6516"/>
    <cellStyle name="xl36 2 5 3" xfId="2006"/>
    <cellStyle name="xl36 2 5 4" xfId="2423"/>
    <cellStyle name="xl36 2 5 5" xfId="2174"/>
    <cellStyle name="xl36 2 5 6" xfId="2112"/>
    <cellStyle name="xl36 2 5 7" xfId="3053"/>
    <cellStyle name="xl36 2 5 8" xfId="3206"/>
    <cellStyle name="xl36 2 5 9" xfId="3451"/>
    <cellStyle name="xl36 2 6" xfId="2094"/>
    <cellStyle name="xl36 2 6 2" xfId="2254"/>
    <cellStyle name="xl36 2 6 3" xfId="2036"/>
    <cellStyle name="xl36 2 6 4" xfId="2118"/>
    <cellStyle name="xl36 2 6 5" xfId="2585"/>
    <cellStyle name="xl36 2 6 6" xfId="2660"/>
    <cellStyle name="xl36 2 7" xfId="2372"/>
    <cellStyle name="xl36 2 8" xfId="2380"/>
    <cellStyle name="xl36 2 9" xfId="2375"/>
    <cellStyle name="xl36 3" xfId="1113"/>
    <cellStyle name="xl36 4" xfId="1159"/>
    <cellStyle name="xl36 5" xfId="1203"/>
    <cellStyle name="xl36 6" xfId="1247"/>
    <cellStyle name="xl37" xfId="122"/>
    <cellStyle name="xl37 2" xfId="276"/>
    <cellStyle name="xl37 2 10" xfId="2324"/>
    <cellStyle name="xl37 2 11" xfId="2052"/>
    <cellStyle name="xl37 2 12" xfId="2557"/>
    <cellStyle name="xl37 2 13" xfId="2293"/>
    <cellStyle name="xl37 2 2" xfId="759"/>
    <cellStyle name="xl37 2 2 10" xfId="2221"/>
    <cellStyle name="xl37 2 2 11" xfId="2146"/>
    <cellStyle name="xl37 2 2 12" xfId="2571"/>
    <cellStyle name="xl37 2 2 13" xfId="3049"/>
    <cellStyle name="xl37 2 2 14" xfId="3202"/>
    <cellStyle name="xl37 2 2 15" xfId="3447"/>
    <cellStyle name="xl37 2 2 16" xfId="3577"/>
    <cellStyle name="xl37 2 2 17" xfId="1384"/>
    <cellStyle name="xl37 2 2 18" xfId="3931"/>
    <cellStyle name="xl37 2 2 19" xfId="3838"/>
    <cellStyle name="xl37 2 2 2" xfId="870"/>
    <cellStyle name="xl37 2 2 20" xfId="1517"/>
    <cellStyle name="xl37 2 2 21" xfId="1507"/>
    <cellStyle name="xl37 2 2 22" xfId="1544"/>
    <cellStyle name="xl37 2 2 23" xfId="1928"/>
    <cellStyle name="xl37 2 2 24" xfId="4320"/>
    <cellStyle name="xl37 2 2 25" xfId="3744"/>
    <cellStyle name="xl37 2 2 26" xfId="4756"/>
    <cellStyle name="xl37 2 2 27" xfId="4942"/>
    <cellStyle name="xl37 2 2 28" xfId="5058"/>
    <cellStyle name="xl37 2 2 29" xfId="5326"/>
    <cellStyle name="xl37 2 2 3" xfId="945"/>
    <cellStyle name="xl37 2 2 30" xfId="5501"/>
    <cellStyle name="xl37 2 2 31" xfId="5561"/>
    <cellStyle name="xl37 2 2 32" xfId="5674"/>
    <cellStyle name="xl37 2 2 33" xfId="6491"/>
    <cellStyle name="xl37 2 2 34" xfId="6473"/>
    <cellStyle name="xl37 2 2 4" xfId="931"/>
    <cellStyle name="xl37 2 2 5" xfId="968"/>
    <cellStyle name="xl37 2 2 6" xfId="1078"/>
    <cellStyle name="xl37 2 2 7" xfId="983"/>
    <cellStyle name="xl37 2 2 8" xfId="1693"/>
    <cellStyle name="xl37 2 2 9" xfId="2101"/>
    <cellStyle name="xl37 2 3" xfId="827"/>
    <cellStyle name="xl37 2 4" xfId="878"/>
    <cellStyle name="xl37 2 5" xfId="762"/>
    <cellStyle name="xl37 2 5 10" xfId="3484"/>
    <cellStyle name="xl37 2 5 11" xfId="1381"/>
    <cellStyle name="xl37 2 5 12" xfId="3906"/>
    <cellStyle name="xl37 2 5 13" xfId="1792"/>
    <cellStyle name="xl37 2 5 14" xfId="1859"/>
    <cellStyle name="xl37 2 5 15" xfId="3677"/>
    <cellStyle name="xl37 2 5 16" xfId="4196"/>
    <cellStyle name="xl37 2 5 17" xfId="1929"/>
    <cellStyle name="xl37 2 5 18" xfId="4289"/>
    <cellStyle name="xl37 2 5 19" xfId="3000"/>
    <cellStyle name="xl37 2 5 2" xfId="1696"/>
    <cellStyle name="xl37 2 5 20" xfId="4116"/>
    <cellStyle name="xl37 2 5 21" xfId="4945"/>
    <cellStyle name="xl37 2 5 22" xfId="5042"/>
    <cellStyle name="xl37 2 5 23" xfId="5329"/>
    <cellStyle name="xl37 2 5 24" xfId="5362"/>
    <cellStyle name="xl37 2 5 25" xfId="5376"/>
    <cellStyle name="xl37 2 5 26" xfId="5677"/>
    <cellStyle name="xl37 2 5 27" xfId="6494"/>
    <cellStyle name="xl37 2 5 28" xfId="6467"/>
    <cellStyle name="xl37 2 5 3" xfId="2165"/>
    <cellStyle name="xl37 2 5 4" xfId="2344"/>
    <cellStyle name="xl37 2 5 5" xfId="2048"/>
    <cellStyle name="xl37 2 5 6" xfId="2245"/>
    <cellStyle name="xl37 2 5 7" xfId="3052"/>
    <cellStyle name="xl37 2 5 8" xfId="3205"/>
    <cellStyle name="xl37 2 5 9" xfId="3450"/>
    <cellStyle name="xl37 2 6" xfId="2096"/>
    <cellStyle name="xl37 2 6 2" xfId="2253"/>
    <cellStyle name="xl37 2 6 3" xfId="2037"/>
    <cellStyle name="xl37 2 6 4" xfId="2491"/>
    <cellStyle name="xl37 2 6 5" xfId="2618"/>
    <cellStyle name="xl37 2 6 6" xfId="2408"/>
    <cellStyle name="xl37 2 7" xfId="2374"/>
    <cellStyle name="xl37 2 8" xfId="2379"/>
    <cellStyle name="xl37 2 9" xfId="2428"/>
    <cellStyle name="xl37 3" xfId="1114"/>
    <cellStyle name="xl37 4" xfId="1160"/>
    <cellStyle name="xl37 5" xfId="1204"/>
    <cellStyle name="xl37 6" xfId="1248"/>
    <cellStyle name="xl38" xfId="123"/>
    <cellStyle name="xl38 2" xfId="277"/>
    <cellStyle name="xl38 2 10" xfId="2298"/>
    <cellStyle name="xl38 2 11" xfId="2187"/>
    <cellStyle name="xl38 2 12" xfId="2109"/>
    <cellStyle name="xl38 2 13" xfId="2184"/>
    <cellStyle name="xl38 2 2" xfId="760"/>
    <cellStyle name="xl38 2 2 10" xfId="2239"/>
    <cellStyle name="xl38 2 2 11" xfId="2489"/>
    <cellStyle name="xl38 2 2 12" xfId="2588"/>
    <cellStyle name="xl38 2 2 13" xfId="3050"/>
    <cellStyle name="xl38 2 2 14" xfId="3203"/>
    <cellStyle name="xl38 2 2 15" xfId="3448"/>
    <cellStyle name="xl38 2 2 16" xfId="3568"/>
    <cellStyle name="xl38 2 2 17" xfId="1383"/>
    <cellStyle name="xl38 2 2 18" xfId="1628"/>
    <cellStyle name="xl38 2 2 19" xfId="1455"/>
    <cellStyle name="xl38 2 2 2" xfId="871"/>
    <cellStyle name="xl38 2 2 20" xfId="3907"/>
    <cellStyle name="xl38 2 2 21" xfId="1949"/>
    <cellStyle name="xl38 2 2 22" xfId="2282"/>
    <cellStyle name="xl38 2 2 23" xfId="4186"/>
    <cellStyle name="xl38 2 2 24" xfId="3711"/>
    <cellStyle name="xl38 2 2 25" xfId="3705"/>
    <cellStyle name="xl38 2 2 26" xfId="3743"/>
    <cellStyle name="xl38 2 2 27" xfId="4943"/>
    <cellStyle name="xl38 2 2 28" xfId="4979"/>
    <cellStyle name="xl38 2 2 29" xfId="5327"/>
    <cellStyle name="xl38 2 2 3" xfId="946"/>
    <cellStyle name="xl38 2 2 30" xfId="5483"/>
    <cellStyle name="xl38 2 2 31" xfId="5549"/>
    <cellStyle name="xl38 2 2 32" xfId="5675"/>
    <cellStyle name="xl38 2 2 33" xfId="6492"/>
    <cellStyle name="xl38 2 2 34" xfId="6360"/>
    <cellStyle name="xl38 2 2 4" xfId="901"/>
    <cellStyle name="xl38 2 2 5" xfId="953"/>
    <cellStyle name="xl38 2 2 6" xfId="1079"/>
    <cellStyle name="xl38 2 2 7" xfId="982"/>
    <cellStyle name="xl38 2 2 8" xfId="1694"/>
    <cellStyle name="xl38 2 2 9" xfId="2100"/>
    <cellStyle name="xl38 2 3" xfId="826"/>
    <cellStyle name="xl38 2 4" xfId="879"/>
    <cellStyle name="xl38 2 5" xfId="761"/>
    <cellStyle name="xl38 2 5 10" xfId="3560"/>
    <cellStyle name="xl38 2 5 11" xfId="1382"/>
    <cellStyle name="xl38 2 5 12" xfId="3920"/>
    <cellStyle name="xl38 2 5 13" xfId="3728"/>
    <cellStyle name="xl38 2 5 14" xfId="1343"/>
    <cellStyle name="xl38 2 5 15" xfId="1841"/>
    <cellStyle name="xl38 2 5 16" xfId="2447"/>
    <cellStyle name="xl38 2 5 17" xfId="1506"/>
    <cellStyle name="xl38 2 5 18" xfId="3644"/>
    <cellStyle name="xl38 2 5 19" xfId="4438"/>
    <cellStyle name="xl38 2 5 2" xfId="1695"/>
    <cellStyle name="xl38 2 5 20" xfId="4532"/>
    <cellStyle name="xl38 2 5 21" xfId="4944"/>
    <cellStyle name="xl38 2 5 22" xfId="4969"/>
    <cellStyle name="xl38 2 5 23" xfId="5328"/>
    <cellStyle name="xl38 2 5 24" xfId="5382"/>
    <cellStyle name="xl38 2 5 25" xfId="5116"/>
    <cellStyle name="xl38 2 5 26" xfId="5676"/>
    <cellStyle name="xl38 2 5 27" xfId="6493"/>
    <cellStyle name="xl38 2 5 28" xfId="6512"/>
    <cellStyle name="xl38 2 5 3" xfId="2192"/>
    <cellStyle name="xl38 2 5 4" xfId="2405"/>
    <cellStyle name="xl38 2 5 5" xfId="1982"/>
    <cellStyle name="xl38 2 5 6" xfId="2427"/>
    <cellStyle name="xl38 2 5 7" xfId="3051"/>
    <cellStyle name="xl38 2 5 8" xfId="3204"/>
    <cellStyle name="xl38 2 5 9" xfId="3449"/>
    <cellStyle name="xl38 2 6" xfId="2098"/>
    <cellStyle name="xl38 2 6 2" xfId="2252"/>
    <cellStyle name="xl38 2 6 3" xfId="2038"/>
    <cellStyle name="xl38 2 6 4" xfId="2513"/>
    <cellStyle name="xl38 2 6 5" xfId="1985"/>
    <cellStyle name="xl38 2 6 6" xfId="2516"/>
    <cellStyle name="xl38 2 7" xfId="2376"/>
    <cellStyle name="xl38 2 8" xfId="2378"/>
    <cellStyle name="xl38 2 9" xfId="2377"/>
    <cellStyle name="xl38 3" xfId="1101"/>
    <cellStyle name="xl38 4" xfId="1147"/>
    <cellStyle name="xl38 5" xfId="1191"/>
    <cellStyle name="xl38 6" xfId="1235"/>
    <cellStyle name="xl39" xfId="124"/>
    <cellStyle name="xl39 2" xfId="1115"/>
    <cellStyle name="xl39 3" xfId="1161"/>
    <cellStyle name="xl39 4" xfId="1205"/>
    <cellStyle name="xl39 5" xfId="1249"/>
    <cellStyle name="xl40" xfId="125"/>
    <cellStyle name="xl40 2" xfId="1104"/>
    <cellStyle name="xl40 3" xfId="1150"/>
    <cellStyle name="xl40 4" xfId="1194"/>
    <cellStyle name="xl40 5" xfId="1238"/>
    <cellStyle name="xl41" xfId="126"/>
    <cellStyle name="xl41 2" xfId="1108"/>
    <cellStyle name="xl41 3" xfId="1154"/>
    <cellStyle name="xl41 4" xfId="1198"/>
    <cellStyle name="xl41 5" xfId="1242"/>
    <cellStyle name="xl42" xfId="127"/>
    <cellStyle name="xl42 2" xfId="1124"/>
    <cellStyle name="xl42 3" xfId="1170"/>
    <cellStyle name="xl42 4" xfId="1214"/>
    <cellStyle name="xl42 5" xfId="1255"/>
    <cellStyle name="xl43" xfId="128"/>
    <cellStyle name="xl43 2" xfId="1125"/>
    <cellStyle name="xl43 3" xfId="1171"/>
    <cellStyle name="xl43 4" xfId="1215"/>
    <cellStyle name="xl43 5" xfId="1256"/>
    <cellStyle name="xl44" xfId="129"/>
    <cellStyle name="xl44 2" xfId="1109"/>
    <cellStyle name="xl44 3" xfId="1155"/>
    <cellStyle name="xl44 4" xfId="1199"/>
    <cellStyle name="xl44 5" xfId="1243"/>
    <cellStyle name="xl45" xfId="130"/>
    <cellStyle name="xl45 2" xfId="1110"/>
    <cellStyle name="xl45 3" xfId="1156"/>
    <cellStyle name="xl45 4" xfId="1200"/>
    <cellStyle name="xl45 5" xfId="1244"/>
    <cellStyle name="xl46" xfId="131"/>
    <cellStyle name="xl46 2" xfId="1126"/>
    <cellStyle name="xl46 3" xfId="1172"/>
    <cellStyle name="xl46 4" xfId="1216"/>
    <cellStyle name="xl46 5" xfId="1257"/>
    <cellStyle name="xl47" xfId="132"/>
    <cellStyle name="xl47 2" xfId="1127"/>
    <cellStyle name="xl47 3" xfId="1173"/>
    <cellStyle name="xl47 4" xfId="1217"/>
    <cellStyle name="xl47 5" xfId="1258"/>
    <cellStyle name="xl48" xfId="133"/>
    <cellStyle name="xl48 2" xfId="1111"/>
    <cellStyle name="xl48 3" xfId="1157"/>
    <cellStyle name="xl48 4" xfId="1201"/>
    <cellStyle name="xl48 5" xfId="1245"/>
    <cellStyle name="xl49" xfId="134"/>
    <cellStyle name="xl50" xfId="135"/>
    <cellStyle name="xl50 2" xfId="136"/>
    <cellStyle name="xl51" xfId="137"/>
    <cellStyle name="xl52" xfId="138"/>
    <cellStyle name="xl53" xfId="139"/>
    <cellStyle name="xl54" xfId="140"/>
    <cellStyle name="xl55" xfId="141"/>
    <cellStyle name="xl56" xfId="142"/>
    <cellStyle name="xl57" xfId="143"/>
    <cellStyle name="xl58" xfId="144"/>
    <cellStyle name="xl59" xfId="145"/>
    <cellStyle name="xl60" xfId="146"/>
    <cellStyle name="xl61" xfId="147"/>
    <cellStyle name="xl62" xfId="148"/>
    <cellStyle name="xl63" xfId="149"/>
    <cellStyle name="xl64" xfId="150"/>
    <cellStyle name="xl65" xfId="151"/>
    <cellStyle name="xl65 2" xfId="152"/>
    <cellStyle name="xl65 3" xfId="153"/>
    <cellStyle name="xl65 3 2" xfId="154"/>
    <cellStyle name="xl65 3 3" xfId="155"/>
    <cellStyle name="xl66" xfId="156"/>
    <cellStyle name="xl66 2" xfId="157"/>
    <cellStyle name="xl66 3" xfId="158"/>
    <cellStyle name="xl66 3 2" xfId="159"/>
    <cellStyle name="xl66 3 3" xfId="160"/>
    <cellStyle name="xl67" xfId="161"/>
    <cellStyle name="xl67 2" xfId="162"/>
    <cellStyle name="xl67 3" xfId="163"/>
    <cellStyle name="xl67 3 2" xfId="164"/>
    <cellStyle name="xl67 3 3" xfId="165"/>
    <cellStyle name="xl68" xfId="166"/>
    <cellStyle name="xl69" xfId="167"/>
    <cellStyle name="xl70" xfId="168"/>
    <cellStyle name="xl71" xfId="169"/>
    <cellStyle name="xl71 2" xfId="170"/>
    <cellStyle name="xl71 3" xfId="171"/>
    <cellStyle name="xl71 3 2" xfId="172"/>
    <cellStyle name="xl71 3 3" xfId="173"/>
    <cellStyle name="xl72" xfId="174"/>
    <cellStyle name="xl73" xfId="175"/>
    <cellStyle name="xl74" xfId="176"/>
    <cellStyle name="xl75" xfId="177"/>
    <cellStyle name="xl76" xfId="178"/>
    <cellStyle name="xl76 2" xfId="179"/>
    <cellStyle name="xl76 3" xfId="180"/>
    <cellStyle name="xl76 3 2" xfId="181"/>
    <cellStyle name="xl76 3 3" xfId="182"/>
    <cellStyle name="xl77" xfId="183"/>
    <cellStyle name="xl78" xfId="184"/>
    <cellStyle name="xl79" xfId="185"/>
    <cellStyle name="xl80" xfId="186"/>
    <cellStyle name="xl81" xfId="187"/>
    <cellStyle name="xl82" xfId="188"/>
    <cellStyle name="xl82 2" xfId="189"/>
    <cellStyle name="xl82 3" xfId="190"/>
    <cellStyle name="xl82 3 2" xfId="191"/>
    <cellStyle name="xl82 3 3" xfId="192"/>
    <cellStyle name="xl83" xfId="193"/>
    <cellStyle name="xl84" xfId="194"/>
    <cellStyle name="xl85" xfId="195"/>
    <cellStyle name="xl86" xfId="196"/>
    <cellStyle name="xl87" xfId="197"/>
    <cellStyle name="xl88" xfId="198"/>
    <cellStyle name="xl89" xfId="199"/>
    <cellStyle name="xl90" xfId="200"/>
    <cellStyle name="xl91" xfId="201"/>
    <cellStyle name="xl92" xfId="202"/>
    <cellStyle name="xl93" xfId="203"/>
    <cellStyle name="xl94" xfId="204"/>
    <cellStyle name="xl95" xfId="205"/>
    <cellStyle name="xl96" xfId="206"/>
    <cellStyle name="xl97" xfId="207"/>
    <cellStyle name="xl98" xfId="208"/>
    <cellStyle name="xl99" xfId="209"/>
    <cellStyle name="Денежный" xfId="210" builtinId="4"/>
    <cellStyle name="Денежный 2" xfId="211"/>
    <cellStyle name="Денежный 2 10" xfId="481"/>
    <cellStyle name="Денежный 2 11" xfId="514"/>
    <cellStyle name="Денежный 2 12" xfId="576"/>
    <cellStyle name="Денежный 2 13" xfId="482"/>
    <cellStyle name="Денежный 2 14" xfId="554"/>
    <cellStyle name="Денежный 2 15" xfId="610"/>
    <cellStyle name="Денежный 2 16" xfId="790"/>
    <cellStyle name="Денежный 2 17" xfId="717"/>
    <cellStyle name="Денежный 2 18" xfId="779"/>
    <cellStyle name="Денежный 2 19" xfId="742"/>
    <cellStyle name="Денежный 2 2" xfId="291"/>
    <cellStyle name="Денежный 2 20" xfId="1025"/>
    <cellStyle name="Денежный 2 21" xfId="1024"/>
    <cellStyle name="Денежный 2 22" xfId="1135"/>
    <cellStyle name="Денежный 2 23" xfId="1181"/>
    <cellStyle name="Денежный 2 24" xfId="1225"/>
    <cellStyle name="Денежный 2 25" xfId="1265"/>
    <cellStyle name="Денежный 2 26" xfId="1271"/>
    <cellStyle name="Денежный 2 27" xfId="1411"/>
    <cellStyle name="Денежный 2 28" xfId="2060"/>
    <cellStyle name="Денежный 2 29" xfId="2549"/>
    <cellStyle name="Денежный 2 3" xfId="290"/>
    <cellStyle name="Денежный 2 30" xfId="2484"/>
    <cellStyle name="Денежный 2 31" xfId="2708"/>
    <cellStyle name="Денежный 2 32" xfId="2707"/>
    <cellStyle name="Денежный 2 33" xfId="2699"/>
    <cellStyle name="Денежный 2 34" xfId="2744"/>
    <cellStyle name="Денежный 2 35" xfId="2773"/>
    <cellStyle name="Денежный 2 36" xfId="2802"/>
    <cellStyle name="Денежный 2 37" xfId="2831"/>
    <cellStyle name="Денежный 2 38" xfId="2915"/>
    <cellStyle name="Денежный 2 39" xfId="2976"/>
    <cellStyle name="Денежный 2 4" xfId="285"/>
    <cellStyle name="Денежный 2 40" xfId="2970"/>
    <cellStyle name="Денежный 2 41" xfId="3122"/>
    <cellStyle name="Денежный 2 42" xfId="3119"/>
    <cellStyle name="Денежный 2 43" xfId="3324"/>
    <cellStyle name="Денежный 2 44" xfId="3371"/>
    <cellStyle name="Денежный 2 45" xfId="1482"/>
    <cellStyle name="Денежный 2 46" xfId="4033"/>
    <cellStyle name="Денежный 2 47" xfId="1337"/>
    <cellStyle name="Денежный 2 48" xfId="1853"/>
    <cellStyle name="Денежный 2 49" xfId="3896"/>
    <cellStyle name="Денежный 2 5" xfId="373"/>
    <cellStyle name="Денежный 2 50" xfId="3787"/>
    <cellStyle name="Денежный 2 51" xfId="4615"/>
    <cellStyle name="Денежный 2 52" xfId="4609"/>
    <cellStyle name="Денежный 2 53" xfId="4611"/>
    <cellStyle name="Денежный 2 54" xfId="4610"/>
    <cellStyle name="Денежный 2 55" xfId="4666"/>
    <cellStyle name="Денежный 2 56" xfId="4627"/>
    <cellStyle name="Денежный 2 57" xfId="4722"/>
    <cellStyle name="Денежный 2 58" xfId="4739"/>
    <cellStyle name="Денежный 2 59" xfId="4741"/>
    <cellStyle name="Денежный 2 6" xfId="370"/>
    <cellStyle name="Денежный 2 60" xfId="4551"/>
    <cellStyle name="Денежный 2 61" xfId="4811"/>
    <cellStyle name="Денежный 2 62" xfId="4916"/>
    <cellStyle name="Денежный 2 63" xfId="5159"/>
    <cellStyle name="Денежный 2 64" xfId="5397"/>
    <cellStyle name="Денежный 2 65" xfId="5138"/>
    <cellStyle name="Денежный 2 66" xfId="5594"/>
    <cellStyle name="Денежный 2 67" xfId="6350"/>
    <cellStyle name="Денежный 2 68" xfId="6587"/>
    <cellStyle name="Денежный 2 7" xfId="371"/>
    <cellStyle name="Денежный 2 8" xfId="386"/>
    <cellStyle name="Денежный 2 9" xfId="515"/>
    <cellStyle name="Денежный 20" xfId="212"/>
    <cellStyle name="Денежный 20 10" xfId="480"/>
    <cellStyle name="Денежный 20 11" xfId="474"/>
    <cellStyle name="Денежный 20 12" xfId="599"/>
    <cellStyle name="Денежный 20 13" xfId="483"/>
    <cellStyle name="Денежный 20 14" xfId="555"/>
    <cellStyle name="Денежный 20 15" xfId="492"/>
    <cellStyle name="Денежный 20 16" xfId="791"/>
    <cellStyle name="Денежный 20 17" xfId="716"/>
    <cellStyle name="Денежный 20 18" xfId="780"/>
    <cellStyle name="Денежный 20 19" xfId="741"/>
    <cellStyle name="Денежный 20 2" xfId="292"/>
    <cellStyle name="Денежный 20 20" xfId="1026"/>
    <cellStyle name="Денежный 20 21" xfId="1023"/>
    <cellStyle name="Денежный 20 22" xfId="1272"/>
    <cellStyle name="Денежный 20 23" xfId="1412"/>
    <cellStyle name="Денежный 20 24" xfId="2075"/>
    <cellStyle name="Денежный 20 25" xfId="2228"/>
    <cellStyle name="Денежный 20 26" xfId="2063"/>
    <cellStyle name="Денежный 20 27" xfId="2709"/>
    <cellStyle name="Денежный 20 28" xfId="2706"/>
    <cellStyle name="Денежный 20 29" xfId="2718"/>
    <cellStyle name="Денежный 20 3" xfId="289"/>
    <cellStyle name="Денежный 20 30" xfId="2747"/>
    <cellStyle name="Денежный 20 31" xfId="2776"/>
    <cellStyle name="Денежный 20 32" xfId="2805"/>
    <cellStyle name="Денежный 20 33" xfId="2834"/>
    <cellStyle name="Денежный 20 34" xfId="2916"/>
    <cellStyle name="Денежный 20 35" xfId="2965"/>
    <cellStyle name="Денежный 20 36" xfId="2969"/>
    <cellStyle name="Денежный 20 37" xfId="3028"/>
    <cellStyle name="Денежный 20 38" xfId="3111"/>
    <cellStyle name="Денежный 20 39" xfId="3325"/>
    <cellStyle name="Денежный 20 4" xfId="301"/>
    <cellStyle name="Денежный 20 40" xfId="3368"/>
    <cellStyle name="Денежный 20 41" xfId="2139"/>
    <cellStyle name="Денежный 20 42" xfId="3874"/>
    <cellStyle name="Денежный 20 43" xfId="1310"/>
    <cellStyle name="Денежный 20 44" xfId="4057"/>
    <cellStyle name="Денежный 20 45" xfId="2276"/>
    <cellStyle name="Денежный 20 46" xfId="1851"/>
    <cellStyle name="Денежный 20 47" xfId="4154"/>
    <cellStyle name="Денежный 20 48" xfId="3884"/>
    <cellStyle name="Денежный 20 49" xfId="4446"/>
    <cellStyle name="Денежный 20 5" xfId="374"/>
    <cellStyle name="Денежный 20 50" xfId="4562"/>
    <cellStyle name="Денежный 20 51" xfId="4812"/>
    <cellStyle name="Денежный 20 52" xfId="4966"/>
    <cellStyle name="Денежный 20 53" xfId="5160"/>
    <cellStyle name="Денежный 20 54" xfId="5296"/>
    <cellStyle name="Денежный 20 55" xfId="5366"/>
    <cellStyle name="Денежный 20 56" xfId="5595"/>
    <cellStyle name="Денежный 20 57" xfId="6351"/>
    <cellStyle name="Денежный 20 58" xfId="6640"/>
    <cellStyle name="Денежный 20 6" xfId="369"/>
    <cellStyle name="Денежный 20 7" xfId="372"/>
    <cellStyle name="Денежный 20 8" xfId="410"/>
    <cellStyle name="Денежный 20 9" xfId="516"/>
    <cellStyle name="Денежный 3" xfId="213"/>
    <cellStyle name="Денежный 3 10" xfId="479"/>
    <cellStyle name="Денежный 3 11" xfId="525"/>
    <cellStyle name="Денежный 3 12" xfId="600"/>
    <cellStyle name="Денежный 3 13" xfId="484"/>
    <cellStyle name="Денежный 3 14" xfId="574"/>
    <cellStyle name="Денежный 3 15" xfId="493"/>
    <cellStyle name="Денежный 3 16" xfId="792"/>
    <cellStyle name="Денежный 3 17" xfId="715"/>
    <cellStyle name="Денежный 3 18" xfId="781"/>
    <cellStyle name="Денежный 3 19" xfId="895"/>
    <cellStyle name="Денежный 3 2" xfId="293"/>
    <cellStyle name="Денежный 3 20" xfId="1027"/>
    <cellStyle name="Денежный 3 21" xfId="1065"/>
    <cellStyle name="Денежный 3 22" xfId="1132"/>
    <cellStyle name="Денежный 3 23" xfId="1178"/>
    <cellStyle name="Денежный 3 24" xfId="1222"/>
    <cellStyle name="Денежный 3 25" xfId="1262"/>
    <cellStyle name="Денежный 3 26" xfId="1273"/>
    <cellStyle name="Денежный 3 27" xfId="1413"/>
    <cellStyle name="Денежный 3 28" xfId="2093"/>
    <cellStyle name="Денежный 3 29" xfId="2315"/>
    <cellStyle name="Денежный 3 3" xfId="288"/>
    <cellStyle name="Денежный 3 30" xfId="2472"/>
    <cellStyle name="Денежный 3 31" xfId="2710"/>
    <cellStyle name="Денежный 3 32" xfId="2705"/>
    <cellStyle name="Денежный 3 33" xfId="2719"/>
    <cellStyle name="Денежный 3 34" xfId="2748"/>
    <cellStyle name="Денежный 3 35" xfId="2777"/>
    <cellStyle name="Денежный 3 36" xfId="2806"/>
    <cellStyle name="Денежный 3 37" xfId="2835"/>
    <cellStyle name="Денежный 3 38" xfId="2917"/>
    <cellStyle name="Денежный 3 39" xfId="2960"/>
    <cellStyle name="Денежный 3 4" xfId="302"/>
    <cellStyle name="Денежный 3 40" xfId="2971"/>
    <cellStyle name="Денежный 3 41" xfId="3092"/>
    <cellStyle name="Денежный 3 42" xfId="2962"/>
    <cellStyle name="Денежный 3 43" xfId="3326"/>
    <cellStyle name="Денежный 3 44" xfId="3531"/>
    <cellStyle name="Денежный 3 45" xfId="2160"/>
    <cellStyle name="Денежный 3 46" xfId="3864"/>
    <cellStyle name="Денежный 3 47" xfId="1354"/>
    <cellStyle name="Денежный 3 48" xfId="3992"/>
    <cellStyle name="Денежный 3 49" xfId="3799"/>
    <cellStyle name="Денежный 3 5" xfId="375"/>
    <cellStyle name="Денежный 3 50" xfId="3725"/>
    <cellStyle name="Денежный 3 51" xfId="3860"/>
    <cellStyle name="Денежный 3 52" xfId="4232"/>
    <cellStyle name="Денежный 3 53" xfId="1934"/>
    <cellStyle name="Денежный 3 54" xfId="1348"/>
    <cellStyle name="Денежный 3 55" xfId="4813"/>
    <cellStyle name="Денежный 3 56" xfId="4910"/>
    <cellStyle name="Денежный 3 57" xfId="5161"/>
    <cellStyle name="Денежный 3 58" xfId="5354"/>
    <cellStyle name="Денежный 3 59" xfId="5533"/>
    <cellStyle name="Денежный 3 6" xfId="368"/>
    <cellStyle name="Денежный 3 60" xfId="5596"/>
    <cellStyle name="Денежный 3 61" xfId="6352"/>
    <cellStyle name="Денежный 3 62" xfId="6629"/>
    <cellStyle name="Денежный 3 7" xfId="366"/>
    <cellStyle name="Денежный 3 8" xfId="411"/>
    <cellStyle name="Денежный 3 9" xfId="517"/>
    <cellStyle name="Денежный 4" xfId="214"/>
    <cellStyle name="Денежный 4 10" xfId="478"/>
    <cellStyle name="Денежный 4 11" xfId="526"/>
    <cellStyle name="Денежный 4 12" xfId="601"/>
    <cellStyle name="Денежный 4 13" xfId="485"/>
    <cellStyle name="Денежный 4 14" xfId="579"/>
    <cellStyle name="Денежный 4 15" xfId="494"/>
    <cellStyle name="Денежный 4 16" xfId="793"/>
    <cellStyle name="Денежный 4 17" xfId="714"/>
    <cellStyle name="Денежный 4 18" xfId="782"/>
    <cellStyle name="Денежный 4 19" xfId="893"/>
    <cellStyle name="Денежный 4 2" xfId="294"/>
    <cellStyle name="Денежный 4 20" xfId="1028"/>
    <cellStyle name="Денежный 4 21" xfId="1058"/>
    <cellStyle name="Денежный 4 22" xfId="1274"/>
    <cellStyle name="Денежный 4 23" xfId="1414"/>
    <cellStyle name="Денежный 4 24" xfId="2512"/>
    <cellStyle name="Денежный 4 25" xfId="2500"/>
    <cellStyle name="Денежный 4 26" xfId="2155"/>
    <cellStyle name="Денежный 4 27" xfId="2711"/>
    <cellStyle name="Денежный 4 28" xfId="2704"/>
    <cellStyle name="Денежный 4 29" xfId="2720"/>
    <cellStyle name="Денежный 4 3" xfId="287"/>
    <cellStyle name="Денежный 4 30" xfId="2749"/>
    <cellStyle name="Денежный 4 31" xfId="2778"/>
    <cellStyle name="Денежный 4 32" xfId="2807"/>
    <cellStyle name="Денежный 4 33" xfId="2836"/>
    <cellStyle name="Денежный 4 34" xfId="2918"/>
    <cellStyle name="Денежный 4 35" xfId="3112"/>
    <cellStyle name="Денежный 4 36" xfId="2950"/>
    <cellStyle name="Денежный 4 37" xfId="3019"/>
    <cellStyle name="Денежный 4 38" xfId="2967"/>
    <cellStyle name="Денежный 4 39" xfId="3327"/>
    <cellStyle name="Денежный 4 4" xfId="303"/>
    <cellStyle name="Денежный 4 40" xfId="3540"/>
    <cellStyle name="Денежный 4 41" xfId="1836"/>
    <cellStyle name="Денежный 4 42" xfId="3848"/>
    <cellStyle name="Денежный 4 43" xfId="1922"/>
    <cellStyle name="Денежный 4 44" xfId="3029"/>
    <cellStyle name="Денежный 4 45" xfId="1444"/>
    <cellStyle name="Денежный 4 46" xfId="1741"/>
    <cellStyle name="Денежный 4 47" xfId="3768"/>
    <cellStyle name="Денежный 4 48" xfId="4544"/>
    <cellStyle name="Денежный 4 49" xfId="4257"/>
    <cellStyle name="Денежный 4 5" xfId="376"/>
    <cellStyle name="Денежный 4 50" xfId="1467"/>
    <cellStyle name="Денежный 4 51" xfId="4814"/>
    <cellStyle name="Денежный 4 52" xfId="4907"/>
    <cellStyle name="Денежный 4 53" xfId="5162"/>
    <cellStyle name="Денежный 4 54" xfId="5286"/>
    <cellStyle name="Денежный 4 55" xfId="5437"/>
    <cellStyle name="Денежный 4 56" xfId="5597"/>
    <cellStyle name="Денежный 4 57" xfId="6353"/>
    <cellStyle name="Денежный 4 58" xfId="6622"/>
    <cellStyle name="Денежный 4 6" xfId="367"/>
    <cellStyle name="Денежный 4 7" xfId="383"/>
    <cellStyle name="Денежный 4 8" xfId="412"/>
    <cellStyle name="Денежный 4 9" xfId="518"/>
    <cellStyle name="Обычный" xfId="0" builtinId="0"/>
    <cellStyle name="Обычный 10" xfId="1177"/>
    <cellStyle name="Обычный 10 10" xfId="1655"/>
    <cellStyle name="Обычный 10 11" xfId="3946"/>
    <cellStyle name="Обычный 10 12" xfId="1557"/>
    <cellStyle name="Обычный 10 13" xfId="4197"/>
    <cellStyle name="Обычный 10 14" xfId="4761"/>
    <cellStyle name="Обычный 10 15" xfId="1563"/>
    <cellStyle name="Обычный 10 16" xfId="5075"/>
    <cellStyle name="Обычный 10 17" xfId="5101"/>
    <cellStyle name="Обычный 10 18" xfId="5508"/>
    <cellStyle name="Обычный 10 19" xfId="5554"/>
    <cellStyle name="Обычный 10 2" xfId="1930"/>
    <cellStyle name="Обычный 10 2 2" xfId="6046"/>
    <cellStyle name="Обычный 10 2 3" xfId="7100"/>
    <cellStyle name="Обычный 10 2 4" xfId="7602"/>
    <cellStyle name="Обычный 10 20" xfId="5584"/>
    <cellStyle name="Обычный 10 21" xfId="5745"/>
    <cellStyle name="Обычный 10 22" xfId="6618"/>
    <cellStyle name="Обычный 10 23" xfId="6347"/>
    <cellStyle name="Обычный 10 3" xfId="3272"/>
    <cellStyle name="Обычный 10 3 2" xfId="6134"/>
    <cellStyle name="Обычный 10 3 3" xfId="7198"/>
    <cellStyle name="Обычный 10 3 4" xfId="7690"/>
    <cellStyle name="Обычный 10 4" xfId="3572"/>
    <cellStyle name="Обычный 10 4 2" xfId="6301"/>
    <cellStyle name="Обычный 10 4 3" xfId="7388"/>
    <cellStyle name="Обычный 10 4 4" xfId="7857"/>
    <cellStyle name="Обычный 10 5" xfId="3596"/>
    <cellStyle name="Обычный 10 5 2" xfId="6318"/>
    <cellStyle name="Обычный 10 5 3" xfId="7409"/>
    <cellStyle name="Обычный 10 5 4" xfId="7874"/>
    <cellStyle name="Обычный 10 6" xfId="1327"/>
    <cellStyle name="Обычный 10 6 2" xfId="7514"/>
    <cellStyle name="Обычный 10 6 3" xfId="7965"/>
    <cellStyle name="Обычный 10 7" xfId="3813"/>
    <cellStyle name="Обычный 10 8" xfId="3862"/>
    <cellStyle name="Обычный 10 9" xfId="3737"/>
    <cellStyle name="Обычный 11" xfId="1221"/>
    <cellStyle name="Обычный 11 10" xfId="4352"/>
    <cellStyle name="Обычный 11 11" xfId="4395"/>
    <cellStyle name="Обычный 11 12" xfId="4206"/>
    <cellStyle name="Обычный 11 13" xfId="3134"/>
    <cellStyle name="Обычный 11 14" xfId="3925"/>
    <cellStyle name="Обычный 11 15" xfId="4000"/>
    <cellStyle name="Обычный 11 16" xfId="5083"/>
    <cellStyle name="Обычный 11 17" xfId="5104"/>
    <cellStyle name="Обычный 11 18" xfId="5527"/>
    <cellStyle name="Обычный 11 19" xfId="5567"/>
    <cellStyle name="Обычный 11 2" xfId="1958"/>
    <cellStyle name="Обычный 11 2 2" xfId="6049"/>
    <cellStyle name="Обычный 11 2 3" xfId="7103"/>
    <cellStyle name="Обычный 11 2 4" xfId="7605"/>
    <cellStyle name="Обычный 11 20" xfId="5587"/>
    <cellStyle name="Обычный 11 21" xfId="5748"/>
    <cellStyle name="Обычный 11 22" xfId="6625"/>
    <cellStyle name="Обычный 11 23" xfId="6637"/>
    <cellStyle name="Обычный 11 3" xfId="3275"/>
    <cellStyle name="Обычный 11 3 2" xfId="6137"/>
    <cellStyle name="Обычный 11 3 3" xfId="7201"/>
    <cellStyle name="Обычный 11 3 4" xfId="7693"/>
    <cellStyle name="Обычный 11 4" xfId="3582"/>
    <cellStyle name="Обычный 11 4 2" xfId="6307"/>
    <cellStyle name="Обычный 11 4 3" xfId="7396"/>
    <cellStyle name="Обычный 11 4 4" xfId="7863"/>
    <cellStyle name="Обычный 11 5" xfId="3599"/>
    <cellStyle name="Обычный 11 5 2" xfId="6321"/>
    <cellStyle name="Обычный 11 5 3" xfId="7412"/>
    <cellStyle name="Обычный 11 5 4" xfId="7877"/>
    <cellStyle name="Обычный 11 6" xfId="1314"/>
    <cellStyle name="Обычный 11 6 2" xfId="7517"/>
    <cellStyle name="Обычный 11 6 3" xfId="7968"/>
    <cellStyle name="Обычный 11 7" xfId="4170"/>
    <cellStyle name="Обычный 11 8" xfId="4241"/>
    <cellStyle name="Обычный 11 9" xfId="4299"/>
    <cellStyle name="Обычный 12" xfId="3281"/>
    <cellStyle name="Обычный 12 2" xfId="6143"/>
    <cellStyle name="Обычный 12 3" xfId="7207"/>
    <cellStyle name="Обычный 12 4" xfId="7699"/>
    <cellStyle name="Обычный 13" xfId="3358"/>
    <cellStyle name="Обычный 13 2" xfId="6183"/>
    <cellStyle name="Обычный 13 3" xfId="7255"/>
    <cellStyle name="Обычный 13 4" xfId="7739"/>
    <cellStyle name="Обычный 2" xfId="215"/>
    <cellStyle name="Обычный 2 10" xfId="519"/>
    <cellStyle name="Обычный 2 10 10" xfId="3534"/>
    <cellStyle name="Обычный 2 10 10 2" xfId="6277"/>
    <cellStyle name="Обычный 2 10 10 3" xfId="7360"/>
    <cellStyle name="Обычный 2 10 10 4" xfId="7833"/>
    <cellStyle name="Обычный 2 10 11" xfId="1501"/>
    <cellStyle name="Обычный 2 10 11 2" xfId="7440"/>
    <cellStyle name="Обычный 2 10 11 3" xfId="7903"/>
    <cellStyle name="Обычный 2 10 12" xfId="3963"/>
    <cellStyle name="Обычный 2 10 13" xfId="1733"/>
    <cellStyle name="Обычный 2 10 14" xfId="3973"/>
    <cellStyle name="Обычный 2 10 15" xfId="2277"/>
    <cellStyle name="Обычный 2 10 16" xfId="3916"/>
    <cellStyle name="Обычный 2 10 17" xfId="4037"/>
    <cellStyle name="Обычный 2 10 18" xfId="4242"/>
    <cellStyle name="Обычный 2 10 19" xfId="1722"/>
    <cellStyle name="Обычный 2 10 2" xfId="1565"/>
    <cellStyle name="Обычный 2 10 2 2" xfId="5812"/>
    <cellStyle name="Обычный 2 10 2 3" xfId="6797"/>
    <cellStyle name="Обычный 2 10 2 4" xfId="7145"/>
    <cellStyle name="Обычный 2 10 20" xfId="4023"/>
    <cellStyle name="Обычный 2 10 21" xfId="4882"/>
    <cellStyle name="Обычный 2 10 22" xfId="4849"/>
    <cellStyle name="Обычный 2 10 23" xfId="5251"/>
    <cellStyle name="Обычный 2 10 24" xfId="5449"/>
    <cellStyle name="Обычный 2 10 25" xfId="5458"/>
    <cellStyle name="Обычный 2 10 26" xfId="5641"/>
    <cellStyle name="Обычный 2 10 27" xfId="6429"/>
    <cellStyle name="Обычный 2 10 28" xfId="6748"/>
    <cellStyle name="Обычный 2 10 3" xfId="2541"/>
    <cellStyle name="Обычный 2 10 3 2" xfId="5848"/>
    <cellStyle name="Обычный 2 10 3 3" xfId="6848"/>
    <cellStyle name="Обычный 2 10 3 4" xfId="6667"/>
    <cellStyle name="Обычный 2 10 4" xfId="2612"/>
    <cellStyle name="Обычный 2 10 4 2" xfId="5876"/>
    <cellStyle name="Обычный 2 10 4 3" xfId="6881"/>
    <cellStyle name="Обычный 2 10 4 4" xfId="7143"/>
    <cellStyle name="Обычный 2 10 5" xfId="2658"/>
    <cellStyle name="Обычный 2 10 5 2" xfId="5904"/>
    <cellStyle name="Обычный 2 10 5 3" xfId="6913"/>
    <cellStyle name="Обычный 2 10 5 4" xfId="7308"/>
    <cellStyle name="Обычный 2 10 6" xfId="2682"/>
    <cellStyle name="Обычный 2 10 6 2" xfId="5926"/>
    <cellStyle name="Обычный 2 10 6 3" xfId="6935"/>
    <cellStyle name="Обычный 2 10 6 4" xfId="6665"/>
    <cellStyle name="Обычный 2 10 7" xfId="3003"/>
    <cellStyle name="Обычный 2 10 7 2" xfId="5980"/>
    <cellStyle name="Обычный 2 10 7 3" xfId="7025"/>
    <cellStyle name="Обычный 2 10 7 4" xfId="7536"/>
    <cellStyle name="Обычный 2 10 8" xfId="3169"/>
    <cellStyle name="Обычный 2 10 8 2" xfId="6073"/>
    <cellStyle name="Обычный 2 10 8 3" xfId="7129"/>
    <cellStyle name="Обычный 2 10 8 4" xfId="7629"/>
    <cellStyle name="Обычный 2 10 9" xfId="3397"/>
    <cellStyle name="Обычный 2 10 9 2" xfId="6212"/>
    <cellStyle name="Обычный 2 10 9 3" xfId="7286"/>
    <cellStyle name="Обычный 2 10 9 4" xfId="7768"/>
    <cellStyle name="Обычный 2 11" xfId="477"/>
    <cellStyle name="Обычный 2 11 10" xfId="3429"/>
    <cellStyle name="Обычный 2 11 10 2" xfId="6230"/>
    <cellStyle name="Обычный 2 11 10 3" xfId="7306"/>
    <cellStyle name="Обычный 2 11 10 4" xfId="7786"/>
    <cellStyle name="Обычный 2 11 11" xfId="1957"/>
    <cellStyle name="Обычный 2 11 11 2" xfId="7436"/>
    <cellStyle name="Обычный 2 11 11 3" xfId="7899"/>
    <cellStyle name="Обычный 2 11 12" xfId="1569"/>
    <cellStyle name="Обычный 2 11 13" xfId="3908"/>
    <cellStyle name="Обычный 2 11 14" xfId="1827"/>
    <cellStyle name="Обычный 2 11 15" xfId="3605"/>
    <cellStyle name="Обычный 2 11 16" xfId="3875"/>
    <cellStyle name="Обычный 2 11 17" xfId="1666"/>
    <cellStyle name="Обычный 2 11 18" xfId="4400"/>
    <cellStyle name="Обычный 2 11 19" xfId="4295"/>
    <cellStyle name="Обычный 2 11 2" xfId="1540"/>
    <cellStyle name="Обычный 2 11 2 2" xfId="5805"/>
    <cellStyle name="Обычный 2 11 2 3" xfId="6785"/>
    <cellStyle name="Обычный 2 11 2 4" xfId="6673"/>
    <cellStyle name="Обычный 2 11 20" xfId="1918"/>
    <cellStyle name="Обычный 2 11 21" xfId="4874"/>
    <cellStyle name="Обычный 2 11 22" xfId="5095"/>
    <cellStyle name="Обычный 2 11 23" xfId="5238"/>
    <cellStyle name="Обычный 2 11 24" xfId="5496"/>
    <cellStyle name="Обычный 2 11 25" xfId="5558"/>
    <cellStyle name="Обычный 2 11 26" xfId="5637"/>
    <cellStyle name="Обычный 2 11 27" xfId="6423"/>
    <cellStyle name="Обычный 2 11 28" xfId="6849"/>
    <cellStyle name="Обычный 2 11 3" xfId="2514"/>
    <cellStyle name="Обычный 2 11 3 2" xfId="5843"/>
    <cellStyle name="Обычный 2 11 3 3" xfId="6839"/>
    <cellStyle name="Обычный 2 11 3 4" xfId="6529"/>
    <cellStyle name="Обычный 2 11 4" xfId="2586"/>
    <cellStyle name="Обычный 2 11 4 2" xfId="5869"/>
    <cellStyle name="Обычный 2 11 4 3" xfId="6871"/>
    <cellStyle name="Обычный 2 11 4 4" xfId="6656"/>
    <cellStyle name="Обычный 2 11 5" xfId="2649"/>
    <cellStyle name="Обычный 2 11 5 2" xfId="5900"/>
    <cellStyle name="Обычный 2 11 5 3" xfId="6907"/>
    <cellStyle name="Обычный 2 11 5 4" xfId="6703"/>
    <cellStyle name="Обычный 2 11 6" xfId="2678"/>
    <cellStyle name="Обычный 2 11 6 2" xfId="5922"/>
    <cellStyle name="Обычный 2 11 6 3" xfId="6931"/>
    <cellStyle name="Обычный 2 11 6 4" xfId="6644"/>
    <cellStyle name="Обычный 2 11 7" xfId="2994"/>
    <cellStyle name="Обычный 2 11 7 2" xfId="5976"/>
    <cellStyle name="Обычный 2 11 7 3" xfId="7021"/>
    <cellStyle name="Обычный 2 11 7 4" xfId="7532"/>
    <cellStyle name="Обычный 2 11 8" xfId="3165"/>
    <cellStyle name="Обычный 2 11 8 2" xfId="6069"/>
    <cellStyle name="Обычный 2 11 8 3" xfId="7125"/>
    <cellStyle name="Обычный 2 11 8 4" xfId="7625"/>
    <cellStyle name="Обычный 2 11 9" xfId="3390"/>
    <cellStyle name="Обычный 2 11 9 2" xfId="6205"/>
    <cellStyle name="Обычный 2 11 9 3" xfId="7279"/>
    <cellStyle name="Обычный 2 11 9 4" xfId="7761"/>
    <cellStyle name="Обычный 2 12" xfId="527"/>
    <cellStyle name="Обычный 2 12 10" xfId="1341"/>
    <cellStyle name="Обычный 2 12 11" xfId="3886"/>
    <cellStyle name="Обычный 2 12 12" xfId="1320"/>
    <cellStyle name="Обычный 2 12 13" xfId="4484"/>
    <cellStyle name="Обычный 2 12 14" xfId="4548"/>
    <cellStyle name="Обычный 2 12 15" xfId="4754"/>
    <cellStyle name="Обычный 2 12 16" xfId="4884"/>
    <cellStyle name="Обычный 2 12 17" xfId="4898"/>
    <cellStyle name="Обычный 2 12 18" xfId="5254"/>
    <cellStyle name="Обычный 2 12 19" xfId="5241"/>
    <cellStyle name="Обычный 2 12 2" xfId="1570"/>
    <cellStyle name="Обычный 2 12 2 2" xfId="5981"/>
    <cellStyle name="Обычный 2 12 2 3" xfId="7026"/>
    <cellStyle name="Обычный 2 12 2 4" xfId="7537"/>
    <cellStyle name="Обычный 2 12 20" xfId="5219"/>
    <cellStyle name="Обычный 2 12 21" xfId="5642"/>
    <cellStyle name="Обычный 2 12 22" xfId="6431"/>
    <cellStyle name="Обычный 2 12 23" xfId="6464"/>
    <cellStyle name="Обычный 2 12 3" xfId="3170"/>
    <cellStyle name="Обычный 2 12 3 2" xfId="6074"/>
    <cellStyle name="Обычный 2 12 3 3" xfId="7130"/>
    <cellStyle name="Обычный 2 12 3 4" xfId="7630"/>
    <cellStyle name="Обычный 2 12 4" xfId="3399"/>
    <cellStyle name="Обычный 2 12 4 2" xfId="6214"/>
    <cellStyle name="Обычный 2 12 4 3" xfId="7288"/>
    <cellStyle name="Обычный 2 12 4 4" xfId="7770"/>
    <cellStyle name="Обычный 2 12 5" xfId="3392"/>
    <cellStyle name="Обычный 2 12 5 2" xfId="6207"/>
    <cellStyle name="Обычный 2 12 5 3" xfId="7281"/>
    <cellStyle name="Обычный 2 12 5 4" xfId="7763"/>
    <cellStyle name="Обычный 2 12 6" xfId="1912"/>
    <cellStyle name="Обычный 2 12 6 2" xfId="7441"/>
    <cellStyle name="Обычный 2 12 6 3" xfId="7904"/>
    <cellStyle name="Обычный 2 12 7" xfId="3922"/>
    <cellStyle name="Обычный 2 12 8" xfId="3798"/>
    <cellStyle name="Обычный 2 12 9" xfId="3847"/>
    <cellStyle name="Обычный 2 13" xfId="602"/>
    <cellStyle name="Обычный 2 13 10" xfId="2446"/>
    <cellStyle name="Обычный 2 13 11" xfId="3944"/>
    <cellStyle name="Обычный 2 13 12" xfId="4003"/>
    <cellStyle name="Обычный 2 13 13" xfId="3748"/>
    <cellStyle name="Обычный 2 13 14" xfId="3123"/>
    <cellStyle name="Обычный 2 13 15" xfId="4464"/>
    <cellStyle name="Обычный 2 13 16" xfId="4899"/>
    <cellStyle name="Обычный 2 13 17" xfId="4810"/>
    <cellStyle name="Обычный 2 13 18" xfId="5272"/>
    <cellStyle name="Обычный 2 13 19" xfId="5158"/>
    <cellStyle name="Обычный 2 13 2" xfId="1603"/>
    <cellStyle name="Обычный 2 13 2 2" xfId="5985"/>
    <cellStyle name="Обычный 2 13 2 3" xfId="7031"/>
    <cellStyle name="Обычный 2 13 2 4" xfId="7541"/>
    <cellStyle name="Обычный 2 13 20" xfId="5512"/>
    <cellStyle name="Обычный 2 13 21" xfId="5646"/>
    <cellStyle name="Обычный 2 13 22" xfId="6446"/>
    <cellStyle name="Обычный 2 13 23" xfId="6578"/>
    <cellStyle name="Обычный 2 13 3" xfId="3174"/>
    <cellStyle name="Обычный 2 13 3 2" xfId="6078"/>
    <cellStyle name="Обычный 2 13 3 3" xfId="7134"/>
    <cellStyle name="Обычный 2 13 3 4" xfId="7634"/>
    <cellStyle name="Обычный 2 13 4" xfId="3407"/>
    <cellStyle name="Обычный 2 13 4 2" xfId="6219"/>
    <cellStyle name="Обычный 2 13 4 3" xfId="7294"/>
    <cellStyle name="Обычный 2 13 4 4" xfId="7775"/>
    <cellStyle name="Обычный 2 13 5" xfId="3322"/>
    <cellStyle name="Обычный 2 13 5 2" xfId="6177"/>
    <cellStyle name="Обычный 2 13 5 3" xfId="7243"/>
    <cellStyle name="Обычный 2 13 5 4" xfId="7733"/>
    <cellStyle name="Обычный 2 13 6" xfId="1673"/>
    <cellStyle name="Обычный 2 13 6 2" xfId="7445"/>
    <cellStyle name="Обычный 2 13 6 3" xfId="7908"/>
    <cellStyle name="Обычный 2 13 7" xfId="3943"/>
    <cellStyle name="Обычный 2 13 8" xfId="1808"/>
    <cellStyle name="Обычный 2 13 9" xfId="2151"/>
    <cellStyle name="Обычный 2 14" xfId="486"/>
    <cellStyle name="Обычный 2 14 10" xfId="1505"/>
    <cellStyle name="Обычный 2 14 11" xfId="1585"/>
    <cellStyle name="Обычный 2 14 12" xfId="3693"/>
    <cellStyle name="Обычный 2 14 13" xfId="4465"/>
    <cellStyle name="Обычный 2 14 14" xfId="1319"/>
    <cellStyle name="Обычный 2 14 15" xfId="4471"/>
    <cellStyle name="Обычный 2 14 16" xfId="4876"/>
    <cellStyle name="Обычный 2 14 17" xfId="4862"/>
    <cellStyle name="Обычный 2 14 18" xfId="5242"/>
    <cellStyle name="Обычный 2 14 19" xfId="5224"/>
    <cellStyle name="Обычный 2 14 2" xfId="1546"/>
    <cellStyle name="Обычный 2 14 2 2" xfId="5977"/>
    <cellStyle name="Обычный 2 14 2 3" xfId="7022"/>
    <cellStyle name="Обычный 2 14 2 4" xfId="7533"/>
    <cellStyle name="Обычный 2 14 20" xfId="5204"/>
    <cellStyle name="Обычный 2 14 21" xfId="5638"/>
    <cellStyle name="Обычный 2 14 22" xfId="6425"/>
    <cellStyle name="Обычный 2 14 23" xfId="6542"/>
    <cellStyle name="Обычный 2 14 3" xfId="3166"/>
    <cellStyle name="Обычный 2 14 3 2" xfId="6070"/>
    <cellStyle name="Обычный 2 14 3 3" xfId="7126"/>
    <cellStyle name="Обычный 2 14 3 4" xfId="7626"/>
    <cellStyle name="Обычный 2 14 4" xfId="3393"/>
    <cellStyle name="Обычный 2 14 4 2" xfId="6208"/>
    <cellStyle name="Обычный 2 14 4 3" xfId="7282"/>
    <cellStyle name="Обычный 2 14 4 4" xfId="7764"/>
    <cellStyle name="Обычный 2 14 5" xfId="3389"/>
    <cellStyle name="Обычный 2 14 5 2" xfId="6204"/>
    <cellStyle name="Обычный 2 14 5 3" xfId="7278"/>
    <cellStyle name="Обычный 2 14 5 4" xfId="7760"/>
    <cellStyle name="Обычный 2 14 6" xfId="1514"/>
    <cellStyle name="Обычный 2 14 6 2" xfId="7437"/>
    <cellStyle name="Обычный 2 14 6 3" xfId="7900"/>
    <cellStyle name="Обычный 2 14 7" xfId="3137"/>
    <cellStyle name="Обычный 2 14 8" xfId="2395"/>
    <cellStyle name="Обычный 2 14 9" xfId="1769"/>
    <cellStyle name="Обычный 2 15" xfId="608"/>
    <cellStyle name="Обычный 2 15 10" xfId="3649"/>
    <cellStyle name="Обычный 2 15 11" xfId="1804"/>
    <cellStyle name="Обычный 2 15 12" xfId="1580"/>
    <cellStyle name="Обычный 2 15 13" xfId="4331"/>
    <cellStyle name="Обычный 2 15 14" xfId="4453"/>
    <cellStyle name="Обычный 2 15 15" xfId="3812"/>
    <cellStyle name="Обычный 2 15 16" xfId="4900"/>
    <cellStyle name="Обычный 2 15 17" xfId="4809"/>
    <cellStyle name="Обычный 2 15 18" xfId="5274"/>
    <cellStyle name="Обычный 2 15 19" xfId="5157"/>
    <cellStyle name="Обычный 2 15 2" xfId="1604"/>
    <cellStyle name="Обычный 2 15 2 2" xfId="5986"/>
    <cellStyle name="Обычный 2 15 2 3" xfId="7032"/>
    <cellStyle name="Обычный 2 15 2 4" xfId="7542"/>
    <cellStyle name="Обычный 2 15 20" xfId="5210"/>
    <cellStyle name="Обычный 2 15 21" xfId="5647"/>
    <cellStyle name="Обычный 2 15 22" xfId="6448"/>
    <cellStyle name="Обычный 2 15 23" xfId="6517"/>
    <cellStyle name="Обычный 2 15 3" xfId="3175"/>
    <cellStyle name="Обычный 2 15 3 2" xfId="6079"/>
    <cellStyle name="Обычный 2 15 3 3" xfId="7135"/>
    <cellStyle name="Обычный 2 15 3 4" xfId="7635"/>
    <cellStyle name="Обычный 2 15 4" xfId="3409"/>
    <cellStyle name="Обычный 2 15 4 2" xfId="6221"/>
    <cellStyle name="Обычный 2 15 4 3" xfId="7296"/>
    <cellStyle name="Обычный 2 15 4 4" xfId="7777"/>
    <cellStyle name="Обычный 2 15 5" xfId="3321"/>
    <cellStyle name="Обычный 2 15 5 2" xfId="6176"/>
    <cellStyle name="Обычный 2 15 5 3" xfId="7242"/>
    <cellStyle name="Обычный 2 15 5 4" xfId="7732"/>
    <cellStyle name="Обычный 2 15 6" xfId="1547"/>
    <cellStyle name="Обычный 2 15 6 2" xfId="7446"/>
    <cellStyle name="Обычный 2 15 6 3" xfId="7909"/>
    <cellStyle name="Обычный 2 15 7" xfId="3758"/>
    <cellStyle name="Обычный 2 15 8" xfId="1578"/>
    <cellStyle name="Обычный 2 15 9" xfId="4108"/>
    <cellStyle name="Обычный 2 16" xfId="495"/>
    <cellStyle name="Обычный 2 16 10" xfId="1322"/>
    <cellStyle name="Обычный 2 16 11" xfId="4224"/>
    <cellStyle name="Обычный 2 16 12" xfId="3889"/>
    <cellStyle name="Обычный 2 16 13" xfId="4491"/>
    <cellStyle name="Обычный 2 16 14" xfId="4469"/>
    <cellStyle name="Обычный 2 16 15" xfId="3804"/>
    <cellStyle name="Обычный 2 16 16" xfId="4878"/>
    <cellStyle name="Обычный 2 16 17" xfId="5029"/>
    <cellStyle name="Обычный 2 16 18" xfId="5243"/>
    <cellStyle name="Обычный 2 16 19" xfId="5492"/>
    <cellStyle name="Обычный 2 16 2" xfId="1551"/>
    <cellStyle name="Обычный 2 16 2 2" xfId="5978"/>
    <cellStyle name="Обычный 2 16 2 3" xfId="7023"/>
    <cellStyle name="Обычный 2 16 2 4" xfId="7534"/>
    <cellStyle name="Обычный 2 16 20" xfId="5556"/>
    <cellStyle name="Обычный 2 16 21" xfId="5639"/>
    <cellStyle name="Обычный 2 16 22" xfId="6427"/>
    <cellStyle name="Обычный 2 16 23" xfId="6434"/>
    <cellStyle name="Обычный 2 16 3" xfId="3167"/>
    <cellStyle name="Обычный 2 16 3 2" xfId="6071"/>
    <cellStyle name="Обычный 2 16 3 3" xfId="7127"/>
    <cellStyle name="Обычный 2 16 3 4" xfId="7627"/>
    <cellStyle name="Обычный 2 16 4" xfId="3394"/>
    <cellStyle name="Обычный 2 16 4 2" xfId="6209"/>
    <cellStyle name="Обычный 2 16 4 3" xfId="7283"/>
    <cellStyle name="Обычный 2 16 4 4" xfId="7765"/>
    <cellStyle name="Обычный 2 16 5" xfId="3535"/>
    <cellStyle name="Обычный 2 16 5 2" xfId="6278"/>
    <cellStyle name="Обычный 2 16 5 3" xfId="7361"/>
    <cellStyle name="Обычный 2 16 5 4" xfId="7834"/>
    <cellStyle name="Обычный 2 16 6" xfId="1672"/>
    <cellStyle name="Обычный 2 16 6 2" xfId="7438"/>
    <cellStyle name="Обычный 2 16 6 3" xfId="7901"/>
    <cellStyle name="Обычный 2 16 7" xfId="3952"/>
    <cellStyle name="Обычный 2 16 8" xfId="3713"/>
    <cellStyle name="Обычный 2 16 9" xfId="1833"/>
    <cellStyle name="Обычный 2 17" xfId="794"/>
    <cellStyle name="Обычный 2 17 10" xfId="3729"/>
    <cellStyle name="Обычный 2 17 11" xfId="1586"/>
    <cellStyle name="Обычный 2 17 12" xfId="3715"/>
    <cellStyle name="Обычный 2 17 13" xfId="4165"/>
    <cellStyle name="Обычный 2 17 14" xfId="4786"/>
    <cellStyle name="Обычный 2 17 15" xfId="4362"/>
    <cellStyle name="Обычный 2 17 16" xfId="4964"/>
    <cellStyle name="Обычный 2 17 17" xfId="5001"/>
    <cellStyle name="Обычный 2 17 18" xfId="5349"/>
    <cellStyle name="Обычный 2 17 19" xfId="5393"/>
    <cellStyle name="Обычный 2 17 2" xfId="1720"/>
    <cellStyle name="Обычный 2 17 2 2" xfId="5996"/>
    <cellStyle name="Обычный 2 17 2 3" xfId="7045"/>
    <cellStyle name="Обычный 2 17 2 4" xfId="7552"/>
    <cellStyle name="Обычный 2 17 20" xfId="5391"/>
    <cellStyle name="Обычный 2 17 21" xfId="5695"/>
    <cellStyle name="Обычный 2 17 22" xfId="6514"/>
    <cellStyle name="Обычный 2 17 23" xfId="6394"/>
    <cellStyle name="Обычный 2 17 3" xfId="3223"/>
    <cellStyle name="Обычный 2 17 3 2" xfId="6088"/>
    <cellStyle name="Обычный 2 17 3 3" xfId="7152"/>
    <cellStyle name="Обычный 2 17 3 4" xfId="7644"/>
    <cellStyle name="Обычный 2 17 4" xfId="3469"/>
    <cellStyle name="Обычный 2 17 4 2" xfId="6234"/>
    <cellStyle name="Обычный 2 17 4 3" xfId="7317"/>
    <cellStyle name="Обычный 2 17 4 4" xfId="7790"/>
    <cellStyle name="Обычный 2 17 5" xfId="3483"/>
    <cellStyle name="Обычный 2 17 5 2" xfId="6242"/>
    <cellStyle name="Обычный 2 17 5 3" xfId="7325"/>
    <cellStyle name="Обычный 2 17 5 4" xfId="7798"/>
    <cellStyle name="Обычный 2 17 6" xfId="1359"/>
    <cellStyle name="Обычный 2 17 6 2" xfId="7467"/>
    <cellStyle name="Обычный 2 17 6 3" xfId="7918"/>
    <cellStyle name="Обычный 2 17 7" xfId="3968"/>
    <cellStyle name="Обычный 2 17 8" xfId="3688"/>
    <cellStyle name="Обычный 2 17 9" xfId="3982"/>
    <cellStyle name="Обычный 2 18" xfId="713"/>
    <cellStyle name="Обычный 2 18 10" xfId="2194"/>
    <cellStyle name="Обычный 2 18 11" xfId="1597"/>
    <cellStyle name="Обычный 2 18 12" xfId="3120"/>
    <cellStyle name="Обычный 2 18 13" xfId="4567"/>
    <cellStyle name="Обычный 2 18 14" xfId="4048"/>
    <cellStyle name="Обычный 2 18 15" xfId="1321"/>
    <cellStyle name="Обычный 2 18 16" xfId="4922"/>
    <cellStyle name="Обычный 2 18 17" xfId="5088"/>
    <cellStyle name="Обычный 2 18 18" xfId="5303"/>
    <cellStyle name="Обычный 2 18 19" xfId="5140"/>
    <cellStyle name="Обычный 2 18 2" xfId="1660"/>
    <cellStyle name="Обычный 2 18 2 2" xfId="5992"/>
    <cellStyle name="Обычный 2 18 2 3" xfId="7038"/>
    <cellStyle name="Обычный 2 18 2 4" xfId="7548"/>
    <cellStyle name="Обычный 2 18 20" xfId="5187"/>
    <cellStyle name="Обычный 2 18 21" xfId="5655"/>
    <cellStyle name="Обычный 2 18 22" xfId="6468"/>
    <cellStyle name="Обычный 2 18 23" xfId="6438"/>
    <cellStyle name="Обычный 2 18 3" xfId="3183"/>
    <cellStyle name="Обычный 2 18 3 2" xfId="6084"/>
    <cellStyle name="Обычный 2 18 3 3" xfId="7140"/>
    <cellStyle name="Обычный 2 18 3 4" xfId="7640"/>
    <cellStyle name="Обычный 2 18 4" xfId="3425"/>
    <cellStyle name="Обычный 2 18 4 2" xfId="6228"/>
    <cellStyle name="Обычный 2 18 4 3" xfId="7304"/>
    <cellStyle name="Обычный 2 18 4 4" xfId="7784"/>
    <cellStyle name="Обычный 2 18 5" xfId="3482"/>
    <cellStyle name="Обычный 2 18 5 2" xfId="6241"/>
    <cellStyle name="Обычный 2 18 5 3" xfId="7324"/>
    <cellStyle name="Обычный 2 18 5 4" xfId="7797"/>
    <cellStyle name="Обычный 2 18 6" xfId="1662"/>
    <cellStyle name="Обычный 2 18 6 2" xfId="7452"/>
    <cellStyle name="Обычный 2 18 6 3" xfId="7914"/>
    <cellStyle name="Обычный 2 18 7" xfId="4054"/>
    <cellStyle name="Обычный 2 18 8" xfId="3732"/>
    <cellStyle name="Обычный 2 18 9" xfId="1871"/>
    <cellStyle name="Обычный 2 19" xfId="783"/>
    <cellStyle name="Обычный 2 19 10" xfId="3746"/>
    <cellStyle name="Обычный 2 19 11" xfId="1854"/>
    <cellStyle name="Обычный 2 19 12" xfId="4061"/>
    <cellStyle name="Обычный 2 19 13" xfId="3852"/>
    <cellStyle name="Обычный 2 19 14" xfId="1648"/>
    <cellStyle name="Обычный 2 19 15" xfId="3127"/>
    <cellStyle name="Обычный 2 19 16" xfId="4962"/>
    <cellStyle name="Обычный 2 19 17" xfId="4802"/>
    <cellStyle name="Обычный 2 19 18" xfId="5346"/>
    <cellStyle name="Обычный 2 19 19" xfId="5197"/>
    <cellStyle name="Обычный 2 19 2" xfId="1716"/>
    <cellStyle name="Обычный 2 19 2 2" xfId="5995"/>
    <cellStyle name="Обычный 2 19 2 3" xfId="7044"/>
    <cellStyle name="Обычный 2 19 2 4" xfId="7551"/>
    <cellStyle name="Обычный 2 19 20" xfId="5417"/>
    <cellStyle name="Обычный 2 19 21" xfId="5694"/>
    <cellStyle name="Обычный 2 19 22" xfId="6511"/>
    <cellStyle name="Обычный 2 19 23" xfId="6400"/>
    <cellStyle name="Обычный 2 19 3" xfId="3222"/>
    <cellStyle name="Обычный 2 19 3 2" xfId="6087"/>
    <cellStyle name="Обычный 2 19 3 3" xfId="7151"/>
    <cellStyle name="Обычный 2 19 3 4" xfId="7643"/>
    <cellStyle name="Обычный 2 19 4" xfId="3467"/>
    <cellStyle name="Обычный 2 19 4 2" xfId="6232"/>
    <cellStyle name="Обычный 2 19 4 3" xfId="7315"/>
    <cellStyle name="Обычный 2 19 4 4" xfId="7788"/>
    <cellStyle name="Обычный 2 19 5" xfId="3544"/>
    <cellStyle name="Обычный 2 19 5 2" xfId="6283"/>
    <cellStyle name="Обычный 2 19 5 3" xfId="7366"/>
    <cellStyle name="Обычный 2 19 5 4" xfId="7839"/>
    <cellStyle name="Обычный 2 19 6" xfId="1363"/>
    <cellStyle name="Обычный 2 19 6 2" xfId="7466"/>
    <cellStyle name="Обычный 2 19 6 3" xfId="7917"/>
    <cellStyle name="Обычный 2 19 7" xfId="1626"/>
    <cellStyle name="Обычный 2 19 8" xfId="3674"/>
    <cellStyle name="Обычный 2 19 9" xfId="3861"/>
    <cellStyle name="Обычный 2 2" xfId="216"/>
    <cellStyle name="Обычный 2 2 10" xfId="476"/>
    <cellStyle name="Обычный 2 2 10 2" xfId="4642"/>
    <cellStyle name="Обычный 2 2 11" xfId="528"/>
    <cellStyle name="Обычный 2 2 11 2" xfId="4643"/>
    <cellStyle name="Обычный 2 2 12" xfId="603"/>
    <cellStyle name="Обычный 2 2 12 2" xfId="4641"/>
    <cellStyle name="Обычный 2 2 12 3" xfId="4721"/>
    <cellStyle name="Обычный 2 2 12 4" xfId="4657"/>
    <cellStyle name="Обычный 2 2 12 5" xfId="4602"/>
    <cellStyle name="Обычный 2 2 12 6" xfId="4711"/>
    <cellStyle name="Обычный 2 2 12 7" xfId="4594"/>
    <cellStyle name="Обычный 2 2 13" xfId="487"/>
    <cellStyle name="Обычный 2 2 14" xfId="609"/>
    <cellStyle name="Обычный 2 2 15" xfId="512"/>
    <cellStyle name="Обычный 2 2 16" xfId="795"/>
    <cellStyle name="Обычный 2 2 17" xfId="712"/>
    <cellStyle name="Обычный 2 2 18" xfId="784"/>
    <cellStyle name="Обычный 2 2 19" xfId="739"/>
    <cellStyle name="Обычный 2 2 2" xfId="296"/>
    <cellStyle name="Обычный 2 2 2 2" xfId="4644"/>
    <cellStyle name="Обычный 2 2 20" xfId="1030"/>
    <cellStyle name="Обычный 2 2 21" xfId="1021"/>
    <cellStyle name="Обычный 2 2 22" xfId="1134"/>
    <cellStyle name="Обычный 2 2 23" xfId="1180"/>
    <cellStyle name="Обычный 2 2 24" xfId="1224"/>
    <cellStyle name="Обычный 2 2 25" xfId="1264"/>
    <cellStyle name="Обычный 2 2 26" xfId="1276"/>
    <cellStyle name="Обычный 2 2 27" xfId="1416"/>
    <cellStyle name="Обычный 2 2 28" xfId="2435"/>
    <cellStyle name="Обычный 2 2 29" xfId="2584"/>
    <cellStyle name="Обычный 2 2 3" xfId="322"/>
    <cellStyle name="Обычный 2 2 3 2" xfId="4645"/>
    <cellStyle name="Обычный 2 2 30" xfId="2539"/>
    <cellStyle name="Обычный 2 2 31" xfId="2713"/>
    <cellStyle name="Обычный 2 2 32" xfId="2702"/>
    <cellStyle name="Обычный 2 2 33" xfId="2722"/>
    <cellStyle name="Обычный 2 2 34" xfId="2751"/>
    <cellStyle name="Обычный 2 2 35" xfId="2780"/>
    <cellStyle name="Обычный 2 2 36" xfId="2809"/>
    <cellStyle name="Обычный 2 2 37" xfId="2838"/>
    <cellStyle name="Обычный 2 2 38" xfId="2920"/>
    <cellStyle name="Обычный 2 2 39" xfId="2956"/>
    <cellStyle name="Обычный 2 2 4" xfId="344"/>
    <cellStyle name="Обычный 2 2 4 2" xfId="4646"/>
    <cellStyle name="Обычный 2 2 40" xfId="3147"/>
    <cellStyle name="Обычный 2 2 41" xfId="2945"/>
    <cellStyle name="Обычный 2 2 42" xfId="2984"/>
    <cellStyle name="Обычный 2 2 43" xfId="3329"/>
    <cellStyle name="Обычный 2 2 44" xfId="3427"/>
    <cellStyle name="Обычный 2 2 45" xfId="1469"/>
    <cellStyle name="Обычный 2 2 46" xfId="3792"/>
    <cellStyle name="Обычный 2 2 47" xfId="1899"/>
    <cellStyle name="Обычный 2 2 48" xfId="3660"/>
    <cellStyle name="Обычный 2 2 49" xfId="4149"/>
    <cellStyle name="Обычный 2 2 5" xfId="378"/>
    <cellStyle name="Обычный 2 2 5 2" xfId="4647"/>
    <cellStyle name="Обычный 2 2 50" xfId="3761"/>
    <cellStyle name="Обычный 2 2 51" xfId="3777"/>
    <cellStyle name="Обычный 2 2 51 2" xfId="4612"/>
    <cellStyle name="Обычный 2 2 51 3" xfId="4769"/>
    <cellStyle name="Обычный 2 2 51 4" xfId="4788"/>
    <cellStyle name="Обычный 2 2 52" xfId="4740"/>
    <cellStyle name="Обычный 2 2 53" xfId="4737"/>
    <cellStyle name="Обычный 2 2 54" xfId="4553"/>
    <cellStyle name="Обычный 2 2 55" xfId="3612"/>
    <cellStyle name="Обычный 2 2 56" xfId="4448"/>
    <cellStyle name="Обычный 2 2 57" xfId="4816"/>
    <cellStyle name="Обычный 2 2 58" xfId="4904"/>
    <cellStyle name="Обычный 2 2 59" xfId="5164"/>
    <cellStyle name="Обычный 2 2 6" xfId="405"/>
    <cellStyle name="Обычный 2 2 6 2" xfId="4648"/>
    <cellStyle name="Обычный 2 2 60" xfId="5247"/>
    <cellStyle name="Обычный 2 2 61" xfId="5149"/>
    <cellStyle name="Обычный 2 2 62" xfId="5599"/>
    <cellStyle name="Обычный 2 2 63" xfId="6355"/>
    <cellStyle name="Обычный 2 2 64" xfId="6398"/>
    <cellStyle name="Обычный 2 2 7" xfId="385"/>
    <cellStyle name="Обычный 2 2 7 2" xfId="4649"/>
    <cellStyle name="Обычный 2 2 8" xfId="430"/>
    <cellStyle name="Обычный 2 2 8 2" xfId="4650"/>
    <cellStyle name="Обычный 2 2 9" xfId="520"/>
    <cellStyle name="Обычный 2 2 9 2" xfId="4651"/>
    <cellStyle name="Обычный 2 20" xfId="740"/>
    <cellStyle name="Обычный 2 20 10" xfId="3741"/>
    <cellStyle name="Обычный 2 20 11" xfId="3823"/>
    <cellStyle name="Обычный 2 20 12" xfId="1858"/>
    <cellStyle name="Обычный 2 20 13" xfId="4421"/>
    <cellStyle name="Обычный 2 20 14" xfId="4498"/>
    <cellStyle name="Обычный 2 20 15" xfId="4287"/>
    <cellStyle name="Обычный 2 20 16" xfId="4925"/>
    <cellStyle name="Обычный 2 20 17" xfId="4845"/>
    <cellStyle name="Обычный 2 20 18" xfId="5309"/>
    <cellStyle name="Обычный 2 20 19" xfId="5380"/>
    <cellStyle name="Обычный 2 20 2" xfId="1674"/>
    <cellStyle name="Обычный 2 20 2 2" xfId="5994"/>
    <cellStyle name="Обычный 2 20 2 3" xfId="7040"/>
    <cellStyle name="Обычный 2 20 2 4" xfId="7550"/>
    <cellStyle name="Обычный 2 20 20" xfId="5498"/>
    <cellStyle name="Обычный 2 20 21" xfId="5657"/>
    <cellStyle name="Обычный 2 20 22" xfId="6474"/>
    <cellStyle name="Обычный 2 20 23" xfId="7099"/>
    <cellStyle name="Обычный 2 20 3" xfId="3185"/>
    <cellStyle name="Обычный 2 20 3 2" xfId="6086"/>
    <cellStyle name="Обычный 2 20 3 3" xfId="7142"/>
    <cellStyle name="Обычный 2 20 3 4" xfId="7642"/>
    <cellStyle name="Обычный 2 20 4" xfId="3430"/>
    <cellStyle name="Обычный 2 20 4 2" xfId="6231"/>
    <cellStyle name="Обычный 2 20 4 3" xfId="7307"/>
    <cellStyle name="Обычный 2 20 4 4" xfId="7787"/>
    <cellStyle name="Обычный 2 20 5" xfId="3507"/>
    <cellStyle name="Обычный 2 20 5 2" xfId="6254"/>
    <cellStyle name="Обычный 2 20 5 3" xfId="7337"/>
    <cellStyle name="Обычный 2 20 5 4" xfId="7810"/>
    <cellStyle name="Обычный 2 20 6" xfId="1401"/>
    <cellStyle name="Обычный 2 20 6 2" xfId="7454"/>
    <cellStyle name="Обычный 2 20 6 3" xfId="7916"/>
    <cellStyle name="Обычный 2 20 7" xfId="2999"/>
    <cellStyle name="Обычный 2 20 8" xfId="1879"/>
    <cellStyle name="Обычный 2 20 9" xfId="1464"/>
    <cellStyle name="Обычный 2 21" xfId="1029"/>
    <cellStyle name="Обычный 2 21 10" xfId="4060"/>
    <cellStyle name="Обычный 2 21 11" xfId="4216"/>
    <cellStyle name="Обычный 2 21 12" xfId="1489"/>
    <cellStyle name="Обычный 2 21 13" xfId="4483"/>
    <cellStyle name="Обычный 2 21 14" xfId="4569"/>
    <cellStyle name="Обычный 2 21 15" xfId="4513"/>
    <cellStyle name="Обычный 2 21 16" xfId="5031"/>
    <cellStyle name="Обычный 2 21 17" xfId="4797"/>
    <cellStyle name="Обычный 2 21 18" xfId="5450"/>
    <cellStyle name="Обычный 2 21 19" xfId="5128"/>
    <cellStyle name="Обычный 2 21 2" xfId="1852"/>
    <cellStyle name="Обычный 2 21 2 2" xfId="6029"/>
    <cellStyle name="Обычный 2 21 2 3" xfId="7079"/>
    <cellStyle name="Обычный 2 21 2 4" xfId="7585"/>
    <cellStyle name="Обычный 2 21 20" xfId="5490"/>
    <cellStyle name="Обычный 2 21 21" xfId="5729"/>
    <cellStyle name="Обычный 2 21 22" xfId="6583"/>
    <cellStyle name="Обычный 2 21 23" xfId="6513"/>
    <cellStyle name="Обычный 2 21 3" xfId="3257"/>
    <cellStyle name="Обычный 2 21 3 2" xfId="6119"/>
    <cellStyle name="Обычный 2 21 3 3" xfId="7183"/>
    <cellStyle name="Обычный 2 21 3 4" xfId="7675"/>
    <cellStyle name="Обычный 2 21 4" xfId="3536"/>
    <cellStyle name="Обычный 2 21 4 2" xfId="6279"/>
    <cellStyle name="Обычный 2 21 4 3" xfId="7362"/>
    <cellStyle name="Обычный 2 21 4 4" xfId="7835"/>
    <cellStyle name="Обычный 2 21 5" xfId="3486"/>
    <cellStyle name="Обычный 2 21 5 2" xfId="6243"/>
    <cellStyle name="Обычный 2 21 5 3" xfId="7326"/>
    <cellStyle name="Обычный 2 21 5 4" xfId="7799"/>
    <cellStyle name="Обычный 2 21 6" xfId="1941"/>
    <cellStyle name="Обычный 2 21 6 2" xfId="7498"/>
    <cellStyle name="Обычный 2 21 6 3" xfId="7949"/>
    <cellStyle name="Обычный 2 21 7" xfId="3989"/>
    <cellStyle name="Обычный 2 21 8" xfId="4013"/>
    <cellStyle name="Обычный 2 21 9" xfId="1665"/>
    <cellStyle name="Обычный 2 22" xfId="1022"/>
    <cellStyle name="Обычный 2 22 10" xfId="1519"/>
    <cellStyle name="Обычный 2 22 11" xfId="4111"/>
    <cellStyle name="Обычный 2 22 12" xfId="4296"/>
    <cellStyle name="Обычный 2 22 13" xfId="4565"/>
    <cellStyle name="Обычный 2 22 14" xfId="1968"/>
    <cellStyle name="Обычный 2 22 15" xfId="1490"/>
    <cellStyle name="Обычный 2 22 16" xfId="5030"/>
    <cellStyle name="Обычный 2 22 17" xfId="4798"/>
    <cellStyle name="Обычный 2 22 18" xfId="5447"/>
    <cellStyle name="Обычный 2 22 19" xfId="5129"/>
    <cellStyle name="Обычный 2 22 2" xfId="1845"/>
    <cellStyle name="Обычный 2 22 2 2" xfId="6027"/>
    <cellStyle name="Обычный 2 22 2 3" xfId="7077"/>
    <cellStyle name="Обычный 2 22 2 4" xfId="7583"/>
    <cellStyle name="Обычный 2 22 20" xfId="5355"/>
    <cellStyle name="Обычный 2 22 21" xfId="5728"/>
    <cellStyle name="Обычный 2 22 22" xfId="6581"/>
    <cellStyle name="Обычный 2 22 23" xfId="6608"/>
    <cellStyle name="Обычный 2 22 3" xfId="3256"/>
    <cellStyle name="Обычный 2 22 3 2" xfId="6118"/>
    <cellStyle name="Обычный 2 22 3 3" xfId="7182"/>
    <cellStyle name="Обычный 2 22 3 4" xfId="7674"/>
    <cellStyle name="Обычный 2 22 4" xfId="3533"/>
    <cellStyle name="Обычный 2 22 4 2" xfId="6276"/>
    <cellStyle name="Обычный 2 22 4 3" xfId="7359"/>
    <cellStyle name="Обычный 2 22 4 4" xfId="7832"/>
    <cellStyle name="Обычный 2 22 5" xfId="3293"/>
    <cellStyle name="Обычный 2 22 5 2" xfId="6155"/>
    <cellStyle name="Обычный 2 22 5 3" xfId="7219"/>
    <cellStyle name="Обычный 2 22 5 4" xfId="7711"/>
    <cellStyle name="Обычный 2 22 6" xfId="1770"/>
    <cellStyle name="Обычный 2 22 6 2" xfId="7497"/>
    <cellStyle name="Обычный 2 22 6 3" xfId="7948"/>
    <cellStyle name="Обычный 2 22 7" xfId="1855"/>
    <cellStyle name="Обычный 2 22 8" xfId="3898"/>
    <cellStyle name="Обычный 2 22 9" xfId="3772"/>
    <cellStyle name="Обычный 2 23" xfId="1094"/>
    <cellStyle name="Обычный 2 24" xfId="1117"/>
    <cellStyle name="Обычный 2 25" xfId="1185"/>
    <cellStyle name="Обычный 2 26" xfId="1229"/>
    <cellStyle name="Обычный 2 27" xfId="1275"/>
    <cellStyle name="Обычный 2 27 10" xfId="3721"/>
    <cellStyle name="Обычный 2 27 11" xfId="4305"/>
    <cellStyle name="Обычный 2 27 12" xfId="4376"/>
    <cellStyle name="Обычный 2 27 13" xfId="5096"/>
    <cellStyle name="Обычный 2 27 14" xfId="5109"/>
    <cellStyle name="Обычный 2 27 15" xfId="5542"/>
    <cellStyle name="Обычный 2 27 16" xfId="5578"/>
    <cellStyle name="Обычный 2 27 17" xfId="5592"/>
    <cellStyle name="Обычный 2 27 18" xfId="5770"/>
    <cellStyle name="Обычный 2 27 19" xfId="6693"/>
    <cellStyle name="Обычный 2 27 2" xfId="2152"/>
    <cellStyle name="Обычный 2 27 20" xfId="6560"/>
    <cellStyle name="Обычный 2 27 3" xfId="3662"/>
    <cellStyle name="Обычный 2 27 4" xfId="3993"/>
    <cellStyle name="Обычный 2 27 5" xfId="1631"/>
    <cellStyle name="Обычный 2 27 6" xfId="3863"/>
    <cellStyle name="Обычный 2 27 7" xfId="4187"/>
    <cellStyle name="Обычный 2 27 8" xfId="4258"/>
    <cellStyle name="Обычный 2 27 9" xfId="4368"/>
    <cellStyle name="Обычный 2 28" xfId="1415"/>
    <cellStyle name="Обычный 2 28 2" xfId="5779"/>
    <cellStyle name="Обычный 2 28 3" xfId="6722"/>
    <cellStyle name="Обычный 2 28 4" xfId="6710"/>
    <cellStyle name="Обычный 2 29" xfId="2409"/>
    <cellStyle name="Обычный 2 29 2" xfId="5807"/>
    <cellStyle name="Обычный 2 29 3" xfId="6790"/>
    <cellStyle name="Обычный 2 29 4" xfId="6735"/>
    <cellStyle name="Обычный 2 3" xfId="295"/>
    <cellStyle name="Обычный 2 3 10" xfId="1230"/>
    <cellStyle name="Обычный 2 3 11" xfId="1269"/>
    <cellStyle name="Обычный 2 3 12" xfId="1458"/>
    <cellStyle name="Обычный 2 3 12 2" xfId="5775"/>
    <cellStyle name="Обычный 2 3 12 3" xfId="6714"/>
    <cellStyle name="Обычный 2 3 12 4" xfId="6840"/>
    <cellStyle name="Обычный 2 3 13" xfId="2188"/>
    <cellStyle name="Обычный 2 3 13 2" xfId="5774"/>
    <cellStyle name="Обычный 2 3 13 3" xfId="6711"/>
    <cellStyle name="Обычный 2 3 13 4" xfId="6342"/>
    <cellStyle name="Обычный 2 3 14" xfId="2097"/>
    <cellStyle name="Обычный 2 3 14 2" xfId="5764"/>
    <cellStyle name="Обычный 2 3 14 3" xfId="6675"/>
    <cellStyle name="Обычный 2 3 14 4" xfId="6781"/>
    <cellStyle name="Обычный 2 3 15" xfId="2583"/>
    <cellStyle name="Обычный 2 3 15 2" xfId="5868"/>
    <cellStyle name="Обычный 2 3 15 3" xfId="6870"/>
    <cellStyle name="Обычный 2 3 15 4" xfId="6837"/>
    <cellStyle name="Обычный 2 3 16" xfId="2643"/>
    <cellStyle name="Обычный 2 3 16 2" xfId="5897"/>
    <cellStyle name="Обычный 2 3 16 3" xfId="6904"/>
    <cellStyle name="Обычный 2 3 16 4" xfId="6742"/>
    <cellStyle name="Обычный 2 3 17" xfId="2953"/>
    <cellStyle name="Обычный 2 3 17 2" xfId="5962"/>
    <cellStyle name="Обычный 2 3 17 3" xfId="7002"/>
    <cellStyle name="Обычный 2 3 17 4" xfId="6328"/>
    <cellStyle name="Обычный 2 3 18" xfId="3152"/>
    <cellStyle name="Обычный 2 3 18 2" xfId="6056"/>
    <cellStyle name="Обычный 2 3 18 3" xfId="7112"/>
    <cellStyle name="Обычный 2 3 18 4" xfId="7612"/>
    <cellStyle name="Обычный 2 3 19" xfId="3361"/>
    <cellStyle name="Обычный 2 3 19 2" xfId="6186"/>
    <cellStyle name="Обычный 2 3 19 3" xfId="7258"/>
    <cellStyle name="Обычный 2 3 19 4" xfId="7742"/>
    <cellStyle name="Обычный 2 3 2" xfId="887"/>
    <cellStyle name="Обычный 2 3 2 10" xfId="3353"/>
    <cellStyle name="Обычный 2 3 2 10 2" xfId="6182"/>
    <cellStyle name="Обычный 2 3 2 10 3" xfId="7253"/>
    <cellStyle name="Обычный 2 3 2 10 4" xfId="7738"/>
    <cellStyle name="Обычный 2 3 2 11" xfId="1884"/>
    <cellStyle name="Обычный 2 3 2 11 2" xfId="7469"/>
    <cellStyle name="Обычный 2 3 2 11 3" xfId="7920"/>
    <cellStyle name="Обычный 2 3 2 12" xfId="1875"/>
    <cellStyle name="Обычный 2 3 2 13" xfId="3926"/>
    <cellStyle name="Обычный 2 3 2 14" xfId="2270"/>
    <cellStyle name="Обычный 2 3 2 15" xfId="3666"/>
    <cellStyle name="Обычный 2 3 2 16" xfId="4001"/>
    <cellStyle name="Обычный 2 3 2 17" xfId="3897"/>
    <cellStyle name="Обычный 2 3 2 18" xfId="4523"/>
    <cellStyle name="Обычный 2 3 2 19" xfId="4150"/>
    <cellStyle name="Обычный 2 3 2 2" xfId="1766"/>
    <cellStyle name="Обычный 2 3 2 2 2" xfId="5814"/>
    <cellStyle name="Обычный 2 3 2 2 3" xfId="6803"/>
    <cellStyle name="Обычный 2 3 2 2 4" xfId="6635"/>
    <cellStyle name="Обычный 2 3 2 20" xfId="3616"/>
    <cellStyle name="Обычный 2 3 2 21" xfId="4983"/>
    <cellStyle name="Обычный 2 3 2 22" xfId="5086"/>
    <cellStyle name="Обычный 2 3 2 23" xfId="5386"/>
    <cellStyle name="Обычный 2 3 2 24" xfId="5135"/>
    <cellStyle name="Обычный 2 3 2 25" xfId="5443"/>
    <cellStyle name="Обычный 2 3 2 26" xfId="5697"/>
    <cellStyle name="Обычный 2 3 2 27" xfId="6533"/>
    <cellStyle name="Обычный 2 3 2 28" xfId="6584"/>
    <cellStyle name="Обычный 2 3 2 3" xfId="2548"/>
    <cellStyle name="Обычный 2 3 2 3 2" xfId="5850"/>
    <cellStyle name="Обычный 2 3 2 3 3" xfId="6852"/>
    <cellStyle name="Обычный 2 3 2 3 4" xfId="6651"/>
    <cellStyle name="Обычный 2 3 2 4" xfId="2620"/>
    <cellStyle name="Обычный 2 3 2 4 2" xfId="5880"/>
    <cellStyle name="Обычный 2 3 2 4 3" xfId="6886"/>
    <cellStyle name="Обычный 2 3 2 4 4" xfId="6761"/>
    <cellStyle name="Обычный 2 3 2 5" xfId="2662"/>
    <cellStyle name="Обычный 2 3 2 5 2" xfId="5906"/>
    <cellStyle name="Обычный 2 3 2 5 3" xfId="6915"/>
    <cellStyle name="Обычный 2 3 2 5 4" xfId="6645"/>
    <cellStyle name="Обычный 2 3 2 6" xfId="2684"/>
    <cellStyle name="Обычный 2 3 2 6 2" xfId="5928"/>
    <cellStyle name="Обычный 2 3 2 6 3" xfId="6937"/>
    <cellStyle name="Обычный 2 3 2 6 4" xfId="7150"/>
    <cellStyle name="Обычный 2 3 2 7" xfId="3078"/>
    <cellStyle name="Обычный 2 3 2 7 2" xfId="5999"/>
    <cellStyle name="Обычный 2 3 2 7 3" xfId="7048"/>
    <cellStyle name="Обычный 2 3 2 7 4" xfId="7555"/>
    <cellStyle name="Обычный 2 3 2 8" xfId="3225"/>
    <cellStyle name="Обычный 2 3 2 8 2" xfId="6090"/>
    <cellStyle name="Обычный 2 3 2 8 3" xfId="7154"/>
    <cellStyle name="Обычный 2 3 2 8 4" xfId="7646"/>
    <cellStyle name="Обычный 2 3 2 9" xfId="3489"/>
    <cellStyle name="Обычный 2 3 2 9 2" xfId="6245"/>
    <cellStyle name="Обычный 2 3 2 9 3" xfId="7328"/>
    <cellStyle name="Обычный 2 3 2 9 4" xfId="7801"/>
    <cellStyle name="Обычный 2 3 20" xfId="3375"/>
    <cellStyle name="Обычный 2 3 20 2" xfId="6194"/>
    <cellStyle name="Обычный 2 3 20 3" xfId="7268"/>
    <cellStyle name="Обычный 2 3 20 4" xfId="7750"/>
    <cellStyle name="Обычный 2 3 21" xfId="1526"/>
    <cellStyle name="Обычный 2 3 21 2" xfId="7423"/>
    <cellStyle name="Обычный 2 3 21 3" xfId="7886"/>
    <cellStyle name="Обычный 2 3 22" xfId="3676"/>
    <cellStyle name="Обычный 2 3 23" xfId="3788"/>
    <cellStyle name="Обычный 2 3 24" xfId="4163"/>
    <cellStyle name="Обычный 2 3 25" xfId="4233"/>
    <cellStyle name="Обычный 2 3 26" xfId="4292"/>
    <cellStyle name="Обычный 2 3 27" xfId="3844"/>
    <cellStyle name="Обычный 2 3 28" xfId="4552"/>
    <cellStyle name="Обычный 2 3 29" xfId="3760"/>
    <cellStyle name="Обычный 2 3 3" xfId="950"/>
    <cellStyle name="Обычный 2 3 3 10" xfId="3478"/>
    <cellStyle name="Обычный 2 3 3 10 2" xfId="6239"/>
    <cellStyle name="Обычный 2 3 3 10 3" xfId="7322"/>
    <cellStyle name="Обычный 2 3 3 10 4" xfId="7795"/>
    <cellStyle name="Обычный 2 3 3 11" xfId="1901"/>
    <cellStyle name="Обычный 2 3 3 11 2" xfId="7477"/>
    <cellStyle name="Обычный 2 3 3 11 3" xfId="7928"/>
    <cellStyle name="Обычный 2 3 3 12" xfId="1971"/>
    <cellStyle name="Обычный 2 3 3 13" xfId="1798"/>
    <cellStyle name="Обычный 2 3 3 14" xfId="3905"/>
    <cellStyle name="Обычный 2 3 3 15" xfId="1882"/>
    <cellStyle name="Обычный 2 3 3 16" xfId="3975"/>
    <cellStyle name="Обычный 2 3 3 17" xfId="4227"/>
    <cellStyle name="Обычный 2 3 3 18" xfId="3851"/>
    <cellStyle name="Обычный 2 3 3 19" xfId="4195"/>
    <cellStyle name="Обычный 2 3 3 2" xfId="1803"/>
    <cellStyle name="Обычный 2 3 3 2 2" xfId="5800"/>
    <cellStyle name="Обычный 2 3 3 2 3" xfId="6768"/>
    <cellStyle name="Обычный 2 3 3 2 4" xfId="6706"/>
    <cellStyle name="Обычный 2 3 3 20" xfId="3840"/>
    <cellStyle name="Обычный 2 3 3 21" xfId="5004"/>
    <cellStyle name="Обычный 2 3 3 22" xfId="5037"/>
    <cellStyle name="Обычный 2 3 3 23" xfId="5414"/>
    <cellStyle name="Обычный 2 3 3 24" xfId="5439"/>
    <cellStyle name="Обычный 2 3 3 25" xfId="5410"/>
    <cellStyle name="Обычный 2 3 3 26" xfId="5708"/>
    <cellStyle name="Обычный 2 3 3 27" xfId="6553"/>
    <cellStyle name="Обычный 2 3 3 28" xfId="6422"/>
    <cellStyle name="Обычный 2 3 3 3" xfId="2475"/>
    <cellStyle name="Обычный 2 3 3 3 2" xfId="5833"/>
    <cellStyle name="Обычный 2 3 3 3 3" xfId="6825"/>
    <cellStyle name="Обычный 2 3 3 3 4" xfId="6792"/>
    <cellStyle name="Обычный 2 3 3 4" xfId="2249"/>
    <cellStyle name="Обычный 2 3 3 4 2" xfId="5784"/>
    <cellStyle name="Обычный 2 3 3 4 3" xfId="6736"/>
    <cellStyle name="Обычный 2 3 3 4 4" xfId="6822"/>
    <cellStyle name="Обычный 2 3 3 5" xfId="2481"/>
    <cellStyle name="Обычный 2 3 3 5 2" xfId="5837"/>
    <cellStyle name="Обычный 2 3 3 5 3" xfId="6829"/>
    <cellStyle name="Обычный 2 3 3 5 4" xfId="6339"/>
    <cellStyle name="Обычный 2 3 3 6" xfId="2593"/>
    <cellStyle name="Обычный 2 3 3 6 2" xfId="5870"/>
    <cellStyle name="Обычный 2 3 3 6 3" xfId="6874"/>
    <cellStyle name="Обычный 2 3 3 6 4" xfId="6844"/>
    <cellStyle name="Обычный 2 3 3 7" xfId="3093"/>
    <cellStyle name="Обычный 2 3 3 7 2" xfId="6007"/>
    <cellStyle name="Обычный 2 3 3 7 3" xfId="7057"/>
    <cellStyle name="Обычный 2 3 3 7 4" xfId="7563"/>
    <cellStyle name="Обычный 2 3 3 8" xfId="3236"/>
    <cellStyle name="Обычный 2 3 3 8 2" xfId="6098"/>
    <cellStyle name="Обычный 2 3 3 8 3" xfId="7162"/>
    <cellStyle name="Обычный 2 3 3 8 4" xfId="7654"/>
    <cellStyle name="Обычный 2 3 3 9" xfId="3508"/>
    <cellStyle name="Обычный 2 3 3 9 2" xfId="6255"/>
    <cellStyle name="Обычный 2 3 3 9 3" xfId="7338"/>
    <cellStyle name="Обычный 2 3 3 9 4" xfId="7811"/>
    <cellStyle name="Обычный 2 3 30" xfId="1404"/>
    <cellStyle name="Обычный 2 3 31" xfId="4850"/>
    <cellStyle name="Обычный 2 3 32" xfId="4919"/>
    <cellStyle name="Обычный 2 3 33" xfId="5203"/>
    <cellStyle name="Обычный 2 3 34" xfId="5384"/>
    <cellStyle name="Обычный 2 3 35" xfId="5480"/>
    <cellStyle name="Обычный 2 3 36" xfId="5624"/>
    <cellStyle name="Обычный 2 3 37" xfId="6393"/>
    <cellStyle name="Обычный 2 3 38" xfId="6435"/>
    <cellStyle name="Обычный 2 3 4" xfId="903"/>
    <cellStyle name="Обычный 2 3 4 10" xfId="3586"/>
    <cellStyle name="Обычный 2 3 4 10 2" xfId="6311"/>
    <cellStyle name="Обычный 2 3 4 10 3" xfId="7400"/>
    <cellStyle name="Обычный 2 3 4 10 4" xfId="7867"/>
    <cellStyle name="Обычный 2 3 4 11" xfId="1869"/>
    <cellStyle name="Обычный 2 3 4 11 2" xfId="7470"/>
    <cellStyle name="Обычный 2 3 4 11 3" xfId="7921"/>
    <cellStyle name="Обычный 2 3 4 12" xfId="3938"/>
    <cellStyle name="Обычный 2 3 4 13" xfId="3700"/>
    <cellStyle name="Обычный 2 3 4 14" xfId="1460"/>
    <cellStyle name="Обычный 2 3 4 15" xfId="3960"/>
    <cellStyle name="Обычный 2 3 4 16" xfId="1761"/>
    <cellStyle name="Обычный 2 3 4 17" xfId="3807"/>
    <cellStyle name="Обычный 2 3 4 18" xfId="1503"/>
    <cellStyle name="Обычный 2 3 4 19" xfId="1608"/>
    <cellStyle name="Обычный 2 3 4 2" xfId="1774"/>
    <cellStyle name="Обычный 2 3 4 2 2" xfId="5817"/>
    <cellStyle name="Обычный 2 3 4 2 3" xfId="6806"/>
    <cellStyle name="Обычный 2 3 4 2 4" xfId="6783"/>
    <cellStyle name="Обычный 2 3 4 20" xfId="4323"/>
    <cellStyle name="Обычный 2 3 4 21" xfId="4988"/>
    <cellStyle name="Обычный 2 3 4 22" xfId="5073"/>
    <cellStyle name="Обычный 2 3 4 23" xfId="5395"/>
    <cellStyle name="Обычный 2 3 4 24" xfId="5524"/>
    <cellStyle name="Обычный 2 3 4 25" xfId="5574"/>
    <cellStyle name="Обычный 2 3 4 26" xfId="5700"/>
    <cellStyle name="Обычный 2 3 4 27" xfId="6537"/>
    <cellStyle name="Обычный 2 3 4 28" xfId="6628"/>
    <cellStyle name="Обычный 2 3 4 3" xfId="2552"/>
    <cellStyle name="Обычный 2 3 4 3 2" xfId="5853"/>
    <cellStyle name="Обычный 2 3 4 3 3" xfId="6855"/>
    <cellStyle name="Обычный 2 3 4 3 4" xfId="6530"/>
    <cellStyle name="Обычный 2 3 4 4" xfId="2624"/>
    <cellStyle name="Обычный 2 3 4 4 2" xfId="5884"/>
    <cellStyle name="Обычный 2 3 4 4 3" xfId="6890"/>
    <cellStyle name="Обычный 2 3 4 4 4" xfId="6614"/>
    <cellStyle name="Обычный 2 3 4 5" xfId="2665"/>
    <cellStyle name="Обычный 2 3 4 5 2" xfId="5909"/>
    <cellStyle name="Обычный 2 3 4 5 3" xfId="6918"/>
    <cellStyle name="Обычный 2 3 4 5 4" xfId="6877"/>
    <cellStyle name="Обычный 2 3 4 6" xfId="2687"/>
    <cellStyle name="Обычный 2 3 4 6 2" xfId="5931"/>
    <cellStyle name="Обычный 2 3 4 6 3" xfId="6940"/>
    <cellStyle name="Обычный 2 3 4 6 4" xfId="6820"/>
    <cellStyle name="Обычный 2 3 4 7" xfId="3082"/>
    <cellStyle name="Обычный 2 3 4 7 2" xfId="6000"/>
    <cellStyle name="Обычный 2 3 4 7 3" xfId="7050"/>
    <cellStyle name="Обычный 2 3 4 7 4" xfId="7556"/>
    <cellStyle name="Обычный 2 3 4 8" xfId="3228"/>
    <cellStyle name="Обычный 2 3 4 8 2" xfId="6091"/>
    <cellStyle name="Обычный 2 3 4 8 3" xfId="7155"/>
    <cellStyle name="Обычный 2 3 4 8 4" xfId="7647"/>
    <cellStyle name="Обычный 2 3 4 9" xfId="3494"/>
    <cellStyle name="Обычный 2 3 4 9 2" xfId="6246"/>
    <cellStyle name="Обычный 2 3 4 9 3" xfId="7329"/>
    <cellStyle name="Обычный 2 3 4 9 4" xfId="7802"/>
    <cellStyle name="Обычный 2 3 5" xfId="969"/>
    <cellStyle name="Обычный 2 3 5 10" xfId="4058"/>
    <cellStyle name="Обычный 2 3 5 11" xfId="1350"/>
    <cellStyle name="Обычный 2 3 5 12" xfId="4230"/>
    <cellStyle name="Обычный 2 3 5 13" xfId="4433"/>
    <cellStyle name="Обычный 2 3 5 14" xfId="4494"/>
    <cellStyle name="Обычный 2 3 5 15" xfId="1721"/>
    <cellStyle name="Обычный 2 3 5 16" xfId="5011"/>
    <cellStyle name="Обычный 2 3 5 17" xfId="4841"/>
    <cellStyle name="Обычный 2 3 5 18" xfId="5423"/>
    <cellStyle name="Обычный 2 3 5 19" xfId="5370"/>
    <cellStyle name="Обычный 2 3 5 2" xfId="1814"/>
    <cellStyle name="Обычный 2 3 5 2 2" xfId="6013"/>
    <cellStyle name="Обычный 2 3 5 2 3" xfId="7063"/>
    <cellStyle name="Обычный 2 3 5 2 4" xfId="7569"/>
    <cellStyle name="Обычный 2 3 5 20" xfId="5144"/>
    <cellStyle name="Обычный 2 3 5 21" xfId="5714"/>
    <cellStyle name="Обычный 2 3 5 22" xfId="6561"/>
    <cellStyle name="Обычный 2 3 5 23" xfId="6964"/>
    <cellStyle name="Обычный 2 3 5 3" xfId="3242"/>
    <cellStyle name="Обычный 2 3 5 3 2" xfId="6104"/>
    <cellStyle name="Обычный 2 3 5 3 3" xfId="7168"/>
    <cellStyle name="Обычный 2 3 5 3 4" xfId="7660"/>
    <cellStyle name="Обычный 2 3 5 4" xfId="3515"/>
    <cellStyle name="Обычный 2 3 5 4 2" xfId="6261"/>
    <cellStyle name="Обычный 2 3 5 4 3" xfId="7344"/>
    <cellStyle name="Обычный 2 3 5 4 4" xfId="7817"/>
    <cellStyle name="Обычный 2 3 5 5" xfId="3307"/>
    <cellStyle name="Обычный 2 3 5 5 2" xfId="6169"/>
    <cellStyle name="Обычный 2 3 5 5 3" xfId="7233"/>
    <cellStyle name="Обычный 2 3 5 5 4" xfId="7725"/>
    <cellStyle name="Обычный 2 3 5 6" xfId="1739"/>
    <cellStyle name="Обычный 2 3 5 6 2" xfId="7483"/>
    <cellStyle name="Обычный 2 3 5 6 3" xfId="7934"/>
    <cellStyle name="Обычный 2 3 5 7" xfId="1558"/>
    <cellStyle name="Обычный 2 3 5 8" xfId="3811"/>
    <cellStyle name="Обычный 2 3 5 9" xfId="1749"/>
    <cellStyle name="Обычный 2 3 6" xfId="1082"/>
    <cellStyle name="Обычный 2 3 6 10" xfId="1581"/>
    <cellStyle name="Обычный 2 3 6 11" xfId="1596"/>
    <cellStyle name="Обычный 2 3 6 12" xfId="1923"/>
    <cellStyle name="Обычный 2 3 6 13" xfId="1952"/>
    <cellStyle name="Обычный 2 3 6 14" xfId="1484"/>
    <cellStyle name="Обычный 2 3 6 15" xfId="4777"/>
    <cellStyle name="Обычный 2 3 6 16" xfId="5043"/>
    <cellStyle name="Обычный 2 3 6 17" xfId="4840"/>
    <cellStyle name="Обычный 2 3 6 18" xfId="5466"/>
    <cellStyle name="Обычный 2 3 6 19" xfId="5360"/>
    <cellStyle name="Обычный 2 3 6 2" xfId="1885"/>
    <cellStyle name="Обычный 2 3 6 2 2" xfId="6032"/>
    <cellStyle name="Обычный 2 3 6 2 3" xfId="7085"/>
    <cellStyle name="Обычный 2 3 6 2 4" xfId="7588"/>
    <cellStyle name="Обычный 2 3 6 20" xfId="5143"/>
    <cellStyle name="Обычный 2 3 6 21" xfId="5731"/>
    <cellStyle name="Обычный 2 3 6 22" xfId="6592"/>
    <cellStyle name="Обычный 2 3 6 23" xfId="7264"/>
    <cellStyle name="Обычный 2 3 6 3" xfId="3259"/>
    <cellStyle name="Обычный 2 3 6 3 2" xfId="6121"/>
    <cellStyle name="Обычный 2 3 6 3 3" xfId="7185"/>
    <cellStyle name="Обычный 2 3 6 3 4" xfId="7677"/>
    <cellStyle name="Обычный 2 3 6 4" xfId="3547"/>
    <cellStyle name="Обычный 2 3 6 4 2" xfId="6284"/>
    <cellStyle name="Обычный 2 3 6 4 3" xfId="7368"/>
    <cellStyle name="Обычный 2 3 6 4 4" xfId="7840"/>
    <cellStyle name="Обычный 2 3 6 5" xfId="3292"/>
    <cellStyle name="Обычный 2 3 6 5 2" xfId="6154"/>
    <cellStyle name="Обычный 2 3 6 5 3" xfId="7218"/>
    <cellStyle name="Обычный 2 3 6 5 4" xfId="7710"/>
    <cellStyle name="Обычный 2 3 6 6" xfId="1743"/>
    <cellStyle name="Обычный 2 3 6 6 2" xfId="7500"/>
    <cellStyle name="Обычный 2 3 6 6 3" xfId="7951"/>
    <cellStyle name="Обычный 2 3 6 7" xfId="1756"/>
    <cellStyle name="Обычный 2 3 6 8" xfId="1840"/>
    <cellStyle name="Обычный 2 3 6 9" xfId="3650"/>
    <cellStyle name="Обычный 2 3 7" xfId="981"/>
    <cellStyle name="Обычный 2 3 7 10" xfId="3986"/>
    <cellStyle name="Обычный 2 3 7 11" xfId="3689"/>
    <cellStyle name="Обычный 2 3 7 12" xfId="1598"/>
    <cellStyle name="Обычный 2 3 7 13" xfId="4125"/>
    <cellStyle name="Обычный 2 3 7 14" xfId="4348"/>
    <cellStyle name="Обычный 2 3 7 15" xfId="4410"/>
    <cellStyle name="Обычный 2 3 7 16" xfId="5023"/>
    <cellStyle name="Обычный 2 3 7 17" xfId="4912"/>
    <cellStyle name="Обычный 2 3 7 18" xfId="5435"/>
    <cellStyle name="Обычный 2 3 7 19" xfId="5406"/>
    <cellStyle name="Обычный 2 3 7 2" xfId="1826"/>
    <cellStyle name="Обычный 2 3 7 2 2" xfId="6025"/>
    <cellStyle name="Обычный 2 3 7 2 3" xfId="7075"/>
    <cellStyle name="Обычный 2 3 7 2 4" xfId="7581"/>
    <cellStyle name="Обычный 2 3 7 20" xfId="5489"/>
    <cellStyle name="Обычный 2 3 7 21" xfId="5726"/>
    <cellStyle name="Обычный 2 3 7 22" xfId="6573"/>
    <cellStyle name="Обычный 2 3 7 23" xfId="6392"/>
    <cellStyle name="Обычный 2 3 7 3" xfId="3254"/>
    <cellStyle name="Обычный 2 3 7 3 2" xfId="6116"/>
    <cellStyle name="Обычный 2 3 7 3 3" xfId="7180"/>
    <cellStyle name="Обычный 2 3 7 3 4" xfId="7672"/>
    <cellStyle name="Обычный 2 3 7 4" xfId="3527"/>
    <cellStyle name="Обычный 2 3 7 4 2" xfId="6273"/>
    <cellStyle name="Обычный 2 3 7 4 3" xfId="7356"/>
    <cellStyle name="Обычный 2 3 7 4 4" xfId="7829"/>
    <cellStyle name="Обычный 2 3 7 5" xfId="3295"/>
    <cellStyle name="Обычный 2 3 7 5 2" xfId="6157"/>
    <cellStyle name="Обычный 2 3 7 5 3" xfId="7221"/>
    <cellStyle name="Обычный 2 3 7 5 4" xfId="7713"/>
    <cellStyle name="Обычный 2 3 7 6" xfId="1927"/>
    <cellStyle name="Обычный 2 3 7 6 2" xfId="7495"/>
    <cellStyle name="Обычный 2 3 7 6 3" xfId="7946"/>
    <cellStyle name="Обычный 2 3 7 7" xfId="1620"/>
    <cellStyle name="Обычный 2 3 7 8" xfId="3855"/>
    <cellStyle name="Обычный 2 3 7 9" xfId="1336"/>
    <cellStyle name="Обычный 2 3 8" xfId="1140"/>
    <cellStyle name="Обычный 2 3 9" xfId="1186"/>
    <cellStyle name="Обычный 2 30" xfId="2418"/>
    <cellStyle name="Обычный 2 30 2" xfId="5809"/>
    <cellStyle name="Обычный 2 30 3" xfId="6793"/>
    <cellStyle name="Обычный 2 30 4" xfId="6794"/>
    <cellStyle name="Обычный 2 31" xfId="2288"/>
    <cellStyle name="Обычный 2 31 2" xfId="5788"/>
    <cellStyle name="Обычный 2 31 3" xfId="6751"/>
    <cellStyle name="Обычный 2 31 4" xfId="7461"/>
    <cellStyle name="Обычный 2 32" xfId="2712"/>
    <cellStyle name="Обычный 2 32 2" xfId="5944"/>
    <cellStyle name="Обычный 2 32 3" xfId="6955"/>
    <cellStyle name="Обычный 2 32 4" xfId="6873"/>
    <cellStyle name="Обычный 2 33" xfId="2703"/>
    <cellStyle name="Обычный 2 33 2" xfId="5943"/>
    <cellStyle name="Обычный 2 33 3" xfId="6952"/>
    <cellStyle name="Обычный 2 33 4" xfId="7455"/>
    <cellStyle name="Обычный 2 34" xfId="2721"/>
    <cellStyle name="Обычный 2 34 2" xfId="5945"/>
    <cellStyle name="Обычный 2 34 3" xfId="6959"/>
    <cellStyle name="Обычный 2 34 4" xfId="6336"/>
    <cellStyle name="Обычный 2 35" xfId="2750"/>
    <cellStyle name="Обычный 2 35 2" xfId="5947"/>
    <cellStyle name="Обычный 2 35 3" xfId="6965"/>
    <cellStyle name="Обычный 2 35 4" xfId="6334"/>
    <cellStyle name="Обычный 2 36" xfId="2779"/>
    <cellStyle name="Обычный 2 36 2" xfId="5949"/>
    <cellStyle name="Обычный 2 36 3" xfId="6969"/>
    <cellStyle name="Обычный 2 36 4" xfId="6332"/>
    <cellStyle name="Обычный 2 37" xfId="2808"/>
    <cellStyle name="Обычный 2 37 2" xfId="5951"/>
    <cellStyle name="Обычный 2 37 3" xfId="6973"/>
    <cellStyle name="Обычный 2 37 4" xfId="6698"/>
    <cellStyle name="Обычный 2 38" xfId="2837"/>
    <cellStyle name="Обычный 2 38 2" xfId="5953"/>
    <cellStyle name="Обычный 2 38 3" xfId="6979"/>
    <cellStyle name="Обычный 2 38 4" xfId="6615"/>
    <cellStyle name="Обычный 2 39" xfId="2919"/>
    <cellStyle name="Обычный 2 39 2" xfId="5958"/>
    <cellStyle name="Обычный 2 39 3" xfId="6994"/>
    <cellStyle name="Обычный 2 39 4" xfId="7450"/>
    <cellStyle name="Обычный 2 4" xfId="286"/>
    <cellStyle name="Обычный 2 4 10" xfId="1226"/>
    <cellStyle name="Обычный 2 4 10 10" xfId="4021"/>
    <cellStyle name="Обычный 2 4 10 11" xfId="3611"/>
    <cellStyle name="Обычный 2 4 10 12" xfId="4426"/>
    <cellStyle name="Обычный 2 4 10 13" xfId="4086"/>
    <cellStyle name="Обычный 2 4 10 14" xfId="1364"/>
    <cellStyle name="Обычный 2 4 10 15" xfId="4492"/>
    <cellStyle name="Обычный 2 4 10 16" xfId="5085"/>
    <cellStyle name="Обычный 2 4 10 17" xfId="5106"/>
    <cellStyle name="Обычный 2 4 10 18" xfId="5529"/>
    <cellStyle name="Обычный 2 4 10 19" xfId="5569"/>
    <cellStyle name="Обычный 2 4 10 2" xfId="1961"/>
    <cellStyle name="Обычный 2 4 10 2 2" xfId="6051"/>
    <cellStyle name="Обычный 2 4 10 2 3" xfId="7105"/>
    <cellStyle name="Обычный 2 4 10 2 4" xfId="7607"/>
    <cellStyle name="Обычный 2 4 10 20" xfId="5589"/>
    <cellStyle name="Обычный 2 4 10 21" xfId="5750"/>
    <cellStyle name="Обычный 2 4 10 22" xfId="6627"/>
    <cellStyle name="Обычный 2 4 10 23" xfId="6636"/>
    <cellStyle name="Обычный 2 4 10 3" xfId="3277"/>
    <cellStyle name="Обычный 2 4 10 3 2" xfId="6139"/>
    <cellStyle name="Обычный 2 4 10 3 3" xfId="7203"/>
    <cellStyle name="Обычный 2 4 10 3 4" xfId="7695"/>
    <cellStyle name="Обычный 2 4 10 4" xfId="3584"/>
    <cellStyle name="Обычный 2 4 10 4 2" xfId="6309"/>
    <cellStyle name="Обычный 2 4 10 4 3" xfId="7398"/>
    <cellStyle name="Обычный 2 4 10 4 4" xfId="7865"/>
    <cellStyle name="Обычный 2 4 10 5" xfId="3601"/>
    <cellStyle name="Обычный 2 4 10 5 2" xfId="6323"/>
    <cellStyle name="Обычный 2 4 10 5 3" xfId="7414"/>
    <cellStyle name="Обычный 2 4 10 5 4" xfId="7879"/>
    <cellStyle name="Обычный 2 4 10 6" xfId="1311"/>
    <cellStyle name="Обычный 2 4 10 6 2" xfId="7519"/>
    <cellStyle name="Обычный 2 4 10 6 3" xfId="7970"/>
    <cellStyle name="Обычный 2 4 10 7" xfId="3866"/>
    <cellStyle name="Обычный 2 4 10 8" xfId="1442"/>
    <cellStyle name="Обычный 2 4 10 9" xfId="3903"/>
    <cellStyle name="Обычный 2 4 11" xfId="1266"/>
    <cellStyle name="Обычный 2 4 11 10" xfId="4373"/>
    <cellStyle name="Обычный 2 4 11 11" xfId="4412"/>
    <cellStyle name="Обычный 2 4 11 12" xfId="4431"/>
    <cellStyle name="Обычный 2 4 11 13" xfId="4345"/>
    <cellStyle name="Обычный 2 4 11 14" xfId="4432"/>
    <cellStyle name="Обычный 2 4 11 15" xfId="4458"/>
    <cellStyle name="Обычный 2 4 11 16" xfId="5094"/>
    <cellStyle name="Обычный 2 4 11 17" xfId="5108"/>
    <cellStyle name="Обычный 2 4 11 18" xfId="5540"/>
    <cellStyle name="Обычный 2 4 11 19" xfId="5577"/>
    <cellStyle name="Обычный 2 4 11 2" xfId="1973"/>
    <cellStyle name="Обычный 2 4 11 2 2" xfId="6054"/>
    <cellStyle name="Обычный 2 4 11 2 3" xfId="7109"/>
    <cellStyle name="Обычный 2 4 11 2 4" xfId="7610"/>
    <cellStyle name="Обычный 2 4 11 20" xfId="5591"/>
    <cellStyle name="Обычный 2 4 11 21" xfId="5752"/>
    <cellStyle name="Обычный 2 4 11 22" xfId="6639"/>
    <cellStyle name="Обычный 2 4 11 23" xfId="6746"/>
    <cellStyle name="Обычный 2 4 11 3" xfId="3279"/>
    <cellStyle name="Обычный 2 4 11 3 2" xfId="6141"/>
    <cellStyle name="Обычный 2 4 11 3 3" xfId="7205"/>
    <cellStyle name="Обычный 2 4 11 3 4" xfId="7697"/>
    <cellStyle name="Обычный 2 4 11 4" xfId="3591"/>
    <cellStyle name="Обычный 2 4 11 4 2" xfId="6313"/>
    <cellStyle name="Обычный 2 4 11 4 3" xfId="7404"/>
    <cellStyle name="Обычный 2 4 11 4 4" xfId="7869"/>
    <cellStyle name="Обычный 2 4 11 5" xfId="3603"/>
    <cellStyle name="Обычный 2 4 11 5 2" xfId="6325"/>
    <cellStyle name="Обычный 2 4 11 5 3" xfId="7416"/>
    <cellStyle name="Обычный 2 4 11 5 4" xfId="7881"/>
    <cellStyle name="Обычный 2 4 11 6" xfId="1306"/>
    <cellStyle name="Обычный 2 4 11 6 2" xfId="7521"/>
    <cellStyle name="Обычный 2 4 11 6 3" xfId="7972"/>
    <cellStyle name="Обычный 2 4 11 7" xfId="4204"/>
    <cellStyle name="Обычный 2 4 11 8" xfId="4271"/>
    <cellStyle name="Обычный 2 4 11 9" xfId="4328"/>
    <cellStyle name="Обычный 2 4 12" xfId="1453"/>
    <cellStyle name="Обычный 2 4 12 2" xfId="5780"/>
    <cellStyle name="Обычный 2 4 12 3" xfId="6724"/>
    <cellStyle name="Обычный 2 4 12 4" xfId="6547"/>
    <cellStyle name="Обычный 2 4 13" xfId="2181"/>
    <cellStyle name="Обычный 2 4 13 2" xfId="5773"/>
    <cellStyle name="Обычный 2 4 13 3" xfId="6709"/>
    <cellStyle name="Обычный 2 4 13 4" xfId="7460"/>
    <cellStyle name="Обычный 2 4 14" xfId="2130"/>
    <cellStyle name="Обычный 2 4 14 2" xfId="5767"/>
    <cellStyle name="Обычный 2 4 14 3" xfId="6687"/>
    <cellStyle name="Обычный 2 4 14 4" xfId="6747"/>
    <cellStyle name="Обычный 2 4 15" xfId="2580"/>
    <cellStyle name="Обычный 2 4 15 2" xfId="5867"/>
    <cellStyle name="Обычный 2 4 15 3" xfId="6869"/>
    <cellStyle name="Обычный 2 4 15 4" xfId="6799"/>
    <cellStyle name="Обычный 2 4 16" xfId="2644"/>
    <cellStyle name="Обычный 2 4 16 2" xfId="5898"/>
    <cellStyle name="Обычный 2 4 16 3" xfId="6905"/>
    <cellStyle name="Обычный 2 4 16 4" xfId="7464"/>
    <cellStyle name="Обычный 2 4 17" xfId="2951"/>
    <cellStyle name="Обычный 2 4 17 2" xfId="5960"/>
    <cellStyle name="Обычный 2 4 17 3" xfId="7000"/>
    <cellStyle name="Обычный 2 4 17 4" xfId="6329"/>
    <cellStyle name="Обычный 2 4 18" xfId="3151"/>
    <cellStyle name="Обычный 2 4 18 2" xfId="6055"/>
    <cellStyle name="Обычный 2 4 18 3" xfId="7111"/>
    <cellStyle name="Обычный 2 4 18 4" xfId="7611"/>
    <cellStyle name="Обычный 2 4 19" xfId="3359"/>
    <cellStyle name="Обычный 2 4 19 2" xfId="6184"/>
    <cellStyle name="Обычный 2 4 19 3" xfId="7256"/>
    <cellStyle name="Обычный 2 4 19 4" xfId="7740"/>
    <cellStyle name="Обычный 2 4 2" xfId="909"/>
    <cellStyle name="Обычный 2 4 2 10" xfId="3529"/>
    <cellStyle name="Обычный 2 4 2 10 2" xfId="6274"/>
    <cellStyle name="Обычный 2 4 2 10 3" xfId="7357"/>
    <cellStyle name="Обычный 2 4 2 10 4" xfId="7830"/>
    <cellStyle name="Обычный 2 4 2 11" xfId="1448"/>
    <cellStyle name="Обычный 2 4 2 11 2" xfId="7472"/>
    <cellStyle name="Обычный 2 4 2 11 3" xfId="7923"/>
    <cellStyle name="Обычный 2 4 2 12" xfId="3754"/>
    <cellStyle name="Обычный 2 4 2 13" xfId="1863"/>
    <cellStyle name="Обычный 2 4 2 14" xfId="4038"/>
    <cellStyle name="Обычный 2 4 2 15" xfId="4219"/>
    <cellStyle name="Обычный 2 4 2 16" xfId="4282"/>
    <cellStyle name="Обычный 2 4 2 17" xfId="4118"/>
    <cellStyle name="Обычный 2 4 2 18" xfId="4321"/>
    <cellStyle name="Обычный 2 4 2 19" xfId="3704"/>
    <cellStyle name="Обычный 2 4 2 2" xfId="1777"/>
    <cellStyle name="Обычный 2 4 2 2 2" xfId="5816"/>
    <cellStyle name="Обычный 2 4 2 2 3" xfId="6805"/>
    <cellStyle name="Обычный 2 4 2 2 4" xfId="6801"/>
    <cellStyle name="Обычный 2 4 2 20" xfId="3947"/>
    <cellStyle name="Обычный 2 4 2 21" xfId="4990"/>
    <cellStyle name="Обычный 2 4 2 22" xfId="4920"/>
    <cellStyle name="Обычный 2 4 2 23" xfId="5398"/>
    <cellStyle name="Обычный 2 4 2 24" xfId="5460"/>
    <cellStyle name="Обычный 2 4 2 25" xfId="5133"/>
    <cellStyle name="Обычный 2 4 2 26" xfId="5702"/>
    <cellStyle name="Обычный 2 4 2 27" xfId="6540"/>
    <cellStyle name="Обычный 2 4 2 28" xfId="6411"/>
    <cellStyle name="Обычный 2 4 2 3" xfId="2551"/>
    <cellStyle name="Обычный 2 4 2 3 2" xfId="5852"/>
    <cellStyle name="Обычный 2 4 2 3 3" xfId="6854"/>
    <cellStyle name="Обычный 2 4 2 3 4" xfId="7237"/>
    <cellStyle name="Обычный 2 4 2 4" xfId="2623"/>
    <cellStyle name="Обычный 2 4 2 4 2" xfId="5883"/>
    <cellStyle name="Обычный 2 4 2 4 3" xfId="6889"/>
    <cellStyle name="Обычный 2 4 2 4 4" xfId="6623"/>
    <cellStyle name="Обычный 2 4 2 5" xfId="2664"/>
    <cellStyle name="Обычный 2 4 2 5 2" xfId="5908"/>
    <cellStyle name="Обычный 2 4 2 5 3" xfId="6917"/>
    <cellStyle name="Обычный 2 4 2 5 4" xfId="6902"/>
    <cellStyle name="Обычный 2 4 2 6" xfId="2686"/>
    <cellStyle name="Обычный 2 4 2 6 2" xfId="5930"/>
    <cellStyle name="Обычный 2 4 2 6 3" xfId="6939"/>
    <cellStyle name="Обычный 2 4 2 6 4" xfId="6719"/>
    <cellStyle name="Обычный 2 4 2 7" xfId="3084"/>
    <cellStyle name="Обычный 2 4 2 7 2" xfId="6002"/>
    <cellStyle name="Обычный 2 4 2 7 3" xfId="7052"/>
    <cellStyle name="Обычный 2 4 2 7 4" xfId="7558"/>
    <cellStyle name="Обычный 2 4 2 8" xfId="3230"/>
    <cellStyle name="Обычный 2 4 2 8 2" xfId="6093"/>
    <cellStyle name="Обычный 2 4 2 8 3" xfId="7157"/>
    <cellStyle name="Обычный 2 4 2 8 4" xfId="7649"/>
    <cellStyle name="Обычный 2 4 2 9" xfId="3496"/>
    <cellStyle name="Обычный 2 4 2 9 2" xfId="6248"/>
    <cellStyle name="Обычный 2 4 2 9 3" xfId="7331"/>
    <cellStyle name="Обычный 2 4 2 9 4" xfId="7804"/>
    <cellStyle name="Обычный 2 4 20" xfId="3411"/>
    <cellStyle name="Обычный 2 4 20 2" xfId="6223"/>
    <cellStyle name="Обычный 2 4 20 3" xfId="7298"/>
    <cellStyle name="Обычный 2 4 20 4" xfId="7779"/>
    <cellStyle name="Обычный 2 4 21" xfId="1728"/>
    <cellStyle name="Обычный 2 4 21 2" xfId="7422"/>
    <cellStyle name="Обычный 2 4 21 3" xfId="7885"/>
    <cellStyle name="Обычный 2 4 22" xfId="3935"/>
    <cellStyle name="Обычный 2 4 23" xfId="3771"/>
    <cellStyle name="Обычный 2 4 24" xfId="1492"/>
    <cellStyle name="Обычный 2 4 25" xfId="4093"/>
    <cellStyle name="Обычный 2 4 26" xfId="1645"/>
    <cellStyle name="Обычный 2 4 27" xfId="4309"/>
    <cellStyle name="Обычный 2 4 28" xfId="3687"/>
    <cellStyle name="Обычный 2 4 29" xfId="1649"/>
    <cellStyle name="Обычный 2 4 3" xfId="956"/>
    <cellStyle name="Обычный 2 4 3 10" xfId="3479"/>
    <cellStyle name="Обычный 2 4 3 10 2" xfId="6240"/>
    <cellStyle name="Обычный 2 4 3 10 3" xfId="7323"/>
    <cellStyle name="Обычный 2 4 3 10 4" xfId="7796"/>
    <cellStyle name="Обычный 2 4 3 11" xfId="1877"/>
    <cellStyle name="Обычный 2 4 3 11 2" xfId="7479"/>
    <cellStyle name="Обычный 2 4 3 11 3" xfId="7930"/>
    <cellStyle name="Обычный 2 4 3 12" xfId="1360"/>
    <cellStyle name="Обычный 2 4 3 13" xfId="4119"/>
    <cellStyle name="Обычный 2 4 3 14" xfId="3724"/>
    <cellStyle name="Обычный 2 4 3 15" xfId="1556"/>
    <cellStyle name="Обычный 2 4 3 16" xfId="1730"/>
    <cellStyle name="Обычный 2 4 3 17" xfId="3846"/>
    <cellStyle name="Обычный 2 4 3 18" xfId="4276"/>
    <cellStyle name="Обычный 2 4 3 19" xfId="4056"/>
    <cellStyle name="Обычный 2 4 3 2" xfId="1806"/>
    <cellStyle name="Обычный 2 4 3 2 2" xfId="5821"/>
    <cellStyle name="Обычный 2 4 3 2 3" xfId="6810"/>
    <cellStyle name="Обычный 2 4 3 2 4" xfId="6657"/>
    <cellStyle name="Обычный 2 4 3 20" xfId="3647"/>
    <cellStyle name="Обычный 2 4 3 21" xfId="5006"/>
    <cellStyle name="Обычный 2 4 3 22" xfId="4801"/>
    <cellStyle name="Обычный 2 4 3 23" xfId="5416"/>
    <cellStyle name="Обычный 2 4 3 24" xfId="5192"/>
    <cellStyle name="Обычный 2 4 3 25" xfId="5507"/>
    <cellStyle name="Обычный 2 4 3 26" xfId="5710"/>
    <cellStyle name="Обычный 2 4 3 27" xfId="6555"/>
    <cellStyle name="Обычный 2 4 3 28" xfId="6406"/>
    <cellStyle name="Обычный 2 4 3 3" xfId="2556"/>
    <cellStyle name="Обычный 2 4 3 3 2" xfId="5857"/>
    <cellStyle name="Обычный 2 4 3 3 3" xfId="6859"/>
    <cellStyle name="Обычный 2 4 3 3 4" xfId="6575"/>
    <cellStyle name="Обычный 2 4 3 4" xfId="2628"/>
    <cellStyle name="Обычный 2 4 3 4 2" xfId="5888"/>
    <cellStyle name="Обычный 2 4 3 4 3" xfId="6894"/>
    <cellStyle name="Обычный 2 4 3 4 4" xfId="6784"/>
    <cellStyle name="Обычный 2 4 3 5" xfId="2669"/>
    <cellStyle name="Обычный 2 4 3 5 2" xfId="5913"/>
    <cellStyle name="Обычный 2 4 3 5 3" xfId="6922"/>
    <cellStyle name="Обычный 2 4 3 5 4" xfId="6337"/>
    <cellStyle name="Обычный 2 4 3 6" xfId="2691"/>
    <cellStyle name="Обычный 2 4 3 6 2" xfId="5935"/>
    <cellStyle name="Обычный 2 4 3 6 3" xfId="6944"/>
    <cellStyle name="Обычный 2 4 3 6 4" xfId="7465"/>
    <cellStyle name="Обычный 2 4 3 7" xfId="3096"/>
    <cellStyle name="Обычный 2 4 3 7 2" xfId="6009"/>
    <cellStyle name="Обычный 2 4 3 7 3" xfId="7059"/>
    <cellStyle name="Обычный 2 4 3 7 4" xfId="7565"/>
    <cellStyle name="Обычный 2 4 3 8" xfId="3238"/>
    <cellStyle name="Обычный 2 4 3 8 2" xfId="6100"/>
    <cellStyle name="Обычный 2 4 3 8 3" xfId="7164"/>
    <cellStyle name="Обычный 2 4 3 8 4" xfId="7656"/>
    <cellStyle name="Обычный 2 4 3 9" xfId="3510"/>
    <cellStyle name="Обычный 2 4 3 9 2" xfId="6257"/>
    <cellStyle name="Обычный 2 4 3 9 3" xfId="7340"/>
    <cellStyle name="Обычный 2 4 3 9 4" xfId="7813"/>
    <cellStyle name="Обычный 2 4 30" xfId="4470"/>
    <cellStyle name="Обычный 2 4 31" xfId="4848"/>
    <cellStyle name="Обычный 2 4 32" xfId="4859"/>
    <cellStyle name="Обычный 2 4 33" xfId="5202"/>
    <cellStyle name="Обычный 2 4 34" xfId="5229"/>
    <cellStyle name="Обычный 2 4 35" xfId="5266"/>
    <cellStyle name="Обычный 2 4 36" xfId="5623"/>
    <cellStyle name="Обычный 2 4 37" xfId="6390"/>
    <cellStyle name="Обычный 2 4 38" xfId="6539"/>
    <cellStyle name="Обычный 2 4 4" xfId="972"/>
    <cellStyle name="Обычный 2 4 4 10" xfId="3304"/>
    <cellStyle name="Обычный 2 4 4 10 2" xfId="6166"/>
    <cellStyle name="Обычный 2 4 4 10 3" xfId="7230"/>
    <cellStyle name="Обычный 2 4 4 10 4" xfId="7722"/>
    <cellStyle name="Обычный 2 4 4 11" xfId="1876"/>
    <cellStyle name="Обычный 2 4 4 11 2" xfId="7486"/>
    <cellStyle name="Обычный 2 4 4 11 3" xfId="7937"/>
    <cellStyle name="Обычный 2 4 4 12" xfId="4102"/>
    <cellStyle name="Обычный 2 4 4 13" xfId="1330"/>
    <cellStyle name="Обычный 2 4 4 14" xfId="4066"/>
    <cellStyle name="Обычный 2 4 4 15" xfId="1746"/>
    <cellStyle name="Обычный 2 4 4 16" xfId="3902"/>
    <cellStyle name="Обычный 2 4 4 17" xfId="4401"/>
    <cellStyle name="Обычный 2 4 4 18" xfId="4405"/>
    <cellStyle name="Обычный 2 4 4 19" xfId="4445"/>
    <cellStyle name="Обычный 2 4 4 2" xfId="1817"/>
    <cellStyle name="Обычный 2 4 4 2 2" xfId="5825"/>
    <cellStyle name="Обычный 2 4 4 2 3" xfId="6814"/>
    <cellStyle name="Обычный 2 4 4 2 4" xfId="6672"/>
    <cellStyle name="Обычный 2 4 4 20" xfId="4541"/>
    <cellStyle name="Обычный 2 4 4 21" xfId="5014"/>
    <cellStyle name="Обычный 2 4 4 22" xfId="5081"/>
    <cellStyle name="Обычный 2 4 4 23" xfId="5426"/>
    <cellStyle name="Обычный 2 4 4 24" xfId="5536"/>
    <cellStyle name="Обычный 2 4 4 25" xfId="5216"/>
    <cellStyle name="Обычный 2 4 4 26" xfId="5717"/>
    <cellStyle name="Обычный 2 4 4 27" xfId="6564"/>
    <cellStyle name="Обычный 2 4 4 28" xfId="6953"/>
    <cellStyle name="Обычный 2 4 4 3" xfId="2562"/>
    <cellStyle name="Обычный 2 4 4 3 2" xfId="5862"/>
    <cellStyle name="Обычный 2 4 4 3 3" xfId="6864"/>
    <cellStyle name="Обычный 2 4 4 3 4" xfId="7458"/>
    <cellStyle name="Обычный 2 4 4 4" xfId="2632"/>
    <cellStyle name="Обычный 2 4 4 4 2" xfId="5892"/>
    <cellStyle name="Обычный 2 4 4 4 3" xfId="6898"/>
    <cellStyle name="Обычный 2 4 4 4 4" xfId="6773"/>
    <cellStyle name="Обычный 2 4 4 5" xfId="2674"/>
    <cellStyle name="Обычный 2 4 4 5 2" xfId="5918"/>
    <cellStyle name="Обычный 2 4 4 5 3" xfId="6927"/>
    <cellStyle name="Обычный 2 4 4 5 4" xfId="6798"/>
    <cellStyle name="Обычный 2 4 4 6" xfId="2695"/>
    <cellStyle name="Обычный 2 4 4 6 2" xfId="5939"/>
    <cellStyle name="Обычный 2 4 4 6 3" xfId="6948"/>
    <cellStyle name="Обычный 2 4 4 6 4" xfId="6682"/>
    <cellStyle name="Обычный 2 4 4 7" xfId="3102"/>
    <cellStyle name="Обычный 2 4 4 7 2" xfId="6016"/>
    <cellStyle name="Обычный 2 4 4 7 3" xfId="7066"/>
    <cellStyle name="Обычный 2 4 4 7 4" xfId="7572"/>
    <cellStyle name="Обычный 2 4 4 8" xfId="3245"/>
    <cellStyle name="Обычный 2 4 4 8 2" xfId="6107"/>
    <cellStyle name="Обычный 2 4 4 8 3" xfId="7171"/>
    <cellStyle name="Обычный 2 4 4 8 4" xfId="7663"/>
    <cellStyle name="Обычный 2 4 4 9" xfId="3518"/>
    <cellStyle name="Обычный 2 4 4 9 2" xfId="6264"/>
    <cellStyle name="Обычный 2 4 4 9 3" xfId="7347"/>
    <cellStyle name="Обычный 2 4 4 9 4" xfId="7820"/>
    <cellStyle name="Обычный 2 4 5" xfId="976"/>
    <cellStyle name="Обычный 2 4 5 10" xfId="4308"/>
    <cellStyle name="Обычный 2 4 5 11" xfId="4358"/>
    <cellStyle name="Обычный 2 4 5 12" xfId="4101"/>
    <cellStyle name="Обычный 2 4 5 13" xfId="4554"/>
    <cellStyle name="Обычный 2 4 5 14" xfId="2273"/>
    <cellStyle name="Обычный 2 4 5 15" xfId="3827"/>
    <cellStyle name="Обычный 2 4 5 16" xfId="5018"/>
    <cellStyle name="Обычный 2 4 5 17" xfId="4972"/>
    <cellStyle name="Обычный 2 4 5 18" xfId="5430"/>
    <cellStyle name="Обычный 2 4 5 19" xfId="5371"/>
    <cellStyle name="Обычный 2 4 5 2" xfId="1821"/>
    <cellStyle name="Обычный 2 4 5 2 2" xfId="6020"/>
    <cellStyle name="Обычный 2 4 5 2 3" xfId="7070"/>
    <cellStyle name="Обычный 2 4 5 2 4" xfId="7576"/>
    <cellStyle name="Обычный 2 4 5 20" xfId="5112"/>
    <cellStyle name="Обычный 2 4 5 21" xfId="5721"/>
    <cellStyle name="Обычный 2 4 5 22" xfId="6568"/>
    <cellStyle name="Обычный 2 4 5 23" xfId="6838"/>
    <cellStyle name="Обычный 2 4 5 3" xfId="3249"/>
    <cellStyle name="Обычный 2 4 5 3 2" xfId="6111"/>
    <cellStyle name="Обычный 2 4 5 3 3" xfId="7175"/>
    <cellStyle name="Обычный 2 4 5 3 4" xfId="7667"/>
    <cellStyle name="Обычный 2 4 5 4" xfId="3522"/>
    <cellStyle name="Обычный 2 4 5 4 2" xfId="6268"/>
    <cellStyle name="Обычный 2 4 5 4 3" xfId="7351"/>
    <cellStyle name="Обычный 2 4 5 4 4" xfId="7824"/>
    <cellStyle name="Обычный 2 4 5 5" xfId="3300"/>
    <cellStyle name="Обычный 2 4 5 5 2" xfId="6162"/>
    <cellStyle name="Обычный 2 4 5 5 3" xfId="7226"/>
    <cellStyle name="Обычный 2 4 5 5 4" xfId="7718"/>
    <cellStyle name="Обычный 2 4 5 6" xfId="1754"/>
    <cellStyle name="Обычный 2 4 5 6 2" xfId="7490"/>
    <cellStyle name="Обычный 2 4 5 6 3" xfId="7941"/>
    <cellStyle name="Обычный 2 4 5 7" xfId="4105"/>
    <cellStyle name="Обычный 2 4 5 8" xfId="4179"/>
    <cellStyle name="Обычный 2 4 5 9" xfId="4251"/>
    <cellStyle name="Обычный 2 4 6" xfId="1084"/>
    <cellStyle name="Обычный 2 4 6 10" xfId="1773"/>
    <cellStyle name="Обычный 2 4 6 11" xfId="1465"/>
    <cellStyle name="Обычный 2 4 6 12" xfId="3967"/>
    <cellStyle name="Обычный 2 4 6 13" xfId="3879"/>
    <cellStyle name="Обычный 2 4 6 14" xfId="1493"/>
    <cellStyle name="Обычный 2 4 6 15" xfId="4782"/>
    <cellStyle name="Обычный 2 4 6 16" xfId="5045"/>
    <cellStyle name="Обычный 2 4 6 17" xfId="4796"/>
    <cellStyle name="Обычный 2 4 6 18" xfId="5468"/>
    <cellStyle name="Обычный 2 4 6 19" xfId="5189"/>
    <cellStyle name="Обычный 2 4 6 2" xfId="1887"/>
    <cellStyle name="Обычный 2 4 6 2 2" xfId="6034"/>
    <cellStyle name="Обычный 2 4 6 2 3" xfId="7087"/>
    <cellStyle name="Обычный 2 4 6 2 4" xfId="7590"/>
    <cellStyle name="Обычный 2 4 6 20" xfId="5352"/>
    <cellStyle name="Обычный 2 4 6 21" xfId="5733"/>
    <cellStyle name="Обычный 2 4 6 22" xfId="6594"/>
    <cellStyle name="Обычный 2 4 6 23" xfId="7081"/>
    <cellStyle name="Обычный 2 4 6 3" xfId="3261"/>
    <cellStyle name="Обычный 2 4 6 3 2" xfId="6123"/>
    <cellStyle name="Обычный 2 4 6 3 3" xfId="7187"/>
    <cellStyle name="Обычный 2 4 6 3 4" xfId="7679"/>
    <cellStyle name="Обычный 2 4 6 4" xfId="3549"/>
    <cellStyle name="Обычный 2 4 6 4 2" xfId="6286"/>
    <cellStyle name="Обычный 2 4 6 4 3" xfId="7370"/>
    <cellStyle name="Обычный 2 4 6 4 4" xfId="7842"/>
    <cellStyle name="Обычный 2 4 6 5" xfId="3290"/>
    <cellStyle name="Обычный 2 4 6 5 2" xfId="6152"/>
    <cellStyle name="Обычный 2 4 6 5 3" xfId="7216"/>
    <cellStyle name="Обычный 2 4 6 5 4" xfId="7708"/>
    <cellStyle name="Обычный 2 4 6 6" xfId="1831"/>
    <cellStyle name="Обычный 2 4 6 6 2" xfId="7502"/>
    <cellStyle name="Обычный 2 4 6 6 3" xfId="7953"/>
    <cellStyle name="Обычный 2 4 6 7" xfId="1402"/>
    <cellStyle name="Обычный 2 4 6 8" xfId="1661"/>
    <cellStyle name="Обычный 2 4 6 9" xfId="3958"/>
    <cellStyle name="Обычный 2 4 7" xfId="1088"/>
    <cellStyle name="Обычный 2 4 7 10" xfId="4040"/>
    <cellStyle name="Обычный 2 4 7 11" xfId="1345"/>
    <cellStyle name="Обычный 2 4 7 12" xfId="4212"/>
    <cellStyle name="Обычный 2 4 7 13" xfId="4364"/>
    <cellStyle name="Обычный 2 4 7 14" xfId="4181"/>
    <cellStyle name="Обычный 2 4 7 15" xfId="3850"/>
    <cellStyle name="Обычный 2 4 7 16" xfId="5049"/>
    <cellStyle name="Обычный 2 4 7 17" xfId="4792"/>
    <cellStyle name="Обычный 2 4 7 18" xfId="5472"/>
    <cellStyle name="Обычный 2 4 7 19" xfId="5122"/>
    <cellStyle name="Обычный 2 4 7 2" xfId="1891"/>
    <cellStyle name="Обычный 2 4 7 2 2" xfId="6038"/>
    <cellStyle name="Обычный 2 4 7 2 3" xfId="7091"/>
    <cellStyle name="Обычный 2 4 7 2 4" xfId="7594"/>
    <cellStyle name="Обычный 2 4 7 20" xfId="5294"/>
    <cellStyle name="Обычный 2 4 7 21" xfId="5737"/>
    <cellStyle name="Обычный 2 4 7 22" xfId="6598"/>
    <cellStyle name="Обычный 2 4 7 23" xfId="7013"/>
    <cellStyle name="Обычный 2 4 7 3" xfId="3265"/>
    <cellStyle name="Обычный 2 4 7 3 2" xfId="6127"/>
    <cellStyle name="Обычный 2 4 7 3 3" xfId="7191"/>
    <cellStyle name="Обычный 2 4 7 3 4" xfId="7683"/>
    <cellStyle name="Обычный 2 4 7 4" xfId="3553"/>
    <cellStyle name="Обычный 2 4 7 4 2" xfId="6290"/>
    <cellStyle name="Обычный 2 4 7 4 3" xfId="7374"/>
    <cellStyle name="Обычный 2 4 7 4 4" xfId="7846"/>
    <cellStyle name="Обычный 2 4 7 5" xfId="3286"/>
    <cellStyle name="Обычный 2 4 7 5 2" xfId="6148"/>
    <cellStyle name="Обычный 2 4 7 5 3" xfId="7212"/>
    <cellStyle name="Обычный 2 4 7 5 4" xfId="7704"/>
    <cellStyle name="Обычный 2 4 7 6" xfId="1637"/>
    <cellStyle name="Обычный 2 4 7 6 2" xfId="7506"/>
    <cellStyle name="Обычный 2 4 7 6 3" xfId="7957"/>
    <cellStyle name="Обычный 2 4 7 7" xfId="1454"/>
    <cellStyle name="Обычный 2 4 7 8" xfId="1342"/>
    <cellStyle name="Обычный 2 4 7 9" xfId="1303"/>
    <cellStyle name="Обычный 2 4 8" xfId="1136"/>
    <cellStyle name="Обычный 2 4 8 10" xfId="3664"/>
    <cellStyle name="Обычный 2 4 8 11" xfId="4147"/>
    <cellStyle name="Обычный 2 4 8 12" xfId="1318"/>
    <cellStyle name="Обычный 2 4 8 13" xfId="3685"/>
    <cellStyle name="Обычный 2 4 8 14" xfId="4234"/>
    <cellStyle name="Обычный 2 4 8 15" xfId="4527"/>
    <cellStyle name="Обычный 2 4 8 16" xfId="5066"/>
    <cellStyle name="Обычный 2 4 8 17" xfId="5100"/>
    <cellStyle name="Обычный 2 4 8 18" xfId="5494"/>
    <cellStyle name="Обычный 2 4 8 19" xfId="5546"/>
    <cellStyle name="Обычный 2 4 8 2" xfId="1911"/>
    <cellStyle name="Обычный 2 4 8 2 2" xfId="6045"/>
    <cellStyle name="Обычный 2 4 8 2 3" xfId="7098"/>
    <cellStyle name="Обычный 2 4 8 2 4" xfId="7601"/>
    <cellStyle name="Обычный 2 4 8 20" xfId="5583"/>
    <cellStyle name="Обычный 2 4 8 21" xfId="5744"/>
    <cellStyle name="Обычный 2 4 8 22" xfId="6610"/>
    <cellStyle name="Обычный 2 4 8 23" xfId="6348"/>
    <cellStyle name="Обычный 2 4 8 3" xfId="3271"/>
    <cellStyle name="Обычный 2 4 8 3 2" xfId="6133"/>
    <cellStyle name="Обычный 2 4 8 3 3" xfId="7197"/>
    <cellStyle name="Обычный 2 4 8 3 4" xfId="7689"/>
    <cellStyle name="Обычный 2 4 8 4" xfId="3565"/>
    <cellStyle name="Обычный 2 4 8 4 2" xfId="6298"/>
    <cellStyle name="Обычный 2 4 8 4 3" xfId="7382"/>
    <cellStyle name="Обычный 2 4 8 4 4" xfId="7854"/>
    <cellStyle name="Обычный 2 4 8 5" xfId="3595"/>
    <cellStyle name="Обычный 2 4 8 5 2" xfId="6317"/>
    <cellStyle name="Обычный 2 4 8 5 3" xfId="7408"/>
    <cellStyle name="Обычный 2 4 8 5 4" xfId="7873"/>
    <cellStyle name="Обычный 2 4 8 6" xfId="1638"/>
    <cellStyle name="Обычный 2 4 8 6 2" xfId="7513"/>
    <cellStyle name="Обычный 2 4 8 6 3" xfId="7964"/>
    <cellStyle name="Обычный 2 4 8 7" xfId="1509"/>
    <cellStyle name="Обычный 2 4 8 8" xfId="2178"/>
    <cellStyle name="Обычный 2 4 8 9" xfId="1747"/>
    <cellStyle name="Обычный 2 4 9" xfId="1182"/>
    <cellStyle name="Обычный 2 4 9 10" xfId="4350"/>
    <cellStyle name="Обычный 2 4 9 11" xfId="4394"/>
    <cellStyle name="Обычный 2 4 9 12" xfId="4274"/>
    <cellStyle name="Обычный 2 4 9 13" xfId="3706"/>
    <cellStyle name="Обычный 2 4 9 14" xfId="4501"/>
    <cellStyle name="Обычный 2 4 9 15" xfId="1356"/>
    <cellStyle name="Обычный 2 4 9 16" xfId="5077"/>
    <cellStyle name="Обычный 2 4 9 17" xfId="5103"/>
    <cellStyle name="Обычный 2 4 9 18" xfId="5511"/>
    <cellStyle name="Обычный 2 4 9 19" xfId="5557"/>
    <cellStyle name="Обычный 2 4 9 2" xfId="1935"/>
    <cellStyle name="Обычный 2 4 9 2 2" xfId="6048"/>
    <cellStyle name="Обычный 2 4 9 2 3" xfId="7102"/>
    <cellStyle name="Обычный 2 4 9 2 4" xfId="7604"/>
    <cellStyle name="Обычный 2 4 9 20" xfId="5586"/>
    <cellStyle name="Обычный 2 4 9 21" xfId="5747"/>
    <cellStyle name="Обычный 2 4 9 22" xfId="6620"/>
    <cellStyle name="Обычный 2 4 9 23" xfId="6345"/>
    <cellStyle name="Обычный 2 4 9 3" xfId="3274"/>
    <cellStyle name="Обычный 2 4 9 3 2" xfId="6136"/>
    <cellStyle name="Обычный 2 4 9 3 3" xfId="7200"/>
    <cellStyle name="Обычный 2 4 9 3 4" xfId="7692"/>
    <cellStyle name="Обычный 2 4 9 4" xfId="3574"/>
    <cellStyle name="Обычный 2 4 9 4 2" xfId="6303"/>
    <cellStyle name="Обычный 2 4 9 4 3" xfId="7390"/>
    <cellStyle name="Обычный 2 4 9 4 4" xfId="7859"/>
    <cellStyle name="Обычный 2 4 9 5" xfId="3598"/>
    <cellStyle name="Обычный 2 4 9 5 2" xfId="6320"/>
    <cellStyle name="Обычный 2 4 9 5 3" xfId="7411"/>
    <cellStyle name="Обычный 2 4 9 5 4" xfId="7876"/>
    <cellStyle name="Обычный 2 4 9 6" xfId="1323"/>
    <cellStyle name="Обычный 2 4 9 6 2" xfId="7516"/>
    <cellStyle name="Обычный 2 4 9 6 3" xfId="7967"/>
    <cellStyle name="Обычный 2 4 9 7" xfId="4168"/>
    <cellStyle name="Обычный 2 4 9 8" xfId="4240"/>
    <cellStyle name="Обычный 2 4 9 9" xfId="4297"/>
    <cellStyle name="Обычный 2 40" xfId="3118"/>
    <cellStyle name="Обычный 2 40 2" xfId="6030"/>
    <cellStyle name="Обычный 2 40 3" xfId="7080"/>
    <cellStyle name="Обычный 2 40 4" xfId="7586"/>
    <cellStyle name="Обычный 2 41" xfId="2952"/>
    <cellStyle name="Обычный 2 41 2" xfId="5961"/>
    <cellStyle name="Обычный 2 41 3" xfId="7001"/>
    <cellStyle name="Обычный 2 41 4" xfId="6380"/>
    <cellStyle name="Обычный 2 42" xfId="3075"/>
    <cellStyle name="Обычный 2 42 2" xfId="5998"/>
    <cellStyle name="Обычный 2 42 3" xfId="7047"/>
    <cellStyle name="Обычный 2 42 4" xfId="7554"/>
    <cellStyle name="Обычный 2 43" xfId="2978"/>
    <cellStyle name="Обычный 2 43 2" xfId="5969"/>
    <cellStyle name="Обычный 2 43 3" xfId="7014"/>
    <cellStyle name="Обычный 2 43 4" xfId="7525"/>
    <cellStyle name="Обычный 2 44" xfId="3328"/>
    <cellStyle name="Обычный 2 44 2" xfId="6179"/>
    <cellStyle name="Обычный 2 44 3" xfId="7247"/>
    <cellStyle name="Обычный 2 44 4" xfId="7735"/>
    <cellStyle name="Обычный 2 45" xfId="3365"/>
    <cellStyle name="Обычный 2 45 2" xfId="6188"/>
    <cellStyle name="Обычный 2 45 3" xfId="7261"/>
    <cellStyle name="Обычный 2 45 4" xfId="7744"/>
    <cellStyle name="Обычный 2 46" xfId="1862"/>
    <cellStyle name="Обычный 2 46 2" xfId="7418"/>
    <cellStyle name="Обычный 2 46 3" xfId="7883"/>
    <cellStyle name="Обычный 2 47" xfId="3824"/>
    <cellStyle name="Обычный 2 48" xfId="3786"/>
    <cellStyle name="Обычный 2 49" xfId="1299"/>
    <cellStyle name="Обычный 2 5" xfId="304"/>
    <cellStyle name="Обычный 2 5 10" xfId="1223"/>
    <cellStyle name="Обычный 2 5 10 10" xfId="1867"/>
    <cellStyle name="Обычный 2 5 10 11" xfId="4142"/>
    <cellStyle name="Обычный 2 5 10 12" xfId="3635"/>
    <cellStyle name="Обычный 2 5 10 13" xfId="3856"/>
    <cellStyle name="Обычный 2 5 10 14" xfId="4016"/>
    <cellStyle name="Обычный 2 5 10 15" xfId="2274"/>
    <cellStyle name="Обычный 2 5 10 16" xfId="5084"/>
    <cellStyle name="Обычный 2 5 10 17" xfId="5105"/>
    <cellStyle name="Обычный 2 5 10 18" xfId="5528"/>
    <cellStyle name="Обычный 2 5 10 19" xfId="5568"/>
    <cellStyle name="Обычный 2 5 10 2" xfId="1959"/>
    <cellStyle name="Обычный 2 5 10 2 2" xfId="6050"/>
    <cellStyle name="Обычный 2 5 10 2 3" xfId="7104"/>
    <cellStyle name="Обычный 2 5 10 2 4" xfId="7606"/>
    <cellStyle name="Обычный 2 5 10 20" xfId="5588"/>
    <cellStyle name="Обычный 2 5 10 21" xfId="5749"/>
    <cellStyle name="Обычный 2 5 10 22" xfId="6626"/>
    <cellStyle name="Обычный 2 5 10 23" xfId="6617"/>
    <cellStyle name="Обычный 2 5 10 3" xfId="3276"/>
    <cellStyle name="Обычный 2 5 10 3 2" xfId="6138"/>
    <cellStyle name="Обычный 2 5 10 3 3" xfId="7202"/>
    <cellStyle name="Обычный 2 5 10 3 4" xfId="7694"/>
    <cellStyle name="Обычный 2 5 10 4" xfId="3583"/>
    <cellStyle name="Обычный 2 5 10 4 2" xfId="6308"/>
    <cellStyle name="Обычный 2 5 10 4 3" xfId="7397"/>
    <cellStyle name="Обычный 2 5 10 4 4" xfId="7864"/>
    <cellStyle name="Обычный 2 5 10 5" xfId="3600"/>
    <cellStyle name="Обычный 2 5 10 5 2" xfId="6322"/>
    <cellStyle name="Обычный 2 5 10 5 3" xfId="7413"/>
    <cellStyle name="Обычный 2 5 10 5 4" xfId="7878"/>
    <cellStyle name="Обычный 2 5 10 6" xfId="1313"/>
    <cellStyle name="Обычный 2 5 10 6 2" xfId="7518"/>
    <cellStyle name="Обычный 2 5 10 6 3" xfId="7969"/>
    <cellStyle name="Обычный 2 5 10 7" xfId="4094"/>
    <cellStyle name="Обычный 2 5 10 8" xfId="1767"/>
    <cellStyle name="Обычный 2 5 10 9" xfId="4096"/>
    <cellStyle name="Обычный 2 5 11" xfId="1263"/>
    <cellStyle name="Обычный 2 5 11 10" xfId="4174"/>
    <cellStyle name="Обычный 2 5 11 11" xfId="4248"/>
    <cellStyle name="Обычный 2 5 11 12" xfId="1329"/>
    <cellStyle name="Обычный 2 5 11 13" xfId="4392"/>
    <cellStyle name="Обычный 2 5 11 14" xfId="3843"/>
    <cellStyle name="Обычный 2 5 11 15" xfId="1779"/>
    <cellStyle name="Обычный 2 5 11 16" xfId="5093"/>
    <cellStyle name="Обычный 2 5 11 17" xfId="5107"/>
    <cellStyle name="Обычный 2 5 11 18" xfId="5539"/>
    <cellStyle name="Обычный 2 5 11 19" xfId="5576"/>
    <cellStyle name="Обычный 2 5 11 2" xfId="1972"/>
    <cellStyle name="Обычный 2 5 11 2 2" xfId="6053"/>
    <cellStyle name="Обычный 2 5 11 2 3" xfId="7107"/>
    <cellStyle name="Обычный 2 5 11 2 4" xfId="7609"/>
    <cellStyle name="Обычный 2 5 11 20" xfId="5590"/>
    <cellStyle name="Обычный 2 5 11 21" xfId="5751"/>
    <cellStyle name="Обычный 2 5 11 22" xfId="6638"/>
    <cellStyle name="Обычный 2 5 11 23" xfId="6643"/>
    <cellStyle name="Обычный 2 5 11 3" xfId="3278"/>
    <cellStyle name="Обычный 2 5 11 3 2" xfId="6140"/>
    <cellStyle name="Обычный 2 5 11 3 3" xfId="7204"/>
    <cellStyle name="Обычный 2 5 11 3 4" xfId="7696"/>
    <cellStyle name="Обычный 2 5 11 4" xfId="3590"/>
    <cellStyle name="Обычный 2 5 11 4 2" xfId="6312"/>
    <cellStyle name="Обычный 2 5 11 4 3" xfId="7403"/>
    <cellStyle name="Обычный 2 5 11 4 4" xfId="7868"/>
    <cellStyle name="Обычный 2 5 11 5" xfId="3602"/>
    <cellStyle name="Обычный 2 5 11 5 2" xfId="6324"/>
    <cellStyle name="Обычный 2 5 11 5 3" xfId="7415"/>
    <cellStyle name="Обычный 2 5 11 5 4" xfId="7880"/>
    <cellStyle name="Обычный 2 5 11 6" xfId="1307"/>
    <cellStyle name="Обычный 2 5 11 6 2" xfId="7520"/>
    <cellStyle name="Обычный 2 5 11 6 3" xfId="7971"/>
    <cellStyle name="Обычный 2 5 11 7" xfId="4100"/>
    <cellStyle name="Обычный 2 5 11 8" xfId="3017"/>
    <cellStyle name="Обычный 2 5 11 9" xfId="3868"/>
    <cellStyle name="Обычный 2 5 12" xfId="1463"/>
    <cellStyle name="Обычный 2 5 12 2" xfId="5783"/>
    <cellStyle name="Обычный 2 5 12 3" xfId="6733"/>
    <cellStyle name="Обычный 2 5 12 4" xfId="6782"/>
    <cellStyle name="Обычный 2 5 13" xfId="2057"/>
    <cellStyle name="Обычный 2 5 13 2" xfId="5759"/>
    <cellStyle name="Обычный 2 5 13 3" xfId="6663"/>
    <cellStyle name="Обычный 2 5 13 4" xfId="6674"/>
    <cellStyle name="Обычный 2 5 14" xfId="2496"/>
    <cellStyle name="Обычный 2 5 14 2" xfId="5840"/>
    <cellStyle name="Обычный 2 5 14 3" xfId="6833"/>
    <cellStyle name="Обычный 2 5 14 4" xfId="7149"/>
    <cellStyle name="Обычный 2 5 15" xfId="2617"/>
    <cellStyle name="Обычный 2 5 15 2" xfId="5878"/>
    <cellStyle name="Обычный 2 5 15 3" xfId="6884"/>
    <cellStyle name="Обычный 2 5 15 4" xfId="6642"/>
    <cellStyle name="Обычный 2 5 16" xfId="2476"/>
    <cellStyle name="Обычный 2 5 16 2" xfId="5834"/>
    <cellStyle name="Обычный 2 5 16 3" xfId="6826"/>
    <cellStyle name="Обычный 2 5 16 4" xfId="6909"/>
    <cellStyle name="Обычный 2 5 17" xfId="2954"/>
    <cellStyle name="Обычный 2 5 17 2" xfId="5963"/>
    <cellStyle name="Обычный 2 5 17 3" xfId="7003"/>
    <cellStyle name="Обычный 2 5 17 4" xfId="6379"/>
    <cellStyle name="Обычный 2 5 18" xfId="3153"/>
    <cellStyle name="Обычный 2 5 18 2" xfId="6057"/>
    <cellStyle name="Обычный 2 5 18 3" xfId="7113"/>
    <cellStyle name="Обычный 2 5 18 4" xfId="7613"/>
    <cellStyle name="Обычный 2 5 19" xfId="3362"/>
    <cellStyle name="Обычный 2 5 19 2" xfId="6187"/>
    <cellStyle name="Обычный 2 5 19 3" xfId="7259"/>
    <cellStyle name="Обычный 2 5 19 4" xfId="7743"/>
    <cellStyle name="Обычный 2 5 2" xfId="922"/>
    <cellStyle name="Обычный 2 5 2 10" xfId="3477"/>
    <cellStyle name="Обычный 2 5 2 10 2" xfId="6238"/>
    <cellStyle name="Обычный 2 5 2 10 3" xfId="7321"/>
    <cellStyle name="Обычный 2 5 2 10 4" xfId="7794"/>
    <cellStyle name="Обычный 2 5 2 11" xfId="1772"/>
    <cellStyle name="Обычный 2 5 2 11 2" xfId="7474"/>
    <cellStyle name="Обычный 2 5 2 11 3" xfId="7925"/>
    <cellStyle name="Обычный 2 5 2 12" xfId="4145"/>
    <cellStyle name="Обычный 2 5 2 13" xfId="4074"/>
    <cellStyle name="Обычный 2 5 2 14" xfId="1351"/>
    <cellStyle name="Обычный 2 5 2 15" xfId="3669"/>
    <cellStyle name="Обычный 2 5 2 16" xfId="3871"/>
    <cellStyle name="Обычный 2 5 2 17" xfId="3751"/>
    <cellStyle name="Обычный 2 5 2 18" xfId="1439"/>
    <cellStyle name="Обычный 2 5 2 19" xfId="4059"/>
    <cellStyle name="Обычный 2 5 2 2" xfId="1784"/>
    <cellStyle name="Обычный 2 5 2 2 2" xfId="5819"/>
    <cellStyle name="Обычный 2 5 2 2 3" xfId="6808"/>
    <cellStyle name="Обычный 2 5 2 2 4" xfId="6701"/>
    <cellStyle name="Обычный 2 5 2 20" xfId="1975"/>
    <cellStyle name="Обычный 2 5 2 21" xfId="4994"/>
    <cellStyle name="Обычный 2 5 2 22" xfId="5038"/>
    <cellStyle name="Обычный 2 5 2 23" xfId="5403"/>
    <cellStyle name="Обычный 2 5 2 24" xfId="5438"/>
    <cellStyle name="Обычный 2 5 2 25" xfId="5421"/>
    <cellStyle name="Обычный 2 5 2 26" xfId="5704"/>
    <cellStyle name="Обычный 2 5 2 27" xfId="6544"/>
    <cellStyle name="Обычный 2 5 2 28" xfId="6974"/>
    <cellStyle name="Обычный 2 5 2 3" xfId="2554"/>
    <cellStyle name="Обычный 2 5 2 3 2" xfId="5855"/>
    <cellStyle name="Обычный 2 5 2 3 3" xfId="6857"/>
    <cellStyle name="Обычный 2 5 2 3 4" xfId="6681"/>
    <cellStyle name="Обычный 2 5 2 4" xfId="2626"/>
    <cellStyle name="Обычный 2 5 2 4 2" xfId="5886"/>
    <cellStyle name="Обычный 2 5 2 4 3" xfId="6892"/>
    <cellStyle name="Обычный 2 5 2 4 4" xfId="6603"/>
    <cellStyle name="Обычный 2 5 2 5" xfId="2667"/>
    <cellStyle name="Обычный 2 5 2 5 2" xfId="5911"/>
    <cellStyle name="Обычный 2 5 2 5 3" xfId="6920"/>
    <cellStyle name="Обычный 2 5 2 5 4" xfId="6774"/>
    <cellStyle name="Обычный 2 5 2 6" xfId="2689"/>
    <cellStyle name="Обычный 2 5 2 6 2" xfId="5933"/>
    <cellStyle name="Обычный 2 5 2 6 3" xfId="6942"/>
    <cellStyle name="Обычный 2 5 2 6 4" xfId="6653"/>
    <cellStyle name="Обычный 2 5 2 7" xfId="3087"/>
    <cellStyle name="Обычный 2 5 2 7 2" xfId="6004"/>
    <cellStyle name="Обычный 2 5 2 7 3" xfId="7054"/>
    <cellStyle name="Обычный 2 5 2 7 4" xfId="7560"/>
    <cellStyle name="Обычный 2 5 2 8" xfId="3232"/>
    <cellStyle name="Обычный 2 5 2 8 2" xfId="6095"/>
    <cellStyle name="Обычный 2 5 2 8 3" xfId="7159"/>
    <cellStyle name="Обычный 2 5 2 8 4" xfId="7651"/>
    <cellStyle name="Обычный 2 5 2 9" xfId="3499"/>
    <cellStyle name="Обычный 2 5 2 9 2" xfId="6250"/>
    <cellStyle name="Обычный 2 5 2 9 3" xfId="7333"/>
    <cellStyle name="Обычный 2 5 2 9 4" xfId="7806"/>
    <cellStyle name="Обычный 2 5 20" xfId="3471"/>
    <cellStyle name="Обычный 2 5 20 2" xfId="6236"/>
    <cellStyle name="Обычный 2 5 20 3" xfId="7319"/>
    <cellStyle name="Обычный 2 5 20 4" xfId="7792"/>
    <cellStyle name="Обычный 2 5 21" xfId="1466"/>
    <cellStyle name="Обычный 2 5 21 2" xfId="7424"/>
    <cellStyle name="Обычный 2 5 21 3" xfId="7887"/>
    <cellStyle name="Обычный 2 5 22" xfId="1856"/>
    <cellStyle name="Обычный 2 5 23" xfId="1524"/>
    <cellStyle name="Обычный 2 5 24" xfId="3972"/>
    <cellStyle name="Обычный 2 5 25" xfId="1830"/>
    <cellStyle name="Обычный 2 5 26" xfId="3954"/>
    <cellStyle name="Обычный 2 5 27" xfId="4397"/>
    <cellStyle name="Обычный 2 5 28" xfId="4504"/>
    <cellStyle name="Обычный 2 5 29" xfId="2143"/>
    <cellStyle name="Обычный 2 5 3" xfId="963"/>
    <cellStyle name="Обычный 2 5 3 10" xfId="3308"/>
    <cellStyle name="Обычный 2 5 3 10 2" xfId="6170"/>
    <cellStyle name="Обычный 2 5 3 10 3" xfId="7234"/>
    <cellStyle name="Обычный 2 5 3 10 4" xfId="7726"/>
    <cellStyle name="Обычный 2 5 3 11" xfId="1964"/>
    <cellStyle name="Обычный 2 5 3 11 2" xfId="7482"/>
    <cellStyle name="Обычный 2 5 3 11 3" xfId="7933"/>
    <cellStyle name="Обычный 2 5 3 12" xfId="1938"/>
    <cellStyle name="Обычный 2 5 3 13" xfId="1357"/>
    <cellStyle name="Обычный 2 5 3 14" xfId="1406"/>
    <cellStyle name="Обычный 2 5 3 15" xfId="1617"/>
    <cellStyle name="Обычный 2 5 3 16" xfId="3961"/>
    <cellStyle name="Обычный 2 5 3 17" xfId="1486"/>
    <cellStyle name="Обычный 2 5 3 18" xfId="3816"/>
    <cellStyle name="Обычный 2 5 3 19" xfId="4495"/>
    <cellStyle name="Обычный 2 5 3 2" xfId="1811"/>
    <cellStyle name="Обычный 2 5 3 2 2" xfId="5823"/>
    <cellStyle name="Обычный 2 5 3 2 3" xfId="6812"/>
    <cellStyle name="Обычный 2 5 3 2 4" xfId="7313"/>
    <cellStyle name="Обычный 2 5 3 20" xfId="1550"/>
    <cellStyle name="Обычный 2 5 3 21" xfId="5009"/>
    <cellStyle name="Обычный 2 5 3 22" xfId="5025"/>
    <cellStyle name="Обычный 2 5 3 23" xfId="5420"/>
    <cellStyle name="Обычный 2 5 3 24" xfId="5367"/>
    <cellStyle name="Обычный 2 5 3 25" xfId="5378"/>
    <cellStyle name="Обычный 2 5 3 26" xfId="5713"/>
    <cellStyle name="Обычный 2 5 3 27" xfId="6559"/>
    <cellStyle name="Обычный 2 5 3 28" xfId="6999"/>
    <cellStyle name="Обычный 2 5 3 3" xfId="2559"/>
    <cellStyle name="Обычный 2 5 3 3 2" xfId="5859"/>
    <cellStyle name="Обычный 2 5 3 3 3" xfId="6861"/>
    <cellStyle name="Обычный 2 5 3 3 4" xfId="6552"/>
    <cellStyle name="Обычный 2 5 3 4" xfId="2630"/>
    <cellStyle name="Обычный 2 5 3 4 2" xfId="5890"/>
    <cellStyle name="Обычный 2 5 3 4 3" xfId="6896"/>
    <cellStyle name="Обычный 2 5 3 4 4" xfId="6718"/>
    <cellStyle name="Обычный 2 5 3 5" xfId="2671"/>
    <cellStyle name="Обычный 2 5 3 5 2" xfId="5915"/>
    <cellStyle name="Обычный 2 5 3 5 3" xfId="6924"/>
    <cellStyle name="Обычный 2 5 3 5 4" xfId="6624"/>
    <cellStyle name="Обычный 2 5 3 6" xfId="2693"/>
    <cellStyle name="Обычный 2 5 3 6 2" xfId="5937"/>
    <cellStyle name="Обычный 2 5 3 6 3" xfId="6946"/>
    <cellStyle name="Обычный 2 5 3 6 4" xfId="6526"/>
    <cellStyle name="Обычный 2 5 3 7" xfId="3098"/>
    <cellStyle name="Обычный 2 5 3 7 2" xfId="6012"/>
    <cellStyle name="Обычный 2 5 3 7 3" xfId="7062"/>
    <cellStyle name="Обычный 2 5 3 7 4" xfId="7568"/>
    <cellStyle name="Обычный 2 5 3 8" xfId="3241"/>
    <cellStyle name="Обычный 2 5 3 8 2" xfId="6103"/>
    <cellStyle name="Обычный 2 5 3 8 3" xfId="7167"/>
    <cellStyle name="Обычный 2 5 3 8 4" xfId="7659"/>
    <cellStyle name="Обычный 2 5 3 9" xfId="3513"/>
    <cellStyle name="Обычный 2 5 3 9 2" xfId="6260"/>
    <cellStyle name="Обычный 2 5 3 9 3" xfId="7343"/>
    <cellStyle name="Обычный 2 5 3 9 4" xfId="7816"/>
    <cellStyle name="Обычный 2 5 30" xfId="4749"/>
    <cellStyle name="Обычный 2 5 31" xfId="4851"/>
    <cellStyle name="Обычный 2 5 32" xfId="4870"/>
    <cellStyle name="Обычный 2 5 33" xfId="5205"/>
    <cellStyle name="Обычный 2 5 34" xfId="5255"/>
    <cellStyle name="Обычный 2 5 35" xfId="5220"/>
    <cellStyle name="Обычный 2 5 36" xfId="5625"/>
    <cellStyle name="Обычный 2 5 37" xfId="6396"/>
    <cellStyle name="Обычный 2 5 38" xfId="6998"/>
    <cellStyle name="Обычный 2 5 4" xfId="974"/>
    <cellStyle name="Обычный 2 5 4 10" xfId="3302"/>
    <cellStyle name="Обычный 2 5 4 10 2" xfId="6164"/>
    <cellStyle name="Обычный 2 5 4 10 3" xfId="7228"/>
    <cellStyle name="Обычный 2 5 4 10 4" xfId="7720"/>
    <cellStyle name="Обычный 2 5 4 11" xfId="1802"/>
    <cellStyle name="Обычный 2 5 4 11 2" xfId="7488"/>
    <cellStyle name="Обычный 2 5 4 11 3" xfId="7939"/>
    <cellStyle name="Обычный 2 5 4 12" xfId="4229"/>
    <cellStyle name="Обычный 2 5 4 13" xfId="4290"/>
    <cellStyle name="Обычный 2 5 4 14" xfId="4344"/>
    <cellStyle name="Обычный 2 5 4 15" xfId="4389"/>
    <cellStyle name="Обычный 2 5 4 16" xfId="4422"/>
    <cellStyle name="Обычный 2 5 4 17" xfId="4437"/>
    <cellStyle name="Обычный 2 5 4 18" xfId="4247"/>
    <cellStyle name="Обычный 2 5 4 19" xfId="4537"/>
    <cellStyle name="Обычный 2 5 4 2" xfId="1819"/>
    <cellStyle name="Обычный 2 5 4 2 2" xfId="5827"/>
    <cellStyle name="Обычный 2 5 4 2 3" xfId="6816"/>
    <cellStyle name="Обычный 2 5 4 2 4" xfId="6650"/>
    <cellStyle name="Обычный 2 5 4 20" xfId="4461"/>
    <cellStyle name="Обычный 2 5 4 21" xfId="5016"/>
    <cellStyle name="Обычный 2 5 4 22" xfId="5062"/>
    <cellStyle name="Обычный 2 5 4 23" xfId="5428"/>
    <cellStyle name="Обычный 2 5 4 24" xfId="5505"/>
    <cellStyle name="Обычный 2 5 4 25" xfId="5565"/>
    <cellStyle name="Обычный 2 5 4 26" xfId="5719"/>
    <cellStyle name="Обычный 2 5 4 27" xfId="6566"/>
    <cellStyle name="Обычный 2 5 4 28" xfId="6695"/>
    <cellStyle name="Обычный 2 5 4 3" xfId="2564"/>
    <cellStyle name="Обычный 2 5 4 3 2" xfId="5864"/>
    <cellStyle name="Обычный 2 5 4 3 3" xfId="6866"/>
    <cellStyle name="Обычный 2 5 4 3 4" xfId="7309"/>
    <cellStyle name="Обычный 2 5 4 4" xfId="2634"/>
    <cellStyle name="Обычный 2 5 4 4 2" xfId="5894"/>
    <cellStyle name="Обычный 2 5 4 4 3" xfId="6900"/>
    <cellStyle name="Обычный 2 5 4 4 4" xfId="6739"/>
    <cellStyle name="Обычный 2 5 4 5" xfId="2676"/>
    <cellStyle name="Обычный 2 5 4 5 2" xfId="5920"/>
    <cellStyle name="Обычный 2 5 4 5 3" xfId="6929"/>
    <cellStyle name="Обычный 2 5 4 5 4" xfId="6776"/>
    <cellStyle name="Обычный 2 5 4 6" xfId="2697"/>
    <cellStyle name="Обычный 2 5 4 6 2" xfId="5941"/>
    <cellStyle name="Обычный 2 5 4 6 3" xfId="6950"/>
    <cellStyle name="Обычный 2 5 4 6 4" xfId="6576"/>
    <cellStyle name="Обычный 2 5 4 7" xfId="3104"/>
    <cellStyle name="Обычный 2 5 4 7 2" xfId="6018"/>
    <cellStyle name="Обычный 2 5 4 7 3" xfId="7068"/>
    <cellStyle name="Обычный 2 5 4 7 4" xfId="7574"/>
    <cellStyle name="Обычный 2 5 4 8" xfId="3247"/>
    <cellStyle name="Обычный 2 5 4 8 2" xfId="6109"/>
    <cellStyle name="Обычный 2 5 4 8 3" xfId="7173"/>
    <cellStyle name="Обычный 2 5 4 8 4" xfId="7665"/>
    <cellStyle name="Обычный 2 5 4 9" xfId="3520"/>
    <cellStyle name="Обычный 2 5 4 9 2" xfId="6266"/>
    <cellStyle name="Обычный 2 5 4 9 3" xfId="7349"/>
    <cellStyle name="Обычный 2 5 4 9 4" xfId="7822"/>
    <cellStyle name="Обычный 2 5 5" xfId="978"/>
    <cellStyle name="Обычный 2 5 5 10" xfId="4375"/>
    <cellStyle name="Обычный 2 5 5 11" xfId="4413"/>
    <cellStyle name="Обычный 2 5 5 12" xfId="3626"/>
    <cellStyle name="Обычный 2 5 5 13" xfId="4550"/>
    <cellStyle name="Обычный 2 5 5 14" xfId="3857"/>
    <cellStyle name="Обычный 2 5 5 15" xfId="1676"/>
    <cellStyle name="Обычный 2 5 5 16" xfId="5020"/>
    <cellStyle name="Обычный 2 5 5 17" xfId="5036"/>
    <cellStyle name="Обычный 2 5 5 18" xfId="5432"/>
    <cellStyle name="Обычный 2 5 5 19" xfId="5440"/>
    <cellStyle name="Обычный 2 5 5 2" xfId="1823"/>
    <cellStyle name="Обычный 2 5 5 2 2" xfId="6022"/>
    <cellStyle name="Обычный 2 5 5 2 3" xfId="7072"/>
    <cellStyle name="Обычный 2 5 5 2 4" xfId="7578"/>
    <cellStyle name="Обычный 2 5 5 20" xfId="5195"/>
    <cellStyle name="Обычный 2 5 5 21" xfId="5723"/>
    <cellStyle name="Обычный 2 5 5 22" xfId="6570"/>
    <cellStyle name="Обычный 2 5 5 23" xfId="6692"/>
    <cellStyle name="Обычный 2 5 5 3" xfId="3251"/>
    <cellStyle name="Обычный 2 5 5 3 2" xfId="6113"/>
    <cellStyle name="Обычный 2 5 5 3 3" xfId="7177"/>
    <cellStyle name="Обычный 2 5 5 3 4" xfId="7669"/>
    <cellStyle name="Обычный 2 5 5 4" xfId="3524"/>
    <cellStyle name="Обычный 2 5 5 4 2" xfId="6270"/>
    <cellStyle name="Обычный 2 5 5 4 3" xfId="7353"/>
    <cellStyle name="Обычный 2 5 5 4 4" xfId="7826"/>
    <cellStyle name="Обычный 2 5 5 5" xfId="3298"/>
    <cellStyle name="Обычный 2 5 5 5 2" xfId="6160"/>
    <cellStyle name="Обычный 2 5 5 5 3" xfId="7224"/>
    <cellStyle name="Обычный 2 5 5 5 4" xfId="7716"/>
    <cellStyle name="Обычный 2 5 5 6" xfId="1346"/>
    <cellStyle name="Обычный 2 5 5 6 2" xfId="7492"/>
    <cellStyle name="Обычный 2 5 5 6 3" xfId="7943"/>
    <cellStyle name="Обычный 2 5 5 7" xfId="4208"/>
    <cellStyle name="Обычный 2 5 5 8" xfId="4273"/>
    <cellStyle name="Обычный 2 5 5 9" xfId="4330"/>
    <cellStyle name="Обычный 2 5 6" xfId="1086"/>
    <cellStyle name="Обычный 2 5 6 10" xfId="4042"/>
    <cellStyle name="Обычный 2 5 6 11" xfId="4080"/>
    <cellStyle name="Обычный 2 5 6 12" xfId="3883"/>
    <cellStyle name="Обычный 2 5 6 13" xfId="1483"/>
    <cellStyle name="Обычный 2 5 6 14" xfId="4753"/>
    <cellStyle name="Обычный 2 5 6 15" xfId="4286"/>
    <cellStyle name="Обычный 2 5 6 16" xfId="5047"/>
    <cellStyle name="Обычный 2 5 6 17" xfId="4794"/>
    <cellStyle name="Обычный 2 5 6 18" xfId="5470"/>
    <cellStyle name="Обычный 2 5 6 19" xfId="5124"/>
    <cellStyle name="Обычный 2 5 6 2" xfId="1889"/>
    <cellStyle name="Обычный 2 5 6 2 2" xfId="6036"/>
    <cellStyle name="Обычный 2 5 6 2 3" xfId="7089"/>
    <cellStyle name="Обычный 2 5 6 2 4" xfId="7592"/>
    <cellStyle name="Обычный 2 5 6 20" xfId="5287"/>
    <cellStyle name="Обычный 2 5 6 21" xfId="5735"/>
    <cellStyle name="Обычный 2 5 6 22" xfId="6596"/>
    <cellStyle name="Обычный 2 5 6 23" xfId="7010"/>
    <cellStyle name="Обычный 2 5 6 3" xfId="3263"/>
    <cellStyle name="Обычный 2 5 6 3 2" xfId="6125"/>
    <cellStyle name="Обычный 2 5 6 3 3" xfId="7189"/>
    <cellStyle name="Обычный 2 5 6 3 4" xfId="7681"/>
    <cellStyle name="Обычный 2 5 6 4" xfId="3551"/>
    <cellStyle name="Обычный 2 5 6 4 2" xfId="6288"/>
    <cellStyle name="Обычный 2 5 6 4 3" xfId="7372"/>
    <cellStyle name="Обычный 2 5 6 4 4" xfId="7844"/>
    <cellStyle name="Обычный 2 5 6 5" xfId="3288"/>
    <cellStyle name="Обычный 2 5 6 5 2" xfId="6150"/>
    <cellStyle name="Обычный 2 5 6 5 3" xfId="7214"/>
    <cellStyle name="Обычный 2 5 6 5 4" xfId="7706"/>
    <cellStyle name="Обычный 2 5 6 6" xfId="1658"/>
    <cellStyle name="Обычный 2 5 6 6 2" xfId="7504"/>
    <cellStyle name="Обычный 2 5 6 6 3" xfId="7955"/>
    <cellStyle name="Обычный 2 5 6 7" xfId="1848"/>
    <cellStyle name="Обычный 2 5 6 8" xfId="4136"/>
    <cellStyle name="Обычный 2 5 6 9" xfId="3720"/>
    <cellStyle name="Обычный 2 5 7" xfId="1090"/>
    <cellStyle name="Обычный 2 5 7 10" xfId="1917"/>
    <cellStyle name="Обычный 2 5 7 11" xfId="3708"/>
    <cellStyle name="Обычный 2 5 7 12" xfId="3867"/>
    <cellStyle name="Обычный 2 5 7 13" xfId="4223"/>
    <cellStyle name="Обычный 2 5 7 14" xfId="1333"/>
    <cellStyle name="Обычный 2 5 7 15" xfId="4516"/>
    <cellStyle name="Обычный 2 5 7 16" xfId="5051"/>
    <cellStyle name="Обычный 2 5 7 17" xfId="4838"/>
    <cellStyle name="Обычный 2 5 7 18" xfId="5474"/>
    <cellStyle name="Обычный 2 5 7 19" xfId="5120"/>
    <cellStyle name="Обычный 2 5 7 2" xfId="1893"/>
    <cellStyle name="Обычный 2 5 7 2 2" xfId="6040"/>
    <cellStyle name="Обычный 2 5 7 2 3" xfId="7093"/>
    <cellStyle name="Обычный 2 5 7 2 4" xfId="7596"/>
    <cellStyle name="Обычный 2 5 7 20" xfId="5305"/>
    <cellStyle name="Обычный 2 5 7 21" xfId="5739"/>
    <cellStyle name="Обычный 2 5 7 22" xfId="6600"/>
    <cellStyle name="Обычный 2 5 7 23" xfId="6977"/>
    <cellStyle name="Обычный 2 5 7 3" xfId="3267"/>
    <cellStyle name="Обычный 2 5 7 3 2" xfId="6129"/>
    <cellStyle name="Обычный 2 5 7 3 3" xfId="7193"/>
    <cellStyle name="Обычный 2 5 7 3 4" xfId="7685"/>
    <cellStyle name="Обычный 2 5 7 4" xfId="3555"/>
    <cellStyle name="Обычный 2 5 7 4 2" xfId="6292"/>
    <cellStyle name="Обычный 2 5 7 4 3" xfId="7376"/>
    <cellStyle name="Обычный 2 5 7 4 4" xfId="7848"/>
    <cellStyle name="Обычный 2 5 7 5" xfId="3284"/>
    <cellStyle name="Обычный 2 5 7 5 2" xfId="6146"/>
    <cellStyle name="Обычный 2 5 7 5 3" xfId="7210"/>
    <cellStyle name="Обычный 2 5 7 5 4" xfId="7702"/>
    <cellStyle name="Обычный 2 5 7 6" xfId="1441"/>
    <cellStyle name="Обычный 2 5 7 6 2" xfId="7508"/>
    <cellStyle name="Обычный 2 5 7 6 3" xfId="7959"/>
    <cellStyle name="Обычный 2 5 7 7" xfId="2150"/>
    <cellStyle name="Обычный 2 5 7 8" xfId="4129"/>
    <cellStyle name="Обычный 2 5 7 9" xfId="3802"/>
    <cellStyle name="Обычный 2 5 8" xfId="1133"/>
    <cellStyle name="Обычный 2 5 8 10" xfId="4025"/>
    <cellStyle name="Обычный 2 5 8 11" xfId="4210"/>
    <cellStyle name="Обычный 2 5 8 12" xfId="4333"/>
    <cellStyle name="Обычный 2 5 8 13" xfId="3980"/>
    <cellStyle name="Обычный 2 5 8 14" xfId="4752"/>
    <cellStyle name="Обычный 2 5 8 15" xfId="3949"/>
    <cellStyle name="Обычный 2 5 8 16" xfId="5065"/>
    <cellStyle name="Обычный 2 5 8 17" xfId="5099"/>
    <cellStyle name="Обычный 2 5 8 18" xfId="5491"/>
    <cellStyle name="Обычный 2 5 8 19" xfId="5111"/>
    <cellStyle name="Обычный 2 5 8 2" xfId="1909"/>
    <cellStyle name="Обычный 2 5 8 2 2" xfId="6044"/>
    <cellStyle name="Обычный 2 5 8 2 3" xfId="7097"/>
    <cellStyle name="Обычный 2 5 8 2 4" xfId="7600"/>
    <cellStyle name="Обычный 2 5 8 20" xfId="5259"/>
    <cellStyle name="Обычный 2 5 8 21" xfId="5743"/>
    <cellStyle name="Обычный 2 5 8 22" xfId="6609"/>
    <cellStyle name="Обычный 2 5 8 23" xfId="6349"/>
    <cellStyle name="Обычный 2 5 8 3" xfId="3270"/>
    <cellStyle name="Обычный 2 5 8 3 2" xfId="6132"/>
    <cellStyle name="Обычный 2 5 8 3 3" xfId="7196"/>
    <cellStyle name="Обычный 2 5 8 3 4" xfId="7688"/>
    <cellStyle name="Обычный 2 5 8 4" xfId="3563"/>
    <cellStyle name="Обычный 2 5 8 4 2" xfId="6296"/>
    <cellStyle name="Обычный 2 5 8 4 3" xfId="7380"/>
    <cellStyle name="Обычный 2 5 8 4 4" xfId="7852"/>
    <cellStyle name="Обычный 2 5 8 5" xfId="3594"/>
    <cellStyle name="Обычный 2 5 8 5 2" xfId="6316"/>
    <cellStyle name="Обычный 2 5 8 5 3" xfId="7407"/>
    <cellStyle name="Обычный 2 5 8 5 4" xfId="7872"/>
    <cellStyle name="Обычный 2 5 8 6" xfId="1872"/>
    <cellStyle name="Обычный 2 5 8 6 2" xfId="7512"/>
    <cellStyle name="Обычный 2 5 8 6 3" xfId="7963"/>
    <cellStyle name="Обычный 2 5 8 7" xfId="1745"/>
    <cellStyle name="Обычный 2 5 8 8" xfId="1946"/>
    <cellStyle name="Обычный 2 5 8 9" xfId="3659"/>
    <cellStyle name="Обычный 2 5 9" xfId="1179"/>
    <cellStyle name="Обычный 2 5 9 10" xfId="1515"/>
    <cellStyle name="Обычный 2 5 9 11" xfId="4051"/>
    <cellStyle name="Обычный 2 5 9 12" xfId="4443"/>
    <cellStyle name="Обычный 2 5 9 13" xfId="3126"/>
    <cellStyle name="Обычный 2 5 9 14" xfId="4746"/>
    <cellStyle name="Обычный 2 5 9 15" xfId="1530"/>
    <cellStyle name="Обычный 2 5 9 16" xfId="5076"/>
    <cellStyle name="Обычный 2 5 9 17" xfId="5102"/>
    <cellStyle name="Обычный 2 5 9 18" xfId="5509"/>
    <cellStyle name="Обычный 2 5 9 19" xfId="5555"/>
    <cellStyle name="Обычный 2 5 9 2" xfId="1932"/>
    <cellStyle name="Обычный 2 5 9 2 2" xfId="6047"/>
    <cellStyle name="Обычный 2 5 9 2 3" xfId="7101"/>
    <cellStyle name="Обычный 2 5 9 2 4" xfId="7603"/>
    <cellStyle name="Обычный 2 5 9 20" xfId="5585"/>
    <cellStyle name="Обычный 2 5 9 21" xfId="5746"/>
    <cellStyle name="Обычный 2 5 9 22" xfId="6619"/>
    <cellStyle name="Обычный 2 5 9 23" xfId="6346"/>
    <cellStyle name="Обычный 2 5 9 3" xfId="3273"/>
    <cellStyle name="Обычный 2 5 9 3 2" xfId="6135"/>
    <cellStyle name="Обычный 2 5 9 3 3" xfId="7199"/>
    <cellStyle name="Обычный 2 5 9 3 4" xfId="7691"/>
    <cellStyle name="Обычный 2 5 9 4" xfId="3573"/>
    <cellStyle name="Обычный 2 5 9 4 2" xfId="6302"/>
    <cellStyle name="Обычный 2 5 9 4 3" xfId="7389"/>
    <cellStyle name="Обычный 2 5 9 4 4" xfId="7858"/>
    <cellStyle name="Обычный 2 5 9 5" xfId="3597"/>
    <cellStyle name="Обычный 2 5 9 5 2" xfId="6319"/>
    <cellStyle name="Обычный 2 5 9 5 3" xfId="7410"/>
    <cellStyle name="Обычный 2 5 9 5 4" xfId="7875"/>
    <cellStyle name="Обычный 2 5 9 6" xfId="1325"/>
    <cellStyle name="Обычный 2 5 9 6 2" xfId="7515"/>
    <cellStyle name="Обычный 2 5 9 6 3" xfId="7966"/>
    <cellStyle name="Обычный 2 5 9 7" xfId="3759"/>
    <cellStyle name="Обычный 2 5 9 8" xfId="1864"/>
    <cellStyle name="Обычный 2 5 9 9" xfId="4041"/>
    <cellStyle name="Обычный 2 50" xfId="3794"/>
    <cellStyle name="Обычный 2 51" xfId="3698"/>
    <cellStyle name="Обычный 2 52" xfId="3929"/>
    <cellStyle name="Обычный 2 52 2" xfId="4607"/>
    <cellStyle name="Обычный 2 52 3" xfId="4768"/>
    <cellStyle name="Обычный 2 52 4" xfId="4787"/>
    <cellStyle name="Обычный 2 53" xfId="4736"/>
    <cellStyle name="Обычный 2 54" xfId="4738"/>
    <cellStyle name="Обычный 2 55" xfId="4485"/>
    <cellStyle name="Обычный 2 56" xfId="4239"/>
    <cellStyle name="Обычный 2 57" xfId="4315"/>
    <cellStyle name="Обычный 2 58" xfId="4815"/>
    <cellStyle name="Обычный 2 59" xfId="4880"/>
    <cellStyle name="Обычный 2 6" xfId="377"/>
    <cellStyle name="Обычный 2 6 10" xfId="3468"/>
    <cellStyle name="Обычный 2 6 10 2" xfId="6233"/>
    <cellStyle name="Обычный 2 6 10 3" xfId="7316"/>
    <cellStyle name="Обычный 2 6 10 4" xfId="7789"/>
    <cellStyle name="Обычный 2 6 11" xfId="1553"/>
    <cellStyle name="Обычный 2 6 11 2" xfId="7428"/>
    <cellStyle name="Обычный 2 6 11 3" xfId="7891"/>
    <cellStyle name="Обычный 2 6 12" xfId="1328"/>
    <cellStyle name="Обычный 2 6 13" xfId="3983"/>
    <cellStyle name="Обычный 2 6 14" xfId="3648"/>
    <cellStyle name="Обычный 2 6 15" xfId="1312"/>
    <cellStyle name="Обычный 2 6 16" xfId="4034"/>
    <cellStyle name="Обычный 2 6 17" xfId="3030"/>
    <cellStyle name="Обычный 2 6 18" xfId="4065"/>
    <cellStyle name="Обычный 2 6 19" xfId="4760"/>
    <cellStyle name="Обычный 2 6 2" xfId="1500"/>
    <cellStyle name="Обычный 2 6 2 2" xfId="5789"/>
    <cellStyle name="Обычный 2 6 2 3" xfId="6752"/>
    <cellStyle name="Обычный 2 6 2 4" xfId="6708"/>
    <cellStyle name="Обычный 2 6 20" xfId="4454"/>
    <cellStyle name="Обычный 2 6 21" xfId="4857"/>
    <cellStyle name="Обычный 2 6 22" xfId="5064"/>
    <cellStyle name="Обычный 2 6 23" xfId="5221"/>
    <cellStyle name="Обычный 2 6 24" xfId="5169"/>
    <cellStyle name="Обычный 2 6 25" xfId="5239"/>
    <cellStyle name="Обычный 2 6 26" xfId="5629"/>
    <cellStyle name="Обычный 2 6 27" xfId="6407"/>
    <cellStyle name="Обычный 2 6 28" xfId="6418"/>
    <cellStyle name="Обычный 2 6 3" xfId="1993"/>
    <cellStyle name="Обычный 2 6 3 2" xfId="5754"/>
    <cellStyle name="Обычный 2 6 3 3" xfId="6646"/>
    <cellStyle name="Обычный 2 6 3 4" xfId="6678"/>
    <cellStyle name="Обычный 2 6 4" xfId="2330"/>
    <cellStyle name="Обычный 2 6 4 2" xfId="5796"/>
    <cellStyle name="Обычный 2 6 4 3" xfId="6764"/>
    <cellStyle name="Обычный 2 6 4 4" xfId="6744"/>
    <cellStyle name="Обычный 2 6 5" xfId="2081"/>
    <cellStyle name="Обычный 2 6 5 2" xfId="5763"/>
    <cellStyle name="Обычный 2 6 5 3" xfId="6671"/>
    <cellStyle name="Обычный 2 6 5 4" xfId="7148"/>
    <cellStyle name="Обычный 2 6 6" xfId="2508"/>
    <cellStyle name="Обычный 2 6 6 2" xfId="5842"/>
    <cellStyle name="Обычный 2 6 6 3" xfId="6836"/>
    <cellStyle name="Обычный 2 6 6 4" xfId="6705"/>
    <cellStyle name="Обычный 2 6 7" xfId="2972"/>
    <cellStyle name="Обычный 2 6 7 2" xfId="5967"/>
    <cellStyle name="Обычный 2 6 7 3" xfId="7011"/>
    <cellStyle name="Обычный 2 6 7 4" xfId="7523"/>
    <cellStyle name="Обычный 2 6 8" xfId="3157"/>
    <cellStyle name="Обычный 2 6 8 2" xfId="6061"/>
    <cellStyle name="Обычный 2 6 8 3" xfId="7117"/>
    <cellStyle name="Обычный 2 6 8 4" xfId="7617"/>
    <cellStyle name="Обычный 2 6 9" xfId="3373"/>
    <cellStyle name="Обычный 2 6 9 2" xfId="6192"/>
    <cellStyle name="Обычный 2 6 9 3" xfId="7266"/>
    <cellStyle name="Обычный 2 6 9 4" xfId="7748"/>
    <cellStyle name="Обычный 2 60" xfId="5163"/>
    <cellStyle name="Обычный 2 61" xfId="5282"/>
    <cellStyle name="Обычный 2 62" xfId="5146"/>
    <cellStyle name="Обычный 2 63" xfId="5598"/>
    <cellStyle name="Обычный 2 64" xfId="6354"/>
    <cellStyle name="Обычный 2 65" xfId="6611"/>
    <cellStyle name="Обычный 2 7" xfId="404"/>
    <cellStyle name="Обычный 2 7 10" xfId="3379"/>
    <cellStyle name="Обычный 2 7 10 2" xfId="6197"/>
    <cellStyle name="Обычный 2 7 10 3" xfId="7271"/>
    <cellStyle name="Обычный 2 7 10 4" xfId="7753"/>
    <cellStyle name="Обычный 2 7 11" xfId="1571"/>
    <cellStyle name="Обычный 2 7 11 2" xfId="7431"/>
    <cellStyle name="Обычный 2 7 11 3" xfId="7894"/>
    <cellStyle name="Обычный 2 7 12" xfId="3971"/>
    <cellStyle name="Обычный 2 7 13" xfId="1642"/>
    <cellStyle name="Обычный 2 7 14" xfId="4035"/>
    <cellStyle name="Обычный 2 7 15" xfId="3815"/>
    <cellStyle name="Обычный 2 7 16" xfId="3617"/>
    <cellStyle name="Обычный 2 7 17" xfId="3658"/>
    <cellStyle name="Обычный 2 7 18" xfId="4488"/>
    <cellStyle name="Обычный 2 7 19" xfId="1742"/>
    <cellStyle name="Обычный 2 7 2" xfId="1513"/>
    <cellStyle name="Обычный 2 7 2 2" xfId="5794"/>
    <cellStyle name="Обычный 2 7 2 3" xfId="6759"/>
    <cellStyle name="Обычный 2 7 2 4" xfId="6631"/>
    <cellStyle name="Обычный 2 7 20" xfId="3783"/>
    <cellStyle name="Обычный 2 7 21" xfId="4861"/>
    <cellStyle name="Обычный 2 7 22" xfId="4869"/>
    <cellStyle name="Обычный 2 7 23" xfId="5227"/>
    <cellStyle name="Обычный 2 7 24" xfId="5252"/>
    <cellStyle name="Обычный 2 7 25" xfId="5271"/>
    <cellStyle name="Обычный 2 7 26" xfId="5632"/>
    <cellStyle name="Обычный 2 7 27" xfId="6413"/>
    <cellStyle name="Обычный 2 7 28" xfId="6397"/>
    <cellStyle name="Обычный 2 7 3" xfId="2458"/>
    <cellStyle name="Обычный 2 7 3 2" xfId="5829"/>
    <cellStyle name="Обычный 2 7 3 3" xfId="6818"/>
    <cellStyle name="Обычный 2 7 3 4" xfId="6531"/>
    <cellStyle name="Обычный 2 7 4" xfId="2342"/>
    <cellStyle name="Обычный 2 7 4 2" xfId="5803"/>
    <cellStyle name="Обычный 2 7 4 3" xfId="6771"/>
    <cellStyle name="Обычный 2 7 4 4" xfId="7146"/>
    <cellStyle name="Обычный 2 7 5" xfId="2287"/>
    <cellStyle name="Обычный 2 7 5 2" xfId="5787"/>
    <cellStyle name="Обычный 2 7 5 3" xfId="6750"/>
    <cellStyle name="Обычный 2 7 5 4" xfId="6745"/>
    <cellStyle name="Обычный 2 7 6" xfId="2170"/>
    <cellStyle name="Обычный 2 7 6 2" xfId="5772"/>
    <cellStyle name="Обычный 2 7 6 3" xfId="6700"/>
    <cellStyle name="Обычный 2 7 6 4" xfId="7042"/>
    <cellStyle name="Обычный 2 7 7" xfId="2980"/>
    <cellStyle name="Обычный 2 7 7 2" xfId="5971"/>
    <cellStyle name="Обычный 2 7 7 3" xfId="7016"/>
    <cellStyle name="Обычный 2 7 7 4" xfId="7527"/>
    <cellStyle name="Обычный 2 7 8" xfId="3160"/>
    <cellStyle name="Обычный 2 7 8 2" xfId="6064"/>
    <cellStyle name="Обычный 2 7 8 3" xfId="7120"/>
    <cellStyle name="Обычный 2 7 8 4" xfId="7620"/>
    <cellStyle name="Обычный 2 7 9" xfId="3378"/>
    <cellStyle name="Обычный 2 7 9 2" xfId="6196"/>
    <cellStyle name="Обычный 2 7 9 3" xfId="7270"/>
    <cellStyle name="Обычный 2 7 9 4" xfId="7752"/>
    <cellStyle name="Обычный 2 8" xfId="384"/>
    <cellStyle name="Обычный 2 8 10" xfId="3405"/>
    <cellStyle name="Обычный 2 8 10 2" xfId="6217"/>
    <cellStyle name="Обычный 2 8 10 3" xfId="7292"/>
    <cellStyle name="Обычный 2 8 10 4" xfId="7773"/>
    <cellStyle name="Обычный 2 8 11" xfId="1725"/>
    <cellStyle name="Обычный 2 8 11 2" xfId="7429"/>
    <cellStyle name="Обычный 2 8 11 3" xfId="7892"/>
    <cellStyle name="Обычный 2 8 12" xfId="1713"/>
    <cellStyle name="Обычный 2 8 13" xfId="3747"/>
    <cellStyle name="Обычный 2 8 14" xfId="1511"/>
    <cellStyle name="Обычный 2 8 15" xfId="4180"/>
    <cellStyle name="Обычный 2 8 16" xfId="4252"/>
    <cellStyle name="Обычный 2 8 17" xfId="4169"/>
    <cellStyle name="Обычный 2 8 18" xfId="4566"/>
    <cellStyle name="Обычный 2 8 19" xfId="4340"/>
    <cellStyle name="Обычный 2 8 2" xfId="1504"/>
    <cellStyle name="Обычный 2 8 2 2" xfId="5786"/>
    <cellStyle name="Обычный 2 8 2 3" xfId="6749"/>
    <cellStyle name="Обычный 2 8 2 4" xfId="6649"/>
    <cellStyle name="Обычный 2 8 20" xfId="4564"/>
    <cellStyle name="Обычный 2 8 21" xfId="4858"/>
    <cellStyle name="Обычный 2 8 22" xfId="4863"/>
    <cellStyle name="Обычный 2 8 23" xfId="5223"/>
    <cellStyle name="Обычный 2 8 24" xfId="5231"/>
    <cellStyle name="Обычный 2 8 25" xfId="5215"/>
    <cellStyle name="Обычный 2 8 26" xfId="5630"/>
    <cellStyle name="Обычный 2 8 27" xfId="6410"/>
    <cellStyle name="Обычный 2 8 28" xfId="7028"/>
    <cellStyle name="Обычный 2 8 3" xfId="1997"/>
    <cellStyle name="Обычный 2 8 3 2" xfId="5755"/>
    <cellStyle name="Обычный 2 8 3 3" xfId="6647"/>
    <cellStyle name="Обычный 2 8 3 4" xfId="6344"/>
    <cellStyle name="Обычный 2 8 4" xfId="2343"/>
    <cellStyle name="Обычный 2 8 4 2" xfId="5804"/>
    <cellStyle name="Обычный 2 8 4 3" xfId="6772"/>
    <cellStyle name="Обычный 2 8 4 4" xfId="7041"/>
    <cellStyle name="Обычный 2 8 5" xfId="2047"/>
    <cellStyle name="Обычный 2 8 5 2" xfId="5758"/>
    <cellStyle name="Обычный 2 8 5 3" xfId="6660"/>
    <cellStyle name="Обычный 2 8 5 4" xfId="6613"/>
    <cellStyle name="Обычный 2 8 6" xfId="2307"/>
    <cellStyle name="Обычный 2 8 6 2" xfId="5791"/>
    <cellStyle name="Обычный 2 8 6 3" xfId="6756"/>
    <cellStyle name="Обычный 2 8 6 4" xfId="6908"/>
    <cellStyle name="Обычный 2 8 7" xfId="2973"/>
    <cellStyle name="Обычный 2 8 7 2" xfId="5968"/>
    <cellStyle name="Обычный 2 8 7 3" xfId="7012"/>
    <cellStyle name="Обычный 2 8 7 4" xfId="7524"/>
    <cellStyle name="Обычный 2 8 8" xfId="3158"/>
    <cellStyle name="Обычный 2 8 8 2" xfId="6062"/>
    <cellStyle name="Обычный 2 8 8 3" xfId="7118"/>
    <cellStyle name="Обычный 2 8 8 4" xfId="7618"/>
    <cellStyle name="Обычный 2 8 9" xfId="3374"/>
    <cellStyle name="Обычный 2 8 9 2" xfId="6193"/>
    <cellStyle name="Обычный 2 8 9 3" xfId="7267"/>
    <cellStyle name="Обычный 2 8 9 4" xfId="7749"/>
    <cellStyle name="Обычный 2 9" xfId="413"/>
    <cellStyle name="Обычный 2 9 10" xfId="3424"/>
    <cellStyle name="Обычный 2 9 10 2" xfId="6227"/>
    <cellStyle name="Обычный 2 9 10 3" xfId="7303"/>
    <cellStyle name="Обычный 2 9 10 4" xfId="7783"/>
    <cellStyle name="Обычный 2 9 11" xfId="1842"/>
    <cellStyle name="Обычный 2 9 11 2" xfId="7432"/>
    <cellStyle name="Обычный 2 9 11 3" xfId="7895"/>
    <cellStyle name="Обычный 2 9 12" xfId="1525"/>
    <cellStyle name="Обычный 2 9 13" xfId="1675"/>
    <cellStyle name="Обычный 2 9 14" xfId="3893"/>
    <cellStyle name="Обычный 2 9 15" xfId="1735"/>
    <cellStyle name="Обычный 2 9 16" xfId="4063"/>
    <cellStyle name="Обычный 2 9 17" xfId="4372"/>
    <cellStyle name="Обычный 2 9 18" xfId="4052"/>
    <cellStyle name="Обычный 2 9 19" xfId="4202"/>
    <cellStyle name="Обычный 2 9 2" xfId="1516"/>
    <cellStyle name="Обычный 2 9 2 2" xfId="5808"/>
    <cellStyle name="Обычный 2 9 2 3" xfId="6791"/>
    <cellStyle name="Обычный 2 9 2 4" xfId="7312"/>
    <cellStyle name="Обычный 2 9 20" xfId="3681"/>
    <cellStyle name="Обычный 2 9 21" xfId="4864"/>
    <cellStyle name="Обычный 2 9 22" xfId="5082"/>
    <cellStyle name="Обычный 2 9 23" xfId="5228"/>
    <cellStyle name="Обычный 2 9 24" xfId="5538"/>
    <cellStyle name="Обычный 2 9 25" xfId="5579"/>
    <cellStyle name="Обычный 2 9 26" xfId="5633"/>
    <cellStyle name="Обычный 2 9 27" xfId="6415"/>
    <cellStyle name="Обычный 2 9 28" xfId="6443"/>
    <cellStyle name="Обычный 2 9 3" xfId="2526"/>
    <cellStyle name="Обычный 2 9 3 2" xfId="5844"/>
    <cellStyle name="Обычный 2 9 3 3" xfId="6842"/>
    <cellStyle name="Обычный 2 9 3 4" xfId="6725"/>
    <cellStyle name="Обычный 2 9 4" xfId="2598"/>
    <cellStyle name="Обычный 2 9 4 2" xfId="5872"/>
    <cellStyle name="Обычный 2 9 4 3" xfId="6876"/>
    <cellStyle name="Обычный 2 9 4 4" xfId="7401"/>
    <cellStyle name="Обычный 2 9 5" xfId="2653"/>
    <cellStyle name="Обычный 2 9 5 2" xfId="5901"/>
    <cellStyle name="Обычный 2 9 5 3" xfId="6910"/>
    <cellStyle name="Обычный 2 9 5 4" xfId="6535"/>
    <cellStyle name="Обычный 2 9 6" xfId="2679"/>
    <cellStyle name="Обычный 2 9 6 2" xfId="5923"/>
    <cellStyle name="Обычный 2 9 6 3" xfId="6932"/>
    <cellStyle name="Обычный 2 9 6 4" xfId="6788"/>
    <cellStyle name="Обычный 2 9 7" xfId="2981"/>
    <cellStyle name="Обычный 2 9 7 2" xfId="5972"/>
    <cellStyle name="Обычный 2 9 7 3" xfId="7017"/>
    <cellStyle name="Обычный 2 9 7 4" xfId="7528"/>
    <cellStyle name="Обычный 2 9 8" xfId="3161"/>
    <cellStyle name="Обычный 2 9 8 2" xfId="6065"/>
    <cellStyle name="Обычный 2 9 8 3" xfId="7121"/>
    <cellStyle name="Обычный 2 9 8 4" xfId="7621"/>
    <cellStyle name="Обычный 2 9 9" xfId="3380"/>
    <cellStyle name="Обычный 2 9 9 2" xfId="6198"/>
    <cellStyle name="Обычный 2 9 9 3" xfId="7272"/>
    <cellStyle name="Обычный 2 9 9 4" xfId="7754"/>
    <cellStyle name="Обычный 3" xfId="217"/>
    <cellStyle name="Обычный 3 10" xfId="475"/>
    <cellStyle name="Обычный 3 11" xfId="529"/>
    <cellStyle name="Обычный 3 12" xfId="604"/>
    <cellStyle name="Обычный 3 13" xfId="488"/>
    <cellStyle name="Обычный 3 14" xfId="630"/>
    <cellStyle name="Обычный 3 15" xfId="651"/>
    <cellStyle name="Обычный 3 16" xfId="796"/>
    <cellStyle name="Обычный 3 17" xfId="711"/>
    <cellStyle name="Обычный 3 18" xfId="785"/>
    <cellStyle name="Обычный 3 19" xfId="912"/>
    <cellStyle name="Обычный 3 2" xfId="297"/>
    <cellStyle name="Обычный 3 20" xfId="1031"/>
    <cellStyle name="Обычный 3 21" xfId="1062"/>
    <cellStyle name="Обычный 3 22" xfId="1137"/>
    <cellStyle name="Обычный 3 23" xfId="1183"/>
    <cellStyle name="Обычный 3 24" xfId="1227"/>
    <cellStyle name="Обычный 3 25" xfId="1267"/>
    <cellStyle name="Обычный 3 26" xfId="1277"/>
    <cellStyle name="Обычный 3 27" xfId="1417"/>
    <cellStyle name="Обычный 3 28" xfId="2337"/>
    <cellStyle name="Обычный 3 29" xfId="2193"/>
    <cellStyle name="Обычный 3 3" xfId="323"/>
    <cellStyle name="Обычный 3 30" xfId="2647"/>
    <cellStyle name="Обычный 3 31" xfId="2714"/>
    <cellStyle name="Обычный 3 32" xfId="2701"/>
    <cellStyle name="Обычный 3 33" xfId="2741"/>
    <cellStyle name="Обычный 3 34" xfId="2770"/>
    <cellStyle name="Обычный 3 35" xfId="2799"/>
    <cellStyle name="Обычный 3 36" xfId="2828"/>
    <cellStyle name="Обычный 3 37" xfId="2857"/>
    <cellStyle name="Обычный 3 38" xfId="2921"/>
    <cellStyle name="Обычный 3 39" xfId="3031"/>
    <cellStyle name="Обычный 3 4" xfId="345"/>
    <cellStyle name="Обычный 3 40" xfId="3144"/>
    <cellStyle name="Обычный 3 41" xfId="2903"/>
    <cellStyle name="Обычный 3 42" xfId="2988"/>
    <cellStyle name="Обычный 3 43" xfId="3330"/>
    <cellStyle name="Обычный 3 44" xfId="3488"/>
    <cellStyle name="Обычный 3 45" xfId="1667"/>
    <cellStyle name="Обычный 3 46" xfId="4214"/>
    <cellStyle name="Обычный 3 47" xfId="4279"/>
    <cellStyle name="Обычный 3 48" xfId="4337"/>
    <cellStyle name="Обычный 3 49" xfId="4379"/>
    <cellStyle name="Обычный 3 5" xfId="379"/>
    <cellStyle name="Обычный 3 50" xfId="4416"/>
    <cellStyle name="Обычный 3 51" xfId="3722"/>
    <cellStyle name="Обычный 3 52" xfId="4480"/>
    <cellStyle name="Обычный 3 53" xfId="3936"/>
    <cellStyle name="Обычный 3 54" xfId="4175"/>
    <cellStyle name="Обычный 3 55" xfId="4817"/>
    <cellStyle name="Обычный 3 56" xfId="4896"/>
    <cellStyle name="Обычный 3 57" xfId="5165"/>
    <cellStyle name="Обычный 3 58" xfId="5277"/>
    <cellStyle name="Обычный 3 59" xfId="5249"/>
    <cellStyle name="Обычный 3 6" xfId="406"/>
    <cellStyle name="Обычный 3 60" xfId="5600"/>
    <cellStyle name="Обычный 3 61" xfId="6356"/>
    <cellStyle name="Обычный 3 62" xfId="6470"/>
    <cellStyle name="Обычный 3 7" xfId="432"/>
    <cellStyle name="Обычный 3 8" xfId="453"/>
    <cellStyle name="Обычный 3 9" xfId="521"/>
    <cellStyle name="Обычный 4" xfId="218"/>
    <cellStyle name="Обычный 4 10" xfId="522"/>
    <cellStyle name="Обычный 4 11" xfId="551"/>
    <cellStyle name="Обычный 4 12" xfId="548"/>
    <cellStyle name="Обычный 4 13" xfId="605"/>
    <cellStyle name="Обычный 4 14" xfId="489"/>
    <cellStyle name="Обычный 4 15" xfId="631"/>
    <cellStyle name="Обычный 4 16" xfId="652"/>
    <cellStyle name="Обычный 4 17" xfId="797"/>
    <cellStyle name="Обычный 4 18" xfId="710"/>
    <cellStyle name="Обычный 4 19" xfId="786"/>
    <cellStyle name="Обычный 4 2" xfId="219"/>
    <cellStyle name="Обычный 4 2 10" xfId="552"/>
    <cellStyle name="Обычный 4 2 11" xfId="577"/>
    <cellStyle name="Обычный 4 2 12" xfId="606"/>
    <cellStyle name="Обычный 4 2 13" xfId="490"/>
    <cellStyle name="Обычный 4 2 14" xfId="632"/>
    <cellStyle name="Обычный 4 2 15" xfId="653"/>
    <cellStyle name="Обычный 4 2 16" xfId="798"/>
    <cellStyle name="Обычный 4 2 17" xfId="709"/>
    <cellStyle name="Обычный 4 2 18" xfId="787"/>
    <cellStyle name="Обычный 4 2 19" xfId="738"/>
    <cellStyle name="Обычный 4 2 2" xfId="299"/>
    <cellStyle name="Обычный 4 2 20" xfId="1033"/>
    <cellStyle name="Обычный 4 2 21" xfId="1020"/>
    <cellStyle name="Обычный 4 2 22" xfId="1279"/>
    <cellStyle name="Обычный 4 2 23" xfId="1419"/>
    <cellStyle name="Обычный 4 2 24" xfId="2214"/>
    <cellStyle name="Обычный 4 2 25" xfId="2001"/>
    <cellStyle name="Обычный 4 2 26" xfId="2594"/>
    <cellStyle name="Обычный 4 2 27" xfId="2716"/>
    <cellStyle name="Обычный 4 2 28" xfId="2745"/>
    <cellStyle name="Обычный 4 2 29" xfId="2774"/>
    <cellStyle name="Обычный 4 2 3" xfId="325"/>
    <cellStyle name="Обычный 4 2 30" xfId="2803"/>
    <cellStyle name="Обычный 4 2 31" xfId="2832"/>
    <cellStyle name="Обычный 4 2 32" xfId="2860"/>
    <cellStyle name="Обычный 4 2 33" xfId="2881"/>
    <cellStyle name="Обычный 4 2 34" xfId="2923"/>
    <cellStyle name="Обычный 4 2 35" xfId="3025"/>
    <cellStyle name="Обычный 4 2 36" xfId="3133"/>
    <cellStyle name="Обычный 4 2 37" xfId="3140"/>
    <cellStyle name="Обычный 4 2 38" xfId="3006"/>
    <cellStyle name="Обычный 4 2 39" xfId="3332"/>
    <cellStyle name="Обычный 4 2 4" xfId="347"/>
    <cellStyle name="Обычный 4 2 40" xfId="3473"/>
    <cellStyle name="Обычный 4 2 41" xfId="1652"/>
    <cellStyle name="Обычный 4 2 42" xfId="4133"/>
    <cellStyle name="Обычный 4 2 43" xfId="3108"/>
    <cellStyle name="Обычный 4 2 44" xfId="4067"/>
    <cellStyle name="Обычный 4 2 45" xfId="3769"/>
    <cellStyle name="Обычный 4 2 46" xfId="1865"/>
    <cellStyle name="Обычный 4 2 47" xfId="1843"/>
    <cellStyle name="Обычный 4 2 48" xfId="4476"/>
    <cellStyle name="Обычный 4 2 49" xfId="4451"/>
    <cellStyle name="Обычный 4 2 5" xfId="381"/>
    <cellStyle name="Обычный 4 2 50" xfId="4560"/>
    <cellStyle name="Обычный 4 2 51" xfId="4819"/>
    <cellStyle name="Обычный 4 2 52" xfId="4887"/>
    <cellStyle name="Обычный 4 2 53" xfId="5167"/>
    <cellStyle name="Обычный 4 2 54" xfId="5263"/>
    <cellStyle name="Обычный 4 2 55" xfId="5493"/>
    <cellStyle name="Обычный 4 2 56" xfId="5602"/>
    <cellStyle name="Обычный 4 2 57" xfId="6358"/>
    <cellStyle name="Обычный 4 2 58" xfId="6461"/>
    <cellStyle name="Обычный 4 2 6" xfId="408"/>
    <cellStyle name="Обычный 4 2 7" xfId="434"/>
    <cellStyle name="Обычный 4 2 8" xfId="455"/>
    <cellStyle name="Обычный 4 2 9" xfId="523"/>
    <cellStyle name="Обычный 4 20" xfId="911"/>
    <cellStyle name="Обычный 4 21" xfId="1032"/>
    <cellStyle name="Обычный 4 22" xfId="1059"/>
    <cellStyle name="Обычный 4 23" xfId="1129"/>
    <cellStyle name="Обычный 4 24" xfId="1175"/>
    <cellStyle name="Обычный 4 25" xfId="1219"/>
    <cellStyle name="Обычный 4 26" xfId="1260"/>
    <cellStyle name="Обычный 4 27" xfId="1278"/>
    <cellStyle name="Обычный 4 28" xfId="1418"/>
    <cellStyle name="Обычный 4 29" xfId="2195"/>
    <cellStyle name="Обычный 4 3" xfId="298"/>
    <cellStyle name="Обычный 4 30" xfId="1977"/>
    <cellStyle name="Обычный 4 31" xfId="2305"/>
    <cellStyle name="Обычный 4 32" xfId="2715"/>
    <cellStyle name="Обычный 4 33" xfId="2700"/>
    <cellStyle name="Обычный 4 34" xfId="2743"/>
    <cellStyle name="Обычный 4 35" xfId="2772"/>
    <cellStyle name="Обычный 4 36" xfId="2801"/>
    <cellStyle name="Обычный 4 37" xfId="2830"/>
    <cellStyle name="Обычный 4 38" xfId="2859"/>
    <cellStyle name="Обычный 4 39" xfId="2922"/>
    <cellStyle name="Обычный 4 4" xfId="324"/>
    <cellStyle name="Обычный 4 40" xfId="3077"/>
    <cellStyle name="Обычный 4 41" xfId="3139"/>
    <cellStyle name="Обычный 4 42" xfId="3145"/>
    <cellStyle name="Обычный 4 43" xfId="2991"/>
    <cellStyle name="Обычный 4 44" xfId="3331"/>
    <cellStyle name="Обычный 4 45" xfId="3420"/>
    <cellStyle name="Обычный 4 46" xfId="1765"/>
    <cellStyle name="Обычный 4 47" xfId="4199"/>
    <cellStyle name="Обычный 4 48" xfId="4268"/>
    <cellStyle name="Обычный 4 49" xfId="4325"/>
    <cellStyle name="Обычный 4 5" xfId="346"/>
    <cellStyle name="Обычный 4 50" xfId="4370"/>
    <cellStyle name="Обычный 4 51" xfId="4409"/>
    <cellStyle name="Обычный 4 52" xfId="4353"/>
    <cellStyle name="Обычный 4 53" xfId="4503"/>
    <cellStyle name="Обычный 4 54" xfId="4313"/>
    <cellStyle name="Обычный 4 55" xfId="4430"/>
    <cellStyle name="Обычный 4 56" xfId="4818"/>
    <cellStyle name="Обычный 4 57" xfId="4891"/>
    <cellStyle name="Обычный 4 58" xfId="5166"/>
    <cellStyle name="Обычный 4 59" xfId="5269"/>
    <cellStyle name="Обычный 4 6" xfId="380"/>
    <cellStyle name="Обычный 4 60" xfId="5154"/>
    <cellStyle name="Обычный 4 61" xfId="5601"/>
    <cellStyle name="Обычный 4 62" xfId="6357"/>
    <cellStyle name="Обычный 4 63" xfId="6457"/>
    <cellStyle name="Обычный 4 7" xfId="407"/>
    <cellStyle name="Обычный 4 8" xfId="433"/>
    <cellStyle name="Обычный 4 9" xfId="454"/>
    <cellStyle name="Обычный 5" xfId="220"/>
    <cellStyle name="Обычный 5 10" xfId="524"/>
    <cellStyle name="Обычный 5 11" xfId="553"/>
    <cellStyle name="Обычный 5 12" xfId="578"/>
    <cellStyle name="Обычный 5 13" xfId="607"/>
    <cellStyle name="Обычный 5 14" xfId="491"/>
    <cellStyle name="Обычный 5 15" xfId="633"/>
    <cellStyle name="Обычный 5 16" xfId="654"/>
    <cellStyle name="Обычный 5 17" xfId="799"/>
    <cellStyle name="Обычный 5 18" xfId="708"/>
    <cellStyle name="Обычный 5 19" xfId="788"/>
    <cellStyle name="Обычный 5 2" xfId="221"/>
    <cellStyle name="Обычный 5 2 2" xfId="4652"/>
    <cellStyle name="Обычный 5 2 3" xfId="4723"/>
    <cellStyle name="Обычный 5 2 4" xfId="4667"/>
    <cellStyle name="Обычный 5 2 5" xfId="4728"/>
    <cellStyle name="Обычный 5 2 6" xfId="4617"/>
    <cellStyle name="Обычный 5 2 7" xfId="4724"/>
    <cellStyle name="Обычный 5 20" xfId="737"/>
    <cellStyle name="Обычный 5 21" xfId="1034"/>
    <cellStyle name="Обычный 5 22" xfId="1019"/>
    <cellStyle name="Обычный 5 23" xfId="1280"/>
    <cellStyle name="Обычный 5 24" xfId="1420"/>
    <cellStyle name="Обычный 5 25" xfId="2235"/>
    <cellStyle name="Обычный 5 26" xfId="2523"/>
    <cellStyle name="Обычный 5 27" xfId="2613"/>
    <cellStyle name="Обычный 5 28" xfId="2717"/>
    <cellStyle name="Обычный 5 29" xfId="2746"/>
    <cellStyle name="Обычный 5 3" xfId="300"/>
    <cellStyle name="Обычный 5 30" xfId="2775"/>
    <cellStyle name="Обычный 5 31" xfId="2804"/>
    <cellStyle name="Обычный 5 32" xfId="2833"/>
    <cellStyle name="Обычный 5 33" xfId="2861"/>
    <cellStyle name="Обычный 5 34" xfId="2882"/>
    <cellStyle name="Обычный 5 35" xfId="2924"/>
    <cellStyle name="Обычный 5 36" xfId="3071"/>
    <cellStyle name="Обычный 5 37" xfId="3114"/>
    <cellStyle name="Обычный 5 38" xfId="3135"/>
    <cellStyle name="Обычный 5 39" xfId="3088"/>
    <cellStyle name="Обычный 5 4" xfId="326"/>
    <cellStyle name="Обычный 5 40" xfId="3333"/>
    <cellStyle name="Обычный 5 41" xfId="3414"/>
    <cellStyle name="Обычный 5 42" xfId="1731"/>
    <cellStyle name="Обычный 5 43" xfId="4064"/>
    <cellStyle name="Обычный 5 44" xfId="3766"/>
    <cellStyle name="Обычный 5 45" xfId="1470"/>
    <cellStyle name="Обычный 5 46" xfId="3646"/>
    <cellStyle name="Обычный 5 47" xfId="3663"/>
    <cellStyle name="Обычный 5 48" xfId="4436"/>
    <cellStyle name="Обычный 5 49" xfId="4404"/>
    <cellStyle name="Обычный 5 5" xfId="348"/>
    <cellStyle name="Обычный 5 50" xfId="1573"/>
    <cellStyle name="Обычный 5 51" xfId="3629"/>
    <cellStyle name="Обычный 5 52" xfId="4820"/>
    <cellStyle name="Обычный 5 53" xfId="4872"/>
    <cellStyle name="Обычный 5 54" xfId="5168"/>
    <cellStyle name="Обычный 5 55" xfId="5257"/>
    <cellStyle name="Обычный 5 56" xfId="5448"/>
    <cellStyle name="Обычный 5 57" xfId="5603"/>
    <cellStyle name="Обычный 5 58" xfId="6359"/>
    <cellStyle name="Обычный 5 59" xfId="6519"/>
    <cellStyle name="Обычный 5 6" xfId="382"/>
    <cellStyle name="Обычный 5 7" xfId="409"/>
    <cellStyle name="Обычный 5 8" xfId="435"/>
    <cellStyle name="Обычный 5 9" xfId="456"/>
    <cellStyle name="Обычный 6" xfId="222"/>
    <cellStyle name="Обычный 6 2" xfId="4620"/>
    <cellStyle name="Обычный 6 2 2" xfId="4653"/>
    <cellStyle name="Обычный 6 3" xfId="4621"/>
    <cellStyle name="Обычный 6 3 2" xfId="4654"/>
    <cellStyle name="Обычный 6 4" xfId="4622"/>
    <cellStyle name="Обычный 6 4 2" xfId="4655"/>
    <cellStyle name="Обычный 6 5" xfId="4623"/>
    <cellStyle name="Обычный 6 5 2" xfId="4656"/>
    <cellStyle name="Обычный 6 6" xfId="4624"/>
    <cellStyle name="Обычный 6 7" xfId="4625"/>
    <cellStyle name="Обычный 6 8" xfId="4626"/>
    <cellStyle name="Обычный 7" xfId="278"/>
    <cellStyle name="Обычный 8" xfId="1093"/>
    <cellStyle name="Обычный 8 10" xfId="3942"/>
    <cellStyle name="Обычный 8 11" xfId="3845"/>
    <cellStyle name="Обычный 8 12" xfId="1475"/>
    <cellStyle name="Обычный 8 13" xfId="4758"/>
    <cellStyle name="Обычный 8 14" xfId="5053"/>
    <cellStyle name="Обычный 8 15" xfId="4981"/>
    <cellStyle name="Обычный 8 16" xfId="5476"/>
    <cellStyle name="Обычный 8 17" xfId="5358"/>
    <cellStyle name="Обычный 8 18" xfId="5453"/>
    <cellStyle name="Обычный 8 19" xfId="5741"/>
    <cellStyle name="Обычный 8 2" xfId="1895"/>
    <cellStyle name="Обычный 8 2 2" xfId="3557"/>
    <cellStyle name="Обычный 8 2 2 2" xfId="6294"/>
    <cellStyle name="Обычный 8 2 2 3" xfId="7378"/>
    <cellStyle name="Обычный 8 2 2 4" xfId="7850"/>
    <cellStyle name="Обычный 8 2 3" xfId="3282"/>
    <cellStyle name="Обычный 8 2 3 2" xfId="6144"/>
    <cellStyle name="Обычный 8 2 3 3" xfId="7208"/>
    <cellStyle name="Обычный 8 2 3 4" xfId="7700"/>
    <cellStyle name="Обычный 8 2 4" xfId="6042"/>
    <cellStyle name="Обычный 8 2 5" xfId="7095"/>
    <cellStyle name="Обычный 8 2 6" xfId="7598"/>
    <cellStyle name="Обычный 8 20" xfId="6602"/>
    <cellStyle name="Обычный 8 21" xfId="6961"/>
    <cellStyle name="Обычный 8 3" xfId="3280"/>
    <cellStyle name="Обычный 8 3 2" xfId="3592"/>
    <cellStyle name="Обычный 8 3 2 2" xfId="6314"/>
    <cellStyle name="Обычный 8 3 2 3" xfId="7405"/>
    <cellStyle name="Обычный 8 3 2 4" xfId="7870"/>
    <cellStyle name="Обычный 8 3 3" xfId="3604"/>
    <cellStyle name="Обычный 8 3 3 2" xfId="6326"/>
    <cellStyle name="Обычный 8 3 3 3" xfId="7417"/>
    <cellStyle name="Обычный 8 3 3 4" xfId="7882"/>
    <cellStyle name="Обычный 8 3 4" xfId="6142"/>
    <cellStyle name="Обычный 8 3 5" xfId="7206"/>
    <cellStyle name="Обычный 8 3 6" xfId="7698"/>
    <cellStyle name="Обычный 8 4" xfId="1940"/>
    <cellStyle name="Обычный 8 4 2" xfId="4658"/>
    <cellStyle name="Обычный 8 4 3" xfId="7510"/>
    <cellStyle name="Обычный 8 4 4" xfId="7961"/>
    <cellStyle name="Обычный 8 5" xfId="2448"/>
    <cellStyle name="Обычный 8 5 2" xfId="4659"/>
    <cellStyle name="Обычный 8 6" xfId="1488"/>
    <cellStyle name="Обычный 8 6 2" xfId="4660"/>
    <cellStyle name="Обычный 8 7" xfId="2145"/>
    <cellStyle name="Обычный 8 8" xfId="3990"/>
    <cellStyle name="Обычный 8 9" xfId="3691"/>
    <cellStyle name="Обычный 9" xfId="1116"/>
    <cellStyle name="Обычный 9 10" xfId="3814"/>
    <cellStyle name="Обычный 9 11" xfId="3643"/>
    <cellStyle name="Обычный 9 12" xfId="3937"/>
    <cellStyle name="Обычный 9 13" xfId="4390"/>
    <cellStyle name="Обычный 9 14" xfId="3757"/>
    <cellStyle name="Обычный 9 15" xfId="1612"/>
    <cellStyle name="Обычный 9 16" xfId="5060"/>
    <cellStyle name="Обычный 9 17" xfId="4789"/>
    <cellStyle name="Обычный 9 18" xfId="5485"/>
    <cellStyle name="Обычный 9 19" xfId="5114"/>
    <cellStyle name="Обычный 9 2" xfId="1904"/>
    <cellStyle name="Обычный 9 2 2" xfId="4661"/>
    <cellStyle name="Обычный 9 2 3" xfId="6043"/>
    <cellStyle name="Обычный 9 2 4" xfId="7096"/>
    <cellStyle name="Обычный 9 2 5" xfId="7599"/>
    <cellStyle name="Обычный 9 20" xfId="5404"/>
    <cellStyle name="Обычный 9 21" xfId="5742"/>
    <cellStyle name="Обычный 9 22" xfId="6604"/>
    <cellStyle name="Обычный 9 23" xfId="6424"/>
    <cellStyle name="Обычный 9 3" xfId="3269"/>
    <cellStyle name="Обычный 9 3 2" xfId="4662"/>
    <cellStyle name="Обычный 9 3 3" xfId="6131"/>
    <cellStyle name="Обычный 9 3 4" xfId="7195"/>
    <cellStyle name="Обычный 9 3 5" xfId="7687"/>
    <cellStyle name="Обычный 9 4" xfId="3562"/>
    <cellStyle name="Обычный 9 4 2" xfId="4663"/>
    <cellStyle name="Обычный 9 4 3" xfId="6295"/>
    <cellStyle name="Обычный 9 4 4" xfId="7379"/>
    <cellStyle name="Обычный 9 4 5" xfId="7851"/>
    <cellStyle name="Обычный 9 5" xfId="3593"/>
    <cellStyle name="Обычный 9 5 2" xfId="4664"/>
    <cellStyle name="Обычный 9 5 3" xfId="6315"/>
    <cellStyle name="Обычный 9 5 4" xfId="7406"/>
    <cellStyle name="Обычный 9 5 5" xfId="7871"/>
    <cellStyle name="Обычный 9 6" xfId="1832"/>
    <cellStyle name="Обычный 9 6 2" xfId="4665"/>
    <cellStyle name="Обычный 9 6 3" xfId="7511"/>
    <cellStyle name="Обычный 9 6 4" xfId="7962"/>
    <cellStyle name="Обычный 9 7" xfId="3965"/>
    <cellStyle name="Обычный 9 8" xfId="3614"/>
    <cellStyle name="Обычный 9 9" xfId="3888"/>
    <cellStyle name="Обычный_Документ (1)" xfId="223"/>
    <cellStyle name="Обычный_Ист 8" xfId="224"/>
    <cellStyle name="Процентный 2" xfId="1139"/>
    <cellStyle name="Процентный 3" xfId="1131"/>
    <cellStyle name="Финансовый" xfId="225" builtinId="3"/>
    <cellStyle name="Финансовый 10" xfId="226"/>
    <cellStyle name="Финансовый 10 10" xfId="530"/>
    <cellStyle name="Финансовый 10 11" xfId="556"/>
    <cellStyle name="Финансовый 10 12" xfId="580"/>
    <cellStyle name="Финансовый 10 13" xfId="611"/>
    <cellStyle name="Финансовый 10 14" xfId="496"/>
    <cellStyle name="Финансовый 10 15" xfId="634"/>
    <cellStyle name="Финансовый 10 16" xfId="655"/>
    <cellStyle name="Финансовый 10 17" xfId="801"/>
    <cellStyle name="Финансовый 10 18" xfId="703"/>
    <cellStyle name="Финансовый 10 19" xfId="789"/>
    <cellStyle name="Финансовый 10 2" xfId="227"/>
    <cellStyle name="Финансовый 10 2 10" xfId="557"/>
    <cellStyle name="Финансовый 10 2 11" xfId="581"/>
    <cellStyle name="Финансовый 10 2 12" xfId="612"/>
    <cellStyle name="Финансовый 10 2 13" xfId="497"/>
    <cellStyle name="Финансовый 10 2 14" xfId="635"/>
    <cellStyle name="Финансовый 10 2 15" xfId="656"/>
    <cellStyle name="Финансовый 10 2 16" xfId="802"/>
    <cellStyle name="Финансовый 10 2 17" xfId="702"/>
    <cellStyle name="Финансовый 10 2 18" xfId="883"/>
    <cellStyle name="Финансовый 10 2 19" xfId="735"/>
    <cellStyle name="Финансовый 10 2 2" xfId="306"/>
    <cellStyle name="Финансовый 10 2 20" xfId="1036"/>
    <cellStyle name="Финансовый 10 2 21" xfId="1017"/>
    <cellStyle name="Финансовый 10 2 22" xfId="1282"/>
    <cellStyle name="Финансовый 10 2 23" xfId="1422"/>
    <cellStyle name="Финансовый 10 2 24" xfId="2215"/>
    <cellStyle name="Финансовый 10 2 25" xfId="2000"/>
    <cellStyle name="Финансовый 10 2 26" xfId="2595"/>
    <cellStyle name="Финансовый 10 2 27" xfId="2724"/>
    <cellStyle name="Финансовый 10 2 28" xfId="2753"/>
    <cellStyle name="Финансовый 10 2 29" xfId="2782"/>
    <cellStyle name="Финансовый 10 2 3" xfId="328"/>
    <cellStyle name="Финансовый 10 2 30" xfId="2811"/>
    <cellStyle name="Финансовый 10 2 31" xfId="2840"/>
    <cellStyle name="Финансовый 10 2 32" xfId="2863"/>
    <cellStyle name="Финансовый 10 2 33" xfId="2884"/>
    <cellStyle name="Финансовый 10 2 34" xfId="2926"/>
    <cellStyle name="Финансовый 10 2 35" xfId="2990"/>
    <cellStyle name="Финансовый 10 2 36" xfId="3009"/>
    <cellStyle name="Финансовый 10 2 37" xfId="3020"/>
    <cellStyle name="Финансовый 10 2 38" xfId="2961"/>
    <cellStyle name="Финансовый 10 2 39" xfId="3336"/>
    <cellStyle name="Финансовый 10 2 4" xfId="350"/>
    <cellStyle name="Финансовый 10 2 40" xfId="3401"/>
    <cellStyle name="Финансовый 10 2 41" xfId="1576"/>
    <cellStyle name="Финансовый 10 2 42" xfId="4078"/>
    <cellStyle name="Финансовый 10 2 43" xfId="1967"/>
    <cellStyle name="Финансовый 10 2 44" xfId="4171"/>
    <cellStyle name="Финансовый 10 2 45" xfId="4243"/>
    <cellStyle name="Финансовый 10 2 46" xfId="4301"/>
    <cellStyle name="Финансовый 10 2 47" xfId="4189"/>
    <cellStyle name="Финансовый 10 2 48" xfId="4457"/>
    <cellStyle name="Финансовый 10 2 49" xfId="4391"/>
    <cellStyle name="Финансовый 10 2 5" xfId="388"/>
    <cellStyle name="Финансовый 10 2 50" xfId="3890"/>
    <cellStyle name="Финансовый 10 2 51" xfId="4822"/>
    <cellStyle name="Финансовый 10 2 52" xfId="5028"/>
    <cellStyle name="Финансовый 10 2 53" xfId="5171"/>
    <cellStyle name="Финансовый 10 2 54" xfId="5544"/>
    <cellStyle name="Финансовый 10 2 55" xfId="5445"/>
    <cellStyle name="Финансовый 10 2 56" xfId="5605"/>
    <cellStyle name="Финансовый 10 2 57" xfId="6362"/>
    <cellStyle name="Финансовый 10 2 58" xfId="6471"/>
    <cellStyle name="Финансовый 10 2 6" xfId="415"/>
    <cellStyle name="Финансовый 10 2 7" xfId="437"/>
    <cellStyle name="Финансовый 10 2 8" xfId="458"/>
    <cellStyle name="Финансовый 10 2 9" xfId="531"/>
    <cellStyle name="Финансовый 10 20" xfId="736"/>
    <cellStyle name="Финансовый 10 21" xfId="1035"/>
    <cellStyle name="Финансовый 10 22" xfId="1018"/>
    <cellStyle name="Финансовый 10 23" xfId="1281"/>
    <cellStyle name="Финансовый 10 24" xfId="1421"/>
    <cellStyle name="Финансовый 10 25" xfId="2196"/>
    <cellStyle name="Финансовый 10 26" xfId="2456"/>
    <cellStyle name="Финансовый 10 27" xfId="2319"/>
    <cellStyle name="Финансовый 10 28" xfId="2723"/>
    <cellStyle name="Финансовый 10 29" xfId="2752"/>
    <cellStyle name="Финансовый 10 3" xfId="305"/>
    <cellStyle name="Финансовый 10 30" xfId="2781"/>
    <cellStyle name="Финансовый 10 31" xfId="2810"/>
    <cellStyle name="Финансовый 10 32" xfId="2839"/>
    <cellStyle name="Финансовый 10 33" xfId="2862"/>
    <cellStyle name="Финансовый 10 34" xfId="2883"/>
    <cellStyle name="Финансовый 10 35" xfId="2925"/>
    <cellStyle name="Финансовый 10 36" xfId="3005"/>
    <cellStyle name="Финансовый 10 37" xfId="3014"/>
    <cellStyle name="Финансовый 10 38" xfId="3022"/>
    <cellStyle name="Финансовый 10 39" xfId="2957"/>
    <cellStyle name="Финансовый 10 4" xfId="327"/>
    <cellStyle name="Финансовый 10 40" xfId="3335"/>
    <cellStyle name="Финансовый 10 41" xfId="3403"/>
    <cellStyle name="Финансовый 10 42" xfId="1589"/>
    <cellStyle name="Финансовый 10 43" xfId="4157"/>
    <cellStyle name="Финансовый 10 44" xfId="3107"/>
    <cellStyle name="Финансовый 10 45" xfId="3801"/>
    <cellStyle name="Финансовый 10 46" xfId="3638"/>
    <cellStyle name="Финансовый 10 47" xfId="4010"/>
    <cellStyle name="Финансовый 10 48" xfId="4440"/>
    <cellStyle name="Финансовый 10 49" xfId="4475"/>
    <cellStyle name="Финансовый 10 5" xfId="349"/>
    <cellStyle name="Финансовый 10 50" xfId="4508"/>
    <cellStyle name="Финансовый 10 51" xfId="3853"/>
    <cellStyle name="Финансовый 10 52" xfId="4821"/>
    <cellStyle name="Финансовый 10 53" xfId="5097"/>
    <cellStyle name="Финансовый 10 54" xfId="5170"/>
    <cellStyle name="Финансовый 10 55" xfId="5209"/>
    <cellStyle name="Финансовый 10 56" xfId="5451"/>
    <cellStyle name="Финансовый 10 57" xfId="5604"/>
    <cellStyle name="Финансовый 10 58" xfId="6361"/>
    <cellStyle name="Финансовый 10 59" xfId="6440"/>
    <cellStyle name="Финансовый 10 6" xfId="387"/>
    <cellStyle name="Финансовый 10 7" xfId="414"/>
    <cellStyle name="Финансовый 10 8" xfId="436"/>
    <cellStyle name="Финансовый 10 9" xfId="457"/>
    <cellStyle name="Финансовый 11" xfId="279"/>
    <cellStyle name="Финансовый 11 10" xfId="1037"/>
    <cellStyle name="Финансовый 11 11" xfId="1016"/>
    <cellStyle name="Финансовый 11 12" xfId="1451"/>
    <cellStyle name="Финансовый 11 13" xfId="2144"/>
    <cellStyle name="Финансовый 11 14" xfId="2236"/>
    <cellStyle name="Финансовый 11 15" xfId="2524"/>
    <cellStyle name="Финансовый 11 16" xfId="2575"/>
    <cellStyle name="Финансовый 11 17" xfId="2725"/>
    <cellStyle name="Финансовый 11 18" xfId="2754"/>
    <cellStyle name="Финансовый 11 19" xfId="2783"/>
    <cellStyle name="Финансовый 11 2" xfId="532"/>
    <cellStyle name="Финансовый 11 20" xfId="2812"/>
    <cellStyle name="Финансовый 11 21" xfId="2841"/>
    <cellStyle name="Финансовый 11 22" xfId="2864"/>
    <cellStyle name="Финансовый 11 23" xfId="2885"/>
    <cellStyle name="Финансовый 11 24" xfId="2946"/>
    <cellStyle name="Финансовый 11 25" xfId="3074"/>
    <cellStyle name="Финансовый 11 26" xfId="3149"/>
    <cellStyle name="Финансовый 11 27" xfId="3356"/>
    <cellStyle name="Финансовый 11 28" xfId="3538"/>
    <cellStyle name="Финансовый 11 29" xfId="2158"/>
    <cellStyle name="Финансовый 11 3" xfId="558"/>
    <cellStyle name="Финансовый 11 30" xfId="4027"/>
    <cellStyle name="Финансовый 11 31" xfId="3820"/>
    <cellStyle name="Финансовый 11 32" xfId="1943"/>
    <cellStyle name="Финансовый 11 33" xfId="3606"/>
    <cellStyle name="Финансовый 11 34" xfId="3865"/>
    <cellStyle name="Финансовый 11 35" xfId="4039"/>
    <cellStyle name="Финансовый 11 36" xfId="3730"/>
    <cellStyle name="Финансовый 11 37" xfId="4069"/>
    <cellStyle name="Финансовый 11 38" xfId="4540"/>
    <cellStyle name="Финансовый 11 39" xfId="4846"/>
    <cellStyle name="Финансовый 11 4" xfId="582"/>
    <cellStyle name="Финансовый 11 40" xfId="4902"/>
    <cellStyle name="Финансовый 11 41" xfId="5200"/>
    <cellStyle name="Финансовый 11 42" xfId="5245"/>
    <cellStyle name="Финансовый 11 43" xfId="5151"/>
    <cellStyle name="Финансовый 11 44" xfId="5621"/>
    <cellStyle name="Финансовый 11 45" xfId="6387"/>
    <cellStyle name="Финансовый 11 46" xfId="6732"/>
    <cellStyle name="Финансовый 11 5" xfId="613"/>
    <cellStyle name="Финансовый 11 6" xfId="803"/>
    <cellStyle name="Финансовый 11 7" xfId="701"/>
    <cellStyle name="Финансовый 11 8" xfId="905"/>
    <cellStyle name="Финансовый 11 9" xfId="734"/>
    <cellStyle name="Финансовый 12" xfId="3069"/>
    <cellStyle name="Финансовый 12 10" xfId="228"/>
    <cellStyle name="Финансовый 12 10 10" xfId="559"/>
    <cellStyle name="Финансовый 12 10 11" xfId="583"/>
    <cellStyle name="Финансовый 12 10 12" xfId="614"/>
    <cellStyle name="Финансовый 12 10 13" xfId="498"/>
    <cellStyle name="Финансовый 12 10 14" xfId="636"/>
    <cellStyle name="Финансовый 12 10 15" xfId="657"/>
    <cellStyle name="Финансовый 12 10 16" xfId="804"/>
    <cellStyle name="Финансовый 12 10 17" xfId="700"/>
    <cellStyle name="Финансовый 12 10 18" xfId="918"/>
    <cellStyle name="Финансовый 12 10 19" xfId="733"/>
    <cellStyle name="Финансовый 12 10 2" xfId="307"/>
    <cellStyle name="Финансовый 12 10 20" xfId="1038"/>
    <cellStyle name="Финансовый 12 10 21" xfId="1015"/>
    <cellStyle name="Финансовый 12 10 22" xfId="1283"/>
    <cellStyle name="Финансовый 12 10 23" xfId="1423"/>
    <cellStyle name="Финансовый 12 10 24" xfId="2290"/>
    <cellStyle name="Финансовый 12 10 25" xfId="2492"/>
    <cellStyle name="Финансовый 12 10 26" xfId="2248"/>
    <cellStyle name="Финансовый 12 10 27" xfId="2726"/>
    <cellStyle name="Финансовый 12 10 28" xfId="2755"/>
    <cellStyle name="Финансовый 12 10 29" xfId="2784"/>
    <cellStyle name="Финансовый 12 10 3" xfId="329"/>
    <cellStyle name="Финансовый 12 10 30" xfId="2813"/>
    <cellStyle name="Финансовый 12 10 31" xfId="2842"/>
    <cellStyle name="Финансовый 12 10 32" xfId="2865"/>
    <cellStyle name="Финансовый 12 10 33" xfId="2886"/>
    <cellStyle name="Финансовый 12 10 34" xfId="2927"/>
    <cellStyle name="Финансовый 12 10 35" xfId="2986"/>
    <cellStyle name="Финансовый 12 10 36" xfId="2997"/>
    <cellStyle name="Финансовый 12 10 37" xfId="2944"/>
    <cellStyle name="Финансовый 12 10 38" xfId="2966"/>
    <cellStyle name="Финансовый 12 10 39" xfId="3337"/>
    <cellStyle name="Финансовый 12 10 4" xfId="351"/>
    <cellStyle name="Финансовый 12 10 40" xfId="3386"/>
    <cellStyle name="Финансовый 12 10 41" xfId="1537"/>
    <cellStyle name="Финансовый 12 10 42" xfId="4009"/>
    <cellStyle name="Финансовый 12 10 43" xfId="4012"/>
    <cellStyle name="Финансовый 12 10 44" xfId="1729"/>
    <cellStyle name="Финансовый 12 10 45" xfId="3873"/>
    <cellStyle name="Финансовый 12 10 46" xfId="1535"/>
    <cellStyle name="Финансовый 12 10 47" xfId="3810"/>
    <cellStyle name="Финансовый 12 10 48" xfId="2323"/>
    <cellStyle name="Финансовый 12 10 49" xfId="3731"/>
    <cellStyle name="Финансовый 12 10 5" xfId="389"/>
    <cellStyle name="Финансовый 12 10 50" xfId="4528"/>
    <cellStyle name="Финансовый 12 10 51" xfId="4823"/>
    <cellStyle name="Финансовый 12 10 52" xfId="5033"/>
    <cellStyle name="Финансовый 12 10 53" xfId="5172"/>
    <cellStyle name="Финансовый 12 10 54" xfId="5444"/>
    <cellStyle name="Финансовый 12 10 55" xfId="5581"/>
    <cellStyle name="Финансовый 12 10 56" xfId="5606"/>
    <cellStyle name="Финансовый 12 10 57" xfId="6363"/>
    <cellStyle name="Финансовый 12 10 58" xfId="6543"/>
    <cellStyle name="Финансовый 12 10 6" xfId="416"/>
    <cellStyle name="Финансовый 12 10 7" xfId="438"/>
    <cellStyle name="Финансовый 12 10 8" xfId="459"/>
    <cellStyle name="Финансовый 12 10 9" xfId="533"/>
    <cellStyle name="Финансовый 12 2" xfId="229"/>
    <cellStyle name="Финансовый 12 2 10" xfId="560"/>
    <cellStyle name="Финансовый 12 2 11" xfId="584"/>
    <cellStyle name="Финансовый 12 2 12" xfId="615"/>
    <cellStyle name="Финансовый 12 2 13" xfId="499"/>
    <cellStyle name="Финансовый 12 2 14" xfId="637"/>
    <cellStyle name="Финансовый 12 2 15" xfId="658"/>
    <cellStyle name="Финансовый 12 2 16" xfId="805"/>
    <cellStyle name="Финансовый 12 2 17" xfId="699"/>
    <cellStyle name="Финансовый 12 2 18" xfId="884"/>
    <cellStyle name="Финансовый 12 2 19" xfId="732"/>
    <cellStyle name="Финансовый 12 2 2" xfId="308"/>
    <cellStyle name="Финансовый 12 2 20" xfId="1039"/>
    <cellStyle name="Финансовый 12 2 21" xfId="1014"/>
    <cellStyle name="Финансовый 12 2 22" xfId="1284"/>
    <cellStyle name="Финансовый 12 2 23" xfId="1424"/>
    <cellStyle name="Финансовый 12 2 24" xfId="2309"/>
    <cellStyle name="Финансовый 12 2 25" xfId="2478"/>
    <cellStyle name="Финансовый 12 2 26" xfId="2505"/>
    <cellStyle name="Финансовый 12 2 27" xfId="2727"/>
    <cellStyle name="Финансовый 12 2 28" xfId="2756"/>
    <cellStyle name="Финансовый 12 2 29" xfId="2785"/>
    <cellStyle name="Финансовый 12 2 3" xfId="330"/>
    <cellStyle name="Финансовый 12 2 30" xfId="2814"/>
    <cellStyle name="Финансовый 12 2 31" xfId="2843"/>
    <cellStyle name="Финансовый 12 2 32" xfId="2866"/>
    <cellStyle name="Финансовый 12 2 33" xfId="2887"/>
    <cellStyle name="Финансовый 12 2 34" xfId="2928"/>
    <cellStyle name="Финансовый 12 2 35" xfId="2982"/>
    <cellStyle name="Финансовый 12 2 36" xfId="3011"/>
    <cellStyle name="Финансовый 12 2 37" xfId="2902"/>
    <cellStyle name="Финансовый 12 2 38" xfId="2977"/>
    <cellStyle name="Финансовый 12 2 39" xfId="3338"/>
    <cellStyle name="Финансовый 12 2 4" xfId="352"/>
    <cellStyle name="Финансовый 12 2 40" xfId="3384"/>
    <cellStyle name="Финансовый 12 2 41" xfId="1528"/>
    <cellStyle name="Финансовый 12 2 42" xfId="4201"/>
    <cellStyle name="Финансовый 12 2 43" xfId="4269"/>
    <cellStyle name="Финансовый 12 2 44" xfId="4327"/>
    <cellStyle name="Финансовый 12 2 45" xfId="4371"/>
    <cellStyle name="Финансовый 12 2 46" xfId="4411"/>
    <cellStyle name="Финансовый 12 2 47" xfId="4164"/>
    <cellStyle name="Финансовый 12 2 48" xfId="1839"/>
    <cellStyle name="Финансовый 12 2 49" xfId="1410"/>
    <cellStyle name="Финансовый 12 2 5" xfId="390"/>
    <cellStyle name="Финансовый 12 2 50" xfId="4490"/>
    <cellStyle name="Финансовый 12 2 51" xfId="4824"/>
    <cellStyle name="Финансовый 12 2 52" xfId="4852"/>
    <cellStyle name="Финансовый 12 2 53" xfId="5173"/>
    <cellStyle name="Финансовый 12 2 54" xfId="5452"/>
    <cellStyle name="Финансовый 12 2 55" xfId="5130"/>
    <cellStyle name="Финансовый 12 2 56" xfId="5607"/>
    <cellStyle name="Финансовый 12 2 57" xfId="6364"/>
    <cellStyle name="Финансовый 12 2 58" xfId="6462"/>
    <cellStyle name="Финансовый 12 2 6" xfId="417"/>
    <cellStyle name="Финансовый 12 2 7" xfId="439"/>
    <cellStyle name="Финансовый 12 2 8" xfId="460"/>
    <cellStyle name="Финансовый 12 2 9" xfId="534"/>
    <cellStyle name="Финансовый 12 3" xfId="230"/>
    <cellStyle name="Финансовый 12 3 10" xfId="561"/>
    <cellStyle name="Финансовый 12 3 11" xfId="585"/>
    <cellStyle name="Финансовый 12 3 12" xfId="616"/>
    <cellStyle name="Финансовый 12 3 13" xfId="500"/>
    <cellStyle name="Финансовый 12 3 14" xfId="638"/>
    <cellStyle name="Финансовый 12 3 15" xfId="659"/>
    <cellStyle name="Финансовый 12 3 16" xfId="806"/>
    <cellStyle name="Финансовый 12 3 17" xfId="697"/>
    <cellStyle name="Финансовый 12 3 18" xfId="906"/>
    <cellStyle name="Финансовый 12 3 19" xfId="731"/>
    <cellStyle name="Финансовый 12 3 2" xfId="309"/>
    <cellStyle name="Финансовый 12 3 20" xfId="1040"/>
    <cellStyle name="Финансовый 12 3 21" xfId="1013"/>
    <cellStyle name="Финансовый 12 3 22" xfId="1285"/>
    <cellStyle name="Финансовый 12 3 23" xfId="1425"/>
    <cellStyle name="Финансовый 12 3 24" xfId="2284"/>
    <cellStyle name="Финансовый 12 3 25" xfId="2168"/>
    <cellStyle name="Финансовый 12 3 26" xfId="2497"/>
    <cellStyle name="Финансовый 12 3 27" xfId="2728"/>
    <cellStyle name="Финансовый 12 3 28" xfId="2757"/>
    <cellStyle name="Финансовый 12 3 29" xfId="2786"/>
    <cellStyle name="Финансовый 12 3 3" xfId="331"/>
    <cellStyle name="Финансовый 12 3 30" xfId="2815"/>
    <cellStyle name="Финансовый 12 3 31" xfId="2844"/>
    <cellStyle name="Финансовый 12 3 32" xfId="2867"/>
    <cellStyle name="Финансовый 12 3 33" xfId="2888"/>
    <cellStyle name="Финансовый 12 3 34" xfId="2929"/>
    <cellStyle name="Финансовый 12 3 35" xfId="2975"/>
    <cellStyle name="Финансовый 12 3 36" xfId="3001"/>
    <cellStyle name="Финансовый 12 3 37" xfId="3141"/>
    <cellStyle name="Финансовый 12 3 38" xfId="2983"/>
    <cellStyle name="Финансовый 12 3 39" xfId="3339"/>
    <cellStyle name="Финансовый 12 3 4" xfId="353"/>
    <cellStyle name="Финансовый 12 3 40" xfId="3381"/>
    <cellStyle name="Финансовый 12 3 41" xfId="1518"/>
    <cellStyle name="Финансовый 12 3 42" xfId="4183"/>
    <cellStyle name="Финансовый 12 3 43" xfId="4255"/>
    <cellStyle name="Финансовый 12 3 44" xfId="4312"/>
    <cellStyle name="Финансовый 12 3 45" xfId="4361"/>
    <cellStyle name="Финансовый 12 3 46" xfId="4403"/>
    <cellStyle name="Финансовый 12 3 47" xfId="4439"/>
    <cellStyle name="Финансовый 12 3 48" xfId="3767"/>
    <cellStyle name="Финансовый 12 3 49" xfId="4744"/>
    <cellStyle name="Финансовый 12 3 5" xfId="391"/>
    <cellStyle name="Финансовый 12 3 50" xfId="4128"/>
    <cellStyle name="Финансовый 12 3 51" xfId="4825"/>
    <cellStyle name="Финансовый 12 3 52" xfId="4924"/>
    <cellStyle name="Финансовый 12 3 53" xfId="5174"/>
    <cellStyle name="Финансовый 12 3 54" xfId="5206"/>
    <cellStyle name="Финансовый 12 3 55" xfId="5127"/>
    <cellStyle name="Финансовый 12 3 56" xfId="5608"/>
    <cellStyle name="Финансовый 12 3 57" xfId="6365"/>
    <cellStyle name="Финансовый 12 3 58" xfId="6518"/>
    <cellStyle name="Финансовый 12 3 6" xfId="418"/>
    <cellStyle name="Финансовый 12 3 7" xfId="440"/>
    <cellStyle name="Финансовый 12 3 8" xfId="461"/>
    <cellStyle name="Финансовый 12 3 9" xfId="535"/>
    <cellStyle name="Финансовый 12 4" xfId="231"/>
    <cellStyle name="Финансовый 12 4 10" xfId="562"/>
    <cellStyle name="Финансовый 12 4 11" xfId="586"/>
    <cellStyle name="Финансовый 12 4 12" xfId="617"/>
    <cellStyle name="Финансовый 12 4 13" xfId="501"/>
    <cellStyle name="Финансовый 12 4 14" xfId="639"/>
    <cellStyle name="Финансовый 12 4 15" xfId="660"/>
    <cellStyle name="Финансовый 12 4 16" xfId="807"/>
    <cellStyle name="Финансовый 12 4 17" xfId="696"/>
    <cellStyle name="Финансовый 12 4 18" xfId="919"/>
    <cellStyle name="Финансовый 12 4 19" xfId="730"/>
    <cellStyle name="Финансовый 12 4 2" xfId="310"/>
    <cellStyle name="Финансовый 12 4 20" xfId="1041"/>
    <cellStyle name="Финансовый 12 4 21" xfId="1012"/>
    <cellStyle name="Финансовый 12 4 22" xfId="1286"/>
    <cellStyle name="Финансовый 12 4 23" xfId="1426"/>
    <cellStyle name="Финансовый 12 4 24" xfId="2411"/>
    <cellStyle name="Финансовый 12 4 25" xfId="2171"/>
    <cellStyle name="Финансовый 12 4 26" xfId="2545"/>
    <cellStyle name="Финансовый 12 4 27" xfId="2729"/>
    <cellStyle name="Финансовый 12 4 28" xfId="2758"/>
    <cellStyle name="Финансовый 12 4 29" xfId="2787"/>
    <cellStyle name="Финансовый 12 4 3" xfId="332"/>
    <cellStyle name="Финансовый 12 4 30" xfId="2816"/>
    <cellStyle name="Финансовый 12 4 31" xfId="2845"/>
    <cellStyle name="Финансовый 12 4 32" xfId="2868"/>
    <cellStyle name="Финансовый 12 4 33" xfId="2889"/>
    <cellStyle name="Финансовый 12 4 34" xfId="2930"/>
    <cellStyle name="Финансовый 12 4 35" xfId="2964"/>
    <cellStyle name="Финансовый 12 4 36" xfId="2996"/>
    <cellStyle name="Финансовый 12 4 37" xfId="3136"/>
    <cellStyle name="Финансовый 12 4 38" xfId="2987"/>
    <cellStyle name="Финансовый 12 4 39" xfId="3340"/>
    <cellStyle name="Финансовый 12 4 4" xfId="354"/>
    <cellStyle name="Финансовый 12 4 40" xfId="3376"/>
    <cellStyle name="Финансовый 12 4 41" xfId="1510"/>
    <cellStyle name="Финансовый 12 4 42" xfId="4095"/>
    <cellStyle name="Финансовый 12 4 43" xfId="1664"/>
    <cellStyle name="Финансовый 12 4 44" xfId="4190"/>
    <cellStyle name="Финансовый 12 4 45" xfId="4261"/>
    <cellStyle name="Финансовый 12 4 46" xfId="4317"/>
    <cellStyle name="Финансовый 12 4 47" xfId="4425"/>
    <cellStyle name="Финансовый 12 4 48" xfId="1639"/>
    <cellStyle name="Финансовый 12 4 49" xfId="1881"/>
    <cellStyle name="Финансовый 12 4 5" xfId="392"/>
    <cellStyle name="Финансовый 12 4 50" xfId="3770"/>
    <cellStyle name="Финансовый 12 4 51" xfId="4826"/>
    <cellStyle name="Финансовый 12 4 52" xfId="4982"/>
    <cellStyle name="Финансовый 12 4 53" xfId="5175"/>
    <cellStyle name="Финансовый 12 4 54" xfId="5307"/>
    <cellStyle name="Финансовый 12 4 55" xfId="5543"/>
    <cellStyle name="Финансовый 12 4 56" xfId="5609"/>
    <cellStyle name="Финансовый 12 4 57" xfId="6366"/>
    <cellStyle name="Финансовый 12 4 58" xfId="6450"/>
    <cellStyle name="Финансовый 12 4 6" xfId="419"/>
    <cellStyle name="Финансовый 12 4 7" xfId="441"/>
    <cellStyle name="Финансовый 12 4 8" xfId="462"/>
    <cellStyle name="Финансовый 12 4 9" xfId="536"/>
    <cellStyle name="Финансовый 12 5" xfId="232"/>
    <cellStyle name="Финансовый 12 5 10" xfId="563"/>
    <cellStyle name="Финансовый 12 5 11" xfId="587"/>
    <cellStyle name="Финансовый 12 5 12" xfId="618"/>
    <cellStyle name="Финансовый 12 5 13" xfId="502"/>
    <cellStyle name="Финансовый 12 5 14" xfId="640"/>
    <cellStyle name="Финансовый 12 5 15" xfId="661"/>
    <cellStyle name="Финансовый 12 5 16" xfId="808"/>
    <cellStyle name="Финансовый 12 5 17" xfId="695"/>
    <cellStyle name="Финансовый 12 5 18" xfId="885"/>
    <cellStyle name="Финансовый 12 5 19" xfId="729"/>
    <cellStyle name="Финансовый 12 5 2" xfId="311"/>
    <cellStyle name="Финансовый 12 5 20" xfId="1042"/>
    <cellStyle name="Финансовый 12 5 21" xfId="1011"/>
    <cellStyle name="Финансовый 12 5 22" xfId="1287"/>
    <cellStyle name="Финансовый 12 5 23" xfId="1427"/>
    <cellStyle name="Финансовый 12 5 24" xfId="2436"/>
    <cellStyle name="Финансовый 12 5 25" xfId="2059"/>
    <cellStyle name="Финансовый 12 5 26" xfId="2306"/>
    <cellStyle name="Финансовый 12 5 27" xfId="2730"/>
    <cellStyle name="Финансовый 12 5 28" xfId="2759"/>
    <cellStyle name="Финансовый 12 5 29" xfId="2788"/>
    <cellStyle name="Финансовый 12 5 3" xfId="333"/>
    <cellStyle name="Финансовый 12 5 30" xfId="2817"/>
    <cellStyle name="Финансовый 12 5 31" xfId="2846"/>
    <cellStyle name="Финансовый 12 5 32" xfId="2869"/>
    <cellStyle name="Финансовый 12 5 33" xfId="2890"/>
    <cellStyle name="Финансовый 12 5 34" xfId="2931"/>
    <cellStyle name="Финансовый 12 5 35" xfId="2959"/>
    <cellStyle name="Финансовый 12 5 36" xfId="2914"/>
    <cellStyle name="Финансовый 12 5 37" xfId="3132"/>
    <cellStyle name="Финансовый 12 5 38" xfId="2942"/>
    <cellStyle name="Финансовый 12 5 39" xfId="3341"/>
    <cellStyle name="Финансовый 12 5 4" xfId="355"/>
    <cellStyle name="Финансовый 12 5 40" xfId="3370"/>
    <cellStyle name="Финансовый 12 5 41" xfId="1491"/>
    <cellStyle name="Финансовый 12 5 42" xfId="4036"/>
    <cellStyle name="Финансовый 12 5 43" xfId="3628"/>
    <cellStyle name="Финансовый 12 5 44" xfId="4090"/>
    <cellStyle name="Финансовый 12 5 45" xfId="1600"/>
    <cellStyle name="Финансовый 12 5 46" xfId="4109"/>
    <cellStyle name="Финансовый 12 5 47" xfId="4365"/>
    <cellStyle name="Финансовый 12 5 48" xfId="1646"/>
    <cellStyle name="Финансовый 12 5 49" xfId="4563"/>
    <cellStyle name="Финансовый 12 5 5" xfId="393"/>
    <cellStyle name="Финансовый 12 5 50" xfId="4521"/>
    <cellStyle name="Финансовый 12 5 51" xfId="4827"/>
    <cellStyle name="Финансовый 12 5 52" xfId="4917"/>
    <cellStyle name="Финансовый 12 5 53" xfId="5176"/>
    <cellStyle name="Финансовый 12 5 54" xfId="5385"/>
    <cellStyle name="Финансовый 12 5 55" xfId="5531"/>
    <cellStyle name="Финансовый 12 5 56" xfId="5610"/>
    <cellStyle name="Финансовый 12 5 57" xfId="6367"/>
    <cellStyle name="Финансовый 12 5 58" xfId="6444"/>
    <cellStyle name="Финансовый 12 5 6" xfId="420"/>
    <cellStyle name="Финансовый 12 5 7" xfId="442"/>
    <cellStyle name="Финансовый 12 5 8" xfId="463"/>
    <cellStyle name="Финансовый 12 5 9" xfId="537"/>
    <cellStyle name="Финансовый 12 6" xfId="233"/>
    <cellStyle name="Финансовый 12 6 10" xfId="564"/>
    <cellStyle name="Финансовый 12 6 11" xfId="588"/>
    <cellStyle name="Финансовый 12 6 12" xfId="619"/>
    <cellStyle name="Финансовый 12 6 13" xfId="503"/>
    <cellStyle name="Финансовый 12 6 14" xfId="641"/>
    <cellStyle name="Финансовый 12 6 15" xfId="662"/>
    <cellStyle name="Финансовый 12 6 16" xfId="809"/>
    <cellStyle name="Финансовый 12 6 17" xfId="694"/>
    <cellStyle name="Финансовый 12 6 18" xfId="907"/>
    <cellStyle name="Финансовый 12 6 19" xfId="728"/>
    <cellStyle name="Финансовый 12 6 2" xfId="312"/>
    <cellStyle name="Финансовый 12 6 20" xfId="1043"/>
    <cellStyle name="Финансовый 12 6 21" xfId="1010"/>
    <cellStyle name="Финансовый 12 6 22" xfId="1288"/>
    <cellStyle name="Финансовый 12 6 23" xfId="1428"/>
    <cellStyle name="Финансовый 12 6 24" xfId="2339"/>
    <cellStyle name="Финансовый 12 6 25" xfId="1995"/>
    <cellStyle name="Финансовый 12 6 26" xfId="2135"/>
    <cellStyle name="Финансовый 12 6 27" xfId="2731"/>
    <cellStyle name="Финансовый 12 6 28" xfId="2760"/>
    <cellStyle name="Финансовый 12 6 29" xfId="2789"/>
    <cellStyle name="Финансовый 12 6 3" xfId="334"/>
    <cellStyle name="Финансовый 12 6 30" xfId="2818"/>
    <cellStyle name="Финансовый 12 6 31" xfId="2847"/>
    <cellStyle name="Финансовый 12 6 32" xfId="2870"/>
    <cellStyle name="Финансовый 12 6 33" xfId="2891"/>
    <cellStyle name="Финансовый 12 6 34" xfId="2932"/>
    <cellStyle name="Финансовый 12 6 35" xfId="3113"/>
    <cellStyle name="Финансовый 12 6 36" xfId="2913"/>
    <cellStyle name="Финансовый 12 6 37" xfId="3130"/>
    <cellStyle name="Финансовый 12 6 38" xfId="3008"/>
    <cellStyle name="Финансовый 12 6 39" xfId="3342"/>
    <cellStyle name="Финансовый 12 6 4" xfId="356"/>
    <cellStyle name="Финансовый 12 6 40" xfId="3367"/>
    <cellStyle name="Финансовый 12 6 41" xfId="1481"/>
    <cellStyle name="Финансовый 12 6 42" xfId="4218"/>
    <cellStyle name="Финансовый 12 6 43" xfId="4281"/>
    <cellStyle name="Финансовый 12 6 44" xfId="4339"/>
    <cellStyle name="Финансовый 12 6 45" xfId="4381"/>
    <cellStyle name="Финансовый 12 6 46" xfId="4418"/>
    <cellStyle name="Финансовый 12 6 47" xfId="3703"/>
    <cellStyle name="Финансовый 12 6 48" xfId="4556"/>
    <cellStyle name="Финансовый 12 6 49" xfId="3125"/>
    <cellStyle name="Финансовый 12 6 5" xfId="394"/>
    <cellStyle name="Финансовый 12 6 50" xfId="3822"/>
    <cellStyle name="Финансовый 12 6 51" xfId="4828"/>
    <cellStyle name="Финансовый 12 6 52" xfId="4965"/>
    <cellStyle name="Финансовый 12 6 53" xfId="5177"/>
    <cellStyle name="Финансовый 12 6 54" xfId="5297"/>
    <cellStyle name="Финансовый 12 6 55" xfId="5194"/>
    <cellStyle name="Финансовый 12 6 56" xfId="5611"/>
    <cellStyle name="Финансовый 12 6 57" xfId="6368"/>
    <cellStyle name="Финансовый 12 6 58" xfId="6439"/>
    <cellStyle name="Финансовый 12 6 6" xfId="421"/>
    <cellStyle name="Финансовый 12 6 7" xfId="443"/>
    <cellStyle name="Финансовый 12 6 8" xfId="464"/>
    <cellStyle name="Финансовый 12 6 9" xfId="538"/>
    <cellStyle name="Финансовый 12 7" xfId="234"/>
    <cellStyle name="Финансовый 12 7 10" xfId="565"/>
    <cellStyle name="Финансовый 12 7 11" xfId="589"/>
    <cellStyle name="Финансовый 12 7 12" xfId="620"/>
    <cellStyle name="Финансовый 12 7 13" xfId="504"/>
    <cellStyle name="Финансовый 12 7 14" xfId="642"/>
    <cellStyle name="Финансовый 12 7 15" xfId="663"/>
    <cellStyle name="Финансовый 12 7 16" xfId="810"/>
    <cellStyle name="Финансовый 12 7 17" xfId="693"/>
    <cellStyle name="Финансовый 12 7 18" xfId="920"/>
    <cellStyle name="Финансовый 12 7 19" xfId="727"/>
    <cellStyle name="Финансовый 12 7 2" xfId="313"/>
    <cellStyle name="Финансовый 12 7 20" xfId="1044"/>
    <cellStyle name="Финансовый 12 7 21" xfId="1009"/>
    <cellStyle name="Финансовый 12 7 22" xfId="1289"/>
    <cellStyle name="Финансовый 12 7 23" xfId="1429"/>
    <cellStyle name="Финансовый 12 7 24" xfId="2197"/>
    <cellStyle name="Финансовый 12 7 25" xfId="2457"/>
    <cellStyle name="Финансовый 12 7 26" xfId="2329"/>
    <cellStyle name="Финансовый 12 7 27" xfId="2732"/>
    <cellStyle name="Финансовый 12 7 28" xfId="2761"/>
    <cellStyle name="Финансовый 12 7 29" xfId="2790"/>
    <cellStyle name="Финансовый 12 7 3" xfId="335"/>
    <cellStyle name="Финансовый 12 7 30" xfId="2819"/>
    <cellStyle name="Финансовый 12 7 31" xfId="2848"/>
    <cellStyle name="Финансовый 12 7 32" xfId="2871"/>
    <cellStyle name="Финансовый 12 7 33" xfId="2892"/>
    <cellStyle name="Финансовый 12 7 34" xfId="2933"/>
    <cellStyle name="Финансовый 12 7 35" xfId="3117"/>
    <cellStyle name="Финансовый 12 7 36" xfId="2912"/>
    <cellStyle name="Финансовый 12 7 37" xfId="3076"/>
    <cellStyle name="Финансовый 12 7 38" xfId="2948"/>
    <cellStyle name="Финансовый 12 7 39" xfId="3343"/>
    <cellStyle name="Финансовый 12 7 4" xfId="357"/>
    <cellStyle name="Финансовый 12 7 40" xfId="3532"/>
    <cellStyle name="Финансовый 12 7 41" xfId="2140"/>
    <cellStyle name="Финансовый 12 7 42" xfId="4155"/>
    <cellStyle name="Финансовый 12 7 43" xfId="1575"/>
    <cellStyle name="Финансовый 12 7 44" xfId="4130"/>
    <cellStyle name="Финансовый 12 7 45" xfId="3755"/>
    <cellStyle name="Финансовый 12 7 46" xfId="2161"/>
    <cellStyle name="Финансовый 12 7 47" xfId="3615"/>
    <cellStyle name="Финансовый 12 7 48" xfId="4529"/>
    <cellStyle name="Финансовый 12 7 49" xfId="3904"/>
    <cellStyle name="Финансовый 12 7 5" xfId="395"/>
    <cellStyle name="Финансовый 12 7 50" xfId="4017"/>
    <cellStyle name="Финансовый 12 7 51" xfId="4829"/>
    <cellStyle name="Финансовый 12 7 52" xfId="4909"/>
    <cellStyle name="Финансовый 12 7 53" xfId="5178"/>
    <cellStyle name="Финансовый 12 7 54" xfId="5353"/>
    <cellStyle name="Финансовый 12 7 55" xfId="5517"/>
    <cellStyle name="Финансовый 12 7 56" xfId="5612"/>
    <cellStyle name="Финансовый 12 7 57" xfId="6369"/>
    <cellStyle name="Финансовый 12 7 58" xfId="7421"/>
    <cellStyle name="Финансовый 12 7 6" xfId="422"/>
    <cellStyle name="Финансовый 12 7 7" xfId="444"/>
    <cellStyle name="Финансовый 12 7 8" xfId="465"/>
    <cellStyle name="Финансовый 12 7 9" xfId="539"/>
    <cellStyle name="Финансовый 12 8" xfId="235"/>
    <cellStyle name="Финансовый 12 8 10" xfId="566"/>
    <cellStyle name="Финансовый 12 8 11" xfId="590"/>
    <cellStyle name="Финансовый 12 8 12" xfId="621"/>
    <cellStyle name="Финансовый 12 8 13" xfId="505"/>
    <cellStyle name="Финансовый 12 8 14" xfId="643"/>
    <cellStyle name="Финансовый 12 8 15" xfId="664"/>
    <cellStyle name="Финансовый 12 8 16" xfId="811"/>
    <cellStyle name="Финансовый 12 8 17" xfId="692"/>
    <cellStyle name="Финансовый 12 8 18" xfId="886"/>
    <cellStyle name="Финансовый 12 8 19" xfId="726"/>
    <cellStyle name="Финансовый 12 8 2" xfId="314"/>
    <cellStyle name="Финансовый 12 8 20" xfId="1045"/>
    <cellStyle name="Финансовый 12 8 21" xfId="1008"/>
    <cellStyle name="Финансовый 12 8 22" xfId="1290"/>
    <cellStyle name="Финансовый 12 8 23" xfId="1430"/>
    <cellStyle name="Финансовый 12 8 24" xfId="2216"/>
    <cellStyle name="Финансовый 12 8 25" xfId="1999"/>
    <cellStyle name="Финансовый 12 8 26" xfId="2596"/>
    <cellStyle name="Финансовый 12 8 27" xfId="2733"/>
    <cellStyle name="Финансовый 12 8 28" xfId="2762"/>
    <cellStyle name="Финансовый 12 8 29" xfId="2791"/>
    <cellStyle name="Финансовый 12 8 3" xfId="336"/>
    <cellStyle name="Финансовый 12 8 30" xfId="2820"/>
    <cellStyle name="Финансовый 12 8 31" xfId="2849"/>
    <cellStyle name="Финансовый 12 8 32" xfId="2872"/>
    <cellStyle name="Финансовый 12 8 33" xfId="2893"/>
    <cellStyle name="Финансовый 12 8 34" xfId="2934"/>
    <cellStyle name="Финансовый 12 8 35" xfId="2955"/>
    <cellStyle name="Финансовый 12 8 36" xfId="2911"/>
    <cellStyle name="Финансовый 12 8 37" xfId="3072"/>
    <cellStyle name="Финансовый 12 8 38" xfId="2949"/>
    <cellStyle name="Финансовый 12 8 39" xfId="3344"/>
    <cellStyle name="Финансовый 12 8 4" xfId="358"/>
    <cellStyle name="Финансовый 12 8 40" xfId="3539"/>
    <cellStyle name="Финансовый 12 8 41" xfId="2159"/>
    <cellStyle name="Финансовый 12 8 42" xfId="4075"/>
    <cellStyle name="Финансовый 12 8 43" xfId="1951"/>
    <cellStyle name="Финансовый 12 8 44" xfId="3806"/>
    <cellStyle name="Финансовый 12 8 45" xfId="3832"/>
    <cellStyle name="Финансовый 12 8 46" xfId="3694"/>
    <cellStyle name="Финансовый 12 8 47" xfId="4099"/>
    <cellStyle name="Финансовый 12 8 48" xfId="1787"/>
    <cellStyle name="Финансовый 12 8 49" xfId="4555"/>
    <cellStyle name="Финансовый 12 8 5" xfId="396"/>
    <cellStyle name="Финансовый 12 8 50" xfId="2455"/>
    <cellStyle name="Финансовый 12 8 51" xfId="4830"/>
    <cellStyle name="Финансовый 12 8 52" xfId="4906"/>
    <cellStyle name="Финансовый 12 8 53" xfId="5179"/>
    <cellStyle name="Финансовый 12 8 54" xfId="5285"/>
    <cellStyle name="Финансовый 12 8 55" xfId="5364"/>
    <cellStyle name="Финансовый 12 8 56" xfId="5613"/>
    <cellStyle name="Финансовый 12 8 57" xfId="6370"/>
    <cellStyle name="Финансовый 12 8 58" xfId="7260"/>
    <cellStyle name="Финансовый 12 8 6" xfId="423"/>
    <cellStyle name="Финансовый 12 8 7" xfId="445"/>
    <cellStyle name="Финансовый 12 8 8" xfId="466"/>
    <cellStyle name="Финансовый 12 8 9" xfId="540"/>
    <cellStyle name="Финансовый 12 9" xfId="236"/>
    <cellStyle name="Финансовый 12 9 10" xfId="567"/>
    <cellStyle name="Финансовый 12 9 11" xfId="591"/>
    <cellStyle name="Финансовый 12 9 12" xfId="622"/>
    <cellStyle name="Финансовый 12 9 13" xfId="506"/>
    <cellStyle name="Финансовый 12 9 14" xfId="644"/>
    <cellStyle name="Финансовый 12 9 15" xfId="665"/>
    <cellStyle name="Финансовый 12 9 16" xfId="812"/>
    <cellStyle name="Финансовый 12 9 17" xfId="691"/>
    <cellStyle name="Финансовый 12 9 18" xfId="908"/>
    <cellStyle name="Финансовый 12 9 19" xfId="725"/>
    <cellStyle name="Финансовый 12 9 2" xfId="315"/>
    <cellStyle name="Финансовый 12 9 20" xfId="1046"/>
    <cellStyle name="Финансовый 12 9 21" xfId="1007"/>
    <cellStyle name="Финансовый 12 9 22" xfId="1291"/>
    <cellStyle name="Финансовый 12 9 23" xfId="1431"/>
    <cellStyle name="Финансовый 12 9 24" xfId="2237"/>
    <cellStyle name="Финансовый 12 9 25" xfId="2525"/>
    <cellStyle name="Финансовый 12 9 26" xfId="2614"/>
    <cellStyle name="Финансовый 12 9 27" xfId="2734"/>
    <cellStyle name="Финансовый 12 9 28" xfId="2763"/>
    <cellStyle name="Финансовый 12 9 29" xfId="2792"/>
    <cellStyle name="Финансовый 12 9 3" xfId="337"/>
    <cellStyle name="Финансовый 12 9 30" xfId="2821"/>
    <cellStyle name="Финансовый 12 9 31" xfId="2850"/>
    <cellStyle name="Финансовый 12 9 32" xfId="2873"/>
    <cellStyle name="Финансовый 12 9 33" xfId="2894"/>
    <cellStyle name="Финансовый 12 9 34" xfId="2935"/>
    <cellStyle name="Финансовый 12 9 35" xfId="3032"/>
    <cellStyle name="Финансовый 12 9 36" xfId="2910"/>
    <cellStyle name="Финансовый 12 9 37" xfId="3109"/>
    <cellStyle name="Финансовый 12 9 38" xfId="2998"/>
    <cellStyle name="Финансовый 12 9 39" xfId="3345"/>
    <cellStyle name="Финансовый 12 9 4" xfId="359"/>
    <cellStyle name="Финансовый 12 9 40" xfId="3364"/>
    <cellStyle name="Финансовый 12 9 41" xfId="1837"/>
    <cellStyle name="Финансовый 12 9 42" xfId="4005"/>
    <cellStyle name="Финансовый 12 9 43" xfId="1960"/>
    <cellStyle name="Финансовый 12 9 44" xfId="1549"/>
    <cellStyle name="Финансовый 12 9 45" xfId="1737"/>
    <cellStyle name="Финансовый 12 9 46" xfId="3828"/>
    <cellStyle name="Финансовый 12 9 47" xfId="4415"/>
    <cellStyle name="Финансовый 12 9 48" xfId="4549"/>
    <cellStyle name="Финансовый 12 9 49" xfId="1916"/>
    <cellStyle name="Финансовый 12 9 5" xfId="397"/>
    <cellStyle name="Финансовый 12 9 50" xfId="3919"/>
    <cellStyle name="Финансовый 12 9 51" xfId="4831"/>
    <cellStyle name="Финансовый 12 9 52" xfId="4879"/>
    <cellStyle name="Финансовый 12 9 53" xfId="5180"/>
    <cellStyle name="Финансовый 12 9 54" xfId="5281"/>
    <cellStyle name="Финансовый 12 9 55" xfId="5147"/>
    <cellStyle name="Финансовый 12 9 56" xfId="5614"/>
    <cellStyle name="Финансовый 12 9 57" xfId="6371"/>
    <cellStyle name="Финансовый 12 9 58" xfId="7254"/>
    <cellStyle name="Финансовый 12 9 6" xfId="424"/>
    <cellStyle name="Финансовый 12 9 7" xfId="446"/>
    <cellStyle name="Финансовый 12 9 8" xfId="467"/>
    <cellStyle name="Финансовый 12 9 9" xfId="541"/>
    <cellStyle name="Финансовый 14" xfId="280"/>
    <cellStyle name="Финансовый 14 10" xfId="1047"/>
    <cellStyle name="Финансовый 14 11" xfId="1006"/>
    <cellStyle name="Финансовый 14 12" xfId="1452"/>
    <cellStyle name="Финансовый 14 13" xfId="2138"/>
    <cellStyle name="Финансовый 14 14" xfId="2291"/>
    <cellStyle name="Финансовый 14 15" xfId="2542"/>
    <cellStyle name="Финансовый 14 16" xfId="2163"/>
    <cellStyle name="Финансовый 14 17" xfId="2735"/>
    <cellStyle name="Финансовый 14 18" xfId="2764"/>
    <cellStyle name="Финансовый 14 19" xfId="2793"/>
    <cellStyle name="Финансовый 14 2" xfId="542"/>
    <cellStyle name="Финансовый 14 20" xfId="2822"/>
    <cellStyle name="Финансовый 14 21" xfId="2851"/>
    <cellStyle name="Финансовый 14 22" xfId="2874"/>
    <cellStyle name="Финансовый 14 23" xfId="2895"/>
    <cellStyle name="Финансовый 14 24" xfId="2947"/>
    <cellStyle name="Финансовый 14 25" xfId="3121"/>
    <cellStyle name="Финансовый 14 26" xfId="3150"/>
    <cellStyle name="Финансовый 14 27" xfId="3357"/>
    <cellStyle name="Финансовый 14 28" xfId="3363"/>
    <cellStyle name="Финансовый 14 29" xfId="1838"/>
    <cellStyle name="Финансовый 14 3" xfId="568"/>
    <cellStyle name="Финансовый 14 30" xfId="3962"/>
    <cellStyle name="Финансовый 14 31" xfId="3633"/>
    <cellStyle name="Финансовый 14 32" xfId="3707"/>
    <cellStyle name="Финансовый 14 33" xfId="3882"/>
    <cellStyle name="Финансовый 14 34" xfId="3736"/>
    <cellStyle name="Финансовый 14 35" xfId="4177"/>
    <cellStyle name="Финансовый 14 36" xfId="2413"/>
    <cellStyle name="Финансовый 14 37" xfId="4152"/>
    <cellStyle name="Финансовый 14 38" xfId="1969"/>
    <cellStyle name="Финансовый 14 39" xfId="4847"/>
    <cellStyle name="Финансовый 14 4" xfId="592"/>
    <cellStyle name="Финансовый 14 40" xfId="4894"/>
    <cellStyle name="Финансовый 14 41" xfId="5201"/>
    <cellStyle name="Финансовый 14 42" xfId="5275"/>
    <cellStyle name="Финансовый 14 43" xfId="5347"/>
    <cellStyle name="Финансовый 14 44" xfId="5622"/>
    <cellStyle name="Финансовый 14 45" xfId="6388"/>
    <cellStyle name="Финансовый 14 46" xfId="6690"/>
    <cellStyle name="Финансовый 14 5" xfId="623"/>
    <cellStyle name="Финансовый 14 6" xfId="813"/>
    <cellStyle name="Финансовый 14 7" xfId="689"/>
    <cellStyle name="Финансовый 14 8" xfId="921"/>
    <cellStyle name="Финансовый 14 9" xfId="724"/>
    <cellStyle name="Финансовый 15 2" xfId="4628"/>
    <cellStyle name="Финансовый 15 2 2" xfId="4669"/>
    <cellStyle name="Финансовый 16" xfId="4629"/>
    <cellStyle name="Финансовый 16 2" xfId="4670"/>
    <cellStyle name="Финансовый 2" xfId="237"/>
    <cellStyle name="Финансовый 2 10" xfId="569"/>
    <cellStyle name="Финансовый 2 10 2" xfId="4671"/>
    <cellStyle name="Финансовый 2 11" xfId="593"/>
    <cellStyle name="Финансовый 2 11 2" xfId="4672"/>
    <cellStyle name="Финансовый 2 12" xfId="624"/>
    <cellStyle name="Финансовый 2 12 2" xfId="4673"/>
    <cellStyle name="Финансовый 2 13" xfId="507"/>
    <cellStyle name="Финансовый 2 13 2" xfId="4674"/>
    <cellStyle name="Финансовый 2 14" xfId="645"/>
    <cellStyle name="Финансовый 2 14 2" xfId="4675"/>
    <cellStyle name="Финансовый 2 15" xfId="666"/>
    <cellStyle name="Финансовый 2 15 2" xfId="4676"/>
    <cellStyle name="Финансовый 2 16" xfId="814"/>
    <cellStyle name="Финансовый 2 16 2" xfId="4677"/>
    <cellStyle name="Финансовый 2 17" xfId="688"/>
    <cellStyle name="Финансовый 2 17 2" xfId="4678"/>
    <cellStyle name="Финансовый 2 18" xfId="672"/>
    <cellStyle name="Финансовый 2 18 2" xfId="4679"/>
    <cellStyle name="Финансовый 2 19" xfId="723"/>
    <cellStyle name="Финансовый 2 19 2" xfId="4680"/>
    <cellStyle name="Финансовый 2 2" xfId="316"/>
    <cellStyle name="Финансовый 2 2 2" xfId="1141"/>
    <cellStyle name="Финансовый 2 2 2 2" xfId="4681"/>
    <cellStyle name="Финансовый 2 2 2 3" xfId="4727"/>
    <cellStyle name="Финансовый 2 2 2 4" xfId="4632"/>
    <cellStyle name="Финансовый 2 2 2 5" xfId="4729"/>
    <cellStyle name="Финансовый 2 2 2 6" xfId="4733"/>
    <cellStyle name="Финансовый 2 2 2 7" xfId="4604"/>
    <cellStyle name="Финансовый 2 2 3" xfId="1187"/>
    <cellStyle name="Финансовый 2 2 4" xfId="1231"/>
    <cellStyle name="Финансовый 2 2 5" xfId="1270"/>
    <cellStyle name="Финансовый 2 20" xfId="1048"/>
    <cellStyle name="Финансовый 2 21" xfId="1005"/>
    <cellStyle name="Финансовый 2 22" xfId="1128"/>
    <cellStyle name="Финансовый 2 23" xfId="1174"/>
    <cellStyle name="Финансовый 2 24" xfId="1218"/>
    <cellStyle name="Финансовый 2 25" xfId="1259"/>
    <cellStyle name="Финансовый 2 26" xfId="1292"/>
    <cellStyle name="Финансовый 2 27" xfId="1432"/>
    <cellStyle name="Финансовый 2 28" xfId="2310"/>
    <cellStyle name="Финансовый 2 29" xfId="2477"/>
    <cellStyle name="Финансовый 2 3" xfId="338"/>
    <cellStyle name="Финансовый 2 3 2" xfId="4682"/>
    <cellStyle name="Финансовый 2 30" xfId="2502"/>
    <cellStyle name="Финансовый 2 31" xfId="2736"/>
    <cellStyle name="Финансовый 2 32" xfId="2765"/>
    <cellStyle name="Финансовый 2 33" xfId="2794"/>
    <cellStyle name="Финансовый 2 34" xfId="2823"/>
    <cellStyle name="Финансовый 2 35" xfId="2852"/>
    <cellStyle name="Финансовый 2 36" xfId="2875"/>
    <cellStyle name="Финансовый 2 37" xfId="2896"/>
    <cellStyle name="Финансовый 2 38" xfId="2936"/>
    <cellStyle name="Финансовый 2 39" xfId="3086"/>
    <cellStyle name="Финансовый 2 4" xfId="360"/>
    <cellStyle name="Финансовый 2 4 2" xfId="4683"/>
    <cellStyle name="Финансовый 2 40" xfId="2909"/>
    <cellStyle name="Финансовый 2 41" xfId="3094"/>
    <cellStyle name="Финансовый 2 42" xfId="3012"/>
    <cellStyle name="Финансовый 2 43" xfId="3346"/>
    <cellStyle name="Финансовый 2 44" xfId="3428"/>
    <cellStyle name="Финансовый 2 45" xfId="1861"/>
    <cellStyle name="Финансовый 2 46" xfId="4217"/>
    <cellStyle name="Финансовый 2 47" xfId="4280"/>
    <cellStyle name="Финансовый 2 48" xfId="4338"/>
    <cellStyle name="Финансовый 2 49" xfId="4380"/>
    <cellStyle name="Финансовый 2 5" xfId="398"/>
    <cellStyle name="Финансовый 2 5 2" xfId="4684"/>
    <cellStyle name="Финансовый 2 50" xfId="4417"/>
    <cellStyle name="Финансовый 2 51" xfId="4076"/>
    <cellStyle name="Финансовый 2 52" xfId="4603"/>
    <cellStyle name="Финансовый 2 53" xfId="4614"/>
    <cellStyle name="Финансовый 2 54" xfId="4606"/>
    <cellStyle name="Финансовый 2 55" xfId="4613"/>
    <cellStyle name="Финансовый 2 56" xfId="4720"/>
    <cellStyle name="Финансовый 2 57" xfId="4640"/>
    <cellStyle name="Финансовый 2 58" xfId="4735"/>
    <cellStyle name="Финансовый 2 59" xfId="4742"/>
    <cellStyle name="Финансовый 2 6" xfId="425"/>
    <cellStyle name="Финансовый 2 6 2" xfId="4685"/>
    <cellStyle name="Финансовый 2 60" xfId="4502"/>
    <cellStyle name="Финансовый 2 61" xfId="3887"/>
    <cellStyle name="Финансовый 2 62" xfId="1590"/>
    <cellStyle name="Финансовый 2 63" xfId="4832"/>
    <cellStyle name="Финансовый 2 64" xfId="4903"/>
    <cellStyle name="Финансовый 2 65" xfId="5181"/>
    <cellStyle name="Финансовый 2 66" xfId="5246"/>
    <cellStyle name="Финансовый 2 67" xfId="5150"/>
    <cellStyle name="Финансовый 2 68" xfId="5615"/>
    <cellStyle name="Финансовый 2 69" xfId="6372"/>
    <cellStyle name="Финансовый 2 7" xfId="447"/>
    <cellStyle name="Финансовый 2 7 2" xfId="4686"/>
    <cellStyle name="Финансовый 2 70" xfId="7110"/>
    <cellStyle name="Финансовый 2 8" xfId="468"/>
    <cellStyle name="Финансовый 2 8 2" xfId="4687"/>
    <cellStyle name="Финансовый 2 9" xfId="543"/>
    <cellStyle name="Финансовый 2 9 2" xfId="4688"/>
    <cellStyle name="Финансовый 20" xfId="4630"/>
    <cellStyle name="Финансовый 20 2" xfId="4689"/>
    <cellStyle name="Финансовый 3" xfId="238"/>
    <cellStyle name="Финансовый 3 10" xfId="570"/>
    <cellStyle name="Финансовый 3 11" xfId="594"/>
    <cellStyle name="Финансовый 3 12" xfId="625"/>
    <cellStyle name="Финансовый 3 13" xfId="508"/>
    <cellStyle name="Финансовый 3 14" xfId="646"/>
    <cellStyle name="Финансовый 3 15" xfId="667"/>
    <cellStyle name="Финансовый 3 16" xfId="815"/>
    <cellStyle name="Финансовый 3 17" xfId="687"/>
    <cellStyle name="Финансовый 3 18" xfId="888"/>
    <cellStyle name="Финансовый 3 19" xfId="722"/>
    <cellStyle name="Финансовый 3 2" xfId="317"/>
    <cellStyle name="Финансовый 3 20" xfId="1049"/>
    <cellStyle name="Финансовый 3 21" xfId="1004"/>
    <cellStyle name="Финансовый 3 22" xfId="1138"/>
    <cellStyle name="Финансовый 3 23" xfId="1184"/>
    <cellStyle name="Финансовый 3 24" xfId="1228"/>
    <cellStyle name="Финансовый 3 25" xfId="1268"/>
    <cellStyle name="Финансовый 3 26" xfId="1293"/>
    <cellStyle name="Финансовый 3 27" xfId="1433"/>
    <cellStyle name="Финансовый 3 28" xfId="2285"/>
    <cellStyle name="Финансовый 3 29" xfId="2091"/>
    <cellStyle name="Финансовый 3 3" xfId="339"/>
    <cellStyle name="Финансовый 3 30" xfId="2099"/>
    <cellStyle name="Финансовый 3 31" xfId="2737"/>
    <cellStyle name="Финансовый 3 32" xfId="2766"/>
    <cellStyle name="Финансовый 3 33" xfId="2795"/>
    <cellStyle name="Финансовый 3 34" xfId="2824"/>
    <cellStyle name="Финансовый 3 35" xfId="2853"/>
    <cellStyle name="Финансовый 3 36" xfId="2876"/>
    <cellStyle name="Финансовый 3 37" xfId="2897"/>
    <cellStyle name="Финансовый 3 38" xfId="2937"/>
    <cellStyle name="Финансовый 3 39" xfId="3026"/>
    <cellStyle name="Финансовый 3 4" xfId="361"/>
    <cellStyle name="Финансовый 3 40" xfId="2908"/>
    <cellStyle name="Финансовый 3 41" xfId="3080"/>
    <cellStyle name="Финансовый 3 42" xfId="2993"/>
    <cellStyle name="Финансовый 3 43" xfId="3347"/>
    <cellStyle name="Финансовый 3 44" xfId="3498"/>
    <cellStyle name="Финансовый 3 45" xfId="1468"/>
    <cellStyle name="Финансовый 3 46" xfId="4172"/>
    <cellStyle name="Финансовый 3 47" xfId="4244"/>
    <cellStyle name="Финансовый 3 48" xfId="4302"/>
    <cellStyle name="Финансовый 3 49" xfId="4354"/>
    <cellStyle name="Финансовый 3 5" xfId="399"/>
    <cellStyle name="Финансовый 3 50" xfId="4396"/>
    <cellStyle name="Финансовый 3 51" xfId="4203"/>
    <cellStyle name="Финансовый 3 52" xfId="4402"/>
    <cellStyle name="Финансовый 3 53" xfId="4387"/>
    <cellStyle name="Финансовый 3 54" xfId="4482"/>
    <cellStyle name="Финансовый 3 55" xfId="4833"/>
    <cellStyle name="Финансовый 3 56" xfId="4895"/>
    <cellStyle name="Финансовый 3 57" xfId="5182"/>
    <cellStyle name="Финансовый 3 58" xfId="5276"/>
    <cellStyle name="Финансовый 3 59" xfId="5350"/>
    <cellStyle name="Финансовый 3 6" xfId="426"/>
    <cellStyle name="Финансовый 3 60" xfId="5616"/>
    <cellStyle name="Финансовый 3 61" xfId="6373"/>
    <cellStyle name="Финансовый 3 62" xfId="7083"/>
    <cellStyle name="Финансовый 3 7" xfId="448"/>
    <cellStyle name="Финансовый 3 8" xfId="469"/>
    <cellStyle name="Финансовый 3 9" xfId="544"/>
    <cellStyle name="Финансовый 4" xfId="239"/>
    <cellStyle name="Финансовый 4 10" xfId="571"/>
    <cellStyle name="Финансовый 4 10 2" xfId="4690"/>
    <cellStyle name="Финансовый 4 11" xfId="595"/>
    <cellStyle name="Финансовый 4 11 2" xfId="4691"/>
    <cellStyle name="Финансовый 4 12" xfId="626"/>
    <cellStyle name="Финансовый 4 13" xfId="509"/>
    <cellStyle name="Финансовый 4 14" xfId="647"/>
    <cellStyle name="Финансовый 4 15" xfId="668"/>
    <cellStyle name="Финансовый 4 16" xfId="816"/>
    <cellStyle name="Финансовый 4 17" xfId="686"/>
    <cellStyle name="Финансовый 4 18" xfId="910"/>
    <cellStyle name="Финансовый 4 19" xfId="721"/>
    <cellStyle name="Финансовый 4 2" xfId="318"/>
    <cellStyle name="Финансовый 4 2 2" xfId="4692"/>
    <cellStyle name="Финансовый 4 20" xfId="1050"/>
    <cellStyle name="Финансовый 4 21" xfId="1003"/>
    <cellStyle name="Финансовый 4 22" xfId="1130"/>
    <cellStyle name="Финансовый 4 23" xfId="1176"/>
    <cellStyle name="Финансовый 4 24" xfId="1220"/>
    <cellStyle name="Финансовый 4 25" xfId="1261"/>
    <cellStyle name="Финансовый 4 26" xfId="1294"/>
    <cellStyle name="Финансовый 4 27" xfId="1434"/>
    <cellStyle name="Финансовый 4 28" xfId="2412"/>
    <cellStyle name="Финансовый 4 29" xfId="2073"/>
    <cellStyle name="Финансовый 4 3" xfId="340"/>
    <cellStyle name="Финансовый 4 3 2" xfId="4693"/>
    <cellStyle name="Финансовый 4 30" xfId="2509"/>
    <cellStyle name="Финансовый 4 31" xfId="2738"/>
    <cellStyle name="Финансовый 4 32" xfId="2767"/>
    <cellStyle name="Финансовый 4 33" xfId="2796"/>
    <cellStyle name="Финансовый 4 34" xfId="2825"/>
    <cellStyle name="Финансовый 4 35" xfId="2854"/>
    <cellStyle name="Финансовый 4 36" xfId="2877"/>
    <cellStyle name="Финансовый 4 37" xfId="2898"/>
    <cellStyle name="Финансовый 4 38" xfId="2938"/>
    <cellStyle name="Финансовый 4 39" xfId="3070"/>
    <cellStyle name="Финансовый 4 4" xfId="362"/>
    <cellStyle name="Финансовый 4 4 2" xfId="4694"/>
    <cellStyle name="Финансовый 4 40" xfId="2907"/>
    <cellStyle name="Финансовый 4 41" xfId="3021"/>
    <cellStyle name="Финансовый 4 42" xfId="2995"/>
    <cellStyle name="Финансовый 4 43" xfId="3348"/>
    <cellStyle name="Финансовый 4 44" xfId="3421"/>
    <cellStyle name="Финансовый 4 45" xfId="1668"/>
    <cellStyle name="Финансовый 4 46" xfId="4089"/>
    <cellStyle name="Финансовый 4 47" xfId="1591"/>
    <cellStyle name="Финансовый 4 48" xfId="4188"/>
    <cellStyle name="Финансовый 4 49" xfId="4259"/>
    <cellStyle name="Финансовый 4 5" xfId="400"/>
    <cellStyle name="Финансовый 4 5 2" xfId="4695"/>
    <cellStyle name="Финансовый 4 50" xfId="4316"/>
    <cellStyle name="Финансовый 4 51" xfId="3872"/>
    <cellStyle name="Финансовый 4 52" xfId="4481"/>
    <cellStyle name="Финансовый 4 53" xfId="4072"/>
    <cellStyle name="Финансовый 4 54" xfId="4568"/>
    <cellStyle name="Финансовый 4 55" xfId="4834"/>
    <cellStyle name="Финансовый 4 56" xfId="4890"/>
    <cellStyle name="Финансовый 4 57" xfId="5183"/>
    <cellStyle name="Финансовый 4 58" xfId="5268"/>
    <cellStyle name="Финансовый 4 59" xfId="5155"/>
    <cellStyle name="Финансовый 4 6" xfId="427"/>
    <cellStyle name="Финансовый 4 6 2" xfId="4696"/>
    <cellStyle name="Финансовый 4 60" xfId="5617"/>
    <cellStyle name="Финансовый 4 61" xfId="6374"/>
    <cellStyle name="Финансовый 4 62" xfId="6997"/>
    <cellStyle name="Финансовый 4 7" xfId="449"/>
    <cellStyle name="Финансовый 4 7 2" xfId="4697"/>
    <cellStyle name="Финансовый 4 8" xfId="470"/>
    <cellStyle name="Финансовый 4 8 2" xfId="4698"/>
    <cellStyle name="Финансовый 4 9" xfId="545"/>
    <cellStyle name="Финансовый 4 9 2" xfId="4699"/>
    <cellStyle name="Финансовый 5" xfId="240"/>
    <cellStyle name="Финансовый 5 10" xfId="471"/>
    <cellStyle name="Финансовый 5 10 2" xfId="4700"/>
    <cellStyle name="Финансовый 5 11" xfId="546"/>
    <cellStyle name="Финансовый 5 11 2" xfId="4701"/>
    <cellStyle name="Финансовый 5 12" xfId="572"/>
    <cellStyle name="Финансовый 5 12 2" xfId="4702"/>
    <cellStyle name="Финансовый 5 13" xfId="596"/>
    <cellStyle name="Финансовый 5 13 2" xfId="4703"/>
    <cellStyle name="Финансовый 5 14" xfId="627"/>
    <cellStyle name="Финансовый 5 14 2" xfId="4704"/>
    <cellStyle name="Финансовый 5 15" xfId="510"/>
    <cellStyle name="Финансовый 5 15 2" xfId="4705"/>
    <cellStyle name="Финансовый 5 16" xfId="648"/>
    <cellStyle name="Финансовый 5 16 2" xfId="4706"/>
    <cellStyle name="Финансовый 5 17" xfId="669"/>
    <cellStyle name="Финансовый 5 17 2" xfId="4707"/>
    <cellStyle name="Финансовый 5 18" xfId="817"/>
    <cellStyle name="Финансовый 5 18 2" xfId="4708"/>
    <cellStyle name="Финансовый 5 19" xfId="685"/>
    <cellStyle name="Финансовый 5 19 2" xfId="4709"/>
    <cellStyle name="Финансовый 5 2" xfId="241"/>
    <cellStyle name="Финансовый 5 2 10" xfId="573"/>
    <cellStyle name="Финансовый 5 2 11" xfId="597"/>
    <cellStyle name="Финансовый 5 2 12" xfId="628"/>
    <cellStyle name="Финансовый 5 2 13" xfId="511"/>
    <cellStyle name="Финансовый 5 2 14" xfId="649"/>
    <cellStyle name="Финансовый 5 2 15" xfId="670"/>
    <cellStyle name="Финансовый 5 2 16" xfId="818"/>
    <cellStyle name="Финансовый 5 2 17" xfId="684"/>
    <cellStyle name="Финансовый 5 2 18" xfId="889"/>
    <cellStyle name="Финансовый 5 2 19" xfId="719"/>
    <cellStyle name="Финансовый 5 2 2" xfId="320"/>
    <cellStyle name="Финансовый 5 2 20" xfId="1052"/>
    <cellStyle name="Финансовый 5 2 21" xfId="1001"/>
    <cellStyle name="Финансовый 5 2 22" xfId="1296"/>
    <cellStyle name="Финансовый 5 2 23" xfId="1436"/>
    <cellStyle name="Финансовый 5 2 24" xfId="1976"/>
    <cellStyle name="Финансовый 5 2 25" xfId="1994"/>
    <cellStyle name="Финансовый 5 2 26" xfId="2095"/>
    <cellStyle name="Финансовый 5 2 27" xfId="2740"/>
    <cellStyle name="Финансовый 5 2 28" xfId="2769"/>
    <cellStyle name="Финансовый 5 2 29" xfId="2798"/>
    <cellStyle name="Финансовый 5 2 3" xfId="342"/>
    <cellStyle name="Финансовый 5 2 30" xfId="2827"/>
    <cellStyle name="Финансовый 5 2 31" xfId="2856"/>
    <cellStyle name="Финансовый 5 2 32" xfId="2879"/>
    <cellStyle name="Финансовый 5 2 33" xfId="2900"/>
    <cellStyle name="Финансовый 5 2 34" xfId="2940"/>
    <cellStyle name="Финансовый 5 2 35" xfId="3016"/>
    <cellStyle name="Финансовый 5 2 36" xfId="2905"/>
    <cellStyle name="Финансовый 5 2 37" xfId="2943"/>
    <cellStyle name="Финансовый 5 2 38" xfId="2974"/>
    <cellStyle name="Финансовый 5 2 39" xfId="3350"/>
    <cellStyle name="Финансовый 5 2 4" xfId="364"/>
    <cellStyle name="Финансовый 5 2 40" xfId="3413"/>
    <cellStyle name="Финансовый 5 2 41" xfId="1653"/>
    <cellStyle name="Финансовый 5 2 42" xfId="4113"/>
    <cellStyle name="Финансовый 5 2 43" xfId="1309"/>
    <cellStyle name="Финансовый 5 2 44" xfId="4028"/>
    <cellStyle name="Финансовый 5 2 45" xfId="1301"/>
    <cellStyle name="Финансовый 5 2 46" xfId="3878"/>
    <cellStyle name="Финансовый 5 2 47" xfId="4006"/>
    <cellStyle name="Финансовый 5 2 48" xfId="4472"/>
    <cellStyle name="Финансовый 5 2 49" xfId="4534"/>
    <cellStyle name="Финансовый 5 2 5" xfId="402"/>
    <cellStyle name="Финансовый 5 2 50" xfId="4572"/>
    <cellStyle name="Финансовый 5 2 51" xfId="4836"/>
    <cellStyle name="Финансовый 5 2 52" xfId="4871"/>
    <cellStyle name="Финансовый 5 2 53" xfId="5185"/>
    <cellStyle name="Финансовый 5 2 54" xfId="5256"/>
    <cellStyle name="Финансовый 5 2 55" xfId="5541"/>
    <cellStyle name="Финансовый 5 2 56" xfId="5619"/>
    <cellStyle name="Финансовый 5 2 57" xfId="6376"/>
    <cellStyle name="Финансовый 5 2 58" xfId="6984"/>
    <cellStyle name="Финансовый 5 2 6" xfId="429"/>
    <cellStyle name="Финансовый 5 2 7" xfId="451"/>
    <cellStyle name="Финансовый 5 2 8" xfId="472"/>
    <cellStyle name="Финансовый 5 2 9" xfId="547"/>
    <cellStyle name="Финансовый 5 20" xfId="923"/>
    <cellStyle name="Финансовый 5 20 2" xfId="4710"/>
    <cellStyle name="Финансовый 5 21" xfId="720"/>
    <cellStyle name="Финансовый 5 22" xfId="1051"/>
    <cellStyle name="Финансовый 5 23" xfId="1002"/>
    <cellStyle name="Финансовый 5 24" xfId="1295"/>
    <cellStyle name="Финансовый 5 25" xfId="1435"/>
    <cellStyle name="Финансовый 5 26" xfId="2432"/>
    <cellStyle name="Финансовый 5 27" xfId="2058"/>
    <cellStyle name="Финансовый 5 28" xfId="2320"/>
    <cellStyle name="Финансовый 5 29" xfId="2739"/>
    <cellStyle name="Финансовый 5 3" xfId="242"/>
    <cellStyle name="Финансовый 5 3 2" xfId="4636"/>
    <cellStyle name="Финансовый 5 3 3" xfId="4581"/>
    <cellStyle name="Финансовый 5 3 4" xfId="4618"/>
    <cellStyle name="Финансовый 5 3 5" xfId="4726"/>
    <cellStyle name="Финансовый 5 3 6" xfId="4633"/>
    <cellStyle name="Финансовый 5 3 7" xfId="4608"/>
    <cellStyle name="Финансовый 5 30" xfId="2768"/>
    <cellStyle name="Финансовый 5 31" xfId="2797"/>
    <cellStyle name="Финансовый 5 32" xfId="2826"/>
    <cellStyle name="Финансовый 5 33" xfId="2855"/>
    <cellStyle name="Финансовый 5 34" xfId="2878"/>
    <cellStyle name="Финансовый 5 35" xfId="2899"/>
    <cellStyle name="Финансовый 5 36" xfId="2939"/>
    <cellStyle name="Финансовый 5 37" xfId="3018"/>
    <cellStyle name="Финансовый 5 38" xfId="2906"/>
    <cellStyle name="Финансовый 5 39" xfId="3073"/>
    <cellStyle name="Финансовый 5 4" xfId="319"/>
    <cellStyle name="Финансовый 5 4 2" xfId="4712"/>
    <cellStyle name="Финансовый 5 40" xfId="3002"/>
    <cellStyle name="Финансовый 5 41" xfId="3349"/>
    <cellStyle name="Финансовый 5 42" xfId="3472"/>
    <cellStyle name="Финансовый 5 43" xfId="1783"/>
    <cellStyle name="Финансовый 5 44" xfId="4026"/>
    <cellStyle name="Финансовый 5 45" xfId="4011"/>
    <cellStyle name="Финансовый 5 46" xfId="3712"/>
    <cellStyle name="Финансовый 5 47" xfId="1326"/>
    <cellStyle name="Финансовый 5 48" xfId="3632"/>
    <cellStyle name="Финансовый 5 49" xfId="4018"/>
    <cellStyle name="Финансовый 5 5" xfId="341"/>
    <cellStyle name="Финансовый 5 5 2" xfId="4713"/>
    <cellStyle name="Финансовый 5 50" xfId="4500"/>
    <cellStyle name="Финансовый 5 51" xfId="4194"/>
    <cellStyle name="Финансовый 5 52" xfId="4455"/>
    <cellStyle name="Финансовый 5 53" xfId="4835"/>
    <cellStyle name="Финансовый 5 54" xfId="4886"/>
    <cellStyle name="Финансовый 5 55" xfId="5184"/>
    <cellStyle name="Финансовый 5 56" xfId="5262"/>
    <cellStyle name="Финансовый 5 57" xfId="5510"/>
    <cellStyle name="Финансовый 5 58" xfId="5618"/>
    <cellStyle name="Финансовый 5 59" xfId="6375"/>
    <cellStyle name="Финансовый 5 6" xfId="363"/>
    <cellStyle name="Финансовый 5 6 2" xfId="4714"/>
    <cellStyle name="Финансовый 5 60" xfId="6990"/>
    <cellStyle name="Финансовый 5 7" xfId="401"/>
    <cellStyle name="Финансовый 5 7 2" xfId="4715"/>
    <cellStyle name="Финансовый 5 8" xfId="428"/>
    <cellStyle name="Финансовый 5 8 2" xfId="4716"/>
    <cellStyle name="Финансовый 5 9" xfId="450"/>
    <cellStyle name="Финансовый 5 9 2" xfId="4717"/>
    <cellStyle name="Финансовый 6" xfId="243"/>
    <cellStyle name="Финансовый 6 10" xfId="575"/>
    <cellStyle name="Финансовый 6 10 10" xfId="3391"/>
    <cellStyle name="Финансовый 6 10 10 2" xfId="6206"/>
    <cellStyle name="Финансовый 6 10 10 3" xfId="7280"/>
    <cellStyle name="Финансовый 6 10 10 4" xfId="7762"/>
    <cellStyle name="Финансовый 6 10 11" xfId="2198"/>
    <cellStyle name="Финансовый 6 10 11 2" xfId="7443"/>
    <cellStyle name="Финансовый 6 10 11 3" xfId="7906"/>
    <cellStyle name="Финансовый 6 10 12" xfId="1953"/>
    <cellStyle name="Финансовый 6 10 13" xfId="3702"/>
    <cellStyle name="Финансовый 6 10 14" xfId="1936"/>
    <cellStyle name="Финансовый 6 10 15" xfId="1572"/>
    <cellStyle name="Финансовый 6 10 16" xfId="1933"/>
    <cellStyle name="Финансовый 6 10 17" xfId="1634"/>
    <cellStyle name="Финансовый 6 10 18" xfId="1844"/>
    <cellStyle name="Финансовый 6 10 19" xfId="4571"/>
    <cellStyle name="Финансовый 6 10 2" xfId="1592"/>
    <cellStyle name="Финансовый 6 10 2 2" xfId="5813"/>
    <cellStyle name="Финансовый 6 10 2 3" xfId="6802"/>
    <cellStyle name="Финансовый 6 10 2 4" xfId="6340"/>
    <cellStyle name="Финансовый 6 10 20" xfId="3789"/>
    <cellStyle name="Финансовый 6 10 21" xfId="4892"/>
    <cellStyle name="Финансовый 6 10 22" xfId="4875"/>
    <cellStyle name="Финансовый 6 10 23" xfId="5264"/>
    <cellStyle name="Финансовый 6 10 24" xfId="5237"/>
    <cellStyle name="Финансовый 6 10 25" xfId="5265"/>
    <cellStyle name="Финансовый 6 10 26" xfId="5644"/>
    <cellStyle name="Финансовый 6 10 27" xfId="6441"/>
    <cellStyle name="Финансовый 6 10 28" xfId="6433"/>
    <cellStyle name="Финансовый 6 10 3" xfId="2547"/>
    <cellStyle name="Финансовый 6 10 3 2" xfId="5849"/>
    <cellStyle name="Финансовый 6 10 3 3" xfId="6851"/>
    <cellStyle name="Финансовый 6 10 3 4" xfId="6755"/>
    <cellStyle name="Финансовый 6 10 4" xfId="2619"/>
    <cellStyle name="Финансовый 6 10 4 2" xfId="5879"/>
    <cellStyle name="Финансовый 6 10 4 3" xfId="6885"/>
    <cellStyle name="Финансовый 6 10 4 4" xfId="6662"/>
    <cellStyle name="Финансовый 6 10 5" xfId="2661"/>
    <cellStyle name="Финансовый 6 10 5 2" xfId="5905"/>
    <cellStyle name="Финансовый 6 10 5 3" xfId="6914"/>
    <cellStyle name="Финансовый 6 10 5 4" xfId="6727"/>
    <cellStyle name="Финансовый 6 10 6" xfId="2683"/>
    <cellStyle name="Финансовый 6 10 6 2" xfId="5927"/>
    <cellStyle name="Финансовый 6 10 6 3" xfId="6936"/>
    <cellStyle name="Финансовый 6 10 6 4" xfId="7314"/>
    <cellStyle name="Финансовый 6 10 7" xfId="3010"/>
    <cellStyle name="Финансовый 6 10 7 2" xfId="5983"/>
    <cellStyle name="Финансовый 6 10 7 3" xfId="7029"/>
    <cellStyle name="Финансовый 6 10 7 4" xfId="7539"/>
    <cellStyle name="Финансовый 6 10 8" xfId="3172"/>
    <cellStyle name="Финансовый 6 10 8 2" xfId="6076"/>
    <cellStyle name="Финансовый 6 10 8 3" xfId="7132"/>
    <cellStyle name="Финансовый 6 10 8 4" xfId="7632"/>
    <cellStyle name="Финансовый 6 10 9" xfId="3404"/>
    <cellStyle name="Финансовый 6 10 9 2" xfId="6216"/>
    <cellStyle name="Финансовый 6 10 9 3" xfId="7291"/>
    <cellStyle name="Финансовый 6 10 9 4" xfId="7772"/>
    <cellStyle name="Финансовый 6 11" xfId="598"/>
    <cellStyle name="Финансовый 6 11 10" xfId="4162"/>
    <cellStyle name="Финансовый 6 11 11" xfId="4231"/>
    <cellStyle name="Финансовый 6 11 12" xfId="2278"/>
    <cellStyle name="Финансовый 6 11 13" xfId="3917"/>
    <cellStyle name="Финансовый 6 11 14" xfId="3679"/>
    <cellStyle name="Финансовый 6 11 15" xfId="4260"/>
    <cellStyle name="Финансовый 6 11 16" xfId="4897"/>
    <cellStyle name="Финансовый 6 11 17" xfId="4893"/>
    <cellStyle name="Финансовый 6 11 18" xfId="5270"/>
    <cellStyle name="Финансовый 6 11 19" xfId="5240"/>
    <cellStyle name="Финансовый 6 11 2" xfId="1601"/>
    <cellStyle name="Финансовый 6 11 2 2" xfId="5984"/>
    <cellStyle name="Финансовый 6 11 2 3" xfId="7030"/>
    <cellStyle name="Финансовый 6 11 2 4" xfId="7540"/>
    <cellStyle name="Финансовый 6 11 20" xfId="5253"/>
    <cellStyle name="Финансовый 6 11 21" xfId="5645"/>
    <cellStyle name="Финансовый 6 11 22" xfId="6445"/>
    <cellStyle name="Финансовый 6 11 23" xfId="6831"/>
    <cellStyle name="Финансовый 6 11 3" xfId="3173"/>
    <cellStyle name="Финансовый 6 11 3 2" xfId="6077"/>
    <cellStyle name="Финансовый 6 11 3 3" xfId="7133"/>
    <cellStyle name="Финансовый 6 11 3 4" xfId="7633"/>
    <cellStyle name="Финансовый 6 11 4" xfId="3406"/>
    <cellStyle name="Финансовый 6 11 4 2" xfId="6218"/>
    <cellStyle name="Финансовый 6 11 4 3" xfId="7293"/>
    <cellStyle name="Финансовый 6 11 4 4" xfId="7774"/>
    <cellStyle name="Финансовый 6 11 5" xfId="3323"/>
    <cellStyle name="Финансовый 6 11 5 2" xfId="6178"/>
    <cellStyle name="Финансовый 6 11 5 3" xfId="7244"/>
    <cellStyle name="Финансовый 6 11 5 4" xfId="7734"/>
    <cellStyle name="Финансовый 6 11 6" xfId="1910"/>
    <cellStyle name="Финансовый 6 11 6 2" xfId="7444"/>
    <cellStyle name="Финансовый 6 11 6 3" xfId="7907"/>
    <cellStyle name="Финансовый 6 11 7" xfId="4045"/>
    <cellStyle name="Финансовый 6 11 8" xfId="3623"/>
    <cellStyle name="Финансовый 6 11 9" xfId="3849"/>
    <cellStyle name="Финансовый 6 12" xfId="629"/>
    <cellStyle name="Финансовый 6 12 10" xfId="1763"/>
    <cellStyle name="Финансовый 6 12 11" xfId="3675"/>
    <cellStyle name="Финансовый 6 12 12" xfId="3656"/>
    <cellStyle name="Финансовый 6 12 13" xfId="3953"/>
    <cellStyle name="Финансовый 6 12 14" xfId="4783"/>
    <cellStyle name="Финансовый 6 12 15" xfId="3835"/>
    <cellStyle name="Финансовый 6 12 16" xfId="4905"/>
    <cellStyle name="Финансовый 6 12 17" xfId="4808"/>
    <cellStyle name="Финансовый 6 12 18" xfId="5279"/>
    <cellStyle name="Финансовый 6 12 19" xfId="5153"/>
    <cellStyle name="Финансовый 6 12 2" xfId="1611"/>
    <cellStyle name="Финансовый 6 12 2 2" xfId="5988"/>
    <cellStyle name="Финансовый 6 12 2 3" xfId="7034"/>
    <cellStyle name="Финансовый 6 12 2 4" xfId="7544"/>
    <cellStyle name="Финансовый 6 12 20" xfId="5211"/>
    <cellStyle name="Финансовый 6 12 21" xfId="5648"/>
    <cellStyle name="Финансовый 6 12 22" xfId="6451"/>
    <cellStyle name="Финансовый 6 12 23" xfId="6988"/>
    <cellStyle name="Финансовый 6 12 3" xfId="3176"/>
    <cellStyle name="Финансовый 6 12 3 2" xfId="6080"/>
    <cellStyle name="Финансовый 6 12 3 3" xfId="7136"/>
    <cellStyle name="Финансовый 6 12 3 4" xfId="7636"/>
    <cellStyle name="Финансовый 6 12 4" xfId="3410"/>
    <cellStyle name="Финансовый 6 12 4 2" xfId="6222"/>
    <cellStyle name="Финансовый 6 12 4 3" xfId="7297"/>
    <cellStyle name="Финансовый 6 12 4 4" xfId="7778"/>
    <cellStyle name="Финансовый 6 12 5" xfId="3320"/>
    <cellStyle name="Финансовый 6 12 5 2" xfId="6175"/>
    <cellStyle name="Финансовый 6 12 5 3" xfId="7241"/>
    <cellStyle name="Финансовый 6 12 5 4" xfId="7731"/>
    <cellStyle name="Финансовый 6 12 6" xfId="1499"/>
    <cellStyle name="Финансовый 6 12 6 2" xfId="7447"/>
    <cellStyle name="Финансовый 6 12 6 3" xfId="7910"/>
    <cellStyle name="Финансовый 6 12 7" xfId="1616"/>
    <cellStyle name="Финансовый 6 12 8" xfId="1440"/>
    <cellStyle name="Финансовый 6 12 9" xfId="1362"/>
    <cellStyle name="Финансовый 6 13" xfId="513"/>
    <cellStyle name="Финансовый 6 13 10" xfId="4310"/>
    <cellStyle name="Финансовый 6 13 11" xfId="4360"/>
    <cellStyle name="Финансовый 6 13 12" xfId="4097"/>
    <cellStyle name="Финансовый 6 13 13" xfId="3901"/>
    <cellStyle name="Финансовый 6 13 14" xfId="4784"/>
    <cellStyle name="Финансовый 6 13 15" xfId="4507"/>
    <cellStyle name="Финансовый 6 13 16" xfId="4881"/>
    <cellStyle name="Финансовый 6 13 17" xfId="4856"/>
    <cellStyle name="Финансовый 6 13 18" xfId="5250"/>
    <cellStyle name="Финансовый 6 13 19" xfId="5218"/>
    <cellStyle name="Финансовый 6 13 2" xfId="1562"/>
    <cellStyle name="Финансовый 6 13 2 2" xfId="5979"/>
    <cellStyle name="Финансовый 6 13 2 3" xfId="7024"/>
    <cellStyle name="Финансовый 6 13 2 4" xfId="7535"/>
    <cellStyle name="Финансовый 6 13 20" xfId="5235"/>
    <cellStyle name="Финансовый 6 13 21" xfId="5640"/>
    <cellStyle name="Финансовый 6 13 22" xfId="6428"/>
    <cellStyle name="Финансовый 6 13 23" xfId="6401"/>
    <cellStyle name="Финансовый 6 13 3" xfId="3168"/>
    <cellStyle name="Финансовый 6 13 3 2" xfId="6072"/>
    <cellStyle name="Финансовый 6 13 3 3" xfId="7128"/>
    <cellStyle name="Финансовый 6 13 3 4" xfId="7628"/>
    <cellStyle name="Финансовый 6 13 4" xfId="3396"/>
    <cellStyle name="Финансовый 6 13 4 2" xfId="6211"/>
    <cellStyle name="Финансовый 6 13 4 3" xfId="7285"/>
    <cellStyle name="Финансовый 6 13 4 4" xfId="7767"/>
    <cellStyle name="Финансовый 6 13 5" xfId="3360"/>
    <cellStyle name="Финансовый 6 13 5 2" xfId="6185"/>
    <cellStyle name="Финансовый 6 13 5 3" xfId="7257"/>
    <cellStyle name="Финансовый 6 13 5 4" xfId="7741"/>
    <cellStyle name="Финансовый 6 13 6" xfId="1583"/>
    <cellStyle name="Финансовый 6 13 6 2" xfId="7439"/>
    <cellStyle name="Финансовый 6 13 6 3" xfId="7902"/>
    <cellStyle name="Финансовый 6 13 7" xfId="1474"/>
    <cellStyle name="Финансовый 6 13 8" xfId="4182"/>
    <cellStyle name="Финансовый 6 13 9" xfId="4253"/>
    <cellStyle name="Финансовый 6 14" xfId="650"/>
    <cellStyle name="Финансовый 6 14 10" xfId="1807"/>
    <cellStyle name="Финансовый 6 14 11" xfId="3914"/>
    <cellStyle name="Финансовый 6 14 12" xfId="3894"/>
    <cellStyle name="Финансовый 6 14 13" xfId="1633"/>
    <cellStyle name="Финансовый 6 14 14" xfId="1636"/>
    <cellStyle name="Финансовый 6 14 15" xfId="1324"/>
    <cellStyle name="Финансовый 6 14 16" xfId="4908"/>
    <cellStyle name="Финансовый 6 14 17" xfId="4807"/>
    <cellStyle name="Финансовый 6 14 18" xfId="5284"/>
    <cellStyle name="Финансовый 6 14 19" xfId="5148"/>
    <cellStyle name="Финансовый 6 14 2" xfId="1623"/>
    <cellStyle name="Финансовый 6 14 2 2" xfId="5989"/>
    <cellStyle name="Финансовый 6 14 2 3" xfId="7035"/>
    <cellStyle name="Финансовый 6 14 2 4" xfId="7545"/>
    <cellStyle name="Финансовый 6 14 20" xfId="5212"/>
    <cellStyle name="Финансовый 6 14 21" xfId="5649"/>
    <cellStyle name="Финансовый 6 14 22" xfId="6454"/>
    <cellStyle name="Финансовый 6 14 23" xfId="7290"/>
    <cellStyle name="Финансовый 6 14 3" xfId="3177"/>
    <cellStyle name="Финансовый 6 14 3 2" xfId="6081"/>
    <cellStyle name="Финансовый 6 14 3 3" xfId="7137"/>
    <cellStyle name="Финансовый 6 14 3 4" xfId="7637"/>
    <cellStyle name="Финансовый 6 14 4" xfId="3412"/>
    <cellStyle name="Финансовый 6 14 4 2" xfId="6224"/>
    <cellStyle name="Финансовый 6 14 4 3" xfId="7299"/>
    <cellStyle name="Финансовый 6 14 4 4" xfId="7780"/>
    <cellStyle name="Финансовый 6 14 5" xfId="3319"/>
    <cellStyle name="Финансовый 6 14 5 2" xfId="6174"/>
    <cellStyle name="Финансовый 6 14 5 3" xfId="7240"/>
    <cellStyle name="Финансовый 6 14 5 4" xfId="7730"/>
    <cellStyle name="Финансовый 6 14 6" xfId="1496"/>
    <cellStyle name="Финансовый 6 14 6 2" xfId="7448"/>
    <cellStyle name="Финансовый 6 14 6 3" xfId="7911"/>
    <cellStyle name="Финансовый 6 14 7" xfId="3653"/>
    <cellStyle name="Финансовый 6 14 8" xfId="4024"/>
    <cellStyle name="Финансовый 6 14 9" xfId="1942"/>
    <cellStyle name="Финансовый 6 15" xfId="671"/>
    <cellStyle name="Финансовый 6 15 10" xfId="3957"/>
    <cellStyle name="Финансовый 6 15 11" xfId="3690"/>
    <cellStyle name="Финансовый 6 15 12" xfId="3733"/>
    <cellStyle name="Финансовый 6 15 13" xfId="1947"/>
    <cellStyle name="Финансовый 6 15 14" xfId="3695"/>
    <cellStyle name="Финансовый 6 15 15" xfId="3981"/>
    <cellStyle name="Финансовый 6 15 16" xfId="4911"/>
    <cellStyle name="Финансовый 6 15 17" xfId="4806"/>
    <cellStyle name="Финансовый 6 15 18" xfId="5288"/>
    <cellStyle name="Финансовый 6 15 19" xfId="5145"/>
    <cellStyle name="Финансовый 6 15 2" xfId="1635"/>
    <cellStyle name="Финансовый 6 15 2 2" xfId="5990"/>
    <cellStyle name="Финансовый 6 15 2 3" xfId="7036"/>
    <cellStyle name="Финансовый 6 15 2 4" xfId="7546"/>
    <cellStyle name="Финансовый 6 15 20" xfId="5213"/>
    <cellStyle name="Финансовый 6 15 21" xfId="5650"/>
    <cellStyle name="Финансовый 6 15 22" xfId="6456"/>
    <cellStyle name="Финансовый 6 15 23" xfId="6579"/>
    <cellStyle name="Финансовый 6 15 3" xfId="3178"/>
    <cellStyle name="Финансовый 6 15 3 2" xfId="6082"/>
    <cellStyle name="Финансовый 6 15 3 3" xfId="7138"/>
    <cellStyle name="Финансовый 6 15 3 4" xfId="7638"/>
    <cellStyle name="Финансовый 6 15 4" xfId="3415"/>
    <cellStyle name="Финансовый 6 15 4 2" xfId="6225"/>
    <cellStyle name="Финансовый 6 15 4 3" xfId="7300"/>
    <cellStyle name="Финансовый 6 15 4 4" xfId="7781"/>
    <cellStyle name="Финансовый 6 15 5" xfId="3318"/>
    <cellStyle name="Финансовый 6 15 5 2" xfId="6173"/>
    <cellStyle name="Финансовый 6 15 5 3" xfId="7239"/>
    <cellStyle name="Финансовый 6 15 5 4" xfId="7729"/>
    <cellStyle name="Финансовый 6 15 6" xfId="1568"/>
    <cellStyle name="Финансовый 6 15 6 2" xfId="7449"/>
    <cellStyle name="Финансовый 6 15 6 3" xfId="7912"/>
    <cellStyle name="Финансовый 6 15 7" xfId="1554"/>
    <cellStyle name="Финансовый 6 15 8" xfId="4127"/>
    <cellStyle name="Финансовый 6 15 9" xfId="1461"/>
    <cellStyle name="Финансовый 6 16" xfId="819"/>
    <cellStyle name="Финансовый 6 16 10" xfId="3932"/>
    <cellStyle name="Финансовый 6 16 11" xfId="1599"/>
    <cellStyle name="Финансовый 6 16 12" xfId="3699"/>
    <cellStyle name="Финансовый 6 16 13" xfId="1937"/>
    <cellStyle name="Финансовый 6 16 14" xfId="4772"/>
    <cellStyle name="Финансовый 6 16 15" xfId="1950"/>
    <cellStyle name="Финансовый 6 16 16" xfId="4967"/>
    <cellStyle name="Финансовый 6 16 17" xfId="5057"/>
    <cellStyle name="Финансовый 6 16 18" xfId="5357"/>
    <cellStyle name="Финансовый 6 16 19" xfId="5500"/>
    <cellStyle name="Финансовый 6 16 2" xfId="1734"/>
    <cellStyle name="Финансовый 6 16 2 2" xfId="5997"/>
    <cellStyle name="Финансовый 6 16 2 3" xfId="7046"/>
    <cellStyle name="Финансовый 6 16 2 4" xfId="7553"/>
    <cellStyle name="Финансовый 6 16 20" xfId="5560"/>
    <cellStyle name="Финансовый 6 16 21" xfId="5696"/>
    <cellStyle name="Финансовый 6 16 22" xfId="6520"/>
    <cellStyle name="Финансовый 6 16 23" xfId="6986"/>
    <cellStyle name="Финансовый 6 16 3" xfId="3224"/>
    <cellStyle name="Финансовый 6 16 3 2" xfId="6089"/>
    <cellStyle name="Финансовый 6 16 3 3" xfId="7153"/>
    <cellStyle name="Финансовый 6 16 3 4" xfId="7645"/>
    <cellStyle name="Финансовый 6 16 4" xfId="3474"/>
    <cellStyle name="Финансовый 6 16 4 2" xfId="6237"/>
    <cellStyle name="Финансовый 6 16 4 3" xfId="7320"/>
    <cellStyle name="Финансовый 6 16 4 4" xfId="7793"/>
    <cellStyle name="Финансовый 6 16 5" xfId="3580"/>
    <cellStyle name="Финансовый 6 16 5 2" xfId="6305"/>
    <cellStyle name="Финансовый 6 16 5 3" xfId="7394"/>
    <cellStyle name="Финансовый 6 16 5 4" xfId="7861"/>
    <cellStyle name="Финансовый 6 16 6" xfId="1919"/>
    <cellStyle name="Финансовый 6 16 6 2" xfId="7468"/>
    <cellStyle name="Финансовый 6 16 6 3" xfId="7919"/>
    <cellStyle name="Финансовый 6 16 7" xfId="3116"/>
    <cellStyle name="Финансовый 6 16 8" xfId="2434"/>
    <cellStyle name="Финансовый 6 16 9" xfId="1595"/>
    <cellStyle name="Финансовый 6 17" xfId="683"/>
    <cellStyle name="Финансовый 6 17 10" xfId="4294"/>
    <cellStyle name="Финансовый 6 17 11" xfId="4346"/>
    <cellStyle name="Финансовый 6 17 12" xfId="3778"/>
    <cellStyle name="Финансовый 6 17 13" xfId="4235"/>
    <cellStyle name="Финансовый 6 17 14" xfId="3013"/>
    <cellStyle name="Финансовый 6 17 15" xfId="4751"/>
    <cellStyle name="Финансовый 6 17 16" xfId="4914"/>
    <cellStyle name="Финансовый 6 17 17" xfId="5092"/>
    <cellStyle name="Финансовый 6 17 18" xfId="5293"/>
    <cellStyle name="Финансовый 6 17 19" xfId="5142"/>
    <cellStyle name="Финансовый 6 17 2" xfId="1644"/>
    <cellStyle name="Финансовый 6 17 2 2" xfId="5991"/>
    <cellStyle name="Финансовый 6 17 2 3" xfId="7037"/>
    <cellStyle name="Финансовый 6 17 2 4" xfId="7547"/>
    <cellStyle name="Финансовый 6 17 20" xfId="5117"/>
    <cellStyle name="Финансовый 6 17 21" xfId="5652"/>
    <cellStyle name="Финансовый 6 17 22" xfId="6460"/>
    <cellStyle name="Финансовый 6 17 23" xfId="7005"/>
    <cellStyle name="Финансовый 6 17 3" xfId="3180"/>
    <cellStyle name="Финансовый 6 17 3 2" xfId="6083"/>
    <cellStyle name="Финансовый 6 17 3 3" xfId="7139"/>
    <cellStyle name="Финансовый 6 17 3 4" xfId="7639"/>
    <cellStyle name="Финансовый 6 17 4" xfId="3418"/>
    <cellStyle name="Финансовый 6 17 4 2" xfId="6226"/>
    <cellStyle name="Финансовый 6 17 4 3" xfId="7301"/>
    <cellStyle name="Финансовый 6 17 4 4" xfId="7782"/>
    <cellStyle name="Финансовый 6 17 5" xfId="3581"/>
    <cellStyle name="Финансовый 6 17 5 2" xfId="6306"/>
    <cellStyle name="Финансовый 6 17 5 3" xfId="7395"/>
    <cellStyle name="Финансовый 6 17 5 4" xfId="7862"/>
    <cellStyle name="Финансовый 6 17 6" xfId="1849"/>
    <cellStyle name="Финансовый 6 17 6 2" xfId="7451"/>
    <cellStyle name="Финансовый 6 17 6 3" xfId="7913"/>
    <cellStyle name="Финансовый 6 17 7" xfId="3921"/>
    <cellStyle name="Финансовый 6 17 8" xfId="4166"/>
    <cellStyle name="Финансовый 6 17 9" xfId="4237"/>
    <cellStyle name="Финансовый 6 18" xfId="924"/>
    <cellStyle name="Финансовый 6 18 10" xfId="3765"/>
    <cellStyle name="Финансовый 6 18 11" xfId="1732"/>
    <cellStyle name="Финансовый 6 18 12" xfId="3642"/>
    <cellStyle name="Финансовый 6 18 13" xfId="3918"/>
    <cellStyle name="Финансовый 6 18 14" xfId="4467"/>
    <cellStyle name="Финансовый 6 18 15" xfId="4570"/>
    <cellStyle name="Финансовый 6 18 16" xfId="4995"/>
    <cellStyle name="Финансовый 6 18 17" xfId="4991"/>
    <cellStyle name="Финансовый 6 18 18" xfId="5405"/>
    <cellStyle name="Финансовый 6 18 19" xfId="5301"/>
    <cellStyle name="Финансовый 6 18 2" xfId="1785"/>
    <cellStyle name="Финансовый 6 18 2 2" xfId="6005"/>
    <cellStyle name="Финансовый 6 18 2 3" xfId="7055"/>
    <cellStyle name="Финансовый 6 18 2 4" xfId="7561"/>
    <cellStyle name="Финансовый 6 18 20" xfId="5126"/>
    <cellStyle name="Финансовый 6 18 21" xfId="5705"/>
    <cellStyle name="Финансовый 6 18 22" xfId="6545"/>
    <cellStyle name="Финансовый 6 18 23" xfId="6966"/>
    <cellStyle name="Финансовый 6 18 3" xfId="3233"/>
    <cellStyle name="Финансовый 6 18 3 2" xfId="6096"/>
    <cellStyle name="Финансовый 6 18 3 3" xfId="7160"/>
    <cellStyle name="Финансовый 6 18 3 4" xfId="7652"/>
    <cellStyle name="Финансовый 6 18 4" xfId="3500"/>
    <cellStyle name="Финансовый 6 18 4 2" xfId="6251"/>
    <cellStyle name="Финансовый 6 18 4 3" xfId="7334"/>
    <cellStyle name="Финансовый 6 18 4 4" xfId="7807"/>
    <cellStyle name="Финансовый 6 18 5" xfId="3543"/>
    <cellStyle name="Финансовый 6 18 5 2" xfId="6282"/>
    <cellStyle name="Финансовый 6 18 5 3" xfId="7365"/>
    <cellStyle name="Финансовый 6 18 5 4" xfId="7838"/>
    <cellStyle name="Финансовый 6 18 6" xfId="1758"/>
    <cellStyle name="Финансовый 6 18 6 2" xfId="7475"/>
    <cellStyle name="Финансовый 6 18 6 3" xfId="7926"/>
    <cellStyle name="Финансовый 6 18 7" xfId="4117"/>
    <cellStyle name="Финансовый 6 18 8" xfId="3779"/>
    <cellStyle name="Финансовый 6 18 9" xfId="1331"/>
    <cellStyle name="Финансовый 6 19" xfId="718"/>
    <cellStyle name="Финансовый 6 19 10" xfId="1344"/>
    <cellStyle name="Финансовый 6 19 11" xfId="1403"/>
    <cellStyle name="Финансовый 6 19 12" xfId="3672"/>
    <cellStyle name="Финансовый 6 19 13" xfId="4447"/>
    <cellStyle name="Финансовый 6 19 14" xfId="3143"/>
    <cellStyle name="Финансовый 6 19 15" xfId="4533"/>
    <cellStyle name="Финансовый 6 19 16" xfId="4923"/>
    <cellStyle name="Финансовый 6 19 17" xfId="5087"/>
    <cellStyle name="Финансовый 6 19 18" xfId="5304"/>
    <cellStyle name="Финансовый 6 19 19" xfId="5139"/>
    <cellStyle name="Финансовый 6 19 2" xfId="1663"/>
    <cellStyle name="Финансовый 6 19 2 2" xfId="5993"/>
    <cellStyle name="Финансовый 6 19 2 3" xfId="7039"/>
    <cellStyle name="Финансовый 6 19 2 4" xfId="7549"/>
    <cellStyle name="Финансовый 6 19 20" xfId="5119"/>
    <cellStyle name="Финансовый 6 19 21" xfId="5656"/>
    <cellStyle name="Финансовый 6 19 22" xfId="6469"/>
    <cellStyle name="Финансовый 6 19 23" xfId="6453"/>
    <cellStyle name="Финансовый 6 19 3" xfId="3184"/>
    <cellStyle name="Финансовый 6 19 3 2" xfId="6085"/>
    <cellStyle name="Финансовый 6 19 3 3" xfId="7141"/>
    <cellStyle name="Финансовый 6 19 3 4" xfId="7641"/>
    <cellStyle name="Финансовый 6 19 4" xfId="3426"/>
    <cellStyle name="Финансовый 6 19 4 2" xfId="6229"/>
    <cellStyle name="Финансовый 6 19 4 3" xfId="7305"/>
    <cellStyle name="Финансовый 6 19 4 4" xfId="7785"/>
    <cellStyle name="Финансовый 6 19 5" xfId="3569"/>
    <cellStyle name="Финансовый 6 19 5 2" xfId="6299"/>
    <cellStyle name="Финансовый 6 19 5 3" xfId="7385"/>
    <cellStyle name="Финансовый 6 19 5 4" xfId="7855"/>
    <cellStyle name="Финансовый 6 19 6" xfId="1593"/>
    <cellStyle name="Финансовый 6 19 6 2" xfId="7453"/>
    <cellStyle name="Финансовый 6 19 6 3" xfId="7915"/>
    <cellStyle name="Финансовый 6 19 7" xfId="3951"/>
    <cellStyle name="Финансовый 6 19 8" xfId="1751"/>
    <cellStyle name="Финансовый 6 19 9" xfId="1462"/>
    <cellStyle name="Финансовый 6 2" xfId="321"/>
    <cellStyle name="Финансовый 6 2 10" xfId="2299"/>
    <cellStyle name="Финансовый 6 2 10 2" xfId="5790"/>
    <cellStyle name="Финансовый 6 2 10 3" xfId="6753"/>
    <cellStyle name="Финансовый 6 2 10 4" xfId="7459"/>
    <cellStyle name="Финансовый 6 2 11" xfId="2504"/>
    <cellStyle name="Финансовый 6 2 11 2" xfId="5841"/>
    <cellStyle name="Финансовый 6 2 11 3" xfId="6835"/>
    <cellStyle name="Финансовый 6 2 11 4" xfId="7238"/>
    <cellStyle name="Финансовый 6 2 12" xfId="2642"/>
    <cellStyle name="Финансовый 6 2 12 2" xfId="5896"/>
    <cellStyle name="Финансовый 6 2 12 3" xfId="6903"/>
    <cellStyle name="Финансовый 6 2 12 4" xfId="6652"/>
    <cellStyle name="Финансовый 6 2 13" xfId="2958"/>
    <cellStyle name="Финансовый 6 2 13 2" xfId="5964"/>
    <cellStyle name="Финансовый 6 2 13 3" xfId="7004"/>
    <cellStyle name="Финансовый 6 2 13 4" xfId="6378"/>
    <cellStyle name="Финансовый 6 2 14" xfId="3154"/>
    <cellStyle name="Финансовый 6 2 14 2" xfId="6058"/>
    <cellStyle name="Финансовый 6 2 14 3" xfId="7114"/>
    <cellStyle name="Финансовый 6 2 14 4" xfId="7614"/>
    <cellStyle name="Финансовый 6 2 15" xfId="3366"/>
    <cellStyle name="Финансовый 6 2 15 2" xfId="6189"/>
    <cellStyle name="Финансовый 6 2 15 3" xfId="7262"/>
    <cellStyle name="Финансовый 6 2 15 4" xfId="7745"/>
    <cellStyle name="Финансовый 6 2 16" xfId="3537"/>
    <cellStyle name="Финансовый 6 2 16 2" xfId="6280"/>
    <cellStyle name="Финансовый 6 2 16 3" xfId="7363"/>
    <cellStyle name="Финансовый 6 2 16 4" xfId="7836"/>
    <cellStyle name="Финансовый 6 2 17" xfId="1478"/>
    <cellStyle name="Финансовый 6 2 17 2" xfId="7425"/>
    <cellStyle name="Финансовый 6 2 17 3" xfId="7888"/>
    <cellStyle name="Финансовый 6 2 18" xfId="3637"/>
    <cellStyle name="Финансовый 6 2 19" xfId="4198"/>
    <cellStyle name="Финансовый 6 2 2" xfId="904"/>
    <cellStyle name="Финансовый 6 2 2 10" xfId="3575"/>
    <cellStyle name="Финансовый 6 2 2 10 2" xfId="6304"/>
    <cellStyle name="Финансовый 6 2 2 10 3" xfId="7391"/>
    <cellStyle name="Финансовый 6 2 2 10 4" xfId="7860"/>
    <cellStyle name="Финансовый 6 2 2 11" xfId="1880"/>
    <cellStyle name="Финансовый 6 2 2 11 2" xfId="7471"/>
    <cellStyle name="Финансовый 6 2 2 11 3" xfId="7922"/>
    <cellStyle name="Финансовый 6 2 2 12" xfId="3928"/>
    <cellStyle name="Финансовый 6 2 2 13" xfId="4014"/>
    <cellStyle name="Финансовый 6 2 2 14" xfId="1812"/>
    <cellStyle name="Финансовый 6 2 2 15" xfId="2451"/>
    <cellStyle name="Финансовый 6 2 2 16" xfId="1605"/>
    <cellStyle name="Финансовый 6 2 2 17" xfId="3749"/>
    <cellStyle name="Финансовый 6 2 2 18" xfId="3774"/>
    <cellStyle name="Финансовый 6 2 2 19" xfId="4543"/>
    <cellStyle name="Финансовый 6 2 2 2" xfId="1775"/>
    <cellStyle name="Финансовый 6 2 2 2 2" xfId="5815"/>
    <cellStyle name="Финансовый 6 2 2 2 3" xfId="6804"/>
    <cellStyle name="Финансовый 6 2 2 2 4" xfId="6607"/>
    <cellStyle name="Финансовый 6 2 2 20" xfId="4441"/>
    <cellStyle name="Финансовый 6 2 2 21" xfId="4989"/>
    <cellStyle name="Финансовый 6 2 2 22" xfId="5063"/>
    <cellStyle name="Финансовый 6 2 2 23" xfId="5396"/>
    <cellStyle name="Финансовый 6 2 2 24" xfId="5506"/>
    <cellStyle name="Финансовый 6 2 2 25" xfId="5566"/>
    <cellStyle name="Финансовый 6 2 2 26" xfId="5701"/>
    <cellStyle name="Финансовый 6 2 2 27" xfId="6538"/>
    <cellStyle name="Финансовый 6 2 2 28" xfId="6621"/>
    <cellStyle name="Финансовый 6 2 2 3" xfId="2550"/>
    <cellStyle name="Финансовый 6 2 2 3 2" xfId="5851"/>
    <cellStyle name="Финансовый 6 2 2 3 3" xfId="6853"/>
    <cellStyle name="Финансовый 6 2 2 3 4" xfId="7462"/>
    <cellStyle name="Финансовый 6 2 2 4" xfId="2622"/>
    <cellStyle name="Финансовый 6 2 2 4 2" xfId="5882"/>
    <cellStyle name="Финансовый 6 2 2 4 3" xfId="6888"/>
    <cellStyle name="Финансовый 6 2 2 4 4" xfId="6338"/>
    <cellStyle name="Финансовый 6 2 2 5" xfId="2663"/>
    <cellStyle name="Финансовый 6 2 2 5 2" xfId="5907"/>
    <cellStyle name="Финансовый 6 2 2 5 3" xfId="6916"/>
    <cellStyle name="Финансовый 6 2 2 5 4" xfId="6716"/>
    <cellStyle name="Финансовый 6 2 2 6" xfId="2685"/>
    <cellStyle name="Финансовый 6 2 2 6 2" xfId="5929"/>
    <cellStyle name="Финансовый 6 2 2 6 3" xfId="6938"/>
    <cellStyle name="Финансовый 6 2 2 6 4" xfId="7043"/>
    <cellStyle name="Финансовый 6 2 2 7" xfId="3083"/>
    <cellStyle name="Финансовый 6 2 2 7 2" xfId="6001"/>
    <cellStyle name="Финансовый 6 2 2 7 3" xfId="7051"/>
    <cellStyle name="Финансовый 6 2 2 7 4" xfId="7557"/>
    <cellStyle name="Финансовый 6 2 2 8" xfId="3229"/>
    <cellStyle name="Финансовый 6 2 2 8 2" xfId="6092"/>
    <cellStyle name="Финансовый 6 2 2 8 3" xfId="7156"/>
    <cellStyle name="Финансовый 6 2 2 8 4" xfId="7648"/>
    <cellStyle name="Финансовый 6 2 2 9" xfId="3495"/>
    <cellStyle name="Финансовый 6 2 2 9 2" xfId="6247"/>
    <cellStyle name="Финансовый 6 2 2 9 3" xfId="7330"/>
    <cellStyle name="Финансовый 6 2 2 9 4" xfId="7803"/>
    <cellStyle name="Финансовый 6 2 20" xfId="4267"/>
    <cellStyle name="Финансовый 6 2 21" xfId="4324"/>
    <cellStyle name="Финансовый 6 2 22" xfId="4369"/>
    <cellStyle name="Финансовый 6 2 23" xfId="4407"/>
    <cellStyle name="Финансовый 6 2 24" xfId="3734"/>
    <cellStyle name="Финансовый 6 2 25" xfId="3826"/>
    <cellStyle name="Финансовый 6 2 26" xfId="4512"/>
    <cellStyle name="Финансовый 6 2 27" xfId="4853"/>
    <cellStyle name="Финансовый 6 2 28" xfId="4901"/>
    <cellStyle name="Финансовый 6 2 29" xfId="5208"/>
    <cellStyle name="Финансовый 6 2 3" xfId="954"/>
    <cellStyle name="Финансовый 6 2 3 10" xfId="3501"/>
    <cellStyle name="Финансовый 6 2 3 10 2" xfId="6252"/>
    <cellStyle name="Финансовый 6 2 3 10 3" xfId="7335"/>
    <cellStyle name="Финансовый 6 2 3 10 4" xfId="7808"/>
    <cellStyle name="Финансовый 6 2 3 11" xfId="2182"/>
    <cellStyle name="Финансовый 6 2 3 11 2" xfId="7478"/>
    <cellStyle name="Финансовый 6 2 3 11 3" xfId="7929"/>
    <cellStyle name="Финансовый 6 2 3 12" xfId="1905"/>
    <cellStyle name="Финансовый 6 2 3 13" xfId="1714"/>
    <cellStyle name="Финансовый 6 2 3 14" xfId="2217"/>
    <cellStyle name="Финансовый 6 2 3 15" xfId="3933"/>
    <cellStyle name="Финансовый 6 2 3 16" xfId="1640"/>
    <cellStyle name="Финансовый 6 2 3 17" xfId="4068"/>
    <cellStyle name="Финансовый 6 2 3 18" xfId="4246"/>
    <cellStyle name="Финансовый 6 2 3 19" xfId="4743"/>
    <cellStyle name="Финансовый 6 2 3 2" xfId="1805"/>
    <cellStyle name="Финансовый 6 2 3 2 2" xfId="5799"/>
    <cellStyle name="Финансовый 6 2 3 2 3" xfId="6767"/>
    <cellStyle name="Финансовый 6 2 3 2 4" xfId="6680"/>
    <cellStyle name="Финансовый 6 2 3 20" xfId="1449"/>
    <cellStyle name="Финансовый 6 2 3 21" xfId="5005"/>
    <cellStyle name="Финансовый 6 2 3 22" xfId="4974"/>
    <cellStyle name="Финансовый 6 2 3 23" xfId="5415"/>
    <cellStyle name="Финансовый 6 2 3 24" xfId="5289"/>
    <cellStyle name="Финансовый 6 2 3 25" xfId="5518"/>
    <cellStyle name="Финансовый 6 2 3 26" xfId="5709"/>
    <cellStyle name="Финансовый 6 2 3 27" xfId="6554"/>
    <cellStyle name="Финансовый 6 2 3 28" xfId="6409"/>
    <cellStyle name="Финансовый 6 2 3 3" xfId="2474"/>
    <cellStyle name="Финансовый 6 2 3 3 2" xfId="5832"/>
    <cellStyle name="Финансовый 6 2 3 3 3" xfId="6824"/>
    <cellStyle name="Финансовый 6 2 3 3 4" xfId="6707"/>
    <cellStyle name="Финансовый 6 2 3 4" xfId="2233"/>
    <cellStyle name="Финансовый 6 2 3 4 2" xfId="5781"/>
    <cellStyle name="Финансовый 6 2 3 4 3" xfId="6728"/>
    <cellStyle name="Финансовый 6 2 3 4 4" xfId="6341"/>
    <cellStyle name="Финансовый 6 2 3 5" xfId="2536"/>
    <cellStyle name="Финансовый 6 2 3 5 2" xfId="5845"/>
    <cellStyle name="Финансовый 6 2 3 5 3" xfId="6845"/>
    <cellStyle name="Финансовый 6 2 3 5 4" xfId="6676"/>
    <cellStyle name="Финансовый 6 2 3 6" xfId="2333"/>
    <cellStyle name="Финансовый 6 2 3 6 2" xfId="5797"/>
    <cellStyle name="Финансовый 6 2 3 6 3" xfId="6765"/>
    <cellStyle name="Финансовый 6 2 3 6 4" xfId="6532"/>
    <cellStyle name="Финансовый 6 2 3 7" xfId="3095"/>
    <cellStyle name="Финансовый 6 2 3 7 2" xfId="6008"/>
    <cellStyle name="Финансовый 6 2 3 7 3" xfId="7058"/>
    <cellStyle name="Финансовый 6 2 3 7 4" xfId="7564"/>
    <cellStyle name="Финансовый 6 2 3 8" xfId="3237"/>
    <cellStyle name="Финансовый 6 2 3 8 2" xfId="6099"/>
    <cellStyle name="Финансовый 6 2 3 8 3" xfId="7163"/>
    <cellStyle name="Финансовый 6 2 3 8 4" xfId="7655"/>
    <cellStyle name="Финансовый 6 2 3 9" xfId="3509"/>
    <cellStyle name="Финансовый 6 2 3 9 2" xfId="6256"/>
    <cellStyle name="Финансовый 6 2 3 9 3" xfId="7339"/>
    <cellStyle name="Финансовый 6 2 3 9 4" xfId="7812"/>
    <cellStyle name="Финансовый 6 2 30" xfId="5244"/>
    <cellStyle name="Финансовый 6 2 31" xfId="5152"/>
    <cellStyle name="Финансовый 6 2 32" xfId="5626"/>
    <cellStyle name="Финансовый 6 2 33" xfId="6399"/>
    <cellStyle name="Финансовый 6 2 34" xfId="6696"/>
    <cellStyle name="Финансовый 6 2 4" xfId="971"/>
    <cellStyle name="Финансовый 6 2 4 10" xfId="3305"/>
    <cellStyle name="Финансовый 6 2 4 10 2" xfId="6167"/>
    <cellStyle name="Финансовый 6 2 4 10 3" xfId="7231"/>
    <cellStyle name="Финансовый 6 2 4 10 4" xfId="7723"/>
    <cellStyle name="Финансовый 6 2 4 11" xfId="1828"/>
    <cellStyle name="Финансовый 6 2 4 11 2" xfId="7485"/>
    <cellStyle name="Финансовый 6 2 4 11 3" xfId="7936"/>
    <cellStyle name="Финансовый 6 2 4 12" xfId="4209"/>
    <cellStyle name="Финансовый 6 2 4 13" xfId="4275"/>
    <cellStyle name="Финансовый 6 2 4 14" xfId="4332"/>
    <cellStyle name="Финансовый 6 2 4 15" xfId="4377"/>
    <cellStyle name="Финансовый 6 2 4 16" xfId="4414"/>
    <cellStyle name="Финансовый 6 2 4 17" xfId="4442"/>
    <cellStyle name="Финансовый 6 2 4 18" xfId="4298"/>
    <cellStyle name="Финансовый 6 2 4 19" xfId="4509"/>
    <cellStyle name="Финансовый 6 2 4 2" xfId="1816"/>
    <cellStyle name="Финансовый 6 2 4 2 2" xfId="5811"/>
    <cellStyle name="Финансовый 6 2 4 2 3" xfId="6796"/>
    <cellStyle name="Финансовый 6 2 4 2 4" xfId="6556"/>
    <cellStyle name="Финансовый 6 2 4 20" xfId="1860"/>
    <cellStyle name="Финансовый 6 2 4 21" xfId="5013"/>
    <cellStyle name="Финансовый 6 2 4 22" xfId="5091"/>
    <cellStyle name="Финансовый 6 2 4 23" xfId="5425"/>
    <cellStyle name="Финансовый 6 2 4 24" xfId="5134"/>
    <cellStyle name="Финансовый 6 2 4 25" xfId="5261"/>
    <cellStyle name="Финансовый 6 2 4 26" xfId="5716"/>
    <cellStyle name="Финансовый 6 2 4 27" xfId="6563"/>
    <cellStyle name="Финансовый 6 2 4 28" xfId="6958"/>
    <cellStyle name="Финансовый 6 2 4 3" xfId="2538"/>
    <cellStyle name="Финансовый 6 2 4 3 2" xfId="5847"/>
    <cellStyle name="Финансовый 6 2 4 3 3" xfId="6847"/>
    <cellStyle name="Финансовый 6 2 4 3 4" xfId="6762"/>
    <cellStyle name="Финансовый 6 2 4 4" xfId="2610"/>
    <cellStyle name="Финансовый 6 2 4 4 2" xfId="5875"/>
    <cellStyle name="Финансовый 6 2 4 4 3" xfId="6880"/>
    <cellStyle name="Финансовый 6 2 4 4 4" xfId="7387"/>
    <cellStyle name="Финансовый 6 2 4 5" xfId="2657"/>
    <cellStyle name="Финансовый 6 2 4 5 2" xfId="5903"/>
    <cellStyle name="Финансовый 6 2 4 5 3" xfId="6912"/>
    <cellStyle name="Финансовый 6 2 4 5 4" xfId="7393"/>
    <cellStyle name="Финансовый 6 2 4 6" xfId="2681"/>
    <cellStyle name="Финансовый 6 2 4 6 2" xfId="5925"/>
    <cellStyle name="Финансовый 6 2 4 6 3" xfId="6934"/>
    <cellStyle name="Финансовый 6 2 4 6 4" xfId="6740"/>
    <cellStyle name="Финансовый 6 2 4 7" xfId="3101"/>
    <cellStyle name="Финансовый 6 2 4 7 2" xfId="6015"/>
    <cellStyle name="Финансовый 6 2 4 7 3" xfId="7065"/>
    <cellStyle name="Финансовый 6 2 4 7 4" xfId="7571"/>
    <cellStyle name="Финансовый 6 2 4 8" xfId="3244"/>
    <cellStyle name="Финансовый 6 2 4 8 2" xfId="6106"/>
    <cellStyle name="Финансовый 6 2 4 8 3" xfId="7170"/>
    <cellStyle name="Финансовый 6 2 4 8 4" xfId="7662"/>
    <cellStyle name="Финансовый 6 2 4 9" xfId="3517"/>
    <cellStyle name="Финансовый 6 2 4 9 2" xfId="6263"/>
    <cellStyle name="Финансовый 6 2 4 9 3" xfId="7346"/>
    <cellStyle name="Финансовый 6 2 4 9 4" xfId="7819"/>
    <cellStyle name="Финансовый 6 2 5" xfId="960"/>
    <cellStyle name="Финансовый 6 2 5 10" xfId="3782"/>
    <cellStyle name="Финансовый 6 2 5 11" xfId="1834"/>
    <cellStyle name="Финансовый 6 2 5 12" xfId="1352"/>
    <cellStyle name="Финансовый 6 2 5 13" xfId="4304"/>
    <cellStyle name="Финансовый 6 2 5 14" xfId="4559"/>
    <cellStyle name="Финансовый 6 2 5 15" xfId="3899"/>
    <cellStyle name="Финансовый 6 2 5 16" xfId="5007"/>
    <cellStyle name="Финансовый 6 2 5 17" xfId="5054"/>
    <cellStyle name="Финансовый 6 2 5 18" xfId="5418"/>
    <cellStyle name="Финансовый 6 2 5 19" xfId="5486"/>
    <cellStyle name="Финансовый 6 2 5 2" xfId="1809"/>
    <cellStyle name="Финансовый 6 2 5 2 2" xfId="6010"/>
    <cellStyle name="Финансовый 6 2 5 2 3" xfId="7060"/>
    <cellStyle name="Финансовый 6 2 5 2 4" xfId="7566"/>
    <cellStyle name="Финансовый 6 2 5 20" xfId="5551"/>
    <cellStyle name="Финансовый 6 2 5 21" xfId="5711"/>
    <cellStyle name="Финансовый 6 2 5 22" xfId="6557"/>
    <cellStyle name="Финансовый 6 2 5 23" xfId="7246"/>
    <cellStyle name="Финансовый 6 2 5 3" xfId="3239"/>
    <cellStyle name="Финансовый 6 2 5 3 2" xfId="6101"/>
    <cellStyle name="Финансовый 6 2 5 3 3" xfId="7165"/>
    <cellStyle name="Финансовый 6 2 5 3 4" xfId="7657"/>
    <cellStyle name="Финансовый 6 2 5 4" xfId="3511"/>
    <cellStyle name="Финансовый 6 2 5 4 2" xfId="6258"/>
    <cellStyle name="Финансовый 6 2 5 4 3" xfId="7341"/>
    <cellStyle name="Финансовый 6 2 5 4 4" xfId="7814"/>
    <cellStyle name="Финансовый 6 2 5 5" xfId="3310"/>
    <cellStyle name="Финансовый 6 2 5 5 2" xfId="6172"/>
    <cellStyle name="Финансовый 6 2 5 5 3" xfId="7236"/>
    <cellStyle name="Финансовый 6 2 5 5 4" xfId="7728"/>
    <cellStyle name="Финансовый 6 2 5 6" xfId="1755"/>
    <cellStyle name="Финансовый 6 2 5 6 2" xfId="7480"/>
    <cellStyle name="Финансовый 6 2 5 6 3" xfId="7931"/>
    <cellStyle name="Финансовый 6 2 5 7" xfId="1870"/>
    <cellStyle name="Финансовый 6 2 5 8" xfId="3997"/>
    <cellStyle name="Финансовый 6 2 5 9" xfId="3818"/>
    <cellStyle name="Финансовый 6 2 6" xfId="1083"/>
    <cellStyle name="Финансовый 6 2 6 10" xfId="1502"/>
    <cellStyle name="Финансовый 6 2 6 11" xfId="1339"/>
    <cellStyle name="Финансовый 6 2 6 12" xfId="1577"/>
    <cellStyle name="Финансовый 6 2 6 13" xfId="4347"/>
    <cellStyle name="Финансовый 6 2 6 14" xfId="4386"/>
    <cellStyle name="Финансовый 6 2 6 15" xfId="4200"/>
    <cellStyle name="Финансовый 6 2 6 16" xfId="5044"/>
    <cellStyle name="Финансовый 6 2 6 17" xfId="4839"/>
    <cellStyle name="Финансовый 6 2 6 18" xfId="5467"/>
    <cellStyle name="Финансовый 6 2 6 19" xfId="5190"/>
    <cellStyle name="Финансовый 6 2 6 2" xfId="1886"/>
    <cellStyle name="Финансовый 6 2 6 2 2" xfId="6033"/>
    <cellStyle name="Финансовый 6 2 6 2 3" xfId="7086"/>
    <cellStyle name="Финансовый 6 2 6 2 4" xfId="7589"/>
    <cellStyle name="Финансовый 6 2 6 20" xfId="5461"/>
    <cellStyle name="Финансовый 6 2 6 21" xfId="5732"/>
    <cellStyle name="Финансовый 6 2 6 22" xfId="6593"/>
    <cellStyle name="Финансовый 6 2 6 23" xfId="7245"/>
    <cellStyle name="Финансовый 6 2 6 3" xfId="3260"/>
    <cellStyle name="Финансовый 6 2 6 3 2" xfId="6122"/>
    <cellStyle name="Финансовый 6 2 6 3 3" xfId="7186"/>
    <cellStyle name="Финансовый 6 2 6 3 4" xfId="7678"/>
    <cellStyle name="Финансовый 6 2 6 4" xfId="3548"/>
    <cellStyle name="Финансовый 6 2 6 4 2" xfId="6285"/>
    <cellStyle name="Финансовый 6 2 6 4 3" xfId="7369"/>
    <cellStyle name="Финансовый 6 2 6 4 4" xfId="7841"/>
    <cellStyle name="Финансовый 6 2 6 5" xfId="3291"/>
    <cellStyle name="Финансовый 6 2 6 5 2" xfId="6153"/>
    <cellStyle name="Финансовый 6 2 6 5 3" xfId="7217"/>
    <cellStyle name="Финансовый 6 2 6 5 4" xfId="7709"/>
    <cellStyle name="Финансовый 6 2 6 6" xfId="2175"/>
    <cellStyle name="Финансовый 6 2 6 6 2" xfId="7501"/>
    <cellStyle name="Финансовый 6 2 6 6 3" xfId="7952"/>
    <cellStyle name="Финансовый 6 2 6 7" xfId="1479"/>
    <cellStyle name="Финансовый 6 2 6 8" xfId="1797"/>
    <cellStyle name="Финансовый 6 2 6 9" xfId="1764"/>
    <cellStyle name="Финансовый 6 2 7" xfId="980"/>
    <cellStyle name="Финансовый 6 2 7 10" xfId="3854"/>
    <cellStyle name="Финансовый 6 2 7 11" xfId="1529"/>
    <cellStyle name="Финансовый 6 2 7 12" xfId="4070"/>
    <cellStyle name="Финансовый 6 2 7 13" xfId="4545"/>
    <cellStyle name="Финансовый 6 2 7 14" xfId="3620"/>
    <cellStyle name="Финансовый 6 2 7 15" xfId="4254"/>
    <cellStyle name="Финансовый 6 2 7 16" xfId="5022"/>
    <cellStyle name="Финансовый 6 2 7 17" xfId="4996"/>
    <cellStyle name="Финансовый 6 2 7 18" xfId="5434"/>
    <cellStyle name="Финансовый 6 2 7 19" xfId="5302"/>
    <cellStyle name="Финансовый 6 2 7 2" xfId="1825"/>
    <cellStyle name="Финансовый 6 2 7 2 2" xfId="6024"/>
    <cellStyle name="Финансовый 6 2 7 2 3" xfId="7074"/>
    <cellStyle name="Финансовый 6 2 7 2 4" xfId="7580"/>
    <cellStyle name="Финансовый 6 2 7 20" xfId="5388"/>
    <cellStyle name="Финансовый 6 2 7 21" xfId="5725"/>
    <cellStyle name="Финансовый 6 2 7 22" xfId="6572"/>
    <cellStyle name="Финансовый 6 2 7 23" xfId="6582"/>
    <cellStyle name="Финансовый 6 2 7 3" xfId="3253"/>
    <cellStyle name="Финансовый 6 2 7 3 2" xfId="6115"/>
    <cellStyle name="Финансовый 6 2 7 3 3" xfId="7179"/>
    <cellStyle name="Финансовый 6 2 7 3 4" xfId="7671"/>
    <cellStyle name="Финансовый 6 2 7 4" xfId="3526"/>
    <cellStyle name="Финансовый 6 2 7 4 2" xfId="6272"/>
    <cellStyle name="Финансовый 6 2 7 4 3" xfId="7355"/>
    <cellStyle name="Финансовый 6 2 7 4 4" xfId="7828"/>
    <cellStyle name="Финансовый 6 2 7 5" xfId="3296"/>
    <cellStyle name="Финансовый 6 2 7 5 2" xfId="6158"/>
    <cellStyle name="Финансовый 6 2 7 5 3" xfId="7222"/>
    <cellStyle name="Финансовый 6 2 7 5 4" xfId="7714"/>
    <cellStyle name="Финансовый 6 2 7 6" xfId="1954"/>
    <cellStyle name="Финансовый 6 2 7 6 2" xfId="7494"/>
    <cellStyle name="Финансовый 6 2 7 6 3" xfId="7945"/>
    <cellStyle name="Финансовый 6 2 7 7" xfId="2141"/>
    <cellStyle name="Финансовый 6 2 7 8" xfId="1508"/>
    <cellStyle name="Финансовый 6 2 7 9" xfId="3913"/>
    <cellStyle name="Финансовый 6 2 8" xfId="1472"/>
    <cellStyle name="Финансовый 6 2 8 2" xfId="5778"/>
    <cellStyle name="Финансовый 6 2 8 3" xfId="6721"/>
    <cellStyle name="Финансовый 6 2 8 4" xfId="6677"/>
    <cellStyle name="Финансовый 6 2 9" xfId="2076"/>
    <cellStyle name="Финансовый 6 2 9 2" xfId="5761"/>
    <cellStyle name="Финансовый 6 2 9 3" xfId="6669"/>
    <cellStyle name="Финансовый 6 2 9 4" xfId="6551"/>
    <cellStyle name="Финансовый 6 20" xfId="1053"/>
    <cellStyle name="Финансовый 6 20 10" xfId="1534"/>
    <cellStyle name="Финансовый 6 20 11" xfId="3651"/>
    <cellStyle name="Финансовый 6 20 12" xfId="1473"/>
    <cellStyle name="Финансовый 6 20 13" xfId="4022"/>
    <cellStyle name="Финансовый 6 20 14" xfId="4160"/>
    <cellStyle name="Финансовый 6 20 15" xfId="3988"/>
    <cellStyle name="Финансовый 6 20 16" xfId="5034"/>
    <cellStyle name="Финансовый 6 20 17" xfId="5061"/>
    <cellStyle name="Финансовый 6 20 18" xfId="5454"/>
    <cellStyle name="Финансовый 6 20 19" xfId="5504"/>
    <cellStyle name="Финансовый 6 20 2" xfId="1868"/>
    <cellStyle name="Финансовый 6 20 2 2" xfId="6031"/>
    <cellStyle name="Финансовый 6 20 2 3" xfId="7082"/>
    <cellStyle name="Финансовый 6 20 2 4" xfId="7587"/>
    <cellStyle name="Финансовый 6 20 20" xfId="5564"/>
    <cellStyle name="Финансовый 6 20 21" xfId="5730"/>
    <cellStyle name="Финансовый 6 20 22" xfId="6588"/>
    <cellStyle name="Финансовый 6 20 23" xfId="6963"/>
    <cellStyle name="Финансовый 6 20 3" xfId="3258"/>
    <cellStyle name="Финансовый 6 20 3 2" xfId="6120"/>
    <cellStyle name="Финансовый 6 20 3 3" xfId="7184"/>
    <cellStyle name="Финансовый 6 20 3 4" xfId="7676"/>
    <cellStyle name="Финансовый 6 20 4" xfId="3541"/>
    <cellStyle name="Финансовый 6 20 4 2" xfId="6281"/>
    <cellStyle name="Финансовый 6 20 4 3" xfId="7364"/>
    <cellStyle name="Финансовый 6 20 4 4" xfId="7837"/>
    <cellStyle name="Финансовый 6 20 5" xfId="3470"/>
    <cellStyle name="Финансовый 6 20 5 2" xfId="6235"/>
    <cellStyle name="Финансовый 6 20 5 3" xfId="7318"/>
    <cellStyle name="Финансовый 6 20 5 4" xfId="7791"/>
    <cellStyle name="Финансовый 6 20 6" xfId="1874"/>
    <cellStyle name="Финансовый 6 20 6 2" xfId="7499"/>
    <cellStyle name="Финансовый 6 20 6 3" xfId="7950"/>
    <cellStyle name="Финансовый 6 20 7" xfId="2272"/>
    <cellStyle name="Финансовый 6 20 8" xfId="4029"/>
    <cellStyle name="Финансовый 6 20 9" xfId="3697"/>
    <cellStyle name="Финансовый 6 21" xfId="1000"/>
    <cellStyle name="Финансовый 6 21 10" xfId="3910"/>
    <cellStyle name="Финансовый 6 21 11" xfId="4184"/>
    <cellStyle name="Финансовый 6 21 12" xfId="4126"/>
    <cellStyle name="Финансовый 6 21 13" xfId="1527"/>
    <cellStyle name="Финансовый 6 21 14" xfId="4144"/>
    <cellStyle name="Финансовый 6 21 15" xfId="4763"/>
    <cellStyle name="Финансовый 6 21 16" xfId="5027"/>
    <cellStyle name="Финансовый 6 21 17" xfId="4799"/>
    <cellStyle name="Финансовый 6 21 18" xfId="5442"/>
    <cellStyle name="Финансовый 6 21 19" xfId="5131"/>
    <cellStyle name="Финансовый 6 21 2" xfId="1835"/>
    <cellStyle name="Финансовый 6 21 2 2" xfId="6026"/>
    <cellStyle name="Финансовый 6 21 2 3" xfId="7076"/>
    <cellStyle name="Финансовый 6 21 2 4" xfId="7582"/>
    <cellStyle name="Финансовый 6 21 20" xfId="5306"/>
    <cellStyle name="Финансовый 6 21 21" xfId="5727"/>
    <cellStyle name="Финансовый 6 21 22" xfId="6577"/>
    <cellStyle name="Финансовый 6 21 23" xfId="7006"/>
    <cellStyle name="Финансовый 6 21 3" xfId="3255"/>
    <cellStyle name="Финансовый 6 21 3 2" xfId="6117"/>
    <cellStyle name="Финансовый 6 21 3 3" xfId="7181"/>
    <cellStyle name="Финансовый 6 21 3 4" xfId="7673"/>
    <cellStyle name="Финансовый 6 21 4" xfId="3530"/>
    <cellStyle name="Финансовый 6 21 4 2" xfId="6275"/>
    <cellStyle name="Финансовый 6 21 4 3" xfId="7358"/>
    <cellStyle name="Финансовый 6 21 4 4" xfId="7831"/>
    <cellStyle name="Финансовый 6 21 5" xfId="3294"/>
    <cellStyle name="Финансовый 6 21 5 2" xfId="6156"/>
    <cellStyle name="Финансовый 6 21 5 3" xfId="7220"/>
    <cellStyle name="Финансовый 6 21 5 4" xfId="7712"/>
    <cellStyle name="Финансовый 6 21 6" xfId="1759"/>
    <cellStyle name="Финансовый 6 21 6 2" xfId="7496"/>
    <cellStyle name="Финансовый 6 21 6 3" xfId="7947"/>
    <cellStyle name="Финансовый 6 21 7" xfId="2142"/>
    <cellStyle name="Финансовый 6 21 8" xfId="3128"/>
    <cellStyle name="Финансовый 6 21 9" xfId="1939"/>
    <cellStyle name="Финансовый 6 22" xfId="1297"/>
    <cellStyle name="Финансовый 6 22 10" xfId="3668"/>
    <cellStyle name="Финансовый 6 22 11" xfId="4497"/>
    <cellStyle name="Финансовый 6 22 12" xfId="4499"/>
    <cellStyle name="Финансовый 6 22 13" xfId="5098"/>
    <cellStyle name="Финансовый 6 22 14" xfId="5110"/>
    <cellStyle name="Финансовый 6 22 15" xfId="5545"/>
    <cellStyle name="Финансовый 6 22 16" xfId="5582"/>
    <cellStyle name="Финансовый 6 22 17" xfId="5593"/>
    <cellStyle name="Финансовый 6 22 18" xfId="5771"/>
    <cellStyle name="Финансовый 6 22 19" xfId="6697"/>
    <cellStyle name="Финансовый 6 22 2" xfId="2164"/>
    <cellStyle name="Финансовый 6 22 20" xfId="6780"/>
    <cellStyle name="Финансовый 6 22 3" xfId="3678"/>
    <cellStyle name="Финансовый 6 22 4" xfId="4106"/>
    <cellStyle name="Финансовый 6 22 5" xfId="4091"/>
    <cellStyle name="Финансовый 6 22 6" xfId="1610"/>
    <cellStyle name="Финансовый 6 22 7" xfId="3795"/>
    <cellStyle name="Финансовый 6 22 8" xfId="2162"/>
    <cellStyle name="Финансовый 6 22 9" xfId="1866"/>
    <cellStyle name="Финансовый 6 23" xfId="1437"/>
    <cellStyle name="Финансовый 6 23 2" xfId="5769"/>
    <cellStyle name="Финансовый 6 23 3" xfId="6689"/>
    <cellStyle name="Финансовый 6 23 4" xfId="6343"/>
    <cellStyle name="Финансовый 6 24" xfId="2199"/>
    <cellStyle name="Финансовый 6 24 2" xfId="5776"/>
    <cellStyle name="Финансовый 6 24 3" xfId="6715"/>
    <cellStyle name="Финансовый 6 24 4" xfId="6658"/>
    <cellStyle name="Финансовый 6 25" xfId="1998"/>
    <cellStyle name="Финансовый 6 25 2" xfId="5756"/>
    <cellStyle name="Финансовый 6 25 3" xfId="6648"/>
    <cellStyle name="Финансовый 6 25 4" xfId="6633"/>
    <cellStyle name="Финансовый 6 26" xfId="2597"/>
    <cellStyle name="Финансовый 6 26 2" xfId="5871"/>
    <cellStyle name="Финансовый 6 26 3" xfId="6875"/>
    <cellStyle name="Финансовый 6 26 4" xfId="7463"/>
    <cellStyle name="Финансовый 6 27" xfId="2742"/>
    <cellStyle name="Финансовый 6 27 2" xfId="5946"/>
    <cellStyle name="Финансовый 6 27 3" xfId="6960"/>
    <cellStyle name="Финансовый 6 27 4" xfId="6335"/>
    <cellStyle name="Финансовый 6 28" xfId="2771"/>
    <cellStyle name="Финансовый 6 28 2" xfId="5948"/>
    <cellStyle name="Финансовый 6 28 3" xfId="6967"/>
    <cellStyle name="Финансовый 6 28 4" xfId="6333"/>
    <cellStyle name="Финансовый 6 29" xfId="2800"/>
    <cellStyle name="Финансовый 6 29 2" xfId="5950"/>
    <cellStyle name="Финансовый 6 29 3" xfId="6970"/>
    <cellStyle name="Финансовый 6 29 4" xfId="6850"/>
    <cellStyle name="Финансовый 6 3" xfId="343"/>
    <cellStyle name="Финансовый 6 3 10" xfId="2127"/>
    <cellStyle name="Финансовый 6 3 10 2" xfId="5765"/>
    <cellStyle name="Финансовый 6 3 10 3" xfId="6684"/>
    <cellStyle name="Финансовый 6 3 10 4" xfId="7310"/>
    <cellStyle name="Финансовый 6 3 11" xfId="2578"/>
    <cellStyle name="Финансовый 6 3 11 2" xfId="5866"/>
    <cellStyle name="Финансовый 6 3 11 3" xfId="6868"/>
    <cellStyle name="Финансовый 6 3 11 4" xfId="6612"/>
    <cellStyle name="Финансовый 6 3 12" xfId="2645"/>
    <cellStyle name="Финансовый 6 3 12 2" xfId="5899"/>
    <cellStyle name="Финансовый 6 3 12 3" xfId="6906"/>
    <cellStyle name="Финансовый 6 3 12 4" xfId="7392"/>
    <cellStyle name="Финансовый 6 3 13" xfId="2963"/>
    <cellStyle name="Финансовый 6 3 13 2" xfId="5965"/>
    <cellStyle name="Финансовый 6 3 13 3" xfId="7007"/>
    <cellStyle name="Финансовый 6 3 13 4" xfId="6327"/>
    <cellStyle name="Финансовый 6 3 14" xfId="3155"/>
    <cellStyle name="Финансовый 6 3 14 2" xfId="6059"/>
    <cellStyle name="Финансовый 6 3 14 3" xfId="7115"/>
    <cellStyle name="Финансовый 6 3 14 4" xfId="7615"/>
    <cellStyle name="Финансовый 6 3 15" xfId="3369"/>
    <cellStyle name="Финансовый 6 3 15 2" xfId="6190"/>
    <cellStyle name="Финансовый 6 3 15 3" xfId="7263"/>
    <cellStyle name="Финансовый 6 3 15 4" xfId="7746"/>
    <cellStyle name="Финансовый 6 3 16" xfId="3487"/>
    <cellStyle name="Финансовый 6 3 16 2" xfId="6244"/>
    <cellStyle name="Финансовый 6 3 16 3" xfId="7327"/>
    <cellStyle name="Финансовый 6 3 16 4" xfId="7800"/>
    <cellStyle name="Финансовый 6 3 17" xfId="1477"/>
    <cellStyle name="Финансовый 6 3 17 2" xfId="7426"/>
    <cellStyle name="Финансовый 6 3 17 3" xfId="7889"/>
    <cellStyle name="Финансовый 6 3 18" xfId="1548"/>
    <cellStyle name="Финансовый 6 3 19" xfId="1532"/>
    <cellStyle name="Финансовый 6 3 2" xfId="917"/>
    <cellStyle name="Финансовый 6 3 2 10" xfId="3585"/>
    <cellStyle name="Финансовый 6 3 2 10 2" xfId="6310"/>
    <cellStyle name="Финансовый 6 3 2 10 3" xfId="7399"/>
    <cellStyle name="Финансовый 6 3 2 10 4" xfId="7866"/>
    <cellStyle name="Финансовый 6 3 2 11" xfId="1738"/>
    <cellStyle name="Финансовый 6 3 2 11 2" xfId="7473"/>
    <cellStyle name="Финансовый 6 3 2 11 3" xfId="7924"/>
    <cellStyle name="Финансовый 6 3 2 12" xfId="1778"/>
    <cellStyle name="Финансовый 6 3 2 13" xfId="3819"/>
    <cellStyle name="Финансовый 6 3 2 14" xfId="3639"/>
    <cellStyle name="Финансовый 6 3 2 15" xfId="1615"/>
    <cellStyle name="Финансовый 6 3 2 16" xfId="1541"/>
    <cellStyle name="Финансовый 6 3 2 17" xfId="3657"/>
    <cellStyle name="Финансовый 6 3 2 18" xfId="3839"/>
    <cellStyle name="Финансовый 6 3 2 19" xfId="4311"/>
    <cellStyle name="Финансовый 6 3 2 2" xfId="1781"/>
    <cellStyle name="Финансовый 6 3 2 2 2" xfId="5818"/>
    <cellStyle name="Финансовый 6 3 2 2 3" xfId="6807"/>
    <cellStyle name="Финансовый 6 3 2 2 4" xfId="6778"/>
    <cellStyle name="Финансовый 6 3 2 20" xfId="4408"/>
    <cellStyle name="Финансовый 6 3 2 21" xfId="4993"/>
    <cellStyle name="Финансовый 6 3 2 22" xfId="5068"/>
    <cellStyle name="Финансовый 6 3 2 23" xfId="5402"/>
    <cellStyle name="Финансовый 6 3 2 24" xfId="5515"/>
    <cellStyle name="Финансовый 6 3 2 25" xfId="5570"/>
    <cellStyle name="Финансовый 6 3 2 26" xfId="5703"/>
    <cellStyle name="Финансовый 6 3 2 27" xfId="6541"/>
    <cellStyle name="Финансовый 6 3 2 28" xfId="7108"/>
    <cellStyle name="Финансовый 6 3 2 3" xfId="2553"/>
    <cellStyle name="Финансовый 6 3 2 3 2" xfId="5854"/>
    <cellStyle name="Финансовый 6 3 2 3 3" xfId="6856"/>
    <cellStyle name="Финансовый 6 3 2 3 4" xfId="6524"/>
    <cellStyle name="Финансовый 6 3 2 4" xfId="2625"/>
    <cellStyle name="Финансовый 6 3 2 4 2" xfId="5885"/>
    <cellStyle name="Финансовый 6 3 2 4 3" xfId="6891"/>
    <cellStyle name="Финансовый 6 3 2 4 4" xfId="6605"/>
    <cellStyle name="Финансовый 6 3 2 5" xfId="2666"/>
    <cellStyle name="Финансовый 6 3 2 5 2" xfId="5910"/>
    <cellStyle name="Финансовый 6 3 2 5 3" xfId="6919"/>
    <cellStyle name="Финансовый 6 3 2 5 4" xfId="6819"/>
    <cellStyle name="Финансовый 6 3 2 6" xfId="2688"/>
    <cellStyle name="Финансовый 6 3 2 6 2" xfId="5932"/>
    <cellStyle name="Финансовый 6 3 2 6 3" xfId="6941"/>
    <cellStyle name="Финансовый 6 3 2 6 4" xfId="6717"/>
    <cellStyle name="Финансовый 6 3 2 7" xfId="3085"/>
    <cellStyle name="Финансовый 6 3 2 7 2" xfId="6003"/>
    <cellStyle name="Финансовый 6 3 2 7 3" xfId="7053"/>
    <cellStyle name="Финансовый 6 3 2 7 4" xfId="7559"/>
    <cellStyle name="Финансовый 6 3 2 8" xfId="3231"/>
    <cellStyle name="Финансовый 6 3 2 8 2" xfId="6094"/>
    <cellStyle name="Финансовый 6 3 2 8 3" xfId="7158"/>
    <cellStyle name="Финансовый 6 3 2 8 4" xfId="7650"/>
    <cellStyle name="Финансовый 6 3 2 9" xfId="3497"/>
    <cellStyle name="Финансовый 6 3 2 9 2" xfId="6249"/>
    <cellStyle name="Финансовый 6 3 2 9 3" xfId="7332"/>
    <cellStyle name="Финансовый 6 3 2 9 4" xfId="7805"/>
    <cellStyle name="Финансовый 6 3 20" xfId="1304"/>
    <cellStyle name="Финансовый 6 3 21" xfId="4191"/>
    <cellStyle name="Финансовый 6 3 22" xfId="4262"/>
    <cellStyle name="Финансовый 6 3 23" xfId="1719"/>
    <cellStyle name="Финансовый 6 3 24" xfId="4538"/>
    <cellStyle name="Финансовый 6 3 25" xfId="4511"/>
    <cellStyle name="Финансовый 6 3 26" xfId="4215"/>
    <cellStyle name="Финансовый 6 3 27" xfId="4854"/>
    <cellStyle name="Финансовый 6 3 28" xfId="5032"/>
    <cellStyle name="Финансовый 6 3 29" xfId="5214"/>
    <cellStyle name="Финансовый 6 3 3" xfId="961"/>
    <cellStyle name="Финансовый 6 3 3 10" xfId="3309"/>
    <cellStyle name="Финансовый 6 3 3 10 2" xfId="6171"/>
    <cellStyle name="Финансовый 6 3 3 10 3" xfId="7235"/>
    <cellStyle name="Финансовый 6 3 3 10 4" xfId="7727"/>
    <cellStyle name="Финансовый 6 3 3 11" xfId="1446"/>
    <cellStyle name="Финансовый 6 3 3 11 2" xfId="7481"/>
    <cellStyle name="Финансовый 6 3 3 11 3" xfId="7932"/>
    <cellStyle name="Финансовый 6 3 3 12" xfId="1718"/>
    <cellStyle name="Финансовый 6 3 3 13" xfId="3945"/>
    <cellStyle name="Финансовый 6 3 3 14" xfId="1883"/>
    <cellStyle name="Финансовый 6 3 3 15" xfId="1723"/>
    <cellStyle name="Финансовый 6 3 3 16" xfId="2286"/>
    <cellStyle name="Финансовый 6 3 3 17" xfId="1609"/>
    <cellStyle name="Финансовый 6 3 3 18" xfId="4019"/>
    <cellStyle name="Финансовый 6 3 3 19" xfId="4030"/>
    <cellStyle name="Финансовый 6 3 3 2" xfId="1810"/>
    <cellStyle name="Финансовый 6 3 3 2 2" xfId="5822"/>
    <cellStyle name="Финансовый 6 3 3 2 3" xfId="6811"/>
    <cellStyle name="Финансовый 6 3 3 2 4" xfId="6668"/>
    <cellStyle name="Финансовый 6 3 3 20" xfId="3780"/>
    <cellStyle name="Финансовый 6 3 3 21" xfId="5008"/>
    <cellStyle name="Финансовый 6 3 3 22" xfId="4975"/>
    <cellStyle name="Финансовый 6 3 3 23" xfId="5419"/>
    <cellStyle name="Финансовый 6 3 3 24" xfId="5477"/>
    <cellStyle name="Финансовый 6 3 3 25" xfId="5113"/>
    <cellStyle name="Финансовый 6 3 3 26" xfId="5712"/>
    <cellStyle name="Финансовый 6 3 3 27" xfId="6558"/>
    <cellStyle name="Финансовый 6 3 3 28" xfId="7008"/>
    <cellStyle name="Финансовый 6 3 3 3" xfId="2558"/>
    <cellStyle name="Финансовый 6 3 3 3 2" xfId="5858"/>
    <cellStyle name="Финансовый 6 3 3 3 3" xfId="6860"/>
    <cellStyle name="Финансовый 6 3 3 3 4" xfId="6466"/>
    <cellStyle name="Финансовый 6 3 3 4" xfId="2629"/>
    <cellStyle name="Финансовый 6 3 3 4 2" xfId="5889"/>
    <cellStyle name="Финансовый 6 3 3 4 3" xfId="6895"/>
    <cellStyle name="Финансовый 6 3 3 4 4" xfId="6777"/>
    <cellStyle name="Финансовый 6 3 3 5" xfId="2670"/>
    <cellStyle name="Финансовый 6 3 3 5 2" xfId="5914"/>
    <cellStyle name="Финансовый 6 3 3 5 3" xfId="6923"/>
    <cellStyle name="Финансовый 6 3 3 5 4" xfId="6634"/>
    <cellStyle name="Финансовый 6 3 3 6" xfId="2692"/>
    <cellStyle name="Финансовый 6 3 3 6 2" xfId="5936"/>
    <cellStyle name="Финансовый 6 3 3 6 3" xfId="6945"/>
    <cellStyle name="Финансовый 6 3 3 6 4" xfId="7384"/>
    <cellStyle name="Финансовый 6 3 3 7" xfId="3097"/>
    <cellStyle name="Финансовый 6 3 3 7 2" xfId="6011"/>
    <cellStyle name="Финансовый 6 3 3 7 3" xfId="7061"/>
    <cellStyle name="Финансовый 6 3 3 7 4" xfId="7567"/>
    <cellStyle name="Финансовый 6 3 3 8" xfId="3240"/>
    <cellStyle name="Финансовый 6 3 3 8 2" xfId="6102"/>
    <cellStyle name="Финансовый 6 3 3 8 3" xfId="7166"/>
    <cellStyle name="Финансовый 6 3 3 8 4" xfId="7658"/>
    <cellStyle name="Финансовый 6 3 3 9" xfId="3512"/>
    <cellStyle name="Финансовый 6 3 3 9 2" xfId="6259"/>
    <cellStyle name="Финансовый 6 3 3 9 3" xfId="7342"/>
    <cellStyle name="Финансовый 6 3 3 9 4" xfId="7815"/>
    <cellStyle name="Финансовый 6 3 30" xfId="5446"/>
    <cellStyle name="Финансовый 6 3 31" xfId="5580"/>
    <cellStyle name="Финансовый 6 3 32" xfId="5627"/>
    <cellStyle name="Финансовый 6 3 33" xfId="6403"/>
    <cellStyle name="Финансовый 6 3 34" xfId="7251"/>
    <cellStyle name="Финансовый 6 3 4" xfId="973"/>
    <cellStyle name="Финансовый 6 3 4 10" xfId="3303"/>
    <cellStyle name="Финансовый 6 3 4 10 2" xfId="6165"/>
    <cellStyle name="Финансовый 6 3 4 10 3" xfId="7229"/>
    <cellStyle name="Финансовый 6 3 4 10 4" xfId="7721"/>
    <cellStyle name="Финансовый 6 3 4 11" xfId="1813"/>
    <cellStyle name="Финансовый 6 3 4 11 2" xfId="7487"/>
    <cellStyle name="Финансовый 6 3 4 11 3" xfId="7938"/>
    <cellStyle name="Финансовый 6 3 4 12" xfId="4050"/>
    <cellStyle name="Финансовый 6 3 4 13" xfId="4088"/>
    <cellStyle name="Финансовый 6 3 4 14" xfId="1622"/>
    <cellStyle name="Финансовый 6 3 4 15" xfId="3869"/>
    <cellStyle name="Финансовый 6 3 4 16" xfId="4161"/>
    <cellStyle name="Финансовый 6 3 4 17" xfId="3915"/>
    <cellStyle name="Финансовый 6 3 4 18" xfId="3661"/>
    <cellStyle name="Финансовый 6 3 4 19" xfId="4002"/>
    <cellStyle name="Финансовый 6 3 4 2" xfId="1818"/>
    <cellStyle name="Финансовый 6 3 4 2 2" xfId="5826"/>
    <cellStyle name="Финансовый 6 3 4 2 3" xfId="6815"/>
    <cellStyle name="Финансовый 6 3 4 2 4" xfId="6763"/>
    <cellStyle name="Финансовый 6 3 4 20" xfId="4249"/>
    <cellStyle name="Финансовый 6 3 4 21" xfId="5015"/>
    <cellStyle name="Финансовый 6 3 4 22" xfId="5072"/>
    <cellStyle name="Финансовый 6 3 4 23" xfId="5427"/>
    <cellStyle name="Финансовый 6 3 4 24" xfId="5523"/>
    <cellStyle name="Финансовый 6 3 4 25" xfId="5573"/>
    <cellStyle name="Финансовый 6 3 4 26" xfId="5718"/>
    <cellStyle name="Финансовый 6 3 4 27" xfId="6565"/>
    <cellStyle name="Финансовый 6 3 4 28" xfId="6954"/>
    <cellStyle name="Финансовый 6 3 4 3" xfId="2563"/>
    <cellStyle name="Финансовый 6 3 4 3 2" xfId="5863"/>
    <cellStyle name="Финансовый 6 3 4 3 3" xfId="6865"/>
    <cellStyle name="Финансовый 6 3 4 3 4" xfId="7383"/>
    <cellStyle name="Финансовый 6 3 4 4" xfId="2633"/>
    <cellStyle name="Финансовый 6 3 4 4 2" xfId="5893"/>
    <cellStyle name="Финансовый 6 3 4 4 3" xfId="6899"/>
    <cellStyle name="Финансовый 6 3 4 4 4" xfId="6655"/>
    <cellStyle name="Финансовый 6 3 4 5" xfId="2675"/>
    <cellStyle name="Финансовый 6 3 4 5 2" xfId="5919"/>
    <cellStyle name="Финансовый 6 3 4 5 3" xfId="6928"/>
    <cellStyle name="Финансовый 6 3 4 5 4" xfId="6786"/>
    <cellStyle name="Финансовый 6 3 4 6" xfId="2696"/>
    <cellStyle name="Финансовый 6 3 4 6 2" xfId="5940"/>
    <cellStyle name="Финансовый 6 3 4 6 3" xfId="6949"/>
    <cellStyle name="Финансовый 6 3 4 6 4" xfId="6702"/>
    <cellStyle name="Финансовый 6 3 4 7" xfId="3103"/>
    <cellStyle name="Финансовый 6 3 4 7 2" xfId="6017"/>
    <cellStyle name="Финансовый 6 3 4 7 3" xfId="7067"/>
    <cellStyle name="Финансовый 6 3 4 7 4" xfId="7573"/>
    <cellStyle name="Финансовый 6 3 4 8" xfId="3246"/>
    <cellStyle name="Финансовый 6 3 4 8 2" xfId="6108"/>
    <cellStyle name="Финансовый 6 3 4 8 3" xfId="7172"/>
    <cellStyle name="Финансовый 6 3 4 8 4" xfId="7664"/>
    <cellStyle name="Финансовый 6 3 4 9" xfId="3519"/>
    <cellStyle name="Финансовый 6 3 4 9 2" xfId="6265"/>
    <cellStyle name="Финансовый 6 3 4 9 3" xfId="7348"/>
    <cellStyle name="Финансовый 6 3 4 9 4" xfId="7821"/>
    <cellStyle name="Финансовый 6 3 5" xfId="977"/>
    <cellStyle name="Финансовый 6 3 5 10" xfId="3999"/>
    <cellStyle name="Финансовый 6 3 5 11" xfId="3613"/>
    <cellStyle name="Финансовый 6 3 5 12" xfId="3976"/>
    <cellStyle name="Финансовый 6 3 5 13" xfId="4270"/>
    <cellStyle name="Финансовый 6 3 5 14" xfId="4351"/>
    <cellStyle name="Финансовый 6 3 5 15" xfId="1750"/>
    <cellStyle name="Финансовый 6 3 5 16" xfId="5019"/>
    <cellStyle name="Финансовый 6 3 5 17" xfId="5026"/>
    <cellStyle name="Финансовый 6 3 5 18" xfId="5431"/>
    <cellStyle name="Финансовый 6 3 5 19" xfId="5368"/>
    <cellStyle name="Финансовый 6 3 5 2" xfId="1822"/>
    <cellStyle name="Финансовый 6 3 5 2 2" xfId="6021"/>
    <cellStyle name="Финансовый 6 3 5 2 3" xfId="7071"/>
    <cellStyle name="Финансовый 6 3 5 2 4" xfId="7577"/>
    <cellStyle name="Финансовый 6 3 5 20" xfId="5525"/>
    <cellStyle name="Финансовый 6 3 5 21" xfId="5722"/>
    <cellStyle name="Финансовый 6 3 5 22" xfId="6569"/>
    <cellStyle name="Финансовый 6 3 5 23" xfId="6730"/>
    <cellStyle name="Финансовый 6 3 5 3" xfId="3250"/>
    <cellStyle name="Финансовый 6 3 5 3 2" xfId="6112"/>
    <cellStyle name="Финансовый 6 3 5 3 3" xfId="7176"/>
    <cellStyle name="Финансовый 6 3 5 3 4" xfId="7668"/>
    <cellStyle name="Финансовый 6 3 5 4" xfId="3523"/>
    <cellStyle name="Финансовый 6 3 5 4 2" xfId="6269"/>
    <cellStyle name="Финансовый 6 3 5 4 3" xfId="7352"/>
    <cellStyle name="Финансовый 6 3 5 4 4" xfId="7825"/>
    <cellStyle name="Финансовый 6 3 5 5" xfId="3299"/>
    <cellStyle name="Финансовый 6 3 5 5 2" xfId="6161"/>
    <cellStyle name="Финансовый 6 3 5 5 3" xfId="7225"/>
    <cellStyle name="Финансовый 6 3 5 5 4" xfId="7717"/>
    <cellStyle name="Финансовый 6 3 5 6" xfId="1445"/>
    <cellStyle name="Финансовый 6 3 5 6 2" xfId="7491"/>
    <cellStyle name="Финансовый 6 3 5 6 3" xfId="7942"/>
    <cellStyle name="Финансовый 6 3 5 7" xfId="4107"/>
    <cellStyle name="Финансовый 6 3 5 8" xfId="4031"/>
    <cellStyle name="Финансовый 6 3 5 9" xfId="1654"/>
    <cellStyle name="Финансовый 6 3 6" xfId="1085"/>
    <cellStyle name="Финансовый 6 3 6 10" xfId="1796"/>
    <cellStyle name="Финансовый 6 3 6 11" xfId="1740"/>
    <cellStyle name="Финансовый 6 3 6 12" xfId="1925"/>
    <cellStyle name="Финансовый 6 3 6 13" xfId="1300"/>
    <cellStyle name="Финансовый 6 3 6 14" xfId="4759"/>
    <cellStyle name="Финансовый 6 3 6 15" xfId="4450"/>
    <cellStyle name="Финансовый 6 3 6 16" xfId="5046"/>
    <cellStyle name="Финансовый 6 3 6 17" xfId="4795"/>
    <cellStyle name="Финансовый 6 3 6 18" xfId="5469"/>
    <cellStyle name="Финансовый 6 3 6 19" xfId="5125"/>
    <cellStyle name="Финансовый 6 3 6 2" xfId="1888"/>
    <cellStyle name="Финансовый 6 3 6 2 2" xfId="6035"/>
    <cellStyle name="Финансовый 6 3 6 2 3" xfId="7088"/>
    <cellStyle name="Финансовый 6 3 6 2 4" xfId="7591"/>
    <cellStyle name="Финансовый 6 3 6 20" xfId="5298"/>
    <cellStyle name="Финансовый 6 3 6 21" xfId="5734"/>
    <cellStyle name="Финансовый 6 3 6 22" xfId="6595"/>
    <cellStyle name="Финансовый 6 3 6 23" xfId="7084"/>
    <cellStyle name="Финансовый 6 3 6 3" xfId="3262"/>
    <cellStyle name="Финансовый 6 3 6 3 2" xfId="6124"/>
    <cellStyle name="Финансовый 6 3 6 3 3" xfId="7188"/>
    <cellStyle name="Финансовый 6 3 6 3 4" xfId="7680"/>
    <cellStyle name="Финансовый 6 3 6 4" xfId="3550"/>
    <cellStyle name="Финансовый 6 3 6 4 2" xfId="6287"/>
    <cellStyle name="Финансовый 6 3 6 4 3" xfId="7371"/>
    <cellStyle name="Финансовый 6 3 6 4 4" xfId="7843"/>
    <cellStyle name="Финансовый 6 3 6 5" xfId="3289"/>
    <cellStyle name="Финансовый 6 3 6 5 2" xfId="6151"/>
    <cellStyle name="Финансовый 6 3 6 5 3" xfId="7215"/>
    <cellStyle name="Финансовый 6 3 6 5 4" xfId="7707"/>
    <cellStyle name="Финансовый 6 3 6 6" xfId="1873"/>
    <cellStyle name="Финансовый 6 3 6 6 2" xfId="7503"/>
    <cellStyle name="Финансовый 6 3 6 6 3" xfId="7954"/>
    <cellStyle name="Финансовый 6 3 6 7" xfId="1361"/>
    <cellStyle name="Финансовый 6 3 6 8" xfId="4139"/>
    <cellStyle name="Финансовый 6 3 6 9" xfId="3834"/>
    <cellStyle name="Финансовый 6 3 7" xfId="1089"/>
    <cellStyle name="Финансовый 6 3 7 10" xfId="3859"/>
    <cellStyle name="Финансовый 6 3 7 11" xfId="3634"/>
    <cellStyle name="Финансовый 6 3 7 12" xfId="3927"/>
    <cellStyle name="Финансовый 6 3 7 13" xfId="4382"/>
    <cellStyle name="Финансовый 6 3 7 14" xfId="1788"/>
    <cellStyle name="Финансовый 6 3 7 15" xfId="1903"/>
    <cellStyle name="Финансовый 6 3 7 16" xfId="5050"/>
    <cellStyle name="Финансовый 6 3 7 17" xfId="4791"/>
    <cellStyle name="Финансовый 6 3 7 18" xfId="5473"/>
    <cellStyle name="Финансовый 6 3 7 19" xfId="5121"/>
    <cellStyle name="Финансовый 6 3 7 2" xfId="1892"/>
    <cellStyle name="Финансовый 6 3 7 2 2" xfId="6039"/>
    <cellStyle name="Финансовый 6 3 7 2 3" xfId="7092"/>
    <cellStyle name="Финансовый 6 3 7 2 4" xfId="7595"/>
    <cellStyle name="Финансовый 6 3 7 20" xfId="5387"/>
    <cellStyle name="Финансовый 6 3 7 21" xfId="5738"/>
    <cellStyle name="Финансовый 6 3 7 22" xfId="6599"/>
    <cellStyle name="Финансовый 6 3 7 23" xfId="6993"/>
    <cellStyle name="Финансовый 6 3 7 3" xfId="3266"/>
    <cellStyle name="Финансовый 6 3 7 3 2" xfId="6128"/>
    <cellStyle name="Финансовый 6 3 7 3 3" xfId="7192"/>
    <cellStyle name="Финансовый 6 3 7 3 4" xfId="7684"/>
    <cellStyle name="Финансовый 6 3 7 4" xfId="3554"/>
    <cellStyle name="Финансовый 6 3 7 4 2" xfId="6291"/>
    <cellStyle name="Финансовый 6 3 7 4 3" xfId="7375"/>
    <cellStyle name="Финансовый 6 3 7 4 4" xfId="7847"/>
    <cellStyle name="Финансовый 6 3 7 5" xfId="3285"/>
    <cellStyle name="Финансовый 6 3 7 5 2" xfId="6147"/>
    <cellStyle name="Финансовый 6 3 7 5 3" xfId="7211"/>
    <cellStyle name="Финансовый 6 3 7 5 4" xfId="7703"/>
    <cellStyle name="Финансовый 6 3 7 6" xfId="1748"/>
    <cellStyle name="Финансовый 6 3 7 6 2" xfId="7507"/>
    <cellStyle name="Финансовый 6 3 7 6 3" xfId="7958"/>
    <cellStyle name="Финансовый 6 3 7 7" xfId="2234"/>
    <cellStyle name="Финансовый 6 3 7 8" xfId="1606"/>
    <cellStyle name="Финансовый 6 3 7 9" xfId="3991"/>
    <cellStyle name="Финансовый 6 3 8" xfId="1485"/>
    <cellStyle name="Финансовый 6 3 8 2" xfId="5782"/>
    <cellStyle name="Финансовый 6 3 8 3" xfId="6729"/>
    <cellStyle name="Финансовый 6 3 8 4" xfId="6630"/>
    <cellStyle name="Финансовый 6 3 9" xfId="2061"/>
    <cellStyle name="Финансовый 6 3 9 2" xfId="5760"/>
    <cellStyle name="Финансовый 6 3 9 3" xfId="6664"/>
    <cellStyle name="Финансовый 6 3 9 4" xfId="6679"/>
    <cellStyle name="Финансовый 6 30" xfId="2829"/>
    <cellStyle name="Финансовый 6 30 2" xfId="5952"/>
    <cellStyle name="Финансовый 6 30 3" xfId="6976"/>
    <cellStyle name="Финансовый 6 30 4" xfId="6331"/>
    <cellStyle name="Финансовый 6 31" xfId="2858"/>
    <cellStyle name="Финансовый 6 31 2" xfId="5954"/>
    <cellStyle name="Финансовый 6 31 3" xfId="6982"/>
    <cellStyle name="Финансовый 6 31 4" xfId="6521"/>
    <cellStyle name="Финансовый 6 32" xfId="2880"/>
    <cellStyle name="Финансовый 6 32 2" xfId="5955"/>
    <cellStyle name="Финансовый 6 32 3" xfId="6985"/>
    <cellStyle name="Финансовый 6 32 4" xfId="6381"/>
    <cellStyle name="Финансовый 6 33" xfId="2901"/>
    <cellStyle name="Финансовый 6 33 2" xfId="5956"/>
    <cellStyle name="Финансовый 6 33 3" xfId="6991"/>
    <cellStyle name="Финансовый 6 33 4" xfId="7049"/>
    <cellStyle name="Финансовый 6 34" xfId="2941"/>
    <cellStyle name="Финансовый 6 34 2" xfId="5959"/>
    <cellStyle name="Финансовый 6 34 3" xfId="6996"/>
    <cellStyle name="Финансовый 6 34 4" xfId="6330"/>
    <cellStyle name="Финансовый 6 35" xfId="3015"/>
    <cellStyle name="Финансовый 6 35 2" xfId="5987"/>
    <cellStyle name="Финансовый 6 35 3" xfId="7033"/>
    <cellStyle name="Финансовый 6 35 4" xfId="7543"/>
    <cellStyle name="Финансовый 6 36" xfId="2904"/>
    <cellStyle name="Финансовый 6 36 2" xfId="5957"/>
    <cellStyle name="Финансовый 6 36 3" xfId="6992"/>
    <cellStyle name="Финансовый 6 36 4" xfId="6683"/>
    <cellStyle name="Финансовый 6 37" xfId="3146"/>
    <cellStyle name="Финансовый 6 37 2" xfId="6052"/>
    <cellStyle name="Финансовый 6 37 3" xfId="7106"/>
    <cellStyle name="Финансовый 6 37 4" xfId="7608"/>
    <cellStyle name="Финансовый 6 38" xfId="3115"/>
    <cellStyle name="Финансовый 6 38 2" xfId="6028"/>
    <cellStyle name="Финансовый 6 38 3" xfId="7078"/>
    <cellStyle name="Финансовый 6 38 4" xfId="7584"/>
    <cellStyle name="Финансовый 6 39" xfId="3351"/>
    <cellStyle name="Финансовый 6 39 2" xfId="6181"/>
    <cellStyle name="Финансовый 6 39 3" xfId="7252"/>
    <cellStyle name="Финансовый 6 39 4" xfId="7737"/>
    <cellStyle name="Финансовый 6 4" xfId="365"/>
    <cellStyle name="Финансовый 6 4 10" xfId="2493"/>
    <cellStyle name="Финансовый 6 4 10 2" xfId="5839"/>
    <cellStyle name="Финансовый 6 4 10 3" xfId="6832"/>
    <cellStyle name="Финансовый 6 4 10 4" xfId="6738"/>
    <cellStyle name="Финансовый 6 4 11" xfId="2616"/>
    <cellStyle name="Финансовый 6 4 11 2" xfId="5877"/>
    <cellStyle name="Финансовый 6 4 11 3" xfId="6883"/>
    <cellStyle name="Финансовый 6 4 11 4" xfId="6734"/>
    <cellStyle name="Финансовый 6 4 12" xfId="2406"/>
    <cellStyle name="Финансовый 6 4 12 2" xfId="5806"/>
    <cellStyle name="Финансовый 6 4 12 3" xfId="6789"/>
    <cellStyle name="Финансовый 6 4 12 4" xfId="6779"/>
    <cellStyle name="Финансовый 6 4 13" xfId="2968"/>
    <cellStyle name="Финансовый 6 4 13 2" xfId="5966"/>
    <cellStyle name="Финансовый 6 4 13 3" xfId="7009"/>
    <cellStyle name="Финансовый 6 4 13 4" xfId="7522"/>
    <cellStyle name="Финансовый 6 4 14" xfId="3156"/>
    <cellStyle name="Финансовый 6 4 14 2" xfId="6060"/>
    <cellStyle name="Финансовый 6 4 14 3" xfId="7116"/>
    <cellStyle name="Финансовый 6 4 14 4" xfId="7616"/>
    <cellStyle name="Финансовый 6 4 15" xfId="3372"/>
    <cellStyle name="Финансовый 6 4 15 2" xfId="6191"/>
    <cellStyle name="Финансовый 6 4 15 3" xfId="7265"/>
    <cellStyle name="Финансовый 6 4 15 4" xfId="7747"/>
    <cellStyle name="Финансовый 6 4 16" xfId="3334"/>
    <cellStyle name="Финансовый 6 4 16 2" xfId="6180"/>
    <cellStyle name="Финансовый 6 4 16 3" xfId="7249"/>
    <cellStyle name="Финансовый 6 4 16 4" xfId="7736"/>
    <cellStyle name="Финансовый 6 4 17" xfId="1476"/>
    <cellStyle name="Финансовый 6 4 17 2" xfId="7427"/>
    <cellStyle name="Финансовый 6 4 17 3" xfId="7890"/>
    <cellStyle name="Финансовый 6 4 18" xfId="3934"/>
    <cellStyle name="Финансовый 6 4 19" xfId="3775"/>
    <cellStyle name="Финансовый 6 4 2" xfId="932"/>
    <cellStyle name="Финансовый 6 4 2 10" xfId="3570"/>
    <cellStyle name="Финансовый 6 4 2 10 2" xfId="6300"/>
    <cellStyle name="Финансовый 6 4 2 10 3" xfId="7386"/>
    <cellStyle name="Финансовый 6 4 2 10 4" xfId="7856"/>
    <cellStyle name="Финансовый 6 4 2 11" xfId="1944"/>
    <cellStyle name="Финансовый 6 4 2 11 2" xfId="7476"/>
    <cellStyle name="Финансовый 6 4 2 11 3" xfId="7927"/>
    <cellStyle name="Финансовый 6 4 2 12" xfId="3939"/>
    <cellStyle name="Финансовый 6 4 2 13" xfId="3735"/>
    <cellStyle name="Финансовый 6 4 2 14" xfId="4114"/>
    <cellStyle name="Финансовый 6 4 2 15" xfId="3763"/>
    <cellStyle name="Финансовый 6 4 2 16" xfId="1650"/>
    <cellStyle name="Финансовый 6 4 2 17" xfId="1308"/>
    <cellStyle name="Финансовый 6 4 2 18" xfId="4574"/>
    <cellStyle name="Финансовый 6 4 2 19" xfId="4015"/>
    <cellStyle name="Финансовый 6 4 2 2" xfId="1791"/>
    <cellStyle name="Финансовый 6 4 2 2 2" xfId="5820"/>
    <cellStyle name="Финансовый 6 4 2 2 3" xfId="6809"/>
    <cellStyle name="Финансовый 6 4 2 2 4" xfId="6754"/>
    <cellStyle name="Финансовый 6 4 2 20" xfId="4335"/>
    <cellStyle name="Финансовый 6 4 2 21" xfId="4999"/>
    <cellStyle name="Финансовый 6 4 2 22" xfId="5056"/>
    <cellStyle name="Финансовый 6 4 2 23" xfId="5409"/>
    <cellStyle name="Финансовый 6 4 2 24" xfId="5499"/>
    <cellStyle name="Финансовый 6 4 2 25" xfId="5559"/>
    <cellStyle name="Финансовый 6 4 2 26" xfId="5707"/>
    <cellStyle name="Финансовый 6 4 2 27" xfId="6548"/>
    <cellStyle name="Финансовый 6 4 2 28" xfId="6713"/>
    <cellStyle name="Финансовый 6 4 2 3" xfId="2555"/>
    <cellStyle name="Финансовый 6 4 2 3 2" xfId="5856"/>
    <cellStyle name="Финансовый 6 4 2 3 3" xfId="6858"/>
    <cellStyle name="Финансовый 6 4 2 3 4" xfId="6704"/>
    <cellStyle name="Финансовый 6 4 2 4" xfId="2627"/>
    <cellStyle name="Финансовый 6 4 2 4 2" xfId="5887"/>
    <cellStyle name="Финансовый 6 4 2 4 3" xfId="6893"/>
    <cellStyle name="Финансовый 6 4 2 4 4" xfId="6800"/>
    <cellStyle name="Финансовый 6 4 2 5" xfId="2668"/>
    <cellStyle name="Финансовый 6 4 2 5 2" xfId="5912"/>
    <cellStyle name="Финансовый 6 4 2 5 3" xfId="6921"/>
    <cellStyle name="Финансовый 6 4 2 5 4" xfId="6382"/>
    <cellStyle name="Финансовый 6 4 2 6" xfId="2690"/>
    <cellStyle name="Финансовый 6 4 2 6 2" xfId="5934"/>
    <cellStyle name="Финансовый 6 4 2 6 3" xfId="6943"/>
    <cellStyle name="Финансовый 6 4 2 6 4" xfId="6741"/>
    <cellStyle name="Финансовый 6 4 2 7" xfId="3091"/>
    <cellStyle name="Финансовый 6 4 2 7 2" xfId="6006"/>
    <cellStyle name="Финансовый 6 4 2 7 3" xfId="7056"/>
    <cellStyle name="Финансовый 6 4 2 7 4" xfId="7562"/>
    <cellStyle name="Финансовый 6 4 2 8" xfId="3235"/>
    <cellStyle name="Финансовый 6 4 2 8 2" xfId="6097"/>
    <cellStyle name="Финансовый 6 4 2 8 3" xfId="7161"/>
    <cellStyle name="Финансовый 6 4 2 8 4" xfId="7653"/>
    <cellStyle name="Финансовый 6 4 2 9" xfId="3504"/>
    <cellStyle name="Финансовый 6 4 2 9 2" xfId="6253"/>
    <cellStyle name="Финансовый 6 4 2 9 3" xfId="7336"/>
    <cellStyle name="Финансовый 6 4 2 9 4" xfId="7809"/>
    <cellStyle name="Финансовый 6 4 20" xfId="1926"/>
    <cellStyle name="Финансовый 6 4 21" xfId="3701"/>
    <cellStyle name="Финансовый 6 4 22" xfId="1522"/>
    <cellStyle name="Финансовый 6 4 23" xfId="4291"/>
    <cellStyle name="Финансовый 6 4 24" xfId="4356"/>
    <cellStyle name="Финансовый 6 4 25" xfId="4429"/>
    <cellStyle name="Финансовый 6 4 26" xfId="4546"/>
    <cellStyle name="Финансовый 6 4 27" xfId="4855"/>
    <cellStyle name="Финансовый 6 4 28" xfId="4889"/>
    <cellStyle name="Финансовый 6 4 29" xfId="5217"/>
    <cellStyle name="Финансовый 6 4 3" xfId="970"/>
    <cellStyle name="Финансовый 6 4 3 10" xfId="3306"/>
    <cellStyle name="Финансовый 6 4 3 10 2" xfId="6168"/>
    <cellStyle name="Финансовый 6 4 3 10 3" xfId="7232"/>
    <cellStyle name="Финансовый 6 4 3 10 4" xfId="7724"/>
    <cellStyle name="Финансовый 6 4 3 11" xfId="2180"/>
    <cellStyle name="Финансовый 6 4 3 11 2" xfId="7484"/>
    <cellStyle name="Финансовый 6 4 3 11 3" xfId="7935"/>
    <cellStyle name="Финансовый 6 4 3 12" xfId="4222"/>
    <cellStyle name="Финансовый 6 4 3 13" xfId="4285"/>
    <cellStyle name="Финансовый 6 4 3 14" xfId="4343"/>
    <cellStyle name="Финансовый 6 4 3 15" xfId="4385"/>
    <cellStyle name="Финансовый 6 4 3 16" xfId="4420"/>
    <cellStyle name="Финансовый 6 4 3 17" xfId="4444"/>
    <cellStyle name="Финансовый 6 4 3 18" xfId="4140"/>
    <cellStyle name="Финансовый 6 4 3 19" xfId="4264"/>
    <cellStyle name="Финансовый 6 4 3 2" xfId="1815"/>
    <cellStyle name="Финансовый 6 4 3 2 2" xfId="5824"/>
    <cellStyle name="Финансовый 6 4 3 2 3" xfId="6813"/>
    <cellStyle name="Финансовый 6 4 3 2 4" xfId="6686"/>
    <cellStyle name="Финансовый 6 4 3 20" xfId="4463"/>
    <cellStyle name="Финансовый 6 4 3 21" xfId="5012"/>
    <cellStyle name="Финансовый 6 4 3 22" xfId="4800"/>
    <cellStyle name="Финансовый 6 4 3 23" xfId="5424"/>
    <cellStyle name="Финансовый 6 4 3 24" xfId="5191"/>
    <cellStyle name="Финансовый 6 4 3 25" xfId="5537"/>
    <cellStyle name="Финансовый 6 4 3 26" xfId="5715"/>
    <cellStyle name="Финансовый 6 4 3 27" xfId="6562"/>
    <cellStyle name="Финансовый 6 4 3 28" xfId="6391"/>
    <cellStyle name="Финансовый 6 4 3 3" xfId="2561"/>
    <cellStyle name="Финансовый 6 4 3 3 2" xfId="5861"/>
    <cellStyle name="Финансовый 6 4 3 3 3" xfId="6863"/>
    <cellStyle name="Финансовый 6 4 3 3 4" xfId="6528"/>
    <cellStyle name="Финансовый 6 4 3 4" xfId="2631"/>
    <cellStyle name="Финансовый 6 4 3 4 2" xfId="5891"/>
    <cellStyle name="Финансовый 6 4 3 4 3" xfId="6897"/>
    <cellStyle name="Финансовый 6 4 3 4 4" xfId="6661"/>
    <cellStyle name="Финансовый 6 4 3 5" xfId="2673"/>
    <cellStyle name="Финансовый 6 4 3 5 2" xfId="5917"/>
    <cellStyle name="Финансовый 6 4 3 5 3" xfId="6926"/>
    <cellStyle name="Финансовый 6 4 3 5 4" xfId="6606"/>
    <cellStyle name="Финансовый 6 4 3 6" xfId="2694"/>
    <cellStyle name="Финансовый 6 4 3 6 2" xfId="5938"/>
    <cellStyle name="Финансовый 6 4 3 6 3" xfId="6947"/>
    <cellStyle name="Финансовый 6 4 3 6 4" xfId="6525"/>
    <cellStyle name="Финансовый 6 4 3 7" xfId="3100"/>
    <cellStyle name="Финансовый 6 4 3 7 2" xfId="6014"/>
    <cellStyle name="Финансовый 6 4 3 7 3" xfId="7064"/>
    <cellStyle name="Финансовый 6 4 3 7 4" xfId="7570"/>
    <cellStyle name="Финансовый 6 4 3 8" xfId="3243"/>
    <cellStyle name="Финансовый 6 4 3 8 2" xfId="6105"/>
    <cellStyle name="Финансовый 6 4 3 8 3" xfId="7169"/>
    <cellStyle name="Финансовый 6 4 3 8 4" xfId="7661"/>
    <cellStyle name="Финансовый 6 4 3 9" xfId="3516"/>
    <cellStyle name="Финансовый 6 4 3 9 2" xfId="6262"/>
    <cellStyle name="Финансовый 6 4 3 9 3" xfId="7345"/>
    <cellStyle name="Финансовый 6 4 3 9 4" xfId="7818"/>
    <cellStyle name="Финансовый 6 4 30" xfId="5267"/>
    <cellStyle name="Финансовый 6 4 31" xfId="5156"/>
    <cellStyle name="Финансовый 6 4 32" xfId="5628"/>
    <cellStyle name="Финансовый 6 4 33" xfId="6405"/>
    <cellStyle name="Финансовый 6 4 34" xfId="6472"/>
    <cellStyle name="Финансовый 6 4 4" xfId="975"/>
    <cellStyle name="Финансовый 6 4 4 10" xfId="3301"/>
    <cellStyle name="Финансовый 6 4 4 10 2" xfId="6163"/>
    <cellStyle name="Финансовый 6 4 4 10 3" xfId="7227"/>
    <cellStyle name="Финансовый 6 4 4 10 4" xfId="7719"/>
    <cellStyle name="Финансовый 6 4 4 11" xfId="1795"/>
    <cellStyle name="Финансовый 6 4 4 11 2" xfId="7489"/>
    <cellStyle name="Финансовый 6 4 4 11 3" xfId="7940"/>
    <cellStyle name="Финансовый 6 4 4 12" xfId="4221"/>
    <cellStyle name="Финансовый 6 4 4 13" xfId="4284"/>
    <cellStyle name="Финансовый 6 4 4 14" xfId="4342"/>
    <cellStyle name="Финансовый 6 4 4 15" xfId="4384"/>
    <cellStyle name="Финансовый 6 4 4 16" xfId="4419"/>
    <cellStyle name="Финансовый 6 4 4 17" xfId="4357"/>
    <cellStyle name="Финансовый 6 4 4 18" xfId="4428"/>
    <cellStyle name="Финансовый 6 4 4 19" xfId="4460"/>
    <cellStyle name="Финансовый 6 4 4 2" xfId="1820"/>
    <cellStyle name="Финансовый 6 4 4 2 2" xfId="5828"/>
    <cellStyle name="Финансовый 6 4 4 2 3" xfId="6817"/>
    <cellStyle name="Финансовый 6 4 4 2 4" xfId="6743"/>
    <cellStyle name="Финансовый 6 4 4 20" xfId="4427"/>
    <cellStyle name="Финансовый 6 4 4 21" xfId="5017"/>
    <cellStyle name="Финансовый 6 4 4 22" xfId="4973"/>
    <cellStyle name="Финансовый 6 4 4 23" xfId="5429"/>
    <cellStyle name="Финансовый 6 4 4 24" xfId="5488"/>
    <cellStyle name="Финансовый 6 4 4 25" xfId="5553"/>
    <cellStyle name="Финансовый 6 4 4 26" xfId="5720"/>
    <cellStyle name="Финансовый 6 4 4 27" xfId="6567"/>
    <cellStyle name="Финансовый 6 4 4 28" xfId="6834"/>
    <cellStyle name="Финансовый 6 4 4 3" xfId="2565"/>
    <cellStyle name="Финансовый 6 4 4 3 2" xfId="5865"/>
    <cellStyle name="Финансовый 6 4 4 3 3" xfId="6867"/>
    <cellStyle name="Финансовый 6 4 4 3 4" xfId="7144"/>
    <cellStyle name="Финансовый 6 4 4 4" xfId="2635"/>
    <cellStyle name="Финансовый 6 4 4 4 2" xfId="5895"/>
    <cellStyle name="Финансовый 6 4 4 4 3" xfId="6901"/>
    <cellStyle name="Финансовый 6 4 4 4 4" xfId="6666"/>
    <cellStyle name="Финансовый 6 4 4 5" xfId="2677"/>
    <cellStyle name="Финансовый 6 4 4 5 2" xfId="5921"/>
    <cellStyle name="Финансовый 6 4 4 5 3" xfId="6930"/>
    <cellStyle name="Финансовый 6 4 4 5 4" xfId="6712"/>
    <cellStyle name="Финансовый 6 4 4 6" xfId="2698"/>
    <cellStyle name="Финансовый 6 4 4 6 2" xfId="5942"/>
    <cellStyle name="Финансовый 6 4 4 6 3" xfId="6951"/>
    <cellStyle name="Финансовый 6 4 4 6 4" xfId="6590"/>
    <cellStyle name="Финансовый 6 4 4 7" xfId="3105"/>
    <cellStyle name="Финансовый 6 4 4 7 2" xfId="6019"/>
    <cellStyle name="Финансовый 6 4 4 7 3" xfId="7069"/>
    <cellStyle name="Финансовый 6 4 4 7 4" xfId="7575"/>
    <cellStyle name="Финансовый 6 4 4 8" xfId="3248"/>
    <cellStyle name="Финансовый 6 4 4 8 2" xfId="6110"/>
    <cellStyle name="Финансовый 6 4 4 8 3" xfId="7174"/>
    <cellStyle name="Финансовый 6 4 4 8 4" xfId="7666"/>
    <cellStyle name="Финансовый 6 4 4 9" xfId="3521"/>
    <cellStyle name="Финансовый 6 4 4 9 2" xfId="6267"/>
    <cellStyle name="Финансовый 6 4 4 9 3" xfId="7350"/>
    <cellStyle name="Финансовый 6 4 4 9 4" xfId="7823"/>
    <cellStyle name="Финансовый 6 4 5" xfId="979"/>
    <cellStyle name="Финансовый 6 4 5 10" xfId="4250"/>
    <cellStyle name="Финансовый 6 4 5 11" xfId="4307"/>
    <cellStyle name="Финансовый 6 4 5 12" xfId="1538"/>
    <cellStyle name="Финансовый 6 4 5 13" xfId="4514"/>
    <cellStyle name="Финансовый 6 4 5 14" xfId="4496"/>
    <cellStyle name="Финансовый 6 4 5 15" xfId="4520"/>
    <cellStyle name="Финансовый 6 4 5 16" xfId="5021"/>
    <cellStyle name="Финансовый 6 4 5 17" xfId="4921"/>
    <cellStyle name="Финансовый 6 4 5 18" xfId="5433"/>
    <cellStyle name="Финансовый 6 4 5 19" xfId="5459"/>
    <cellStyle name="Финансовый 6 4 5 2" xfId="1824"/>
    <cellStyle name="Финансовый 6 4 5 2 2" xfId="6023"/>
    <cellStyle name="Финансовый 6 4 5 2 3" xfId="7073"/>
    <cellStyle name="Финансовый 6 4 5 2 4" xfId="7579"/>
    <cellStyle name="Финансовый 6 4 5 20" xfId="5132"/>
    <cellStyle name="Финансовый 6 4 5 21" xfId="5724"/>
    <cellStyle name="Финансовый 6 4 5 22" xfId="6571"/>
    <cellStyle name="Финансовый 6 4 5 23" xfId="6589"/>
    <cellStyle name="Финансовый 6 4 5 3" xfId="3252"/>
    <cellStyle name="Финансовый 6 4 5 3 2" xfId="6114"/>
    <cellStyle name="Финансовый 6 4 5 3 3" xfId="7178"/>
    <cellStyle name="Финансовый 6 4 5 3 4" xfId="7670"/>
    <cellStyle name="Финансовый 6 4 5 4" xfId="3525"/>
    <cellStyle name="Финансовый 6 4 5 4 2" xfId="6271"/>
    <cellStyle name="Финансовый 6 4 5 4 3" xfId="7354"/>
    <cellStyle name="Финансовый 6 4 5 4 4" xfId="7827"/>
    <cellStyle name="Финансовый 6 4 5 5" xfId="3297"/>
    <cellStyle name="Финансовый 6 4 5 5 2" xfId="6159"/>
    <cellStyle name="Финансовый 6 4 5 5 3" xfId="7223"/>
    <cellStyle name="Финансовый 6 4 5 5 4" xfId="7715"/>
    <cellStyle name="Финансовый 6 4 5 6" xfId="1970"/>
    <cellStyle name="Финансовый 6 4 5 6 2" xfId="7493"/>
    <cellStyle name="Финансовый 6 4 5 6 3" xfId="7944"/>
    <cellStyle name="Финансовый 6 4 5 7" xfId="4049"/>
    <cellStyle name="Финансовый 6 4 5 8" xfId="3627"/>
    <cellStyle name="Финансовый 6 4 5 9" xfId="4178"/>
    <cellStyle name="Финансовый 6 4 6" xfId="1087"/>
    <cellStyle name="Финансовый 6 4 6 10" xfId="3726"/>
    <cellStyle name="Финансовый 6 4 6 11" xfId="3750"/>
    <cellStyle name="Финансовый 6 4 6 12" xfId="1647"/>
    <cellStyle name="Финансовый 6 4 6 13" xfId="2251"/>
    <cellStyle name="Финансовый 6 4 6 14" xfId="4745"/>
    <cellStyle name="Финансовый 6 4 6 15" xfId="4388"/>
    <cellStyle name="Финансовый 6 4 6 16" xfId="5048"/>
    <cellStyle name="Финансовый 6 4 6 17" xfId="4793"/>
    <cellStyle name="Финансовый 6 4 6 18" xfId="5471"/>
    <cellStyle name="Финансовый 6 4 6 19" xfId="5123"/>
    <cellStyle name="Финансовый 6 4 6 2" xfId="1890"/>
    <cellStyle name="Финансовый 6 4 6 2 2" xfId="6037"/>
    <cellStyle name="Финансовый 6 4 6 2 3" xfId="7090"/>
    <cellStyle name="Финансовый 6 4 6 2 4" xfId="7593"/>
    <cellStyle name="Финансовый 6 4 6 20" xfId="5356"/>
    <cellStyle name="Финансовый 6 4 6 21" xfId="5736"/>
    <cellStyle name="Финансовый 6 4 6 22" xfId="6597"/>
    <cellStyle name="Финансовый 6 4 6 23" xfId="6389"/>
    <cellStyle name="Финансовый 6 4 6 3" xfId="3264"/>
    <cellStyle name="Финансовый 6 4 6 3 2" xfId="6126"/>
    <cellStyle name="Финансовый 6 4 6 3 3" xfId="7190"/>
    <cellStyle name="Финансовый 6 4 6 3 4" xfId="7682"/>
    <cellStyle name="Финансовый 6 4 6 4" xfId="3552"/>
    <cellStyle name="Финансовый 6 4 6 4 2" xfId="6289"/>
    <cellStyle name="Финансовый 6 4 6 4 3" xfId="7373"/>
    <cellStyle name="Финансовый 6 4 6 4 4" xfId="7845"/>
    <cellStyle name="Финансовый 6 4 6 5" xfId="3287"/>
    <cellStyle name="Финансовый 6 4 6 5 2" xfId="6149"/>
    <cellStyle name="Финансовый 6 4 6 5 3" xfId="7213"/>
    <cellStyle name="Финансовый 6 4 6 5 4" xfId="7705"/>
    <cellStyle name="Финансовый 6 4 6 6" xfId="1801"/>
    <cellStyle name="Финансовый 6 4 6 6 2" xfId="7505"/>
    <cellStyle name="Финансовый 6 4 6 6 3" xfId="7956"/>
    <cellStyle name="Финансовый 6 4 6 7" xfId="1948"/>
    <cellStyle name="Финансовый 6 4 6 8" xfId="3930"/>
    <cellStyle name="Финансовый 6 4 6 9" xfId="3858"/>
    <cellStyle name="Финансовый 6 4 7" xfId="1091"/>
    <cellStyle name="Финансовый 6 4 7 10" xfId="3124"/>
    <cellStyle name="Финансовый 6 4 7 11" xfId="3977"/>
    <cellStyle name="Финансовый 6 4 7 12" xfId="3723"/>
    <cellStyle name="Финансовый 6 4 7 13" xfId="3881"/>
    <cellStyle name="Финансовый 6 4 7 14" xfId="4466"/>
    <cellStyle name="Финансовый 6 4 7 15" xfId="4547"/>
    <cellStyle name="Финансовый 6 4 7 16" xfId="5052"/>
    <cellStyle name="Финансовый 6 4 7 17" xfId="4790"/>
    <cellStyle name="Финансовый 6 4 7 18" xfId="5475"/>
    <cellStyle name="Финансовый 6 4 7 19" xfId="5188"/>
    <cellStyle name="Финансовый 6 4 7 2" xfId="1894"/>
    <cellStyle name="Финансовый 6 4 7 2 2" xfId="6041"/>
    <cellStyle name="Финансовый 6 4 7 2 3" xfId="7094"/>
    <cellStyle name="Финансовый 6 4 7 2 4" xfId="7597"/>
    <cellStyle name="Финансовый 6 4 7 20" xfId="5207"/>
    <cellStyle name="Финансовый 6 4 7 21" xfId="5740"/>
    <cellStyle name="Финансовый 6 4 7 22" xfId="6601"/>
    <cellStyle name="Финансовый 6 4 7 23" xfId="6971"/>
    <cellStyle name="Финансовый 6 4 7 3" xfId="3268"/>
    <cellStyle name="Финансовый 6 4 7 3 2" xfId="6130"/>
    <cellStyle name="Финансовый 6 4 7 3 3" xfId="7194"/>
    <cellStyle name="Финансовый 6 4 7 3 4" xfId="7686"/>
    <cellStyle name="Финансовый 6 4 7 4" xfId="3556"/>
    <cellStyle name="Финансовый 6 4 7 4 2" xfId="6293"/>
    <cellStyle name="Финансовый 6 4 7 4 3" xfId="7377"/>
    <cellStyle name="Финансовый 6 4 7 4 4" xfId="7849"/>
    <cellStyle name="Финансовый 6 4 7 5" xfId="3283"/>
    <cellStyle name="Финансовый 6 4 7 5 2" xfId="6145"/>
    <cellStyle name="Финансовый 6 4 7 5 3" xfId="7209"/>
    <cellStyle name="Финансовый 6 4 7 5 4" xfId="7701"/>
    <cellStyle name="Финансовый 6 4 7 6" xfId="1340"/>
    <cellStyle name="Финансовый 6 4 7 6 2" xfId="7509"/>
    <cellStyle name="Финансовый 6 4 7 6 3" xfId="7960"/>
    <cellStyle name="Финансовый 6 4 7 7" xfId="1561"/>
    <cellStyle name="Финансовый 6 4 7 8" xfId="3909"/>
    <cellStyle name="Финансовый 6 4 7 9" xfId="1800"/>
    <cellStyle name="Финансовый 6 4 8" xfId="1495"/>
    <cellStyle name="Финансовый 6 4 8 2" xfId="5785"/>
    <cellStyle name="Финансовый 6 4 8 3" xfId="6737"/>
    <cellStyle name="Финансовый 6 4 8 4" xfId="6726"/>
    <cellStyle name="Финансовый 6 4 9" xfId="2043"/>
    <cellStyle name="Финансовый 6 4 9 2" xfId="5757"/>
    <cellStyle name="Финансовый 6 4 9 3" xfId="6659"/>
    <cellStyle name="Финансовый 6 4 9 4" xfId="6386"/>
    <cellStyle name="Финансовый 6 40" xfId="3395"/>
    <cellStyle name="Финансовый 6 40 2" xfId="6210"/>
    <cellStyle name="Финансовый 6 40 3" xfId="7284"/>
    <cellStyle name="Финансовый 6 40 4" xfId="7766"/>
    <cellStyle name="Финансовый 6 41" xfId="1632"/>
    <cellStyle name="Финансовый 6 41 2" xfId="7420"/>
    <cellStyle name="Финансовый 6 41 3" xfId="7884"/>
    <cellStyle name="Финансовый 6 42" xfId="4073"/>
    <cellStyle name="Финансовый 6 43" xfId="4211"/>
    <cellStyle name="Финансовый 6 44" xfId="4277"/>
    <cellStyle name="Финансовый 6 45" xfId="4334"/>
    <cellStyle name="Финансовый 6 46" xfId="4378"/>
    <cellStyle name="Финансовый 6 47" xfId="4193"/>
    <cellStyle name="Финансовый 6 48" xfId="4424"/>
    <cellStyle name="Финансовый 6 49" xfId="4236"/>
    <cellStyle name="Финансовый 6 5" xfId="403"/>
    <cellStyle name="Финансовый 6 5 10" xfId="3383"/>
    <cellStyle name="Финансовый 6 5 10 2" xfId="6200"/>
    <cellStyle name="Финансовый 6 5 10 3" xfId="7274"/>
    <cellStyle name="Финансовый 6 5 10 4" xfId="7756"/>
    <cellStyle name="Финансовый 6 5 11" xfId="1671"/>
    <cellStyle name="Финансовый 6 5 11 2" xfId="7430"/>
    <cellStyle name="Финансовый 6 5 11 3" xfId="7893"/>
    <cellStyle name="Финансовый 6 5 12" xfId="4007"/>
    <cellStyle name="Финансовый 6 5 13" xfId="1898"/>
    <cellStyle name="Финансовый 6 5 14" xfId="1405"/>
    <cellStyle name="Финансовый 6 5 15" xfId="1408"/>
    <cellStyle name="Финансовый 6 5 16" xfId="1924"/>
    <cellStyle name="Финансовый 6 5 17" xfId="3830"/>
    <cellStyle name="Финансовый 6 5 18" xfId="4506"/>
    <cellStyle name="Финансовый 6 5 19" xfId="4510"/>
    <cellStyle name="Финансовый 6 5 2" xfId="1512"/>
    <cellStyle name="Финансовый 6 5 2 2" xfId="5793"/>
    <cellStyle name="Финансовый 6 5 2 3" xfId="6758"/>
    <cellStyle name="Финансовый 6 5 2 4" xfId="6843"/>
    <cellStyle name="Финансовый 6 5 20" xfId="4539"/>
    <cellStyle name="Финансовый 6 5 21" xfId="4860"/>
    <cellStyle name="Финансовый 6 5 22" xfId="4883"/>
    <cellStyle name="Финансовый 6 5 23" xfId="5226"/>
    <cellStyle name="Финансовый 6 5 24" xfId="5260"/>
    <cellStyle name="Финансовый 6 5 25" xfId="5225"/>
    <cellStyle name="Финансовый 6 5 26" xfId="5631"/>
    <cellStyle name="Финансовый 6 5 27" xfId="6412"/>
    <cellStyle name="Финансовый 6 5 28" xfId="6586"/>
    <cellStyle name="Финансовый 6 5 3" xfId="1978"/>
    <cellStyle name="Финансовый 6 5 3 2" xfId="5753"/>
    <cellStyle name="Финансовый 6 5 3 3" xfId="6641"/>
    <cellStyle name="Финансовый 6 5 3 4" xfId="6574"/>
    <cellStyle name="Финансовый 6 5 4" xfId="2560"/>
    <cellStyle name="Финансовый 6 5 4 2" xfId="5860"/>
    <cellStyle name="Финансовый 6 5 4 3" xfId="6862"/>
    <cellStyle name="Финансовый 6 5 4 4" xfId="6458"/>
    <cellStyle name="Финансовый 6 5 5" xfId="2079"/>
    <cellStyle name="Финансовый 6 5 5 2" xfId="5762"/>
    <cellStyle name="Финансовый 6 5 5 3" xfId="6670"/>
    <cellStyle name="Финансовый 6 5 5 4" xfId="7402"/>
    <cellStyle name="Финансовый 6 5 6" xfId="2128"/>
    <cellStyle name="Финансовый 6 5 6 2" xfId="5766"/>
    <cellStyle name="Финансовый 6 5 6 3" xfId="6685"/>
    <cellStyle name="Финансовый 6 5 6 4" xfId="7147"/>
    <cellStyle name="Финансовый 6 5 7" xfId="2979"/>
    <cellStyle name="Финансовый 6 5 7 2" xfId="5970"/>
    <cellStyle name="Финансовый 6 5 7 3" xfId="7015"/>
    <cellStyle name="Финансовый 6 5 7 4" xfId="7526"/>
    <cellStyle name="Финансовый 6 5 8" xfId="3159"/>
    <cellStyle name="Финансовый 6 5 8 2" xfId="6063"/>
    <cellStyle name="Финансовый 6 5 8 3" xfId="7119"/>
    <cellStyle name="Финансовый 6 5 8 4" xfId="7619"/>
    <cellStyle name="Финансовый 6 5 9" xfId="3377"/>
    <cellStyle name="Финансовый 6 5 9 2" xfId="6195"/>
    <cellStyle name="Финансовый 6 5 9 3" xfId="7269"/>
    <cellStyle name="Финансовый 6 5 9 4" xfId="7751"/>
    <cellStyle name="Финансовый 6 50" xfId="4474"/>
    <cellStyle name="Финансовый 6 51" xfId="4837"/>
    <cellStyle name="Финансовый 6 52" xfId="4865"/>
    <cellStyle name="Финансовый 6 53" xfId="5186"/>
    <cellStyle name="Финансовый 6 54" xfId="5232"/>
    <cellStyle name="Финансовый 6 55" xfId="5495"/>
    <cellStyle name="Финансовый 6 56" xfId="5620"/>
    <cellStyle name="Финансовый 6 57" xfId="6377"/>
    <cellStyle name="Финансовый 6 58" xfId="6975"/>
    <cellStyle name="Финансовый 6 6" xfId="431"/>
    <cellStyle name="Финансовый 6 6 10" xfId="3398"/>
    <cellStyle name="Финансовый 6 6 10 2" xfId="6213"/>
    <cellStyle name="Финансовый 6 6 10 3" xfId="7287"/>
    <cellStyle name="Финансовый 6 6 10 4" xfId="7769"/>
    <cellStyle name="Финансовый 6 6 11" xfId="1552"/>
    <cellStyle name="Финансовый 6 6 11 2" xfId="7433"/>
    <cellStyle name="Финансовый 6 6 11 3" xfId="7896"/>
    <cellStyle name="Финансовый 6 6 12" xfId="1625"/>
    <cellStyle name="Финансовый 6 6 13" xfId="1906"/>
    <cellStyle name="Финансовый 6 6 14" xfId="3665"/>
    <cellStyle name="Финансовый 6 6 15" xfId="4071"/>
    <cellStyle name="Финансовый 6 6 16" xfId="3797"/>
    <cellStyle name="Финансовый 6 6 17" xfId="3877"/>
    <cellStyle name="Финансовый 6 6 18" xfId="4557"/>
    <cellStyle name="Финансовый 6 6 19" xfId="1757"/>
    <cellStyle name="Финансовый 6 6 2" xfId="1521"/>
    <cellStyle name="Финансовый 6 6 2 2" xfId="5795"/>
    <cellStyle name="Финансовый 6 6 2 3" xfId="6760"/>
    <cellStyle name="Финансовый 6 6 2 4" xfId="7311"/>
    <cellStyle name="Финансовый 6 6 20" xfId="3891"/>
    <cellStyle name="Финансовый 6 6 21" xfId="4866"/>
    <cellStyle name="Финансовый 6 6 22" xfId="4963"/>
    <cellStyle name="Финансовый 6 6 23" xfId="5230"/>
    <cellStyle name="Финансовый 6 6 24" xfId="5308"/>
    <cellStyle name="Финансовый 6 6 25" xfId="5280"/>
    <cellStyle name="Финансовый 6 6 26" xfId="5634"/>
    <cellStyle name="Финансовый 6 6 27" xfId="6416"/>
    <cellStyle name="Финансовый 6 6 28" xfId="6981"/>
    <cellStyle name="Финансовый 6 6 3" xfId="2466"/>
    <cellStyle name="Финансовый 6 6 3 2" xfId="5830"/>
    <cellStyle name="Финансовый 6 6 3 3" xfId="6821"/>
    <cellStyle name="Финансовый 6 6 3 4" xfId="6549"/>
    <cellStyle name="Финансовый 6 6 4" xfId="2137"/>
    <cellStyle name="Финансовый 6 6 4 2" xfId="5768"/>
    <cellStyle name="Финансовый 6 6 4 3" xfId="6688"/>
    <cellStyle name="Финансовый 6 6 4 4" xfId="6385"/>
    <cellStyle name="Финансовый 6 6 5" xfId="2621"/>
    <cellStyle name="Финансовый 6 6 5 2" xfId="5881"/>
    <cellStyle name="Финансовый 6 6 5 3" xfId="6887"/>
    <cellStyle name="Финансовый 6 6 5 4" xfId="6383"/>
    <cellStyle name="Финансовый 6 6 6" xfId="2672"/>
    <cellStyle name="Финансовый 6 6 6 2" xfId="5916"/>
    <cellStyle name="Финансовый 6 6 6 3" xfId="6925"/>
    <cellStyle name="Финансовый 6 6 6 4" xfId="6616"/>
    <cellStyle name="Финансовый 6 6 7" xfId="2985"/>
    <cellStyle name="Финансовый 6 6 7 2" xfId="5973"/>
    <cellStyle name="Финансовый 6 6 7 3" xfId="7018"/>
    <cellStyle name="Финансовый 6 6 7 4" xfId="7529"/>
    <cellStyle name="Финансовый 6 6 8" xfId="3162"/>
    <cellStyle name="Финансовый 6 6 8 2" xfId="6066"/>
    <cellStyle name="Финансовый 6 6 8 3" xfId="7122"/>
    <cellStyle name="Финансовый 6 6 8 4" xfId="7622"/>
    <cellStyle name="Финансовый 6 6 9" xfId="3382"/>
    <cellStyle name="Финансовый 6 6 9 2" xfId="6199"/>
    <cellStyle name="Финансовый 6 6 9 3" xfId="7273"/>
    <cellStyle name="Финансовый 6 6 9 4" xfId="7755"/>
    <cellStyle name="Финансовый 6 7" xfId="452"/>
    <cellStyle name="Финансовый 6 7 10" xfId="3408"/>
    <cellStyle name="Финансовый 6 7 10 2" xfId="6220"/>
    <cellStyle name="Финансовый 6 7 10 3" xfId="7295"/>
    <cellStyle name="Финансовый 6 7 10 4" xfId="7776"/>
    <cellStyle name="Финансовый 6 7 11" xfId="2153"/>
    <cellStyle name="Финансовый 6 7 11 2" xfId="7434"/>
    <cellStyle name="Финансовый 6 7 11 3" xfId="7897"/>
    <cellStyle name="Финансовый 6 7 12" xfId="3923"/>
    <cellStyle name="Финансовый 6 7 13" xfId="3609"/>
    <cellStyle name="Финансовый 6 7 14" xfId="3692"/>
    <cellStyle name="Финансовый 6 7 15" xfId="1630"/>
    <cellStyle name="Финансовый 6 7 16" xfId="3924"/>
    <cellStyle name="Финансовый 6 7 17" xfId="4135"/>
    <cellStyle name="Финансовый 6 7 18" xfId="4228"/>
    <cellStyle name="Финансовый 6 7 19" xfId="1298"/>
    <cellStyle name="Финансовый 6 7 2" xfId="1531"/>
    <cellStyle name="Финансовый 6 7 2 2" xfId="5798"/>
    <cellStyle name="Финансовый 6 7 2 3" xfId="6766"/>
    <cellStyle name="Финансовый 6 7 2 4" xfId="6523"/>
    <cellStyle name="Финансовый 6 7 20" xfId="4493"/>
    <cellStyle name="Финансовый 6 7 21" xfId="4868"/>
    <cellStyle name="Финансовый 6 7 22" xfId="4867"/>
    <cellStyle name="Финансовый 6 7 23" xfId="5233"/>
    <cellStyle name="Финансовый 6 7 24" xfId="5234"/>
    <cellStyle name="Финансовый 6 7 25" xfId="5390"/>
    <cellStyle name="Финансовый 6 7 26" xfId="5635"/>
    <cellStyle name="Финансовый 6 7 27" xfId="6419"/>
    <cellStyle name="Финансовый 6 7 28" xfId="6449"/>
    <cellStyle name="Финансовый 6 7 3" xfId="2473"/>
    <cellStyle name="Финансовый 6 7 3 2" xfId="5831"/>
    <cellStyle name="Финансовый 6 7 3 3" xfId="6823"/>
    <cellStyle name="Финансовый 6 7 3 4" xfId="6775"/>
    <cellStyle name="Финансовый 6 7 4" xfId="2213"/>
    <cellStyle name="Финансовый 6 7 4 2" xfId="5777"/>
    <cellStyle name="Финансовый 6 7 4 3" xfId="6720"/>
    <cellStyle name="Финансовый 6 7 4 4" xfId="6522"/>
    <cellStyle name="Финансовый 6 7 5" xfId="2482"/>
    <cellStyle name="Финансовый 6 7 5 2" xfId="5838"/>
    <cellStyle name="Финансовый 6 7 5 3" xfId="6830"/>
    <cellStyle name="Финансовый 6 7 5 4" xfId="6632"/>
    <cellStyle name="Финансовый 6 7 6" xfId="2608"/>
    <cellStyle name="Финансовый 6 7 6 2" xfId="5873"/>
    <cellStyle name="Финансовый 6 7 6 3" xfId="6878"/>
    <cellStyle name="Финансовый 6 7 6 4" xfId="6527"/>
    <cellStyle name="Финансовый 6 7 7" xfId="2989"/>
    <cellStyle name="Финансовый 6 7 7 2" xfId="5974"/>
    <cellStyle name="Финансовый 6 7 7 3" xfId="7019"/>
    <cellStyle name="Финансовый 6 7 7 4" xfId="7530"/>
    <cellStyle name="Финансовый 6 7 8" xfId="3163"/>
    <cellStyle name="Финансовый 6 7 8 2" xfId="6067"/>
    <cellStyle name="Финансовый 6 7 8 3" xfId="7123"/>
    <cellStyle name="Финансовый 6 7 8 4" xfId="7623"/>
    <cellStyle name="Финансовый 6 7 9" xfId="3385"/>
    <cellStyle name="Финансовый 6 7 9 2" xfId="6201"/>
    <cellStyle name="Финансовый 6 7 9 3" xfId="7275"/>
    <cellStyle name="Финансовый 6 7 9 4" xfId="7757"/>
    <cellStyle name="Финансовый 6 8" xfId="473"/>
    <cellStyle name="Финансовый 6 8 10" xfId="3564"/>
    <cellStyle name="Финансовый 6 8 10 2" xfId="6297"/>
    <cellStyle name="Финансовый 6 8 10 3" xfId="7381"/>
    <cellStyle name="Финансовый 6 8 10 4" xfId="7853"/>
    <cellStyle name="Финансовый 6 8 11" xfId="1459"/>
    <cellStyle name="Финансовый 6 8 11 2" xfId="7435"/>
    <cellStyle name="Финансовый 6 8 11 3" xfId="7898"/>
    <cellStyle name="Финансовый 6 8 12" xfId="1542"/>
    <cellStyle name="Финансовый 6 8 13" xfId="4122"/>
    <cellStyle name="Финансовый 6 8 14" xfId="1921"/>
    <cellStyle name="Финансовый 6 8 15" xfId="3833"/>
    <cellStyle name="Финансовый 6 8 16" xfId="1347"/>
    <cellStyle name="Финансовый 6 8 17" xfId="1316"/>
    <cellStyle name="Финансовый 6 8 18" xfId="1438"/>
    <cellStyle name="Финансовый 6 8 19" xfId="4757"/>
    <cellStyle name="Финансовый 6 8 2" xfId="1539"/>
    <cellStyle name="Финансовый 6 8 2 2" xfId="5810"/>
    <cellStyle name="Финансовый 6 8 2 3" xfId="6795"/>
    <cellStyle name="Финансовый 6 8 2 4" xfId="6591"/>
    <cellStyle name="Финансовый 6 8 20" xfId="4517"/>
    <cellStyle name="Финансовый 6 8 21" xfId="4873"/>
    <cellStyle name="Финансовый 6 8 22" xfId="4885"/>
    <cellStyle name="Финансовый 6 8 23" xfId="5236"/>
    <cellStyle name="Финансовый 6 8 24" xfId="5273"/>
    <cellStyle name="Финансовый 6 8 25" xfId="5222"/>
    <cellStyle name="Финансовый 6 8 26" xfId="5636"/>
    <cellStyle name="Финансовый 6 8 27" xfId="6421"/>
    <cellStyle name="Финансовый 6 8 28" xfId="6402"/>
    <cellStyle name="Финансовый 6 8 3" xfId="2537"/>
    <cellStyle name="Финансовый 6 8 3 2" xfId="5846"/>
    <cellStyle name="Финансовый 6 8 3 3" xfId="6846"/>
    <cellStyle name="Финансовый 6 8 3 4" xfId="6699"/>
    <cellStyle name="Финансовый 6 8 4" xfId="2609"/>
    <cellStyle name="Финансовый 6 8 4 2" xfId="5874"/>
    <cellStyle name="Финансовый 6 8 4 3" xfId="6879"/>
    <cellStyle name="Финансовый 6 8 4 4" xfId="7457"/>
    <cellStyle name="Финансовый 6 8 5" xfId="2656"/>
    <cellStyle name="Финансовый 6 8 5 2" xfId="5902"/>
    <cellStyle name="Финансовый 6 8 5 3" xfId="6911"/>
    <cellStyle name="Финансовый 6 8 5 4" xfId="7456"/>
    <cellStyle name="Финансовый 6 8 6" xfId="2680"/>
    <cellStyle name="Финансовый 6 8 6 2" xfId="5924"/>
    <cellStyle name="Финансовый 6 8 6 3" xfId="6933"/>
    <cellStyle name="Финансовый 6 8 6 4" xfId="6654"/>
    <cellStyle name="Финансовый 6 8 7" xfId="2992"/>
    <cellStyle name="Финансовый 6 8 7 2" xfId="5975"/>
    <cellStyle name="Финансовый 6 8 7 3" xfId="7020"/>
    <cellStyle name="Финансовый 6 8 7 4" xfId="7531"/>
    <cellStyle name="Финансовый 6 8 8" xfId="3164"/>
    <cellStyle name="Финансовый 6 8 8 2" xfId="6068"/>
    <cellStyle name="Финансовый 6 8 8 3" xfId="7124"/>
    <cellStyle name="Финансовый 6 8 8 4" xfId="7624"/>
    <cellStyle name="Финансовый 6 8 9" xfId="3387"/>
    <cellStyle name="Финансовый 6 8 9 2" xfId="6202"/>
    <cellStyle name="Финансовый 6 8 9 3" xfId="7276"/>
    <cellStyle name="Финансовый 6 8 9 4" xfId="7758"/>
    <cellStyle name="Финансовый 6 9" xfId="549"/>
    <cellStyle name="Финансовый 6 9 10" xfId="3388"/>
    <cellStyle name="Финансовый 6 9 10 2" xfId="6203"/>
    <cellStyle name="Финансовый 6 9 10 3" xfId="7277"/>
    <cellStyle name="Финансовый 6 9 10 4" xfId="7759"/>
    <cellStyle name="Финансовый 6 9 11" xfId="3106"/>
    <cellStyle name="Финансовый 6 9 11 2" xfId="7442"/>
    <cellStyle name="Финансовый 6 9 11 3" xfId="7905"/>
    <cellStyle name="Финансовый 6 9 12" xfId="1567"/>
    <cellStyle name="Финансовый 6 9 13" xfId="2271"/>
    <cellStyle name="Финансовый 6 9 14" xfId="1736"/>
    <cellStyle name="Финансовый 6 9 15" xfId="4053"/>
    <cellStyle name="Финансовый 6 9 16" xfId="3714"/>
    <cellStyle name="Финансовый 6 9 17" xfId="4435"/>
    <cellStyle name="Финансовый 6 9 18" xfId="4226"/>
    <cellStyle name="Финансовый 6 9 19" xfId="4489"/>
    <cellStyle name="Финансовый 6 9 2" xfId="1582"/>
    <cellStyle name="Финансовый 6 9 2 2" xfId="5802"/>
    <cellStyle name="Финансовый 6 9 2 3" xfId="6770"/>
    <cellStyle name="Финансовый 6 9 2 4" xfId="7367"/>
    <cellStyle name="Финансовый 6 9 20" xfId="4747"/>
    <cellStyle name="Финансовый 6 9 21" xfId="4888"/>
    <cellStyle name="Финансовый 6 9 22" xfId="4877"/>
    <cellStyle name="Финансовый 6 9 23" xfId="5258"/>
    <cellStyle name="Финансовый 6 9 24" xfId="5348"/>
    <cellStyle name="Финансовый 6 9 25" xfId="5516"/>
    <cellStyle name="Финансовый 6 9 26" xfId="5643"/>
    <cellStyle name="Финансовый 6 9 27" xfId="6436"/>
    <cellStyle name="Финансовый 6 9 28" xfId="6989"/>
    <cellStyle name="Финансовый 6 9 3" xfId="2479"/>
    <cellStyle name="Финансовый 6 9 3 2" xfId="5835"/>
    <cellStyle name="Финансовый 6 9 3 3" xfId="6827"/>
    <cellStyle name="Финансовый 6 9 3 4" xfId="6787"/>
    <cellStyle name="Финансовый 6 9 4" xfId="2308"/>
    <cellStyle name="Финансовый 6 9 4 2" xfId="5792"/>
    <cellStyle name="Финансовый 6 9 4 3" xfId="6757"/>
    <cellStyle name="Финансовый 6 9 4 4" xfId="6872"/>
    <cellStyle name="Финансовый 6 9 5" xfId="2480"/>
    <cellStyle name="Финансовый 6 9 5 2" xfId="5836"/>
    <cellStyle name="Финансовый 6 9 5 3" xfId="6828"/>
    <cellStyle name="Финансовый 6 9 5 4" xfId="6384"/>
    <cellStyle name="Финансовый 6 9 6" xfId="2338"/>
    <cellStyle name="Финансовый 6 9 6 2" xfId="5801"/>
    <cellStyle name="Финансовый 6 9 6 3" xfId="6769"/>
    <cellStyle name="Финансовый 6 9 6 4" xfId="6550"/>
    <cellStyle name="Финансовый 6 9 7" xfId="3007"/>
    <cellStyle name="Финансовый 6 9 7 2" xfId="5982"/>
    <cellStyle name="Финансовый 6 9 7 3" xfId="7027"/>
    <cellStyle name="Финансовый 6 9 7 4" xfId="7538"/>
    <cellStyle name="Финансовый 6 9 8" xfId="3171"/>
    <cellStyle name="Финансовый 6 9 8 2" xfId="6075"/>
    <cellStyle name="Финансовый 6 9 8 3" xfId="7131"/>
    <cellStyle name="Финансовый 6 9 8 4" xfId="7631"/>
    <cellStyle name="Финансовый 6 9 9" xfId="3402"/>
    <cellStyle name="Финансовый 6 9 9 2" xfId="6215"/>
    <cellStyle name="Финансовый 6 9 9 3" xfId="7289"/>
    <cellStyle name="Финансовый 6 9 9 4" xfId="7771"/>
    <cellStyle name="Финансовый 7" xfId="244"/>
    <cellStyle name="Финансовый 7 2" xfId="4637"/>
    <cellStyle name="Финансовый 7 3" xfId="4638"/>
    <cellStyle name="Финансовый 7 4" xfId="4639"/>
    <cellStyle name="Финансовый 8" xfId="550"/>
    <cellStyle name="Финансовый 8 2" xfId="281"/>
    <cellStyle name="Финансовый 8 3" xfId="282"/>
    <cellStyle name="Финансовый 8 4" xfId="283"/>
    <cellStyle name="Финансовый 8 5" xfId="284"/>
    <cellStyle name="Финансовый 9 2" xfId="3148"/>
    <cellStyle name="Финансовый 9 3" xfId="3352"/>
    <cellStyle name="Финансовый 9 4" xfId="340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>
    <tabColor rgb="FFFFFF00"/>
    <pageSetUpPr fitToPage="1"/>
  </sheetPr>
  <dimension ref="A1:B75"/>
  <sheetViews>
    <sheetView view="pageBreakPreview" zoomScale="75" workbookViewId="0">
      <selection activeCell="E17" sqref="E17"/>
    </sheetView>
  </sheetViews>
  <sheetFormatPr defaultColWidth="8.85546875" defaultRowHeight="12.75"/>
  <cols>
    <col min="1" max="1" width="40" style="10" customWidth="1"/>
    <col min="2" max="2" width="103.140625" style="10" customWidth="1"/>
    <col min="3" max="16384" width="8.85546875" style="10"/>
  </cols>
  <sheetData>
    <row r="1" spans="1:2" ht="21.6" customHeight="1">
      <c r="A1" s="125"/>
      <c r="B1" s="124"/>
    </row>
    <row r="2" spans="1:2" ht="21.6" customHeight="1">
      <c r="A2" s="332"/>
      <c r="B2" s="331" t="s">
        <v>34</v>
      </c>
    </row>
    <row r="3" spans="1:2" ht="21.6" customHeight="1">
      <c r="A3" s="332"/>
      <c r="B3" s="331" t="s">
        <v>411</v>
      </c>
    </row>
    <row r="4" spans="1:2" ht="21.6" customHeight="1">
      <c r="A4" s="332"/>
      <c r="B4" s="331" t="s">
        <v>752</v>
      </c>
    </row>
    <row r="5" spans="1:2" ht="21.6" customHeight="1">
      <c r="A5" s="330"/>
      <c r="B5" s="333"/>
    </row>
    <row r="6" spans="1:2" ht="21.6" customHeight="1">
      <c r="A6" s="526" t="s">
        <v>35</v>
      </c>
      <c r="B6" s="526"/>
    </row>
    <row r="7" spans="1:2" ht="21.6" customHeight="1">
      <c r="A7" s="527" t="s">
        <v>767</v>
      </c>
      <c r="B7" s="527"/>
    </row>
    <row r="8" spans="1:2">
      <c r="A8" s="527"/>
      <c r="B8" s="527"/>
    </row>
    <row r="9" spans="1:2" ht="21.6" customHeight="1" thickBot="1">
      <c r="A9" s="334"/>
      <c r="B9" s="334"/>
    </row>
    <row r="10" spans="1:2" ht="21.6" customHeight="1" thickBot="1">
      <c r="A10" s="335" t="s">
        <v>36</v>
      </c>
      <c r="B10" s="336" t="s">
        <v>37</v>
      </c>
    </row>
    <row r="11" spans="1:2" ht="21.6" customHeight="1" thickBot="1">
      <c r="A11" s="337">
        <v>1</v>
      </c>
      <c r="B11" s="338">
        <v>2</v>
      </c>
    </row>
    <row r="12" spans="1:2" ht="21.6" customHeight="1" thickBot="1">
      <c r="A12" s="339"/>
      <c r="B12" s="340" t="s">
        <v>38</v>
      </c>
    </row>
    <row r="13" spans="1:2" ht="21.6" customHeight="1" thickBot="1">
      <c r="A13" s="341" t="s">
        <v>39</v>
      </c>
      <c r="B13" s="342" t="s">
        <v>40</v>
      </c>
    </row>
    <row r="14" spans="1:2" ht="21.6" customHeight="1" thickBot="1">
      <c r="A14" s="343" t="s">
        <v>547</v>
      </c>
      <c r="B14" s="344" t="s">
        <v>362</v>
      </c>
    </row>
    <row r="15" spans="1:2" ht="21.6" customHeight="1" thickBot="1">
      <c r="A15" s="343" t="s">
        <v>548</v>
      </c>
      <c r="B15" s="344" t="s">
        <v>363</v>
      </c>
    </row>
    <row r="16" spans="1:2" ht="21.6" customHeight="1" thickBot="1">
      <c r="A16" s="343" t="s">
        <v>549</v>
      </c>
      <c r="B16" s="344" t="s">
        <v>364</v>
      </c>
    </row>
    <row r="17" spans="1:2" ht="21.6" customHeight="1" thickBot="1">
      <c r="A17" s="343" t="s">
        <v>550</v>
      </c>
      <c r="B17" s="344" t="s">
        <v>28</v>
      </c>
    </row>
    <row r="18" spans="1:2" ht="21.6" customHeight="1" thickBot="1">
      <c r="A18" s="343" t="s">
        <v>551</v>
      </c>
      <c r="B18" s="344" t="s">
        <v>314</v>
      </c>
    </row>
    <row r="19" spans="1:2" ht="21.6" customHeight="1" thickBot="1">
      <c r="A19" s="343" t="s">
        <v>552</v>
      </c>
      <c r="B19" s="344" t="s">
        <v>296</v>
      </c>
    </row>
    <row r="20" spans="1:2" ht="21.6" customHeight="1" thickBot="1">
      <c r="A20" s="343" t="s">
        <v>553</v>
      </c>
      <c r="B20" s="344" t="s">
        <v>365</v>
      </c>
    </row>
    <row r="21" spans="1:2" ht="21.6" customHeight="1" thickBot="1">
      <c r="A21" s="343" t="s">
        <v>554</v>
      </c>
      <c r="B21" s="344" t="s">
        <v>555</v>
      </c>
    </row>
    <row r="22" spans="1:2" ht="21.6" customHeight="1" thickBot="1">
      <c r="A22" s="341" t="s">
        <v>41</v>
      </c>
      <c r="B22" s="342" t="s">
        <v>44</v>
      </c>
    </row>
    <row r="23" spans="1:2" ht="21.6" customHeight="1" thickBot="1">
      <c r="A23" s="341" t="s">
        <v>556</v>
      </c>
      <c r="B23" s="342" t="s">
        <v>390</v>
      </c>
    </row>
    <row r="24" spans="1:2" ht="21.6" customHeight="1" thickBot="1">
      <c r="A24" s="343" t="s">
        <v>557</v>
      </c>
      <c r="B24" s="344" t="s">
        <v>7</v>
      </c>
    </row>
    <row r="25" spans="1:2" ht="21.6" customHeight="1" thickBot="1">
      <c r="A25" s="343" t="s">
        <v>558</v>
      </c>
      <c r="B25" s="344" t="s">
        <v>366</v>
      </c>
    </row>
    <row r="26" spans="1:2" ht="21.6" customHeight="1" thickBot="1">
      <c r="A26" s="343" t="s">
        <v>559</v>
      </c>
      <c r="B26" s="344" t="s">
        <v>4</v>
      </c>
    </row>
    <row r="27" spans="1:2" ht="21.6" customHeight="1" thickBot="1">
      <c r="A27" s="343" t="s">
        <v>560</v>
      </c>
      <c r="B27" s="344" t="s">
        <v>367</v>
      </c>
    </row>
    <row r="28" spans="1:2" ht="21.6" customHeight="1" thickBot="1">
      <c r="A28" s="343" t="s">
        <v>561</v>
      </c>
      <c r="B28" s="344" t="s">
        <v>368</v>
      </c>
    </row>
    <row r="29" spans="1:2" ht="21.6" customHeight="1" thickBot="1">
      <c r="A29" s="343" t="s">
        <v>562</v>
      </c>
      <c r="B29" s="344" t="s">
        <v>369</v>
      </c>
    </row>
    <row r="30" spans="1:2" ht="21.6" customHeight="1" thickBot="1">
      <c r="A30" s="343" t="s">
        <v>563</v>
      </c>
      <c r="B30" s="344" t="s">
        <v>170</v>
      </c>
    </row>
    <row r="31" spans="1:2" ht="21.6" customHeight="1" thickBot="1">
      <c r="A31" s="343" t="s">
        <v>564</v>
      </c>
      <c r="B31" s="344" t="s">
        <v>189</v>
      </c>
    </row>
    <row r="32" spans="1:2" ht="21.6" customHeight="1" thickBot="1">
      <c r="A32" s="343" t="s">
        <v>565</v>
      </c>
      <c r="B32" s="344" t="s">
        <v>187</v>
      </c>
    </row>
    <row r="33" spans="1:2" ht="21.6" customHeight="1" thickBot="1">
      <c r="A33" s="343" t="s">
        <v>566</v>
      </c>
      <c r="B33" s="344" t="s">
        <v>188</v>
      </c>
    </row>
    <row r="34" spans="1:2" ht="21.6" customHeight="1" thickBot="1">
      <c r="A34" s="343" t="s">
        <v>567</v>
      </c>
      <c r="B34" s="344" t="s">
        <v>568</v>
      </c>
    </row>
    <row r="35" spans="1:2" ht="21.6" customHeight="1" thickBot="1">
      <c r="A35" s="343" t="s">
        <v>569</v>
      </c>
      <c r="B35" s="344" t="s">
        <v>570</v>
      </c>
    </row>
    <row r="36" spans="1:2" ht="21.6" customHeight="1" thickBot="1">
      <c r="A36" s="343" t="s">
        <v>571</v>
      </c>
      <c r="B36" s="344" t="s">
        <v>370</v>
      </c>
    </row>
    <row r="37" spans="1:2" ht="21.6" customHeight="1" thickBot="1">
      <c r="A37" s="341" t="s">
        <v>43</v>
      </c>
      <c r="B37" s="342" t="s">
        <v>45</v>
      </c>
    </row>
    <row r="38" spans="1:2" ht="21.6" customHeight="1">
      <c r="A38" s="352" t="s">
        <v>644</v>
      </c>
      <c r="B38" s="351" t="s">
        <v>629</v>
      </c>
    </row>
    <row r="39" spans="1:2" ht="21.6" customHeight="1">
      <c r="A39" s="352" t="s">
        <v>645</v>
      </c>
      <c r="B39" s="351" t="s">
        <v>631</v>
      </c>
    </row>
    <row r="40" spans="1:2" ht="21.6" customHeight="1">
      <c r="A40" s="352" t="s">
        <v>646</v>
      </c>
      <c r="B40" s="351" t="s">
        <v>633</v>
      </c>
    </row>
    <row r="41" spans="1:2" ht="21.6" customHeight="1">
      <c r="A41" s="352" t="s">
        <v>647</v>
      </c>
      <c r="B41" s="351" t="s">
        <v>633</v>
      </c>
    </row>
    <row r="42" spans="1:2" ht="21.6" customHeight="1">
      <c r="A42" s="352" t="s">
        <v>648</v>
      </c>
      <c r="B42" s="351" t="s">
        <v>634</v>
      </c>
    </row>
    <row r="43" spans="1:2" ht="21.6" customHeight="1">
      <c r="A43" s="352" t="s">
        <v>649</v>
      </c>
      <c r="B43" s="351" t="s">
        <v>636</v>
      </c>
    </row>
    <row r="44" spans="1:2" ht="21.6" customHeight="1">
      <c r="A44" s="352" t="s">
        <v>650</v>
      </c>
      <c r="B44" s="351" t="s">
        <v>638</v>
      </c>
    </row>
    <row r="45" spans="1:2" ht="21.6" customHeight="1">
      <c r="A45" s="352" t="s">
        <v>651</v>
      </c>
      <c r="B45" s="351" t="s">
        <v>639</v>
      </c>
    </row>
    <row r="46" spans="1:2" ht="21.6" customHeight="1">
      <c r="A46" s="352" t="s">
        <v>652</v>
      </c>
      <c r="B46" s="351" t="s">
        <v>640</v>
      </c>
    </row>
    <row r="47" spans="1:2" ht="21.6" customHeight="1">
      <c r="A47" s="352" t="s">
        <v>653</v>
      </c>
      <c r="B47" s="353" t="s">
        <v>642</v>
      </c>
    </row>
    <row r="48" spans="1:2" ht="21.6" customHeight="1" thickBot="1">
      <c r="A48" s="352" t="s">
        <v>654</v>
      </c>
      <c r="B48" s="342" t="s">
        <v>272</v>
      </c>
    </row>
    <row r="49" spans="1:2" ht="21.6" customHeight="1" thickBot="1">
      <c r="A49" s="348" t="s">
        <v>655</v>
      </c>
      <c r="B49" s="342" t="s">
        <v>47</v>
      </c>
    </row>
    <row r="50" spans="1:2" ht="21.6" customHeight="1" thickBot="1">
      <c r="A50" s="348" t="s">
        <v>655</v>
      </c>
      <c r="B50" s="342" t="s">
        <v>280</v>
      </c>
    </row>
    <row r="51" spans="1:2" ht="21.6" customHeight="1" thickBot="1">
      <c r="A51" s="341" t="s">
        <v>656</v>
      </c>
      <c r="B51" s="342" t="s">
        <v>48</v>
      </c>
    </row>
    <row r="52" spans="1:2" ht="21.6" customHeight="1" thickBot="1">
      <c r="A52" s="341" t="s">
        <v>657</v>
      </c>
      <c r="B52" s="342" t="s">
        <v>281</v>
      </c>
    </row>
    <row r="53" spans="1:2" ht="21.6" customHeight="1">
      <c r="A53" s="350" t="s">
        <v>658</v>
      </c>
      <c r="B53" s="349" t="s">
        <v>282</v>
      </c>
    </row>
    <row r="54" spans="1:2" ht="21.6" customHeight="1">
      <c r="A54" s="348" t="s">
        <v>659</v>
      </c>
      <c r="B54" s="347" t="s">
        <v>660</v>
      </c>
    </row>
    <row r="55" spans="1:2" ht="21.6" customHeight="1">
      <c r="A55" s="348" t="s">
        <v>661</v>
      </c>
      <c r="B55" s="347" t="s">
        <v>662</v>
      </c>
    </row>
    <row r="56" spans="1:2" ht="21.6" customHeight="1">
      <c r="A56" s="348" t="s">
        <v>663</v>
      </c>
      <c r="B56" s="347" t="s">
        <v>664</v>
      </c>
    </row>
    <row r="57" spans="1:2" ht="21.6" customHeight="1" thickBot="1">
      <c r="A57" s="348" t="s">
        <v>665</v>
      </c>
      <c r="B57" s="345" t="s">
        <v>666</v>
      </c>
    </row>
    <row r="58" spans="1:2" ht="21.6" customHeight="1" thickBot="1">
      <c r="A58" s="348" t="s">
        <v>667</v>
      </c>
      <c r="B58" s="345" t="s">
        <v>668</v>
      </c>
    </row>
    <row r="59" spans="1:2" ht="21.6" customHeight="1">
      <c r="A59" s="348" t="s">
        <v>669</v>
      </c>
      <c r="B59" s="347" t="s">
        <v>670</v>
      </c>
    </row>
    <row r="60" spans="1:2" ht="21.6" customHeight="1">
      <c r="A60" s="348" t="s">
        <v>768</v>
      </c>
      <c r="B60" s="347" t="s">
        <v>769</v>
      </c>
    </row>
    <row r="61" spans="1:2" ht="21.6" customHeight="1">
      <c r="A61" s="348" t="s">
        <v>671</v>
      </c>
      <c r="B61" s="355" t="s">
        <v>672</v>
      </c>
    </row>
    <row r="62" spans="1:2" ht="21.6" customHeight="1" thickBot="1">
      <c r="A62" s="356" t="s">
        <v>673</v>
      </c>
      <c r="B62" s="345" t="s">
        <v>674</v>
      </c>
    </row>
    <row r="63" spans="1:2" ht="21.6" customHeight="1">
      <c r="A63" s="348" t="s">
        <v>675</v>
      </c>
      <c r="B63" s="354" t="s">
        <v>676</v>
      </c>
    </row>
    <row r="64" spans="1:2" ht="21.6" customHeight="1">
      <c r="A64" s="348" t="s">
        <v>677</v>
      </c>
      <c r="B64" s="347" t="s">
        <v>283</v>
      </c>
    </row>
    <row r="65" spans="1:2" ht="21.6" customHeight="1" thickBot="1">
      <c r="A65" s="348" t="s">
        <v>678</v>
      </c>
      <c r="B65" s="345" t="s">
        <v>679</v>
      </c>
    </row>
    <row r="66" spans="1:2" ht="21.6" customHeight="1" thickBot="1">
      <c r="A66" s="348" t="s">
        <v>680</v>
      </c>
      <c r="B66" s="345" t="s">
        <v>86</v>
      </c>
    </row>
    <row r="67" spans="1:2" ht="21.6" customHeight="1" thickBot="1">
      <c r="A67" s="348" t="s">
        <v>681</v>
      </c>
      <c r="B67" s="345" t="s">
        <v>8</v>
      </c>
    </row>
    <row r="68" spans="1:2" ht="21.6" customHeight="1" thickBot="1">
      <c r="A68" s="348" t="s">
        <v>682</v>
      </c>
      <c r="B68" s="345" t="s">
        <v>683</v>
      </c>
    </row>
    <row r="69" spans="1:2" ht="21.6" customHeight="1" thickBot="1">
      <c r="A69" s="348" t="s">
        <v>684</v>
      </c>
      <c r="B69" s="345" t="s">
        <v>627</v>
      </c>
    </row>
    <row r="70" spans="1:2" ht="21.6" customHeight="1" thickBot="1">
      <c r="A70" s="348" t="s">
        <v>685</v>
      </c>
      <c r="B70" s="346" t="s">
        <v>686</v>
      </c>
    </row>
    <row r="71" spans="1:2" ht="21.6" customHeight="1" thickBot="1">
      <c r="A71" s="348" t="s">
        <v>770</v>
      </c>
      <c r="B71" s="346" t="s">
        <v>771</v>
      </c>
    </row>
    <row r="72" spans="1:2" ht="21.6" customHeight="1" thickBot="1">
      <c r="A72" s="348" t="s">
        <v>687</v>
      </c>
      <c r="B72" s="345" t="s">
        <v>688</v>
      </c>
    </row>
    <row r="73" spans="1:2" ht="19.5" thickBot="1">
      <c r="A73" s="348" t="s">
        <v>689</v>
      </c>
      <c r="B73" s="345" t="s">
        <v>690</v>
      </c>
    </row>
    <row r="74" spans="1:2" ht="38.25" thickBot="1">
      <c r="A74" s="348" t="s">
        <v>691</v>
      </c>
      <c r="B74" s="345" t="s">
        <v>692</v>
      </c>
    </row>
    <row r="75" spans="1:2" ht="38.25" thickBot="1">
      <c r="A75" s="348" t="s">
        <v>693</v>
      </c>
      <c r="B75" s="345" t="s">
        <v>694</v>
      </c>
    </row>
  </sheetData>
  <mergeCells count="2">
    <mergeCell ref="A6:B6"/>
    <mergeCell ref="A7:B8"/>
  </mergeCells>
  <phoneticPr fontId="14" type="noConversion"/>
  <pageMargins left="0.98425196850393704" right="0.19685039370078741" top="0.23622047244094491" bottom="0.27559055118110237" header="0.51181102362204722" footer="0.51181102362204722"/>
  <pageSetup paperSize="9" scale="64" fitToHeight="5" orientation="portrait" verticalDpi="1200" r:id="rId1"/>
  <headerFooter alignWithMargins="0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>
    <tabColor rgb="FFFFFF00"/>
    <pageSetUpPr fitToPage="1"/>
  </sheetPr>
  <dimension ref="A1:M25"/>
  <sheetViews>
    <sheetView view="pageBreakPreview" topLeftCell="A9" zoomScale="85" zoomScaleSheetLayoutView="85" workbookViewId="0">
      <selection activeCell="H10" sqref="H10"/>
    </sheetView>
  </sheetViews>
  <sheetFormatPr defaultColWidth="8.85546875" defaultRowHeight="15.75"/>
  <cols>
    <col min="1" max="1" width="31.85546875" style="7" customWidth="1"/>
    <col min="2" max="7" width="18.140625" style="7" customWidth="1"/>
    <col min="8" max="8" width="12.140625" style="7" bestFit="1" customWidth="1"/>
    <col min="9" max="9" width="12.5703125" style="7" bestFit="1" customWidth="1"/>
    <col min="10" max="10" width="14.7109375" style="7" bestFit="1" customWidth="1"/>
    <col min="11" max="11" width="9.85546875" style="7" bestFit="1" customWidth="1"/>
    <col min="12" max="12" width="8.85546875" style="7"/>
    <col min="13" max="13" width="9.85546875" style="7" bestFit="1" customWidth="1"/>
    <col min="14" max="16384" width="8.85546875" style="7"/>
  </cols>
  <sheetData>
    <row r="1" spans="1:13">
      <c r="C1" s="20"/>
      <c r="D1" s="20"/>
      <c r="E1" s="10"/>
      <c r="F1" s="151" t="s">
        <v>607</v>
      </c>
      <c r="G1" s="10"/>
    </row>
    <row r="2" spans="1:13" ht="39" customHeight="1">
      <c r="C2" s="20"/>
      <c r="D2" s="20"/>
      <c r="E2" s="601" t="s">
        <v>415</v>
      </c>
      <c r="F2" s="601"/>
      <c r="G2" s="601"/>
    </row>
    <row r="3" spans="1:13" ht="43.5" customHeight="1">
      <c r="C3" s="21"/>
      <c r="D3" s="21"/>
      <c r="E3" s="601" t="s">
        <v>708</v>
      </c>
      <c r="F3" s="601"/>
      <c r="G3" s="601"/>
      <c r="H3" s="21"/>
    </row>
    <row r="4" spans="1:13">
      <c r="B4" s="1"/>
      <c r="C4" s="1"/>
      <c r="D4" s="1"/>
    </row>
    <row r="5" spans="1:13">
      <c r="B5" s="606"/>
      <c r="C5" s="606"/>
      <c r="D5" s="606"/>
    </row>
    <row r="6" spans="1:13" s="8" customFormat="1" ht="52.5" customHeight="1">
      <c r="A6" s="603" t="s">
        <v>745</v>
      </c>
      <c r="B6" s="603"/>
      <c r="C6" s="603"/>
      <c r="D6" s="603"/>
      <c r="E6" s="603"/>
      <c r="F6" s="603"/>
      <c r="G6" s="603"/>
    </row>
    <row r="7" spans="1:13" s="8" customFormat="1" ht="18.75"/>
    <row r="8" spans="1:13" s="8" customFormat="1" ht="18.75">
      <c r="A8" s="604" t="s">
        <v>259</v>
      </c>
      <c r="B8" s="607">
        <v>2022</v>
      </c>
      <c r="C8" s="608"/>
      <c r="D8" s="607">
        <v>2023</v>
      </c>
      <c r="E8" s="608"/>
      <c r="F8" s="607">
        <v>2024</v>
      </c>
      <c r="G8" s="608"/>
    </row>
    <row r="9" spans="1:13" s="14" customFormat="1" ht="85.5" customHeight="1">
      <c r="A9" s="605"/>
      <c r="B9" s="23" t="s">
        <v>412</v>
      </c>
      <c r="C9" s="57" t="s">
        <v>413</v>
      </c>
      <c r="D9" s="23" t="s">
        <v>412</v>
      </c>
      <c r="E9" s="57" t="s">
        <v>413</v>
      </c>
      <c r="F9" s="23" t="s">
        <v>412</v>
      </c>
      <c r="G9" s="57" t="s">
        <v>413</v>
      </c>
    </row>
    <row r="10" spans="1:13" s="8" customFormat="1" ht="18.75">
      <c r="A10" s="17" t="s">
        <v>51</v>
      </c>
      <c r="B10" s="195">
        <v>405</v>
      </c>
      <c r="C10" s="196">
        <v>4484</v>
      </c>
      <c r="D10" s="130">
        <v>313</v>
      </c>
      <c r="E10" s="58">
        <v>4576</v>
      </c>
      <c r="F10" s="130">
        <v>319</v>
      </c>
      <c r="G10" s="130">
        <v>4570</v>
      </c>
      <c r="H10" s="152"/>
      <c r="I10" s="152"/>
      <c r="J10" s="193"/>
      <c r="M10" s="62"/>
    </row>
    <row r="11" spans="1:13" s="8" customFormat="1" ht="18.75">
      <c r="A11" s="17" t="s">
        <v>50</v>
      </c>
      <c r="B11" s="195">
        <v>283</v>
      </c>
      <c r="C11" s="196">
        <v>4567</v>
      </c>
      <c r="D11" s="130">
        <v>219</v>
      </c>
      <c r="E11" s="130">
        <v>4631</v>
      </c>
      <c r="F11" s="130">
        <v>223</v>
      </c>
      <c r="G11" s="130">
        <v>4627</v>
      </c>
      <c r="H11" s="152"/>
      <c r="I11" s="152"/>
      <c r="J11" s="193"/>
      <c r="L11" s="137"/>
      <c r="M11" s="62"/>
    </row>
    <row r="12" spans="1:13" s="8" customFormat="1" ht="18.75">
      <c r="A12" s="17" t="s">
        <v>49</v>
      </c>
      <c r="B12" s="195">
        <v>454</v>
      </c>
      <c r="C12" s="196">
        <v>9115</v>
      </c>
      <c r="D12" s="130">
        <v>351</v>
      </c>
      <c r="E12" s="130">
        <v>9218</v>
      </c>
      <c r="F12" s="130">
        <v>358</v>
      </c>
      <c r="G12" s="130">
        <v>9211</v>
      </c>
      <c r="H12" s="152"/>
      <c r="I12" s="152"/>
      <c r="J12" s="193"/>
      <c r="M12" s="62"/>
    </row>
    <row r="13" spans="1:13" s="8" customFormat="1" ht="18.75">
      <c r="A13" s="17" t="s">
        <v>52</v>
      </c>
      <c r="B13" s="195">
        <v>99</v>
      </c>
      <c r="C13" s="196">
        <v>3730</v>
      </c>
      <c r="D13" s="130">
        <v>77</v>
      </c>
      <c r="E13" s="130">
        <v>3752</v>
      </c>
      <c r="F13" s="130">
        <v>78</v>
      </c>
      <c r="G13" s="130">
        <v>3751</v>
      </c>
      <c r="H13" s="152"/>
      <c r="I13" s="152"/>
      <c r="J13" s="193"/>
      <c r="L13" s="137"/>
      <c r="M13" s="62"/>
    </row>
    <row r="14" spans="1:13" s="8" customFormat="1" ht="18.75">
      <c r="A14" s="17" t="s">
        <v>53</v>
      </c>
      <c r="B14" s="195">
        <v>119</v>
      </c>
      <c r="C14" s="196">
        <v>4848</v>
      </c>
      <c r="D14" s="130">
        <v>92</v>
      </c>
      <c r="E14" s="130">
        <v>4875</v>
      </c>
      <c r="F14" s="130">
        <v>94</v>
      </c>
      <c r="G14" s="130">
        <v>4873</v>
      </c>
      <c r="H14" s="152"/>
      <c r="I14" s="152"/>
      <c r="J14" s="193"/>
      <c r="L14" s="137"/>
      <c r="M14" s="62"/>
    </row>
    <row r="15" spans="1:13" s="8" customFormat="1" ht="18.75">
      <c r="A15" s="17" t="s">
        <v>54</v>
      </c>
      <c r="B15" s="195">
        <v>122</v>
      </c>
      <c r="C15" s="196">
        <v>2699</v>
      </c>
      <c r="D15" s="130">
        <v>94</v>
      </c>
      <c r="E15" s="130">
        <v>2727</v>
      </c>
      <c r="F15" s="130">
        <v>96</v>
      </c>
      <c r="G15" s="130">
        <v>2725</v>
      </c>
      <c r="H15" s="152"/>
      <c r="I15" s="152"/>
      <c r="J15" s="193"/>
      <c r="L15" s="137"/>
      <c r="M15" s="62"/>
    </row>
    <row r="16" spans="1:13" s="8" customFormat="1" ht="18.75">
      <c r="A16" s="17" t="s">
        <v>55</v>
      </c>
      <c r="B16" s="195">
        <v>126</v>
      </c>
      <c r="C16" s="196">
        <v>3625</v>
      </c>
      <c r="D16" s="130">
        <v>97</v>
      </c>
      <c r="E16" s="130">
        <v>3654</v>
      </c>
      <c r="F16" s="130">
        <v>100</v>
      </c>
      <c r="G16" s="130">
        <v>3651</v>
      </c>
      <c r="H16" s="152"/>
      <c r="I16" s="152"/>
      <c r="J16" s="193"/>
      <c r="L16" s="137"/>
      <c r="M16" s="62"/>
    </row>
    <row r="17" spans="1:13" s="8" customFormat="1" ht="18.75">
      <c r="A17" s="17" t="s">
        <v>56</v>
      </c>
      <c r="B17" s="195">
        <v>141</v>
      </c>
      <c r="C17" s="196">
        <v>4567</v>
      </c>
      <c r="D17" s="130">
        <v>109</v>
      </c>
      <c r="E17" s="130">
        <v>4599</v>
      </c>
      <c r="F17" s="130">
        <v>111</v>
      </c>
      <c r="G17" s="130">
        <v>4597</v>
      </c>
      <c r="H17" s="152"/>
      <c r="I17" s="152"/>
      <c r="J17" s="193"/>
      <c r="L17" s="137"/>
      <c r="M17" s="62"/>
    </row>
    <row r="18" spans="1:13" s="8" customFormat="1" ht="18.75">
      <c r="A18" s="17" t="s">
        <v>57</v>
      </c>
      <c r="B18" s="195">
        <v>191</v>
      </c>
      <c r="C18" s="196">
        <v>6621</v>
      </c>
      <c r="D18" s="130">
        <v>148</v>
      </c>
      <c r="E18" s="130">
        <v>6664</v>
      </c>
      <c r="F18" s="130">
        <v>151</v>
      </c>
      <c r="G18" s="130">
        <v>6661</v>
      </c>
      <c r="H18" s="152"/>
      <c r="I18" s="152"/>
      <c r="J18" s="193"/>
      <c r="L18" s="137"/>
      <c r="M18" s="62"/>
    </row>
    <row r="19" spans="1:13" s="8" customFormat="1" ht="18.75">
      <c r="A19" s="17" t="s">
        <v>58</v>
      </c>
      <c r="B19" s="195">
        <v>110</v>
      </c>
      <c r="C19" s="196">
        <v>2898</v>
      </c>
      <c r="D19" s="130">
        <v>85</v>
      </c>
      <c r="E19" s="130">
        <v>2923</v>
      </c>
      <c r="F19" s="130">
        <v>87</v>
      </c>
      <c r="G19" s="130">
        <v>2921</v>
      </c>
      <c r="H19" s="152"/>
      <c r="I19" s="152"/>
      <c r="J19" s="193"/>
      <c r="L19" s="137"/>
      <c r="M19" s="62"/>
    </row>
    <row r="20" spans="1:13" s="8" customFormat="1" ht="18.75">
      <c r="A20" s="17" t="s">
        <v>59</v>
      </c>
      <c r="B20" s="195">
        <v>149</v>
      </c>
      <c r="C20" s="196">
        <v>3894</v>
      </c>
      <c r="D20" s="130">
        <v>115</v>
      </c>
      <c r="E20" s="130">
        <v>3928</v>
      </c>
      <c r="F20" s="130">
        <v>117</v>
      </c>
      <c r="G20" s="130">
        <v>3926</v>
      </c>
      <c r="H20" s="152"/>
      <c r="I20" s="152"/>
      <c r="J20" s="193"/>
      <c r="L20" s="137"/>
      <c r="M20" s="62"/>
    </row>
    <row r="21" spans="1:13" s="8" customFormat="1" ht="18.75">
      <c r="A21" s="17" t="s">
        <v>60</v>
      </c>
      <c r="B21" s="195">
        <v>104</v>
      </c>
      <c r="C21" s="196">
        <v>2894</v>
      </c>
      <c r="D21" s="130">
        <v>80</v>
      </c>
      <c r="E21" s="130">
        <v>2918</v>
      </c>
      <c r="F21" s="130">
        <v>82</v>
      </c>
      <c r="G21" s="130">
        <v>2916</v>
      </c>
      <c r="H21" s="152"/>
      <c r="I21" s="152"/>
      <c r="J21" s="193"/>
      <c r="K21" s="152"/>
      <c r="L21" s="137"/>
      <c r="M21" s="62"/>
    </row>
    <row r="22" spans="1:13" s="8" customFormat="1" ht="18.75">
      <c r="A22" s="17" t="s">
        <v>61</v>
      </c>
      <c r="B22" s="195">
        <v>107</v>
      </c>
      <c r="C22" s="196">
        <v>2879</v>
      </c>
      <c r="D22" s="130">
        <v>83.1</v>
      </c>
      <c r="E22" s="130">
        <v>2902.9</v>
      </c>
      <c r="F22" s="130">
        <v>84</v>
      </c>
      <c r="G22" s="130">
        <v>2902</v>
      </c>
      <c r="H22" s="152"/>
      <c r="I22" s="152"/>
      <c r="J22" s="193"/>
      <c r="K22" s="152"/>
      <c r="L22" s="137"/>
      <c r="M22" s="62"/>
    </row>
    <row r="23" spans="1:13" s="9" customFormat="1" ht="18.75">
      <c r="A23" s="15" t="s">
        <v>258</v>
      </c>
      <c r="B23" s="22">
        <f t="shared" ref="B23:G23" si="0">SUM(B10:B22)</f>
        <v>2410</v>
      </c>
      <c r="C23" s="22">
        <f t="shared" si="0"/>
        <v>56821</v>
      </c>
      <c r="D23" s="22">
        <f t="shared" si="0"/>
        <v>1863.1</v>
      </c>
      <c r="E23" s="22">
        <f t="shared" si="0"/>
        <v>57367.9</v>
      </c>
      <c r="F23" s="22">
        <f t="shared" si="0"/>
        <v>1900</v>
      </c>
      <c r="G23" s="22">
        <f t="shared" si="0"/>
        <v>57331</v>
      </c>
      <c r="I23" s="138"/>
      <c r="J23" s="193"/>
    </row>
    <row r="24" spans="1:13" s="8" customFormat="1" ht="18.75">
      <c r="B24" s="62"/>
      <c r="C24" s="55"/>
      <c r="I24" s="152"/>
    </row>
    <row r="25" spans="1:13" ht="18.75">
      <c r="C25" s="62">
        <f>B23+C23</f>
        <v>59231</v>
      </c>
      <c r="E25" s="62">
        <f>D23+E23</f>
        <v>59231</v>
      </c>
      <c r="G25" s="62">
        <f>F23+G23</f>
        <v>59231</v>
      </c>
    </row>
  </sheetData>
  <mergeCells count="8">
    <mergeCell ref="E3:G3"/>
    <mergeCell ref="A6:G6"/>
    <mergeCell ref="E2:G2"/>
    <mergeCell ref="A8:A9"/>
    <mergeCell ref="B5:D5"/>
    <mergeCell ref="B8:C8"/>
    <mergeCell ref="D8:E8"/>
    <mergeCell ref="F8:G8"/>
  </mergeCells>
  <phoneticPr fontId="14" type="noConversion"/>
  <pageMargins left="0.74803149606299213" right="0.74803149606299213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8">
    <tabColor rgb="FFFFFF00"/>
  </sheetPr>
  <dimension ref="A1:D23"/>
  <sheetViews>
    <sheetView view="pageBreakPreview" topLeftCell="A5" zoomScale="85" workbookViewId="0">
      <selection activeCell="G18" sqref="G18"/>
    </sheetView>
  </sheetViews>
  <sheetFormatPr defaultColWidth="9.140625" defaultRowHeight="15.75"/>
  <cols>
    <col min="1" max="1" width="39.5703125" style="7" customWidth="1"/>
    <col min="2" max="4" width="17.7109375" style="7" customWidth="1"/>
    <col min="5" max="16384" width="9.140625" style="7"/>
  </cols>
  <sheetData>
    <row r="1" spans="1:4">
      <c r="B1" s="10"/>
      <c r="C1" s="151" t="s">
        <v>317</v>
      </c>
      <c r="D1" s="10"/>
    </row>
    <row r="2" spans="1:4" ht="31.5" customHeight="1">
      <c r="B2" s="601" t="s">
        <v>415</v>
      </c>
      <c r="C2" s="601"/>
      <c r="D2" s="601"/>
    </row>
    <row r="3" spans="1:4" ht="28.5" customHeight="1">
      <c r="B3" s="601" t="s">
        <v>746</v>
      </c>
      <c r="C3" s="601"/>
      <c r="D3" s="601"/>
    </row>
    <row r="4" spans="1:4">
      <c r="A4" s="1"/>
    </row>
    <row r="5" spans="1:4">
      <c r="B5" s="1"/>
    </row>
    <row r="6" spans="1:4" s="8" customFormat="1" ht="42.75" customHeight="1">
      <c r="A6" s="603" t="s">
        <v>748</v>
      </c>
      <c r="B6" s="603"/>
      <c r="C6" s="603"/>
      <c r="D6" s="603"/>
    </row>
    <row r="7" spans="1:4" s="8" customFormat="1" ht="18.75"/>
    <row r="8" spans="1:4" s="8" customFormat="1" ht="18.75">
      <c r="A8" s="13" t="s">
        <v>259</v>
      </c>
      <c r="B8" s="190" t="s">
        <v>593</v>
      </c>
      <c r="C8" s="144" t="s">
        <v>616</v>
      </c>
      <c r="D8" s="144" t="s">
        <v>747</v>
      </c>
    </row>
    <row r="9" spans="1:4" s="8" customFormat="1" ht="18.75">
      <c r="A9" s="18" t="s">
        <v>51</v>
      </c>
      <c r="B9" s="59">
        <f>3599+849</f>
        <v>4448</v>
      </c>
      <c r="C9" s="131">
        <v>3599</v>
      </c>
      <c r="D9" s="131">
        <v>3599</v>
      </c>
    </row>
    <row r="10" spans="1:4" s="8" customFormat="1" ht="18.75">
      <c r="A10" s="18" t="s">
        <v>50</v>
      </c>
      <c r="B10" s="59">
        <f>3397+825</f>
        <v>4222</v>
      </c>
      <c r="C10" s="131">
        <v>3397</v>
      </c>
      <c r="D10" s="131">
        <v>3397</v>
      </c>
    </row>
    <row r="11" spans="1:4" s="8" customFormat="1" ht="18.75">
      <c r="A11" s="18" t="s">
        <v>49</v>
      </c>
      <c r="B11" s="59"/>
      <c r="C11" s="131"/>
      <c r="D11" s="131"/>
    </row>
    <row r="12" spans="1:4" s="8" customFormat="1" ht="18.75">
      <c r="A12" s="18" t="s">
        <v>52</v>
      </c>
      <c r="B12" s="58">
        <f>2540+742</f>
        <v>3282</v>
      </c>
      <c r="C12" s="130">
        <v>2540</v>
      </c>
      <c r="D12" s="130">
        <v>2540</v>
      </c>
    </row>
    <row r="13" spans="1:4" s="8" customFormat="1" ht="18.75">
      <c r="A13" s="18" t="s">
        <v>53</v>
      </c>
      <c r="B13" s="58">
        <f>387+642</f>
        <v>1029</v>
      </c>
      <c r="C13" s="130">
        <v>387</v>
      </c>
      <c r="D13" s="130">
        <v>387</v>
      </c>
    </row>
    <row r="14" spans="1:4" s="8" customFormat="1" ht="18.75">
      <c r="A14" s="18" t="s">
        <v>54</v>
      </c>
      <c r="B14" s="58">
        <f>1740+544</f>
        <v>2284</v>
      </c>
      <c r="C14" s="130">
        <v>1740</v>
      </c>
      <c r="D14" s="130">
        <v>1740</v>
      </c>
    </row>
    <row r="15" spans="1:4" s="8" customFormat="1" ht="18.75">
      <c r="A15" s="18" t="s">
        <v>55</v>
      </c>
      <c r="B15" s="58">
        <f>213+484</f>
        <v>697</v>
      </c>
      <c r="C15" s="130">
        <v>213</v>
      </c>
      <c r="D15" s="130">
        <v>213</v>
      </c>
    </row>
    <row r="16" spans="1:4" s="8" customFormat="1" ht="18.75">
      <c r="A16" s="18" t="s">
        <v>56</v>
      </c>
      <c r="B16" s="58">
        <f>0+560</f>
        <v>560</v>
      </c>
      <c r="C16" s="130"/>
      <c r="D16" s="130"/>
    </row>
    <row r="17" spans="1:4" s="8" customFormat="1" ht="18.75">
      <c r="A17" s="18" t="s">
        <v>57</v>
      </c>
      <c r="B17" s="58">
        <f>308+831</f>
        <v>1139</v>
      </c>
      <c r="C17" s="130">
        <v>308</v>
      </c>
      <c r="D17" s="130">
        <v>308</v>
      </c>
    </row>
    <row r="18" spans="1:4" s="8" customFormat="1" ht="18.75">
      <c r="A18" s="18" t="s">
        <v>58</v>
      </c>
      <c r="B18" s="58">
        <f>2451+648</f>
        <v>3099</v>
      </c>
      <c r="C18" s="130">
        <v>2451</v>
      </c>
      <c r="D18" s="130">
        <v>2451</v>
      </c>
    </row>
    <row r="19" spans="1:4" s="8" customFormat="1" ht="18.75">
      <c r="A19" s="18" t="s">
        <v>59</v>
      </c>
      <c r="B19" s="58">
        <f>2271+762</f>
        <v>3033</v>
      </c>
      <c r="C19" s="130">
        <v>2271</v>
      </c>
      <c r="D19" s="130">
        <v>2271</v>
      </c>
    </row>
    <row r="20" spans="1:4" s="8" customFormat="1" ht="18.75">
      <c r="A20" s="18" t="s">
        <v>60</v>
      </c>
      <c r="B20" s="58">
        <f>3096+731</f>
        <v>3827</v>
      </c>
      <c r="C20" s="130">
        <v>3096</v>
      </c>
      <c r="D20" s="130">
        <v>3096</v>
      </c>
    </row>
    <row r="21" spans="1:4" s="8" customFormat="1" ht="18.75">
      <c r="A21" s="18" t="s">
        <v>61</v>
      </c>
      <c r="B21" s="58">
        <f>2164+623</f>
        <v>2787</v>
      </c>
      <c r="C21" s="130">
        <v>2164</v>
      </c>
      <c r="D21" s="130">
        <v>2164</v>
      </c>
    </row>
    <row r="22" spans="1:4" s="9" customFormat="1" ht="18.75">
      <c r="A22" s="19" t="s">
        <v>258</v>
      </c>
      <c r="B22" s="22">
        <f>SUM(B9:B21)</f>
        <v>30407</v>
      </c>
      <c r="C22" s="22">
        <f>SUM(C9:C21)</f>
        <v>22166</v>
      </c>
      <c r="D22" s="22">
        <f>SUM(D9:D21)</f>
        <v>22166</v>
      </c>
    </row>
    <row r="23" spans="1:4" s="8" customFormat="1" ht="18.75"/>
  </sheetData>
  <mergeCells count="3">
    <mergeCell ref="B3:D3"/>
    <mergeCell ref="B2:D2"/>
    <mergeCell ref="A6:D6"/>
  </mergeCells>
  <phoneticPr fontId="14" type="noConversion"/>
  <pageMargins left="0.98425196850393704" right="0.78740157480314965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D19"/>
  <sheetViews>
    <sheetView workbookViewId="0">
      <selection activeCell="A8" sqref="A8:A18"/>
    </sheetView>
  </sheetViews>
  <sheetFormatPr defaultRowHeight="12.75"/>
  <cols>
    <col min="1" max="1" width="35.85546875" customWidth="1"/>
    <col min="2" max="2" width="21.7109375" customWidth="1"/>
    <col min="3" max="5" width="12.85546875" bestFit="1" customWidth="1"/>
  </cols>
  <sheetData>
    <row r="1" spans="1:4" s="7" customFormat="1" ht="15.75">
      <c r="B1" s="10"/>
      <c r="C1" s="151" t="s">
        <v>615</v>
      </c>
      <c r="D1" s="10"/>
    </row>
    <row r="2" spans="1:4" s="7" customFormat="1" ht="31.5" customHeight="1">
      <c r="B2" s="601" t="s">
        <v>415</v>
      </c>
      <c r="C2" s="601"/>
      <c r="D2" s="601"/>
    </row>
    <row r="3" spans="1:4" s="7" customFormat="1" ht="49.5" customHeight="1">
      <c r="B3" s="601" t="s">
        <v>746</v>
      </c>
      <c r="C3" s="601"/>
      <c r="D3" s="601"/>
    </row>
    <row r="4" spans="1:4" ht="15.75">
      <c r="A4" s="2"/>
      <c r="B4" s="2"/>
      <c r="C4" s="1"/>
      <c r="D4" s="2"/>
    </row>
    <row r="5" spans="1:4" ht="12.75" customHeight="1">
      <c r="A5" s="609" t="s">
        <v>710</v>
      </c>
      <c r="B5" s="609"/>
      <c r="C5" s="609"/>
      <c r="D5" s="609"/>
    </row>
    <row r="6" spans="1:4" ht="26.25" customHeight="1">
      <c r="A6" s="610"/>
      <c r="B6" s="610"/>
      <c r="C6" s="610"/>
      <c r="D6" s="610"/>
    </row>
    <row r="7" spans="1:4" ht="18.75">
      <c r="A7" s="113" t="s">
        <v>259</v>
      </c>
      <c r="B7" s="190" t="s">
        <v>593</v>
      </c>
      <c r="C7" s="144" t="s">
        <v>616</v>
      </c>
      <c r="D7" s="144" t="s">
        <v>747</v>
      </c>
    </row>
    <row r="8" spans="1:4" ht="15.75">
      <c r="A8" s="191" t="s">
        <v>49</v>
      </c>
      <c r="B8" s="114">
        <v>58.5</v>
      </c>
      <c r="C8" s="114">
        <v>58.5</v>
      </c>
      <c r="D8" s="114">
        <v>58.5</v>
      </c>
    </row>
    <row r="9" spans="1:4" ht="15.75">
      <c r="A9" s="191" t="s">
        <v>52</v>
      </c>
      <c r="B9" s="114">
        <v>58.5</v>
      </c>
      <c r="C9" s="114">
        <v>58.5</v>
      </c>
      <c r="D9" s="114">
        <v>58.5</v>
      </c>
    </row>
    <row r="10" spans="1:4" ht="15.75">
      <c r="A10" s="191" t="s">
        <v>53</v>
      </c>
      <c r="B10" s="114">
        <v>58.5</v>
      </c>
      <c r="C10" s="114">
        <v>58.5</v>
      </c>
      <c r="D10" s="114">
        <v>58.5</v>
      </c>
    </row>
    <row r="11" spans="1:4" ht="15.75">
      <c r="A11" s="191" t="s">
        <v>54</v>
      </c>
      <c r="B11" s="114">
        <v>117</v>
      </c>
      <c r="C11" s="114">
        <v>117</v>
      </c>
      <c r="D11" s="114">
        <v>117</v>
      </c>
    </row>
    <row r="12" spans="1:4" ht="15.75">
      <c r="A12" s="191" t="s">
        <v>55</v>
      </c>
      <c r="B12" s="114">
        <v>58.5</v>
      </c>
      <c r="C12" s="114">
        <v>58.5</v>
      </c>
      <c r="D12" s="114">
        <v>58.5</v>
      </c>
    </row>
    <row r="13" spans="1:4" ht="15.75">
      <c r="A13" s="191" t="s">
        <v>56</v>
      </c>
      <c r="B13" s="114">
        <v>58.5</v>
      </c>
      <c r="C13" s="114">
        <v>58.5</v>
      </c>
      <c r="D13" s="114">
        <v>58.5</v>
      </c>
    </row>
    <row r="14" spans="1:4" ht="15.75">
      <c r="A14" s="191" t="s">
        <v>57</v>
      </c>
      <c r="B14" s="114">
        <v>234</v>
      </c>
      <c r="C14" s="114">
        <v>234</v>
      </c>
      <c r="D14" s="114">
        <v>234</v>
      </c>
    </row>
    <row r="15" spans="1:4" ht="15.75">
      <c r="A15" s="191" t="s">
        <v>58</v>
      </c>
      <c r="B15" s="114">
        <v>175.5</v>
      </c>
      <c r="C15" s="114">
        <v>175.5</v>
      </c>
      <c r="D15" s="114">
        <v>175.5</v>
      </c>
    </row>
    <row r="16" spans="1:4" ht="15.75">
      <c r="A16" s="191" t="s">
        <v>59</v>
      </c>
      <c r="B16" s="114">
        <v>58.5</v>
      </c>
      <c r="C16" s="114">
        <v>58.5</v>
      </c>
      <c r="D16" s="114">
        <v>58.5</v>
      </c>
    </row>
    <row r="17" spans="1:4" ht="15.75">
      <c r="A17" s="191" t="s">
        <v>60</v>
      </c>
      <c r="B17" s="114">
        <v>58.5</v>
      </c>
      <c r="C17" s="114">
        <v>58.5</v>
      </c>
      <c r="D17" s="114">
        <v>58.5</v>
      </c>
    </row>
    <row r="18" spans="1:4" ht="15.75">
      <c r="A18" s="191" t="s">
        <v>61</v>
      </c>
      <c r="B18" s="114">
        <v>117</v>
      </c>
      <c r="C18" s="114">
        <v>117</v>
      </c>
      <c r="D18" s="114">
        <v>117</v>
      </c>
    </row>
    <row r="19" spans="1:4" ht="15.75">
      <c r="A19" s="112" t="s">
        <v>258</v>
      </c>
      <c r="B19" s="111">
        <v>1053</v>
      </c>
      <c r="C19" s="111">
        <v>1053</v>
      </c>
      <c r="D19" s="111">
        <v>1053</v>
      </c>
    </row>
  </sheetData>
  <mergeCells count="3">
    <mergeCell ref="B2:D2"/>
    <mergeCell ref="B3:D3"/>
    <mergeCell ref="A5:D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D19"/>
  <sheetViews>
    <sheetView tabSelected="1" topLeftCell="A4" workbookViewId="0">
      <selection activeCell="G11" sqref="G11"/>
    </sheetView>
  </sheetViews>
  <sheetFormatPr defaultColWidth="8.85546875" defaultRowHeight="12.75"/>
  <cols>
    <col min="1" max="1" width="35.85546875" style="185" customWidth="1"/>
    <col min="2" max="2" width="21.7109375" style="185" customWidth="1"/>
    <col min="3" max="3" width="15" style="185" customWidth="1"/>
    <col min="4" max="4" width="13.85546875" style="185" customWidth="1"/>
    <col min="5" max="5" width="12.85546875" style="185" bestFit="1" customWidth="1"/>
    <col min="6" max="16384" width="8.85546875" style="185"/>
  </cols>
  <sheetData>
    <row r="1" spans="1:4" s="188" customFormat="1" ht="15.75">
      <c r="B1" s="187"/>
      <c r="C1" s="183" t="s">
        <v>750</v>
      </c>
      <c r="D1" s="187"/>
    </row>
    <row r="2" spans="1:4" s="188" customFormat="1" ht="31.5" customHeight="1">
      <c r="B2" s="601" t="s">
        <v>415</v>
      </c>
      <c r="C2" s="601"/>
      <c r="D2" s="601"/>
    </row>
    <row r="3" spans="1:4" s="188" customFormat="1" ht="49.5" customHeight="1">
      <c r="B3" s="601" t="s">
        <v>746</v>
      </c>
      <c r="C3" s="601"/>
      <c r="D3" s="601"/>
    </row>
    <row r="4" spans="1:4" ht="15.75">
      <c r="A4" s="186"/>
      <c r="B4" s="186"/>
      <c r="C4" s="189"/>
      <c r="D4" s="186"/>
    </row>
    <row r="5" spans="1:4" ht="12.75" customHeight="1">
      <c r="A5" s="609" t="s">
        <v>749</v>
      </c>
      <c r="B5" s="609"/>
      <c r="C5" s="609"/>
      <c r="D5" s="609"/>
    </row>
    <row r="6" spans="1:4" ht="44.45" customHeight="1">
      <c r="A6" s="610"/>
      <c r="B6" s="610"/>
      <c r="C6" s="610"/>
      <c r="D6" s="610"/>
    </row>
    <row r="7" spans="1:4" s="192" customFormat="1" ht="11.45" customHeight="1">
      <c r="A7" s="194"/>
      <c r="B7" s="175"/>
      <c r="C7" s="175"/>
      <c r="D7" s="175"/>
    </row>
    <row r="8" spans="1:4" ht="18.75">
      <c r="A8" s="113" t="s">
        <v>259</v>
      </c>
      <c r="B8" s="190" t="s">
        <v>593</v>
      </c>
      <c r="C8" s="144" t="s">
        <v>616</v>
      </c>
      <c r="D8" s="144" t="s">
        <v>747</v>
      </c>
    </row>
    <row r="9" spans="1:4" ht="15.75">
      <c r="A9" s="191" t="s">
        <v>52</v>
      </c>
      <c r="B9" s="197">
        <v>1051</v>
      </c>
      <c r="C9" s="197">
        <v>1051</v>
      </c>
      <c r="D9" s="197">
        <v>1051</v>
      </c>
    </row>
    <row r="10" spans="1:4" ht="15.75">
      <c r="A10" s="191" t="s">
        <v>53</v>
      </c>
      <c r="B10" s="197">
        <v>1067</v>
      </c>
      <c r="C10" s="197">
        <v>1067</v>
      </c>
      <c r="D10" s="197">
        <v>1067</v>
      </c>
    </row>
    <row r="11" spans="1:4" ht="15.75">
      <c r="A11" s="191" t="s">
        <v>54</v>
      </c>
      <c r="B11" s="197">
        <v>881</v>
      </c>
      <c r="C11" s="197">
        <v>881</v>
      </c>
      <c r="D11" s="197">
        <v>881</v>
      </c>
    </row>
    <row r="12" spans="1:4" ht="15.75">
      <c r="A12" s="191" t="s">
        <v>55</v>
      </c>
      <c r="B12" s="197">
        <v>879</v>
      </c>
      <c r="C12" s="197">
        <v>879</v>
      </c>
      <c r="D12" s="197">
        <v>879</v>
      </c>
    </row>
    <row r="13" spans="1:4" ht="15.75">
      <c r="A13" s="191" t="s">
        <v>56</v>
      </c>
      <c r="B13" s="197">
        <v>895</v>
      </c>
      <c r="C13" s="197">
        <v>895</v>
      </c>
      <c r="D13" s="197">
        <v>895</v>
      </c>
    </row>
    <row r="14" spans="1:4" ht="15.75">
      <c r="A14" s="191" t="s">
        <v>57</v>
      </c>
      <c r="B14" s="197">
        <v>1193</v>
      </c>
      <c r="C14" s="197">
        <v>1193</v>
      </c>
      <c r="D14" s="197">
        <v>1193</v>
      </c>
    </row>
    <row r="15" spans="1:4" ht="15.75">
      <c r="A15" s="191" t="s">
        <v>58</v>
      </c>
      <c r="B15" s="197">
        <v>1018</v>
      </c>
      <c r="C15" s="197">
        <v>1018</v>
      </c>
      <c r="D15" s="197">
        <v>1018</v>
      </c>
    </row>
    <row r="16" spans="1:4" ht="15.75">
      <c r="A16" s="191" t="s">
        <v>59</v>
      </c>
      <c r="B16" s="197">
        <v>1303</v>
      </c>
      <c r="C16" s="197">
        <v>1303</v>
      </c>
      <c r="D16" s="197">
        <v>1303</v>
      </c>
    </row>
    <row r="17" spans="1:4" ht="15.75">
      <c r="A17" s="191" t="s">
        <v>60</v>
      </c>
      <c r="B17" s="197">
        <v>1217</v>
      </c>
      <c r="C17" s="197">
        <v>1217</v>
      </c>
      <c r="D17" s="197">
        <v>1217</v>
      </c>
    </row>
    <row r="18" spans="1:4" ht="15.75">
      <c r="A18" s="191" t="s">
        <v>61</v>
      </c>
      <c r="B18" s="197">
        <v>1084</v>
      </c>
      <c r="C18" s="197">
        <v>1084</v>
      </c>
      <c r="D18" s="197">
        <v>1084</v>
      </c>
    </row>
    <row r="19" spans="1:4" ht="15.75">
      <c r="A19" s="112" t="s">
        <v>258</v>
      </c>
      <c r="B19" s="111">
        <f>SUM(B9:B18)</f>
        <v>10588</v>
      </c>
      <c r="C19" s="111">
        <f t="shared" ref="C19:D19" si="0">SUM(C9:C18)</f>
        <v>10588</v>
      </c>
      <c r="D19" s="111">
        <f t="shared" si="0"/>
        <v>10588</v>
      </c>
    </row>
  </sheetData>
  <mergeCells count="3">
    <mergeCell ref="B2:D2"/>
    <mergeCell ref="B3:D3"/>
    <mergeCell ref="A5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7">
    <tabColor rgb="FFFFFF00"/>
  </sheetPr>
  <dimension ref="A2:B26"/>
  <sheetViews>
    <sheetView view="pageBreakPreview" topLeftCell="A16" zoomScale="85" workbookViewId="0">
      <selection activeCell="B34" sqref="B34"/>
    </sheetView>
  </sheetViews>
  <sheetFormatPr defaultColWidth="8.85546875" defaultRowHeight="12.75"/>
  <cols>
    <col min="1" max="1" width="39" style="10" bestFit="1" customWidth="1"/>
    <col min="2" max="2" width="83.140625" style="10" customWidth="1"/>
    <col min="3" max="16384" width="8.85546875" style="10"/>
  </cols>
  <sheetData>
    <row r="2" spans="1:2" ht="15.75">
      <c r="A2" s="357"/>
      <c r="B2" s="361"/>
    </row>
    <row r="3" spans="1:2" ht="15.75">
      <c r="A3" s="362"/>
      <c r="B3" s="360" t="s">
        <v>134</v>
      </c>
    </row>
    <row r="4" spans="1:2" ht="15.75">
      <c r="A4" s="362"/>
      <c r="B4" s="360" t="s">
        <v>411</v>
      </c>
    </row>
    <row r="5" spans="1:2" ht="31.5">
      <c r="A5" s="362"/>
      <c r="B5" s="360" t="s">
        <v>752</v>
      </c>
    </row>
    <row r="6" spans="1:2" ht="15.75">
      <c r="A6" s="362"/>
      <c r="B6" s="360"/>
    </row>
    <row r="7" spans="1:2" ht="15.75">
      <c r="A7" s="362"/>
      <c r="B7" s="360"/>
    </row>
    <row r="8" spans="1:2" ht="15.75">
      <c r="A8" s="528" t="s">
        <v>35</v>
      </c>
      <c r="B8" s="528"/>
    </row>
    <row r="9" spans="1:2" ht="15.75">
      <c r="A9" s="528" t="s">
        <v>410</v>
      </c>
      <c r="B9" s="528"/>
    </row>
    <row r="10" spans="1:2" ht="15.75">
      <c r="A10" s="528" t="s">
        <v>361</v>
      </c>
      <c r="B10" s="528"/>
    </row>
    <row r="11" spans="1:2" ht="15.75">
      <c r="A11" s="528" t="s">
        <v>772</v>
      </c>
      <c r="B11" s="528"/>
    </row>
    <row r="12" spans="1:2" ht="15.75">
      <c r="A12" s="363"/>
      <c r="B12" s="359"/>
    </row>
    <row r="13" spans="1:2" ht="13.5" thickBot="1">
      <c r="A13" s="357"/>
      <c r="B13" s="357"/>
    </row>
    <row r="14" spans="1:2" ht="16.5" thickBot="1">
      <c r="A14" s="366" t="s">
        <v>36</v>
      </c>
      <c r="B14" s="367" t="s">
        <v>37</v>
      </c>
    </row>
    <row r="15" spans="1:2" ht="16.5" thickBot="1">
      <c r="A15" s="368">
        <v>1</v>
      </c>
      <c r="B15" s="369">
        <v>2</v>
      </c>
    </row>
    <row r="16" spans="1:2" ht="32.25" thickBot="1">
      <c r="A16" s="370"/>
      <c r="B16" s="371" t="s">
        <v>139</v>
      </c>
    </row>
    <row r="17" spans="1:2" ht="32.25" thickBot="1">
      <c r="A17" s="370" t="s">
        <v>140</v>
      </c>
      <c r="B17" s="372" t="s">
        <v>42</v>
      </c>
    </row>
    <row r="18" spans="1:2" ht="16.5" thickBot="1">
      <c r="A18" s="370" t="s">
        <v>141</v>
      </c>
      <c r="B18" s="372" t="s">
        <v>46</v>
      </c>
    </row>
    <row r="19" spans="1:2" ht="16.5" thickBot="1">
      <c r="A19" s="374" t="s">
        <v>142</v>
      </c>
      <c r="B19" s="372" t="s">
        <v>272</v>
      </c>
    </row>
    <row r="20" spans="1:2" ht="94.5" thickBot="1">
      <c r="A20" s="373" t="s">
        <v>695</v>
      </c>
      <c r="B20" s="365" t="s">
        <v>666</v>
      </c>
    </row>
    <row r="21" spans="1:2" ht="75.75" thickBot="1">
      <c r="A21" s="373" t="s">
        <v>696</v>
      </c>
      <c r="B21" s="365" t="s">
        <v>668</v>
      </c>
    </row>
    <row r="22" spans="1:2" ht="57" thickBot="1">
      <c r="A22" s="373" t="s">
        <v>773</v>
      </c>
      <c r="B22" s="365" t="s">
        <v>769</v>
      </c>
    </row>
    <row r="23" spans="1:2" ht="37.5">
      <c r="A23" s="375" t="s">
        <v>697</v>
      </c>
      <c r="B23" s="376" t="s">
        <v>672</v>
      </c>
    </row>
    <row r="24" spans="1:2" ht="37.5">
      <c r="A24" s="375" t="s">
        <v>774</v>
      </c>
      <c r="B24" s="364" t="s">
        <v>771</v>
      </c>
    </row>
    <row r="25" spans="1:2">
      <c r="A25" s="358"/>
      <c r="B25" s="358"/>
    </row>
    <row r="26" spans="1:2">
      <c r="A26" s="358"/>
      <c r="B26" s="358"/>
    </row>
  </sheetData>
  <mergeCells count="4">
    <mergeCell ref="A11:B11"/>
    <mergeCell ref="A8:B8"/>
    <mergeCell ref="A10:B10"/>
    <mergeCell ref="A9:B9"/>
  </mergeCells>
  <phoneticPr fontId="14" type="noConversion"/>
  <pageMargins left="0.98425196850393704" right="0.78740157480314965" top="0.98425196850393704" bottom="0.98425196850393704" header="0.51181102362204722" footer="0.51181102362204722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>
    <tabColor rgb="FFFFFF00"/>
  </sheetPr>
  <dimension ref="A1:B72"/>
  <sheetViews>
    <sheetView view="pageBreakPreview" zoomScale="75" zoomScaleNormal="85" workbookViewId="0">
      <selection activeCell="H15" sqref="H15"/>
    </sheetView>
  </sheetViews>
  <sheetFormatPr defaultColWidth="8.85546875" defaultRowHeight="12.75"/>
  <cols>
    <col min="1" max="1" width="36.85546875" style="10" customWidth="1"/>
    <col min="2" max="2" width="126.140625" style="12" customWidth="1"/>
    <col min="3" max="16384" width="8.85546875" style="10"/>
  </cols>
  <sheetData>
    <row r="1" spans="1:2" s="8" customFormat="1" ht="18.75">
      <c r="B1" s="54"/>
    </row>
    <row r="2" spans="1:2" s="8" customFormat="1" ht="18.75">
      <c r="A2" s="379"/>
      <c r="B2" s="378" t="s">
        <v>133</v>
      </c>
    </row>
    <row r="3" spans="1:2" s="8" customFormat="1" ht="18.75">
      <c r="A3" s="379"/>
      <c r="B3" s="378" t="s">
        <v>411</v>
      </c>
    </row>
    <row r="4" spans="1:2" s="8" customFormat="1" ht="18.75">
      <c r="A4" s="379"/>
      <c r="B4" s="378" t="s">
        <v>752</v>
      </c>
    </row>
    <row r="5" spans="1:2" s="8" customFormat="1" ht="18.75">
      <c r="A5" s="380"/>
      <c r="B5" s="377"/>
    </row>
    <row r="6" spans="1:2" s="8" customFormat="1" ht="18.75">
      <c r="A6" s="529" t="s">
        <v>775</v>
      </c>
      <c r="B6" s="529"/>
    </row>
    <row r="7" spans="1:2" s="8" customFormat="1" ht="18.75">
      <c r="A7" s="529"/>
      <c r="B7" s="529"/>
    </row>
    <row r="8" spans="1:2" s="8" customFormat="1" ht="19.5" thickBot="1">
      <c r="A8" s="529"/>
      <c r="B8" s="529"/>
    </row>
    <row r="9" spans="1:2" s="8" customFormat="1" ht="19.5" thickBot="1">
      <c r="A9" s="391" t="s">
        <v>36</v>
      </c>
      <c r="B9" s="385" t="s">
        <v>37</v>
      </c>
    </row>
    <row r="10" spans="1:2" s="8" customFormat="1" ht="19.5" thickBot="1">
      <c r="A10" s="386">
        <v>1</v>
      </c>
      <c r="B10" s="387">
        <v>2</v>
      </c>
    </row>
    <row r="11" spans="1:2" s="8" customFormat="1" ht="19.5" thickBot="1">
      <c r="A11" s="388"/>
      <c r="B11" s="389" t="s">
        <v>306</v>
      </c>
    </row>
    <row r="12" spans="1:2" s="8" customFormat="1" ht="19.5" thickBot="1">
      <c r="A12" s="388" t="s">
        <v>307</v>
      </c>
      <c r="B12" s="390" t="s">
        <v>42</v>
      </c>
    </row>
    <row r="13" spans="1:2" s="8" customFormat="1" ht="19.5" thickBot="1">
      <c r="A13" s="388" t="s">
        <v>309</v>
      </c>
      <c r="B13" s="390" t="s">
        <v>46</v>
      </c>
    </row>
    <row r="14" spans="1:2" s="8" customFormat="1" ht="19.5" thickBot="1">
      <c r="A14" s="388" t="s">
        <v>308</v>
      </c>
      <c r="B14" s="390" t="s">
        <v>272</v>
      </c>
    </row>
    <row r="15" spans="1:2" s="8" customFormat="1" ht="56.25">
      <c r="A15" s="393" t="s">
        <v>698</v>
      </c>
      <c r="B15" s="392" t="s">
        <v>660</v>
      </c>
    </row>
    <row r="16" spans="1:2" s="8" customFormat="1" ht="56.25">
      <c r="A16" s="393" t="s">
        <v>699</v>
      </c>
      <c r="B16" s="392" t="s">
        <v>662</v>
      </c>
    </row>
    <row r="17" spans="1:2" s="8" customFormat="1" ht="56.25">
      <c r="A17" s="393" t="s">
        <v>700</v>
      </c>
      <c r="B17" s="392" t="s">
        <v>664</v>
      </c>
    </row>
    <row r="18" spans="1:2" s="8" customFormat="1" ht="18.75">
      <c r="A18" s="393" t="s">
        <v>701</v>
      </c>
      <c r="B18" s="392" t="s">
        <v>284</v>
      </c>
    </row>
    <row r="19" spans="1:2" s="8" customFormat="1" ht="37.5">
      <c r="A19" s="393" t="s">
        <v>680</v>
      </c>
      <c r="B19" s="395" t="s">
        <v>86</v>
      </c>
    </row>
    <row r="20" spans="1:2" s="8" customFormat="1" ht="37.5">
      <c r="A20" s="393" t="s">
        <v>681</v>
      </c>
      <c r="B20" s="395" t="s">
        <v>8</v>
      </c>
    </row>
    <row r="21" spans="1:2" s="8" customFormat="1" ht="57" thickBot="1">
      <c r="A21" s="394" t="s">
        <v>702</v>
      </c>
      <c r="B21" s="382" t="s">
        <v>686</v>
      </c>
    </row>
    <row r="22" spans="1:2" s="8" customFormat="1" ht="57" thickBot="1">
      <c r="A22" s="393" t="s">
        <v>703</v>
      </c>
      <c r="B22" s="381" t="s">
        <v>688</v>
      </c>
    </row>
    <row r="23" spans="1:2" s="8" customFormat="1" ht="19.5" thickBot="1">
      <c r="A23" s="393" t="s">
        <v>704</v>
      </c>
      <c r="B23" s="381" t="s">
        <v>31</v>
      </c>
    </row>
    <row r="24" spans="1:2" s="8" customFormat="1" ht="19.5" thickBot="1">
      <c r="A24" s="384"/>
      <c r="B24" s="383"/>
    </row>
    <row r="25" spans="1:2" s="8" customFormat="1" ht="18.75">
      <c r="B25" s="54"/>
    </row>
    <row r="26" spans="1:2" s="8" customFormat="1" ht="18.75">
      <c r="B26" s="54"/>
    </row>
    <row r="27" spans="1:2" s="8" customFormat="1" ht="18.75">
      <c r="B27" s="54"/>
    </row>
    <row r="28" spans="1:2" s="8" customFormat="1" ht="18.75">
      <c r="B28" s="54"/>
    </row>
    <row r="29" spans="1:2" s="8" customFormat="1" ht="18.75">
      <c r="B29" s="54"/>
    </row>
    <row r="30" spans="1:2" s="8" customFormat="1" ht="18.75">
      <c r="B30" s="54"/>
    </row>
    <row r="31" spans="1:2" s="8" customFormat="1" ht="18.75">
      <c r="B31" s="54"/>
    </row>
    <row r="32" spans="1:2" s="8" customFormat="1" ht="18.75">
      <c r="B32" s="54"/>
    </row>
    <row r="33" spans="2:2" s="8" customFormat="1" ht="18.75">
      <c r="B33" s="54"/>
    </row>
    <row r="34" spans="2:2" s="8" customFormat="1" ht="18.75">
      <c r="B34" s="54"/>
    </row>
    <row r="35" spans="2:2" s="8" customFormat="1" ht="18.75">
      <c r="B35" s="54"/>
    </row>
    <row r="36" spans="2:2" s="8" customFormat="1" ht="18.75">
      <c r="B36" s="11"/>
    </row>
    <row r="37" spans="2:2" s="8" customFormat="1" ht="18.75">
      <c r="B37" s="11"/>
    </row>
    <row r="38" spans="2:2" s="8" customFormat="1" ht="18.75">
      <c r="B38" s="11"/>
    </row>
    <row r="39" spans="2:2" s="8" customFormat="1" ht="18.75">
      <c r="B39" s="11"/>
    </row>
    <row r="40" spans="2:2" s="8" customFormat="1" ht="18.75">
      <c r="B40" s="11"/>
    </row>
    <row r="41" spans="2:2" s="8" customFormat="1" ht="18.75">
      <c r="B41" s="11"/>
    </row>
    <row r="42" spans="2:2" s="8" customFormat="1" ht="18.75">
      <c r="B42" s="11"/>
    </row>
    <row r="43" spans="2:2" s="8" customFormat="1" ht="18.75">
      <c r="B43" s="11"/>
    </row>
    <row r="44" spans="2:2" s="8" customFormat="1" ht="18.75">
      <c r="B44" s="11"/>
    </row>
    <row r="45" spans="2:2" s="8" customFormat="1" ht="18.75">
      <c r="B45" s="11"/>
    </row>
    <row r="46" spans="2:2" s="8" customFormat="1" ht="18.75">
      <c r="B46" s="11"/>
    </row>
    <row r="47" spans="2:2" s="8" customFormat="1" ht="18.75">
      <c r="B47" s="11"/>
    </row>
    <row r="48" spans="2:2" s="8" customFormat="1" ht="18.75">
      <c r="B48" s="11"/>
    </row>
    <row r="49" spans="2:2" s="8" customFormat="1" ht="18.75">
      <c r="B49" s="11"/>
    </row>
    <row r="50" spans="2:2" s="8" customFormat="1" ht="18.75">
      <c r="B50" s="11"/>
    </row>
    <row r="51" spans="2:2" s="8" customFormat="1" ht="18.75">
      <c r="B51" s="11"/>
    </row>
    <row r="52" spans="2:2" s="8" customFormat="1" ht="18.75">
      <c r="B52" s="11"/>
    </row>
    <row r="53" spans="2:2" s="8" customFormat="1" ht="18.75">
      <c r="B53" s="11"/>
    </row>
    <row r="54" spans="2:2" s="8" customFormat="1" ht="18.75">
      <c r="B54" s="11"/>
    </row>
    <row r="55" spans="2:2" s="8" customFormat="1" ht="18.75">
      <c r="B55" s="11"/>
    </row>
    <row r="56" spans="2:2" s="8" customFormat="1" ht="18.75">
      <c r="B56" s="11"/>
    </row>
    <row r="57" spans="2:2" s="8" customFormat="1" ht="18.75">
      <c r="B57" s="11"/>
    </row>
    <row r="58" spans="2:2" s="8" customFormat="1" ht="18.75">
      <c r="B58" s="11"/>
    </row>
    <row r="59" spans="2:2" s="8" customFormat="1" ht="18.75">
      <c r="B59" s="11"/>
    </row>
    <row r="60" spans="2:2" s="8" customFormat="1" ht="18.75">
      <c r="B60" s="11"/>
    </row>
    <row r="61" spans="2:2" s="8" customFormat="1" ht="18.75">
      <c r="B61" s="11"/>
    </row>
    <row r="62" spans="2:2" s="8" customFormat="1" ht="18.75">
      <c r="B62" s="11"/>
    </row>
    <row r="63" spans="2:2" s="8" customFormat="1" ht="18.75">
      <c r="B63" s="11"/>
    </row>
    <row r="64" spans="2:2" s="8" customFormat="1" ht="18.75">
      <c r="B64" s="11"/>
    </row>
    <row r="65" spans="2:2" s="8" customFormat="1" ht="18.75">
      <c r="B65" s="11"/>
    </row>
    <row r="66" spans="2:2" s="8" customFormat="1" ht="18.75">
      <c r="B66" s="11"/>
    </row>
    <row r="67" spans="2:2" s="8" customFormat="1" ht="18.75">
      <c r="B67" s="11"/>
    </row>
    <row r="68" spans="2:2" s="8" customFormat="1" ht="18.75">
      <c r="B68" s="11"/>
    </row>
    <row r="69" spans="2:2" s="8" customFormat="1" ht="18.75">
      <c r="B69" s="11"/>
    </row>
    <row r="70" spans="2:2" s="8" customFormat="1" ht="18.75">
      <c r="B70" s="11"/>
    </row>
    <row r="71" spans="2:2" s="8" customFormat="1" ht="18.75">
      <c r="B71" s="11"/>
    </row>
    <row r="72" spans="2:2" s="8" customFormat="1" ht="18.75">
      <c r="B72" s="11"/>
    </row>
  </sheetData>
  <mergeCells count="1">
    <mergeCell ref="A6:B8"/>
  </mergeCells>
  <phoneticPr fontId="14" type="noConversion"/>
  <pageMargins left="0.98425196850393704" right="0.78740157480314965" top="0.98425196850393704" bottom="0.98425196850393704" header="0.51181102362204722" footer="0.51181102362204722"/>
  <pageSetup paperSize="9" scale="5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0"/>
  <dimension ref="A2:N47"/>
  <sheetViews>
    <sheetView view="pageBreakPreview" zoomScale="70" zoomScaleSheetLayoutView="70" workbookViewId="0">
      <selection activeCell="P47" sqref="P47"/>
    </sheetView>
  </sheetViews>
  <sheetFormatPr defaultColWidth="8.85546875" defaultRowHeight="18.75"/>
  <cols>
    <col min="1" max="1" width="66.7109375" style="10" customWidth="1"/>
    <col min="2" max="2" width="31" style="10" customWidth="1"/>
    <col min="3" max="3" width="19.85546875" style="160" customWidth="1"/>
    <col min="4" max="4" width="17.140625" style="174" customWidth="1"/>
    <col min="5" max="5" width="19.5703125" style="174" customWidth="1"/>
    <col min="6" max="6" width="18.5703125" style="10" hidden="1" customWidth="1"/>
    <col min="7" max="9" width="13.7109375" style="10" hidden="1" customWidth="1"/>
    <col min="10" max="10" width="16.85546875" style="10" hidden="1" customWidth="1"/>
    <col min="11" max="11" width="16.42578125" style="10" hidden="1" customWidth="1"/>
    <col min="12" max="12" width="12.7109375" style="10" hidden="1" customWidth="1"/>
    <col min="13" max="13" width="13.140625" style="10" hidden="1" customWidth="1"/>
    <col min="14" max="14" width="15.42578125" style="10" hidden="1" customWidth="1"/>
    <col min="15" max="16384" width="8.85546875" style="10"/>
  </cols>
  <sheetData>
    <row r="2" spans="1:14" ht="15.75">
      <c r="A2" s="270"/>
      <c r="B2" s="532" t="s">
        <v>572</v>
      </c>
      <c r="C2" s="532"/>
      <c r="D2" s="262"/>
      <c r="E2" s="262"/>
      <c r="F2" s="263"/>
      <c r="G2" s="262"/>
      <c r="H2" s="262"/>
      <c r="I2" s="262"/>
      <c r="J2" s="262"/>
      <c r="K2" s="262"/>
    </row>
    <row r="3" spans="1:14" ht="15.75">
      <c r="A3" s="270"/>
      <c r="B3" s="531" t="s">
        <v>411</v>
      </c>
      <c r="C3" s="531"/>
      <c r="D3" s="531"/>
      <c r="E3" s="262"/>
      <c r="F3" s="263"/>
      <c r="G3" s="262"/>
      <c r="H3" s="262"/>
      <c r="I3" s="262"/>
      <c r="J3" s="262"/>
      <c r="K3" s="262"/>
    </row>
    <row r="4" spans="1:14" ht="15.75">
      <c r="A4" s="270"/>
      <c r="B4" s="531" t="s">
        <v>752</v>
      </c>
      <c r="C4" s="531"/>
      <c r="D4" s="531"/>
      <c r="E4" s="262"/>
      <c r="F4" s="263"/>
      <c r="G4" s="262"/>
      <c r="H4" s="262"/>
      <c r="I4" s="262"/>
      <c r="J4" s="262"/>
      <c r="K4" s="262"/>
    </row>
    <row r="5" spans="1:14">
      <c r="A5" s="270"/>
      <c r="B5" s="531"/>
      <c r="C5" s="531"/>
      <c r="D5" s="323"/>
      <c r="E5" s="323"/>
      <c r="F5" s="263"/>
      <c r="G5" s="262"/>
      <c r="H5" s="262"/>
      <c r="I5" s="262"/>
      <c r="J5" s="262"/>
      <c r="K5" s="262"/>
    </row>
    <row r="6" spans="1:14">
      <c r="A6" s="530" t="s">
        <v>760</v>
      </c>
      <c r="B6" s="530"/>
      <c r="C6" s="530"/>
      <c r="D6" s="530"/>
      <c r="E6" s="530"/>
      <c r="F6" s="262"/>
      <c r="G6" s="262"/>
      <c r="H6" s="272"/>
      <c r="I6" s="262"/>
      <c r="J6" s="262"/>
      <c r="K6" s="262"/>
    </row>
    <row r="7" spans="1:14">
      <c r="A7" s="303" t="s">
        <v>259</v>
      </c>
      <c r="B7" s="304" t="s">
        <v>260</v>
      </c>
      <c r="C7" s="312">
        <v>2022</v>
      </c>
      <c r="D7" s="312">
        <v>2023</v>
      </c>
      <c r="E7" s="312">
        <v>2024</v>
      </c>
      <c r="F7" s="262"/>
      <c r="G7" s="262"/>
      <c r="H7" s="272"/>
      <c r="I7" s="262">
        <v>2022</v>
      </c>
      <c r="J7" s="262">
        <v>2023</v>
      </c>
      <c r="K7" s="262">
        <v>2024</v>
      </c>
      <c r="L7" s="358" t="s">
        <v>792</v>
      </c>
      <c r="M7" s="358" t="s">
        <v>793</v>
      </c>
      <c r="N7" s="358" t="s">
        <v>794</v>
      </c>
    </row>
    <row r="8" spans="1:14">
      <c r="A8" s="305" t="s">
        <v>32</v>
      </c>
      <c r="B8" s="306" t="s">
        <v>274</v>
      </c>
      <c r="C8" s="313">
        <f>C9</f>
        <v>844322.00000000012</v>
      </c>
      <c r="D8" s="313">
        <f t="shared" ref="D8:E8" si="0">D9</f>
        <v>603218.6</v>
      </c>
      <c r="E8" s="313">
        <f t="shared" si="0"/>
        <v>571087</v>
      </c>
      <c r="F8" s="308"/>
      <c r="G8" s="308"/>
      <c r="H8" s="272"/>
      <c r="I8" s="413">
        <f>769512.9+80</f>
        <v>769592.9</v>
      </c>
      <c r="J8" s="313">
        <f>598667.6+6.1</f>
        <v>598673.69999999995</v>
      </c>
      <c r="K8" s="313">
        <f>608351.1+6.1</f>
        <v>608357.19999999995</v>
      </c>
      <c r="L8" s="322">
        <f>C8-I8</f>
        <v>74729.100000000093</v>
      </c>
      <c r="M8" s="322">
        <f>D8-J8</f>
        <v>4544.9000000000233</v>
      </c>
      <c r="N8" s="322">
        <f>E8-K8</f>
        <v>-37270.199999999953</v>
      </c>
    </row>
    <row r="9" spans="1:14" ht="37.9" customHeight="1">
      <c r="A9" s="300" t="s">
        <v>275</v>
      </c>
      <c r="B9" s="301" t="s">
        <v>276</v>
      </c>
      <c r="C9" s="314">
        <f>C10+C13+C21+C43</f>
        <v>844322.00000000012</v>
      </c>
      <c r="D9" s="314">
        <f t="shared" ref="D9:E9" si="1">D10+D13+D21+D43</f>
        <v>603218.6</v>
      </c>
      <c r="E9" s="314">
        <f t="shared" si="1"/>
        <v>571087</v>
      </c>
      <c r="F9" s="262"/>
      <c r="G9" s="262"/>
      <c r="H9" s="272"/>
      <c r="I9" s="414">
        <v>769512.9</v>
      </c>
      <c r="J9" s="314">
        <v>598667.6</v>
      </c>
      <c r="K9" s="314">
        <v>608351.10000000009</v>
      </c>
      <c r="L9" s="322">
        <f t="shared" ref="L9:L47" si="2">C9-I9</f>
        <v>74809.100000000093</v>
      </c>
      <c r="M9" s="322">
        <f t="shared" ref="M9:M47" si="3">D9-J9</f>
        <v>4551</v>
      </c>
      <c r="N9" s="322">
        <f t="shared" ref="N9:N47" si="4">E9-K9</f>
        <v>-37264.100000000093</v>
      </c>
    </row>
    <row r="10" spans="1:14" ht="33.6" customHeight="1">
      <c r="A10" s="300" t="s">
        <v>277</v>
      </c>
      <c r="B10" s="301" t="s">
        <v>586</v>
      </c>
      <c r="C10" s="314">
        <f>C11</f>
        <v>329927</v>
      </c>
      <c r="D10" s="314">
        <f t="shared" ref="D10:E11" si="5">D11</f>
        <v>285144</v>
      </c>
      <c r="E10" s="314">
        <f t="shared" si="5"/>
        <v>256420</v>
      </c>
      <c r="F10" s="262"/>
      <c r="G10" s="262"/>
      <c r="H10" s="272"/>
      <c r="I10" s="414">
        <v>311536</v>
      </c>
      <c r="J10" s="314">
        <v>259830</v>
      </c>
      <c r="K10" s="314">
        <v>263403</v>
      </c>
      <c r="L10" s="322">
        <f t="shared" si="2"/>
        <v>18391</v>
      </c>
      <c r="M10" s="322">
        <f t="shared" si="3"/>
        <v>25314</v>
      </c>
      <c r="N10" s="322">
        <f t="shared" si="4"/>
        <v>-6983</v>
      </c>
    </row>
    <row r="11" spans="1:14" ht="33.6" customHeight="1">
      <c r="A11" s="300" t="s">
        <v>278</v>
      </c>
      <c r="B11" s="301" t="s">
        <v>587</v>
      </c>
      <c r="C11" s="405">
        <f>C12</f>
        <v>329927</v>
      </c>
      <c r="D11" s="405">
        <f t="shared" si="5"/>
        <v>285144</v>
      </c>
      <c r="E11" s="405">
        <f t="shared" si="5"/>
        <v>256420</v>
      </c>
      <c r="F11" s="262"/>
      <c r="G11" s="262"/>
      <c r="H11" s="272"/>
      <c r="I11" s="414">
        <v>311536</v>
      </c>
      <c r="J11" s="314">
        <v>259830</v>
      </c>
      <c r="K11" s="314">
        <v>263403</v>
      </c>
      <c r="L11" s="322">
        <f t="shared" si="2"/>
        <v>18391</v>
      </c>
      <c r="M11" s="322">
        <f t="shared" si="3"/>
        <v>25314</v>
      </c>
      <c r="N11" s="322">
        <f t="shared" si="4"/>
        <v>-6983</v>
      </c>
    </row>
    <row r="12" spans="1:14" ht="33.6" customHeight="1">
      <c r="A12" s="300" t="s">
        <v>279</v>
      </c>
      <c r="B12" s="301" t="s">
        <v>588</v>
      </c>
      <c r="C12" s="315">
        <v>329927</v>
      </c>
      <c r="D12" s="324">
        <v>285144</v>
      </c>
      <c r="E12" s="324">
        <v>256420</v>
      </c>
      <c r="F12" s="262"/>
      <c r="G12" s="262"/>
      <c r="H12" s="272"/>
      <c r="I12" s="415">
        <v>311536</v>
      </c>
      <c r="J12" s="324">
        <v>259830</v>
      </c>
      <c r="K12" s="324">
        <v>263403</v>
      </c>
      <c r="L12" s="322">
        <f t="shared" si="2"/>
        <v>18391</v>
      </c>
      <c r="M12" s="322">
        <f t="shared" si="3"/>
        <v>25314</v>
      </c>
      <c r="N12" s="322">
        <f t="shared" si="4"/>
        <v>-6983</v>
      </c>
    </row>
    <row r="13" spans="1:14" ht="33.6" customHeight="1">
      <c r="A13" s="305" t="s">
        <v>282</v>
      </c>
      <c r="B13" s="306" t="s">
        <v>589</v>
      </c>
      <c r="C13" s="313">
        <f>C15+C16+C17</f>
        <v>139805.29999999999</v>
      </c>
      <c r="D13" s="313">
        <f>D15+D16+D17+D14</f>
        <v>41400.9</v>
      </c>
      <c r="E13" s="432">
        <f>E15+E16+E17+E14</f>
        <v>32476.5</v>
      </c>
      <c r="F13" s="262"/>
      <c r="G13" s="262"/>
      <c r="H13" s="272"/>
      <c r="I13" s="413">
        <v>125733.49999999999</v>
      </c>
      <c r="J13" s="313">
        <v>84940</v>
      </c>
      <c r="K13" s="313">
        <v>86247.7</v>
      </c>
      <c r="L13" s="322">
        <f t="shared" si="2"/>
        <v>14071.800000000003</v>
      </c>
      <c r="M13" s="322">
        <f t="shared" si="3"/>
        <v>-43539.1</v>
      </c>
      <c r="N13" s="322">
        <f t="shared" si="4"/>
        <v>-53771.199999999997</v>
      </c>
    </row>
    <row r="14" spans="1:14" s="358" customFormat="1" ht="33.6" customHeight="1">
      <c r="A14" s="429" t="s">
        <v>660</v>
      </c>
      <c r="B14" s="430" t="s">
        <v>795</v>
      </c>
      <c r="C14" s="433"/>
      <c r="D14" s="326">
        <v>2025</v>
      </c>
      <c r="E14" s="326">
        <v>2287.6999999999998</v>
      </c>
      <c r="F14" s="357"/>
      <c r="G14" s="357"/>
      <c r="I14" s="413"/>
      <c r="J14" s="313"/>
      <c r="K14" s="313"/>
      <c r="L14" s="322"/>
      <c r="M14" s="322"/>
      <c r="N14" s="322"/>
    </row>
    <row r="15" spans="1:14" ht="33.6" customHeight="1">
      <c r="A15" s="327" t="s">
        <v>723</v>
      </c>
      <c r="B15" s="318" t="s">
        <v>724</v>
      </c>
      <c r="C15" s="410">
        <v>14080.7</v>
      </c>
      <c r="D15" s="407">
        <v>13501</v>
      </c>
      <c r="E15" s="407">
        <v>13909</v>
      </c>
      <c r="F15" s="262"/>
      <c r="G15" s="262"/>
      <c r="H15" s="272"/>
      <c r="I15" s="416">
        <v>21657.9</v>
      </c>
      <c r="J15" s="324">
        <v>0</v>
      </c>
      <c r="K15" s="324">
        <v>0</v>
      </c>
      <c r="L15" s="322">
        <f t="shared" si="2"/>
        <v>-7577.2000000000007</v>
      </c>
      <c r="M15" s="322">
        <f t="shared" si="3"/>
        <v>13501</v>
      </c>
      <c r="N15" s="322">
        <f t="shared" si="4"/>
        <v>13909</v>
      </c>
    </row>
    <row r="16" spans="1:14" ht="33.6" customHeight="1">
      <c r="A16" s="300" t="s">
        <v>670</v>
      </c>
      <c r="B16" s="301" t="s">
        <v>626</v>
      </c>
      <c r="C16" s="405">
        <v>17859.8</v>
      </c>
      <c r="D16" s="407">
        <v>17859.8</v>
      </c>
      <c r="E16" s="407">
        <v>8103.6</v>
      </c>
      <c r="F16" s="262"/>
      <c r="G16" s="262"/>
      <c r="H16" s="272"/>
      <c r="I16" s="414">
        <v>20375.8</v>
      </c>
      <c r="J16" s="324">
        <v>19900.5</v>
      </c>
      <c r="K16" s="324">
        <v>19900.5</v>
      </c>
      <c r="L16" s="322">
        <f t="shared" si="2"/>
        <v>-2516</v>
      </c>
      <c r="M16" s="322">
        <f t="shared" si="3"/>
        <v>-2040.7000000000007</v>
      </c>
      <c r="N16" s="322">
        <f t="shared" si="4"/>
        <v>-11796.9</v>
      </c>
    </row>
    <row r="17" spans="1:14" ht="33.6" customHeight="1">
      <c r="A17" s="300" t="s">
        <v>283</v>
      </c>
      <c r="B17" s="301" t="s">
        <v>590</v>
      </c>
      <c r="C17" s="314">
        <f>C18+C19+C20</f>
        <v>107864.79999999999</v>
      </c>
      <c r="D17" s="314">
        <f t="shared" ref="D17:E17" si="6">D18+D19+D20</f>
        <v>8015.1</v>
      </c>
      <c r="E17" s="314">
        <f t="shared" si="6"/>
        <v>8176.2</v>
      </c>
      <c r="F17" s="262"/>
      <c r="G17" s="262"/>
      <c r="H17" s="272"/>
      <c r="I17" s="414">
        <v>83699.799999999988</v>
      </c>
      <c r="J17" s="314">
        <v>65039.5</v>
      </c>
      <c r="K17" s="314">
        <v>66347.199999999997</v>
      </c>
      <c r="L17" s="322">
        <f t="shared" si="2"/>
        <v>24165</v>
      </c>
      <c r="M17" s="322">
        <f t="shared" si="3"/>
        <v>-57024.4</v>
      </c>
      <c r="N17" s="322">
        <f t="shared" si="4"/>
        <v>-58171</v>
      </c>
    </row>
    <row r="18" spans="1:14" ht="33.6" customHeight="1">
      <c r="A18" s="319" t="s">
        <v>725</v>
      </c>
      <c r="B18" s="320" t="s">
        <v>591</v>
      </c>
      <c r="C18" s="325">
        <v>4587.2</v>
      </c>
      <c r="D18" s="324">
        <v>3546</v>
      </c>
      <c r="E18" s="324">
        <v>3617.3</v>
      </c>
      <c r="F18" s="321"/>
      <c r="G18" s="322">
        <v>5791.8</v>
      </c>
      <c r="H18" s="272"/>
      <c r="I18" s="417">
        <v>4587.2</v>
      </c>
      <c r="J18" s="324">
        <v>3546</v>
      </c>
      <c r="K18" s="324">
        <v>3617.3</v>
      </c>
      <c r="L18" s="322">
        <f t="shared" si="2"/>
        <v>0</v>
      </c>
      <c r="M18" s="322">
        <f t="shared" si="3"/>
        <v>0</v>
      </c>
      <c r="N18" s="322">
        <f t="shared" si="4"/>
        <v>0</v>
      </c>
    </row>
    <row r="19" spans="1:14" ht="33.6" customHeight="1">
      <c r="A19" s="328" t="s">
        <v>761</v>
      </c>
      <c r="B19" s="301" t="s">
        <v>591</v>
      </c>
      <c r="C19" s="315">
        <v>5345.9</v>
      </c>
      <c r="D19" s="324">
        <v>4469.1000000000004</v>
      </c>
      <c r="E19" s="324">
        <v>4558.8999999999996</v>
      </c>
      <c r="F19" s="262"/>
      <c r="G19" s="262"/>
      <c r="H19" s="262"/>
      <c r="I19" s="415">
        <v>5345.9</v>
      </c>
      <c r="J19" s="324">
        <v>4469.1000000000004</v>
      </c>
      <c r="K19" s="324">
        <v>4558.8999999999996</v>
      </c>
      <c r="L19" s="322">
        <f t="shared" si="2"/>
        <v>0</v>
      </c>
      <c r="M19" s="322">
        <f t="shared" si="3"/>
        <v>0</v>
      </c>
      <c r="N19" s="322">
        <f t="shared" si="4"/>
        <v>0</v>
      </c>
    </row>
    <row r="20" spans="1:14" ht="33.6" customHeight="1">
      <c r="A20" s="327" t="s">
        <v>762</v>
      </c>
      <c r="B20" s="301" t="s">
        <v>591</v>
      </c>
      <c r="C20" s="434">
        <v>97931.7</v>
      </c>
      <c r="D20" s="407">
        <v>0</v>
      </c>
      <c r="E20" s="407">
        <v>0</v>
      </c>
      <c r="F20" s="262"/>
      <c r="G20" s="262"/>
      <c r="H20" s="262"/>
      <c r="I20" s="415">
        <v>73766.7</v>
      </c>
      <c r="J20" s="324">
        <v>57024.4</v>
      </c>
      <c r="K20" s="324">
        <v>58171</v>
      </c>
      <c r="L20" s="322">
        <f t="shared" si="2"/>
        <v>24165</v>
      </c>
      <c r="M20" s="322">
        <f t="shared" si="3"/>
        <v>-57024.4</v>
      </c>
      <c r="N20" s="322">
        <f t="shared" si="4"/>
        <v>-58171</v>
      </c>
    </row>
    <row r="21" spans="1:14" ht="33.6" customHeight="1">
      <c r="A21" s="305" t="s">
        <v>85</v>
      </c>
      <c r="B21" s="306" t="s">
        <v>592</v>
      </c>
      <c r="C21" s="313">
        <f>C22+C42</f>
        <v>328693.40000000008</v>
      </c>
      <c r="D21" s="313">
        <f t="shared" ref="D21:E21" si="7">D22+D42</f>
        <v>253981.5</v>
      </c>
      <c r="E21" s="313">
        <f t="shared" si="7"/>
        <v>258784.7</v>
      </c>
      <c r="F21" s="307">
        <v>199649</v>
      </c>
      <c r="G21" s="307">
        <v>206313.2</v>
      </c>
      <c r="H21" s="307">
        <v>206313.2</v>
      </c>
      <c r="I21" s="413">
        <f>328544.3+80</f>
        <v>328624.3</v>
      </c>
      <c r="J21" s="313">
        <f>253897.6+6.1</f>
        <v>253903.7</v>
      </c>
      <c r="K21" s="313">
        <f>258700.4+6.1</f>
        <v>258706.5</v>
      </c>
      <c r="L21" s="322">
        <f t="shared" si="2"/>
        <v>69.100000000093132</v>
      </c>
      <c r="M21" s="322">
        <f t="shared" si="3"/>
        <v>77.799999999988358</v>
      </c>
      <c r="N21" s="322">
        <f t="shared" si="4"/>
        <v>78.200000000011642</v>
      </c>
    </row>
    <row r="22" spans="1:14" ht="33.6" customHeight="1">
      <c r="A22" s="300" t="s">
        <v>68</v>
      </c>
      <c r="B22" s="301" t="s">
        <v>596</v>
      </c>
      <c r="C22" s="314">
        <f>C23+C24+C25+C26+C27+C28+C29+C30+C31+C32+C33+C34+C35+C36+C37+C38+C39+C40+C41</f>
        <v>328623.10000000009</v>
      </c>
      <c r="D22" s="314">
        <f t="shared" ref="D22:E22" si="8">D23+D24+D25+D26+D27+D28+D29+D30+D31+D32+D33+D34+D35+D36+D37+D38+D39+D40+D41</f>
        <v>253976.4</v>
      </c>
      <c r="E22" s="314">
        <f t="shared" si="8"/>
        <v>258779.2</v>
      </c>
      <c r="F22" s="262"/>
      <c r="G22" s="262"/>
      <c r="H22" s="262"/>
      <c r="I22" s="414">
        <v>328544.3000000001</v>
      </c>
      <c r="J22" s="314">
        <v>253897.60000000001</v>
      </c>
      <c r="K22" s="314">
        <v>258700.40000000002</v>
      </c>
      <c r="L22" s="322">
        <f t="shared" si="2"/>
        <v>78.799999999988358</v>
      </c>
      <c r="M22" s="322">
        <f t="shared" si="3"/>
        <v>78.799999999988358</v>
      </c>
      <c r="N22" s="322">
        <f t="shared" si="4"/>
        <v>78.799999999988358</v>
      </c>
    </row>
    <row r="23" spans="1:14" ht="33.6" customHeight="1">
      <c r="A23" s="300" t="s">
        <v>62</v>
      </c>
      <c r="B23" s="301" t="s">
        <v>596</v>
      </c>
      <c r="C23" s="426">
        <v>284377.3</v>
      </c>
      <c r="D23" s="425">
        <v>217501.8</v>
      </c>
      <c r="E23" s="425">
        <v>221788.5</v>
      </c>
      <c r="F23" s="262"/>
      <c r="G23" s="262"/>
      <c r="H23" s="262"/>
      <c r="I23" s="418">
        <v>284377.3</v>
      </c>
      <c r="J23" s="324">
        <v>217501.8</v>
      </c>
      <c r="K23" s="324">
        <v>221788.5</v>
      </c>
      <c r="L23" s="322">
        <f t="shared" si="2"/>
        <v>0</v>
      </c>
      <c r="M23" s="322">
        <f t="shared" si="3"/>
        <v>0</v>
      </c>
      <c r="N23" s="322">
        <f t="shared" si="4"/>
        <v>0</v>
      </c>
    </row>
    <row r="24" spans="1:14" ht="33.6" customHeight="1">
      <c r="A24" s="300" t="s">
        <v>311</v>
      </c>
      <c r="B24" s="301" t="s">
        <v>596</v>
      </c>
      <c r="C24" s="424">
        <v>227.5</v>
      </c>
      <c r="D24" s="425">
        <v>175.8</v>
      </c>
      <c r="E24" s="425">
        <v>179.4</v>
      </c>
      <c r="F24" s="262"/>
      <c r="G24" s="262"/>
      <c r="H24" s="262"/>
      <c r="I24" s="415">
        <v>227.5</v>
      </c>
      <c r="J24" s="324">
        <v>175.8</v>
      </c>
      <c r="K24" s="324">
        <v>179.4</v>
      </c>
      <c r="L24" s="322">
        <f t="shared" si="2"/>
        <v>0</v>
      </c>
      <c r="M24" s="322">
        <f t="shared" si="3"/>
        <v>0</v>
      </c>
      <c r="N24" s="322">
        <f t="shared" si="4"/>
        <v>0</v>
      </c>
    </row>
    <row r="25" spans="1:14" ht="33.6" customHeight="1">
      <c r="A25" s="300" t="s">
        <v>371</v>
      </c>
      <c r="B25" s="301" t="s">
        <v>596</v>
      </c>
      <c r="C25" s="424">
        <v>2410</v>
      </c>
      <c r="D25" s="425">
        <v>1863.1</v>
      </c>
      <c r="E25" s="425">
        <v>1900</v>
      </c>
      <c r="F25" s="262"/>
      <c r="G25" s="262"/>
      <c r="H25" s="262"/>
      <c r="I25" s="415">
        <v>2410</v>
      </c>
      <c r="J25" s="324">
        <v>1863.1</v>
      </c>
      <c r="K25" s="324">
        <v>1900</v>
      </c>
      <c r="L25" s="322">
        <f t="shared" si="2"/>
        <v>0</v>
      </c>
      <c r="M25" s="322">
        <f t="shared" si="3"/>
        <v>0</v>
      </c>
      <c r="N25" s="322">
        <f t="shared" si="4"/>
        <v>0</v>
      </c>
    </row>
    <row r="26" spans="1:14" ht="33.6" customHeight="1">
      <c r="A26" s="300" t="s">
        <v>598</v>
      </c>
      <c r="B26" s="301" t="s">
        <v>596</v>
      </c>
      <c r="C26" s="424">
        <v>559.5</v>
      </c>
      <c r="D26" s="425">
        <v>432.5</v>
      </c>
      <c r="E26" s="425">
        <v>441.2</v>
      </c>
      <c r="F26" s="262"/>
      <c r="G26" s="262"/>
      <c r="H26" s="262"/>
      <c r="I26" s="415">
        <v>559.5</v>
      </c>
      <c r="J26" s="324">
        <v>432.5</v>
      </c>
      <c r="K26" s="324">
        <v>441.2</v>
      </c>
      <c r="L26" s="322">
        <f t="shared" si="2"/>
        <v>0</v>
      </c>
      <c r="M26" s="322">
        <f t="shared" si="3"/>
        <v>0</v>
      </c>
      <c r="N26" s="322">
        <f t="shared" si="4"/>
        <v>0</v>
      </c>
    </row>
    <row r="27" spans="1:14" ht="33.6" customHeight="1">
      <c r="A27" s="300" t="s">
        <v>105</v>
      </c>
      <c r="B27" s="301" t="s">
        <v>596</v>
      </c>
      <c r="C27" s="424">
        <v>519.29999999999995</v>
      </c>
      <c r="D27" s="425">
        <v>390.7</v>
      </c>
      <c r="E27" s="425">
        <v>396.7</v>
      </c>
      <c r="F27" s="262"/>
      <c r="G27" s="262"/>
      <c r="H27" s="262"/>
      <c r="I27" s="415">
        <v>519.29999999999995</v>
      </c>
      <c r="J27" s="324">
        <v>390.7</v>
      </c>
      <c r="K27" s="324">
        <v>396.7</v>
      </c>
      <c r="L27" s="322">
        <f t="shared" si="2"/>
        <v>0</v>
      </c>
      <c r="M27" s="322">
        <f t="shared" si="3"/>
        <v>0</v>
      </c>
      <c r="N27" s="322">
        <f t="shared" si="4"/>
        <v>0</v>
      </c>
    </row>
    <row r="28" spans="1:14" ht="33.6" customHeight="1">
      <c r="A28" s="300" t="s">
        <v>573</v>
      </c>
      <c r="B28" s="301" t="s">
        <v>596</v>
      </c>
      <c r="C28" s="424">
        <v>11892.9</v>
      </c>
      <c r="D28" s="425">
        <v>8945.1</v>
      </c>
      <c r="E28" s="425">
        <v>9083.2999999999993</v>
      </c>
      <c r="F28" s="262"/>
      <c r="G28" s="262"/>
      <c r="H28" s="262"/>
      <c r="I28" s="415">
        <v>11892.9</v>
      </c>
      <c r="J28" s="324">
        <v>8945.1</v>
      </c>
      <c r="K28" s="324">
        <v>9083.2999999999993</v>
      </c>
      <c r="L28" s="322">
        <f t="shared" si="2"/>
        <v>0</v>
      </c>
      <c r="M28" s="322">
        <f t="shared" si="3"/>
        <v>0</v>
      </c>
      <c r="N28" s="322">
        <f t="shared" si="4"/>
        <v>0</v>
      </c>
    </row>
    <row r="29" spans="1:14" ht="33.6" customHeight="1">
      <c r="A29" s="300" t="s">
        <v>597</v>
      </c>
      <c r="B29" s="301" t="s">
        <v>596</v>
      </c>
      <c r="C29" s="424">
        <v>2482.4</v>
      </c>
      <c r="D29" s="425">
        <v>1867.5</v>
      </c>
      <c r="E29" s="425">
        <v>1896.2</v>
      </c>
      <c r="F29" s="262"/>
      <c r="G29" s="262"/>
      <c r="H29" s="262"/>
      <c r="I29" s="415">
        <v>2482.4</v>
      </c>
      <c r="J29" s="324">
        <v>1867.5</v>
      </c>
      <c r="K29" s="324">
        <v>1896.2</v>
      </c>
      <c r="L29" s="322">
        <f t="shared" si="2"/>
        <v>0</v>
      </c>
      <c r="M29" s="322">
        <f t="shared" si="3"/>
        <v>0</v>
      </c>
      <c r="N29" s="322">
        <f t="shared" si="4"/>
        <v>0</v>
      </c>
    </row>
    <row r="30" spans="1:14" ht="33.6" customHeight="1">
      <c r="A30" s="300" t="s">
        <v>372</v>
      </c>
      <c r="B30" s="301" t="s">
        <v>596</v>
      </c>
      <c r="C30" s="424">
        <v>1890.7</v>
      </c>
      <c r="D30" s="425">
        <v>1439.4</v>
      </c>
      <c r="E30" s="425">
        <v>1468.3</v>
      </c>
      <c r="F30" s="262"/>
      <c r="G30" s="262"/>
      <c r="H30" s="262"/>
      <c r="I30" s="415">
        <v>1890.7</v>
      </c>
      <c r="J30" s="324">
        <v>1439.4</v>
      </c>
      <c r="K30" s="324">
        <v>1468.3</v>
      </c>
      <c r="L30" s="322">
        <f t="shared" si="2"/>
        <v>0</v>
      </c>
      <c r="M30" s="322">
        <f t="shared" si="3"/>
        <v>0</v>
      </c>
      <c r="N30" s="322">
        <f t="shared" si="4"/>
        <v>0</v>
      </c>
    </row>
    <row r="31" spans="1:14" ht="33.6" customHeight="1">
      <c r="A31" s="300" t="s">
        <v>312</v>
      </c>
      <c r="B31" s="301" t="s">
        <v>596</v>
      </c>
      <c r="C31" s="424">
        <v>7191.5</v>
      </c>
      <c r="D31" s="425">
        <v>5475</v>
      </c>
      <c r="E31" s="425">
        <v>5585</v>
      </c>
      <c r="F31" s="262"/>
      <c r="G31" s="262"/>
      <c r="H31" s="262"/>
      <c r="I31" s="415">
        <v>7191.5</v>
      </c>
      <c r="J31" s="324">
        <v>5475</v>
      </c>
      <c r="K31" s="324">
        <v>5585</v>
      </c>
      <c r="L31" s="322">
        <f t="shared" si="2"/>
        <v>0</v>
      </c>
      <c r="M31" s="322">
        <f t="shared" si="3"/>
        <v>0</v>
      </c>
      <c r="N31" s="322">
        <f t="shared" si="4"/>
        <v>0</v>
      </c>
    </row>
    <row r="32" spans="1:14" ht="33.6" customHeight="1">
      <c r="A32" s="300" t="s">
        <v>373</v>
      </c>
      <c r="B32" s="301" t="s">
        <v>596</v>
      </c>
      <c r="C32" s="424">
        <v>240.6</v>
      </c>
      <c r="D32" s="425">
        <v>183.2</v>
      </c>
      <c r="E32" s="425">
        <v>186.9</v>
      </c>
      <c r="F32" s="262"/>
      <c r="G32" s="262"/>
      <c r="H32" s="262"/>
      <c r="I32" s="415">
        <v>240.6</v>
      </c>
      <c r="J32" s="324">
        <v>183.2</v>
      </c>
      <c r="K32" s="324">
        <v>186.9</v>
      </c>
      <c r="L32" s="322">
        <f t="shared" si="2"/>
        <v>0</v>
      </c>
      <c r="M32" s="322">
        <f t="shared" si="3"/>
        <v>0</v>
      </c>
      <c r="N32" s="322">
        <f t="shared" si="4"/>
        <v>0</v>
      </c>
    </row>
    <row r="33" spans="1:14" ht="33.6" customHeight="1">
      <c r="A33" s="300" t="s">
        <v>579</v>
      </c>
      <c r="B33" s="301" t="s">
        <v>596</v>
      </c>
      <c r="C33" s="424">
        <v>6.9</v>
      </c>
      <c r="D33" s="425">
        <v>5.3</v>
      </c>
      <c r="E33" s="425">
        <v>5.4</v>
      </c>
      <c r="F33" s="262"/>
      <c r="G33" s="262"/>
      <c r="H33" s="262"/>
      <c r="I33" s="415">
        <v>6.9</v>
      </c>
      <c r="J33" s="324">
        <v>5.3</v>
      </c>
      <c r="K33" s="324">
        <v>5.4</v>
      </c>
      <c r="L33" s="322">
        <f t="shared" si="2"/>
        <v>0</v>
      </c>
      <c r="M33" s="322">
        <f t="shared" si="3"/>
        <v>0</v>
      </c>
      <c r="N33" s="322">
        <f t="shared" si="4"/>
        <v>0</v>
      </c>
    </row>
    <row r="34" spans="1:14" ht="33.6" customHeight="1">
      <c r="A34" s="300" t="s">
        <v>595</v>
      </c>
      <c r="B34" s="301" t="s">
        <v>596</v>
      </c>
      <c r="C34" s="424">
        <v>3224.6</v>
      </c>
      <c r="D34" s="425">
        <v>3353.6</v>
      </c>
      <c r="E34" s="425">
        <v>3487.7</v>
      </c>
      <c r="F34" s="272"/>
      <c r="G34" s="272"/>
      <c r="H34" s="272"/>
      <c r="I34" s="415">
        <v>3224.6</v>
      </c>
      <c r="J34" s="324">
        <v>3353.6</v>
      </c>
      <c r="K34" s="324">
        <v>3487.7</v>
      </c>
      <c r="L34" s="322">
        <f t="shared" si="2"/>
        <v>0</v>
      </c>
      <c r="M34" s="322">
        <f t="shared" si="3"/>
        <v>0</v>
      </c>
      <c r="N34" s="322">
        <f t="shared" si="4"/>
        <v>0</v>
      </c>
    </row>
    <row r="35" spans="1:14" ht="33.6" customHeight="1">
      <c r="A35" s="300" t="s">
        <v>313</v>
      </c>
      <c r="B35" s="301" t="s">
        <v>596</v>
      </c>
      <c r="C35" s="428">
        <v>2.5</v>
      </c>
      <c r="D35" s="425">
        <v>2.6</v>
      </c>
      <c r="E35" s="425">
        <v>2.7</v>
      </c>
      <c r="F35" s="272"/>
      <c r="G35" s="272"/>
      <c r="H35" s="272"/>
      <c r="I35" s="414">
        <v>2.5</v>
      </c>
      <c r="J35" s="324">
        <v>2.6</v>
      </c>
      <c r="K35" s="324">
        <v>2.7</v>
      </c>
      <c r="L35" s="322">
        <f t="shared" si="2"/>
        <v>0</v>
      </c>
      <c r="M35" s="322">
        <f t="shared" si="3"/>
        <v>0</v>
      </c>
      <c r="N35" s="322">
        <f t="shared" si="4"/>
        <v>0</v>
      </c>
    </row>
    <row r="36" spans="1:14" ht="33.6" customHeight="1">
      <c r="A36" s="300" t="s">
        <v>416</v>
      </c>
      <c r="B36" s="301" t="s">
        <v>596</v>
      </c>
      <c r="C36" s="424">
        <v>929.9</v>
      </c>
      <c r="D36" s="425">
        <v>718.8</v>
      </c>
      <c r="E36" s="425">
        <v>732.8</v>
      </c>
      <c r="F36" s="272"/>
      <c r="G36" s="272"/>
      <c r="H36" s="272"/>
      <c r="I36" s="415">
        <v>929.9</v>
      </c>
      <c r="J36" s="324">
        <v>718.8</v>
      </c>
      <c r="K36" s="324">
        <v>732.8</v>
      </c>
      <c r="L36" s="322">
        <f t="shared" si="2"/>
        <v>0</v>
      </c>
      <c r="M36" s="322">
        <f t="shared" si="3"/>
        <v>0</v>
      </c>
      <c r="N36" s="322">
        <f t="shared" si="4"/>
        <v>0</v>
      </c>
    </row>
    <row r="37" spans="1:14" ht="33.6" customHeight="1">
      <c r="A37" s="300" t="s">
        <v>417</v>
      </c>
      <c r="B37" s="301" t="s">
        <v>596</v>
      </c>
      <c r="C37" s="424">
        <v>95.9</v>
      </c>
      <c r="D37" s="425">
        <v>74.2</v>
      </c>
      <c r="E37" s="425">
        <v>75.599999999999994</v>
      </c>
      <c r="F37" s="272"/>
      <c r="G37" s="272"/>
      <c r="H37" s="272"/>
      <c r="I37" s="415">
        <v>95.9</v>
      </c>
      <c r="J37" s="324">
        <v>74.2</v>
      </c>
      <c r="K37" s="324">
        <v>75.599999999999994</v>
      </c>
      <c r="L37" s="322">
        <f t="shared" si="2"/>
        <v>0</v>
      </c>
      <c r="M37" s="322">
        <f t="shared" si="3"/>
        <v>0</v>
      </c>
      <c r="N37" s="322">
        <f t="shared" si="4"/>
        <v>0</v>
      </c>
    </row>
    <row r="38" spans="1:14" ht="33.6" customHeight="1">
      <c r="A38" s="302" t="s">
        <v>580</v>
      </c>
      <c r="B38" s="301" t="s">
        <v>596</v>
      </c>
      <c r="C38" s="427">
        <v>95.5</v>
      </c>
      <c r="D38" s="425">
        <v>72.7</v>
      </c>
      <c r="E38" s="425">
        <v>74.2</v>
      </c>
      <c r="F38" s="272"/>
      <c r="G38" s="272"/>
      <c r="H38" s="272"/>
      <c r="I38" s="419">
        <v>95.5</v>
      </c>
      <c r="J38" s="324">
        <v>72.7</v>
      </c>
      <c r="K38" s="324">
        <v>74.2</v>
      </c>
      <c r="L38" s="322">
        <f t="shared" si="2"/>
        <v>0</v>
      </c>
      <c r="M38" s="322">
        <f t="shared" si="3"/>
        <v>0</v>
      </c>
      <c r="N38" s="322">
        <f t="shared" si="4"/>
        <v>0</v>
      </c>
    </row>
    <row r="39" spans="1:14" ht="33.6" customHeight="1">
      <c r="A39" s="302" t="s">
        <v>599</v>
      </c>
      <c r="B39" s="301" t="s">
        <v>596</v>
      </c>
      <c r="C39" s="427">
        <v>4.4000000000000004</v>
      </c>
      <c r="D39" s="425">
        <v>3.4</v>
      </c>
      <c r="E39" s="425">
        <v>3.6</v>
      </c>
      <c r="F39" s="272"/>
      <c r="G39" s="272"/>
      <c r="H39" s="272"/>
      <c r="I39" s="419">
        <v>4.4000000000000004</v>
      </c>
      <c r="J39" s="324">
        <v>3.4</v>
      </c>
      <c r="K39" s="324">
        <v>3.6</v>
      </c>
      <c r="L39" s="322">
        <f t="shared" si="2"/>
        <v>0</v>
      </c>
      <c r="M39" s="322">
        <f t="shared" si="3"/>
        <v>0</v>
      </c>
      <c r="N39" s="322">
        <f t="shared" si="4"/>
        <v>0</v>
      </c>
    </row>
    <row r="40" spans="1:14" ht="33.6" customHeight="1">
      <c r="A40" s="300" t="s">
        <v>600</v>
      </c>
      <c r="B40" s="301" t="s">
        <v>596</v>
      </c>
      <c r="C40" s="427">
        <v>12392.9</v>
      </c>
      <c r="D40" s="425">
        <v>11392.9</v>
      </c>
      <c r="E40" s="425">
        <v>11392.9</v>
      </c>
      <c r="F40" s="272"/>
      <c r="G40" s="272"/>
      <c r="H40" s="272"/>
      <c r="I40" s="419">
        <v>12392.9</v>
      </c>
      <c r="J40" s="324">
        <v>11392.9</v>
      </c>
      <c r="K40" s="324">
        <v>11392.9</v>
      </c>
      <c r="L40" s="322">
        <f t="shared" si="2"/>
        <v>0</v>
      </c>
      <c r="M40" s="322">
        <f t="shared" si="3"/>
        <v>0</v>
      </c>
      <c r="N40" s="322">
        <f t="shared" si="4"/>
        <v>0</v>
      </c>
    </row>
    <row r="41" spans="1:14" s="358" customFormat="1" ht="33.6" customHeight="1">
      <c r="A41" s="412" t="s">
        <v>790</v>
      </c>
      <c r="B41" s="301"/>
      <c r="C41" s="427">
        <v>78.8</v>
      </c>
      <c r="D41" s="425">
        <v>78.8</v>
      </c>
      <c r="E41" s="425">
        <v>78.8</v>
      </c>
      <c r="I41" s="415">
        <v>0</v>
      </c>
      <c r="J41" s="324">
        <v>0</v>
      </c>
      <c r="K41" s="324">
        <v>0</v>
      </c>
      <c r="L41" s="322">
        <f t="shared" si="2"/>
        <v>78.8</v>
      </c>
      <c r="M41" s="322">
        <f t="shared" si="3"/>
        <v>78.8</v>
      </c>
      <c r="N41" s="322">
        <f t="shared" si="4"/>
        <v>78.8</v>
      </c>
    </row>
    <row r="42" spans="1:14" ht="33.6" customHeight="1">
      <c r="A42" s="300" t="s">
        <v>763</v>
      </c>
      <c r="B42" s="301" t="s">
        <v>764</v>
      </c>
      <c r="C42" s="406">
        <v>70.3</v>
      </c>
      <c r="D42" s="407">
        <v>5.0999999999999996</v>
      </c>
      <c r="E42" s="407">
        <v>5.5</v>
      </c>
      <c r="F42" s="272"/>
      <c r="G42" s="272"/>
      <c r="H42" s="272"/>
      <c r="I42" s="420">
        <v>80</v>
      </c>
      <c r="J42" s="317">
        <v>6.1</v>
      </c>
      <c r="K42" s="317">
        <v>6.1</v>
      </c>
      <c r="L42" s="322">
        <f t="shared" si="2"/>
        <v>-9.7000000000000028</v>
      </c>
      <c r="M42" s="322">
        <f t="shared" si="3"/>
        <v>-1</v>
      </c>
      <c r="N42" s="322">
        <f t="shared" si="4"/>
        <v>-0.59999999999999964</v>
      </c>
    </row>
    <row r="43" spans="1:14" ht="33.6" customHeight="1">
      <c r="A43" s="273" t="s">
        <v>627</v>
      </c>
      <c r="B43" s="306" t="s">
        <v>628</v>
      </c>
      <c r="C43" s="317">
        <f>C45+C46+C44+C47</f>
        <v>45896.3</v>
      </c>
      <c r="D43" s="317">
        <f t="shared" ref="D43:E43" si="9">D45+D46+D44+D47</f>
        <v>22692.2</v>
      </c>
      <c r="E43" s="317">
        <f t="shared" si="9"/>
        <v>23405.8</v>
      </c>
      <c r="F43" s="272"/>
      <c r="G43" s="272"/>
      <c r="H43" s="272"/>
      <c r="I43" s="419" t="e">
        <f>I44+I45+I46+I47+#REF!</f>
        <v>#REF!</v>
      </c>
      <c r="J43" s="326"/>
      <c r="K43" s="326"/>
      <c r="L43" s="322" t="e">
        <f t="shared" si="2"/>
        <v>#REF!</v>
      </c>
      <c r="M43" s="322">
        <f t="shared" si="3"/>
        <v>22692.2</v>
      </c>
      <c r="N43" s="322">
        <f t="shared" si="4"/>
        <v>23405.8</v>
      </c>
    </row>
    <row r="44" spans="1:14" s="358" customFormat="1" ht="33.6" customHeight="1">
      <c r="A44" s="364" t="s">
        <v>789</v>
      </c>
      <c r="B44" s="301" t="s">
        <v>788</v>
      </c>
      <c r="C44" s="408">
        <v>20539.3</v>
      </c>
      <c r="D44" s="408">
        <v>20539.3</v>
      </c>
      <c r="E44" s="408">
        <v>21209.599999999999</v>
      </c>
      <c r="I44" s="419">
        <v>0</v>
      </c>
      <c r="J44" s="326"/>
      <c r="K44" s="326"/>
      <c r="L44" s="322">
        <f t="shared" si="2"/>
        <v>20539.3</v>
      </c>
      <c r="M44" s="322">
        <f t="shared" si="3"/>
        <v>20539.3</v>
      </c>
      <c r="N44" s="322">
        <f t="shared" si="4"/>
        <v>21209.599999999999</v>
      </c>
    </row>
    <row r="45" spans="1:14" ht="33.6" customHeight="1">
      <c r="A45" s="364" t="s">
        <v>31</v>
      </c>
      <c r="B45" s="301" t="s">
        <v>727</v>
      </c>
      <c r="C45" s="408">
        <v>2827.9</v>
      </c>
      <c r="D45" s="409">
        <v>2152.9</v>
      </c>
      <c r="E45" s="409">
        <v>2196.1999999999998</v>
      </c>
      <c r="F45" s="271"/>
      <c r="G45" s="271"/>
      <c r="H45" s="271"/>
      <c r="I45" s="421">
        <v>2827.9</v>
      </c>
      <c r="J45" s="411"/>
      <c r="K45" s="411"/>
      <c r="L45" s="322">
        <f t="shared" si="2"/>
        <v>0</v>
      </c>
      <c r="M45" s="322">
        <f t="shared" si="3"/>
        <v>2152.9</v>
      </c>
      <c r="N45" s="322">
        <f t="shared" si="4"/>
        <v>2196.1999999999998</v>
      </c>
    </row>
    <row r="46" spans="1:14" ht="33.6" customHeight="1">
      <c r="A46" s="364" t="s">
        <v>765</v>
      </c>
      <c r="B46" s="301" t="s">
        <v>727</v>
      </c>
      <c r="C46" s="316">
        <v>871.2</v>
      </c>
      <c r="D46" s="326"/>
      <c r="E46" s="326"/>
      <c r="F46" s="262"/>
      <c r="G46" s="262"/>
      <c r="H46" s="262"/>
      <c r="I46" s="421">
        <v>871.2</v>
      </c>
      <c r="J46" s="411"/>
      <c r="K46" s="411"/>
      <c r="L46" s="322">
        <f t="shared" si="2"/>
        <v>0</v>
      </c>
      <c r="M46" s="322">
        <f t="shared" si="3"/>
        <v>0</v>
      </c>
      <c r="N46" s="322">
        <f t="shared" si="4"/>
        <v>0</v>
      </c>
    </row>
    <row r="47" spans="1:14" ht="33.6" customHeight="1">
      <c r="A47" s="431" t="s">
        <v>791</v>
      </c>
      <c r="B47" s="411"/>
      <c r="C47" s="316">
        <v>21657.9</v>
      </c>
      <c r="D47" s="326"/>
      <c r="E47" s="326"/>
      <c r="I47" s="411"/>
      <c r="J47" s="411"/>
      <c r="K47" s="411"/>
      <c r="L47" s="322">
        <f t="shared" si="2"/>
        <v>21657.9</v>
      </c>
      <c r="M47" s="322">
        <f t="shared" si="3"/>
        <v>0</v>
      </c>
      <c r="N47" s="322">
        <f t="shared" si="4"/>
        <v>0</v>
      </c>
    </row>
  </sheetData>
  <mergeCells count="5">
    <mergeCell ref="A6:E6"/>
    <mergeCell ref="B5:C5"/>
    <mergeCell ref="B2:C2"/>
    <mergeCell ref="B3:D3"/>
    <mergeCell ref="B4:D4"/>
  </mergeCells>
  <phoneticPr fontId="14" type="noConversion"/>
  <pageMargins left="0.23622047244094491" right="0.19" top="0.27559055118110237" bottom="0.27559055118110237" header="0.51181102362204722" footer="0.51181102362204722"/>
  <pageSetup paperSize="9" scale="50" fitToHeight="2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2:H66"/>
  <sheetViews>
    <sheetView view="pageBreakPreview" topLeftCell="A19" zoomScale="70" zoomScaleSheetLayoutView="70" workbookViewId="0">
      <selection activeCell="C30" sqref="C30"/>
    </sheetView>
  </sheetViews>
  <sheetFormatPr defaultColWidth="8.85546875" defaultRowHeight="12.75"/>
  <cols>
    <col min="1" max="1" width="116.42578125" style="82" customWidth="1"/>
    <col min="2" max="2" width="35.85546875" style="82" customWidth="1"/>
    <col min="3" max="3" width="22.140625" style="102" customWidth="1"/>
    <col min="4" max="4" width="16.28515625" style="102" customWidth="1"/>
    <col min="5" max="5" width="16.42578125" style="102" customWidth="1"/>
    <col min="6" max="6" width="14.42578125" style="82" customWidth="1"/>
    <col min="7" max="8" width="13.140625" style="82" customWidth="1"/>
    <col min="9" max="16384" width="8.85546875" style="82"/>
  </cols>
  <sheetData>
    <row r="2" spans="1:8" ht="15.75">
      <c r="A2" s="238"/>
      <c r="B2" s="534" t="s">
        <v>135</v>
      </c>
      <c r="C2" s="534"/>
      <c r="D2" s="239"/>
      <c r="E2" s="239"/>
      <c r="F2" s="239"/>
      <c r="G2" s="239"/>
      <c r="H2" s="239"/>
    </row>
    <row r="3" spans="1:8" ht="15.75">
      <c r="A3" s="238"/>
      <c r="B3" s="536" t="s">
        <v>411</v>
      </c>
      <c r="C3" s="536"/>
      <c r="D3" s="536"/>
      <c r="E3" s="536"/>
      <c r="F3" s="239"/>
      <c r="G3" s="239"/>
      <c r="H3" s="239"/>
    </row>
    <row r="4" spans="1:8" ht="15.75">
      <c r="A4" s="238"/>
      <c r="B4" s="536" t="s">
        <v>752</v>
      </c>
      <c r="C4" s="536"/>
      <c r="D4" s="536"/>
      <c r="E4" s="536"/>
      <c r="F4" s="239"/>
      <c r="G4" s="239"/>
      <c r="H4" s="239"/>
    </row>
    <row r="5" spans="1:8" ht="15.75">
      <c r="A5" s="238"/>
      <c r="B5" s="535"/>
      <c r="C5" s="535"/>
      <c r="D5" s="239"/>
      <c r="E5" s="239"/>
      <c r="F5" s="239"/>
      <c r="G5" s="239"/>
      <c r="H5" s="239"/>
    </row>
    <row r="6" spans="1:8">
      <c r="A6" s="239"/>
      <c r="B6" s="239"/>
      <c r="C6" s="241"/>
      <c r="D6" s="241"/>
      <c r="E6" s="241"/>
      <c r="F6" s="236"/>
      <c r="G6" s="236"/>
      <c r="H6" s="236"/>
    </row>
    <row r="7" spans="1:8" ht="18.75">
      <c r="A7" s="533" t="s">
        <v>753</v>
      </c>
      <c r="B7" s="533"/>
      <c r="C7" s="533"/>
      <c r="D7" s="257"/>
      <c r="E7" s="257"/>
      <c r="F7" s="239"/>
      <c r="G7" s="239"/>
      <c r="H7" s="239"/>
    </row>
    <row r="8" spans="1:8">
      <c r="A8" s="242"/>
      <c r="B8" s="242"/>
      <c r="C8" s="244"/>
      <c r="D8" s="239"/>
      <c r="E8" s="239"/>
      <c r="F8" s="239"/>
      <c r="G8" s="239"/>
      <c r="H8" s="239"/>
    </row>
    <row r="9" spans="1:8" ht="18.75">
      <c r="A9" s="243" t="s">
        <v>231</v>
      </c>
      <c r="B9" s="245" t="s">
        <v>232</v>
      </c>
      <c r="C9" s="246">
        <v>2022</v>
      </c>
      <c r="D9" s="247">
        <v>2023</v>
      </c>
      <c r="E9" s="247">
        <v>2024</v>
      </c>
      <c r="F9" s="239"/>
      <c r="G9" s="239"/>
      <c r="H9" s="239"/>
    </row>
    <row r="10" spans="1:8" ht="18.75">
      <c r="A10" s="248" t="s">
        <v>33</v>
      </c>
      <c r="B10" s="249" t="s">
        <v>261</v>
      </c>
      <c r="C10" s="250">
        <f>C11+C16+C22+C27+C31+C33+C44+C48+C56+C64</f>
        <v>182511.09999999998</v>
      </c>
      <c r="D10" s="250">
        <f t="shared" ref="D10:E10" si="0">D11+D16+D22+D27+D31+D33+D44+D48+D56+D64</f>
        <v>162553.19999999998</v>
      </c>
      <c r="E10" s="250">
        <f t="shared" si="0"/>
        <v>173086.5</v>
      </c>
      <c r="F10" s="258">
        <f>C10+'1-4'!C8</f>
        <v>1026833.1000000001</v>
      </c>
      <c r="G10" s="258">
        <f>D10+'1-4'!D8</f>
        <v>765771.79999999993</v>
      </c>
      <c r="H10" s="258">
        <f>E10+'1-4'!E8</f>
        <v>744173.5</v>
      </c>
    </row>
    <row r="11" spans="1:8" ht="18.75">
      <c r="A11" s="248" t="s">
        <v>9</v>
      </c>
      <c r="B11" s="249" t="s">
        <v>262</v>
      </c>
      <c r="C11" s="251">
        <f>C12+C13+C14+C15</f>
        <v>157241.29999999999</v>
      </c>
      <c r="D11" s="251">
        <f t="shared" ref="D11:E11" si="1">D12+D13+D14+D15</f>
        <v>139148.5</v>
      </c>
      <c r="E11" s="251">
        <f t="shared" si="1"/>
        <v>149334.20000000001</v>
      </c>
      <c r="F11" s="237"/>
      <c r="G11" s="237"/>
      <c r="H11" s="237"/>
    </row>
    <row r="12" spans="1:8" ht="56.25">
      <c r="A12" s="252" t="s">
        <v>233</v>
      </c>
      <c r="B12" s="253" t="s">
        <v>64</v>
      </c>
      <c r="C12" s="254">
        <v>148740.29999999999</v>
      </c>
      <c r="D12" s="255">
        <v>135596.5</v>
      </c>
      <c r="E12" s="255">
        <v>145778.20000000001</v>
      </c>
      <c r="F12" s="239"/>
      <c r="G12" s="239"/>
      <c r="H12" s="239"/>
    </row>
    <row r="13" spans="1:8" ht="93.75">
      <c r="A13" s="252" t="s">
        <v>106</v>
      </c>
      <c r="B13" s="253" t="s">
        <v>65</v>
      </c>
      <c r="C13" s="254">
        <v>7900</v>
      </c>
      <c r="D13" s="255">
        <v>3340</v>
      </c>
      <c r="E13" s="255">
        <v>3340</v>
      </c>
      <c r="F13" s="239"/>
      <c r="G13" s="239"/>
      <c r="H13" s="239"/>
    </row>
    <row r="14" spans="1:8" ht="37.5">
      <c r="A14" s="252" t="s">
        <v>109</v>
      </c>
      <c r="B14" s="253" t="s">
        <v>285</v>
      </c>
      <c r="C14" s="254">
        <v>600</v>
      </c>
      <c r="D14" s="255">
        <v>205</v>
      </c>
      <c r="E14" s="255">
        <v>208</v>
      </c>
      <c r="F14" s="239"/>
      <c r="G14" s="239"/>
      <c r="H14" s="239"/>
    </row>
    <row r="15" spans="1:8" ht="75">
      <c r="A15" s="252" t="s">
        <v>110</v>
      </c>
      <c r="B15" s="253" t="s">
        <v>111</v>
      </c>
      <c r="C15" s="254">
        <v>1</v>
      </c>
      <c r="D15" s="255">
        <v>7</v>
      </c>
      <c r="E15" s="255">
        <v>8</v>
      </c>
      <c r="F15" s="239"/>
      <c r="G15" s="239"/>
      <c r="H15" s="239"/>
    </row>
    <row r="16" spans="1:8" ht="18.75">
      <c r="A16" s="248" t="s">
        <v>10</v>
      </c>
      <c r="B16" s="249" t="s">
        <v>11</v>
      </c>
      <c r="C16" s="251">
        <f>C17</f>
        <v>15424.2</v>
      </c>
      <c r="D16" s="251">
        <f t="shared" ref="D16:E16" si="2">D17</f>
        <v>15650.800000000001</v>
      </c>
      <c r="E16" s="251">
        <f t="shared" si="2"/>
        <v>15760.199999999999</v>
      </c>
      <c r="F16" s="240"/>
      <c r="G16" s="240"/>
      <c r="H16" s="240"/>
    </row>
    <row r="17" spans="1:8" ht="37.5">
      <c r="A17" s="252" t="s">
        <v>12</v>
      </c>
      <c r="B17" s="253" t="s">
        <v>13</v>
      </c>
      <c r="C17" s="256">
        <f>C18+C19+C20+C21</f>
        <v>15424.2</v>
      </c>
      <c r="D17" s="256">
        <f t="shared" ref="D17:E17" si="3">D18+D19+D20+D21</f>
        <v>15650.800000000001</v>
      </c>
      <c r="E17" s="256">
        <f t="shared" si="3"/>
        <v>15760.199999999999</v>
      </c>
      <c r="F17" s="240"/>
      <c r="G17" s="240"/>
      <c r="H17" s="240"/>
    </row>
    <row r="18" spans="1:8" ht="56.25">
      <c r="A18" s="252" t="s">
        <v>14</v>
      </c>
      <c r="B18" s="253" t="s">
        <v>15</v>
      </c>
      <c r="C18" s="254">
        <v>6973.8</v>
      </c>
      <c r="D18" s="255">
        <v>7002.1</v>
      </c>
      <c r="E18" s="255">
        <v>6939.02</v>
      </c>
      <c r="F18" s="240"/>
      <c r="G18" s="240"/>
      <c r="H18" s="240"/>
    </row>
    <row r="19" spans="1:8" ht="75">
      <c r="A19" s="252" t="s">
        <v>16</v>
      </c>
      <c r="B19" s="253" t="s">
        <v>17</v>
      </c>
      <c r="C19" s="254">
        <v>38.6</v>
      </c>
      <c r="D19" s="255">
        <v>39.200000000000003</v>
      </c>
      <c r="E19" s="255">
        <v>40.090000000000003</v>
      </c>
      <c r="F19" s="240"/>
      <c r="G19" s="240"/>
      <c r="H19" s="240"/>
    </row>
    <row r="20" spans="1:8" ht="56.25">
      <c r="A20" s="252" t="s">
        <v>18</v>
      </c>
      <c r="B20" s="253" t="s">
        <v>19</v>
      </c>
      <c r="C20" s="254">
        <v>9286.2999999999993</v>
      </c>
      <c r="D20" s="255">
        <v>9477.1</v>
      </c>
      <c r="E20" s="255">
        <v>9671.6</v>
      </c>
      <c r="F20" s="240"/>
      <c r="G20" s="240"/>
      <c r="H20" s="240"/>
    </row>
    <row r="21" spans="1:8" ht="56.25">
      <c r="A21" s="252" t="s">
        <v>20</v>
      </c>
      <c r="B21" s="253" t="s">
        <v>21</v>
      </c>
      <c r="C21" s="254">
        <v>-874.5</v>
      </c>
      <c r="D21" s="255">
        <v>-867.6</v>
      </c>
      <c r="E21" s="255">
        <v>-890.51</v>
      </c>
      <c r="F21" s="240"/>
      <c r="G21" s="240"/>
      <c r="H21" s="240"/>
    </row>
    <row r="22" spans="1:8" ht="18.75">
      <c r="A22" s="248" t="s">
        <v>286</v>
      </c>
      <c r="B22" s="249" t="s">
        <v>287</v>
      </c>
      <c r="C22" s="251">
        <f>C23+C24+C25+C26</f>
        <v>3261.9</v>
      </c>
      <c r="D22" s="251">
        <f t="shared" ref="D22:E22" si="4">D23+D24+D25+D26</f>
        <v>3281.9</v>
      </c>
      <c r="E22" s="251">
        <f t="shared" si="4"/>
        <v>3354.8</v>
      </c>
      <c r="F22" s="240"/>
      <c r="G22" s="240"/>
      <c r="H22" s="240"/>
    </row>
    <row r="23" spans="1:8" ht="18.75">
      <c r="A23" s="252" t="s">
        <v>754</v>
      </c>
      <c r="B23" s="253" t="s">
        <v>755</v>
      </c>
      <c r="C23" s="256">
        <v>1751.9</v>
      </c>
      <c r="D23" s="256">
        <v>1821.9</v>
      </c>
      <c r="E23" s="256">
        <v>1894.8</v>
      </c>
      <c r="F23" s="240"/>
      <c r="G23" s="240"/>
      <c r="H23" s="240"/>
    </row>
    <row r="24" spans="1:8" ht="18.75">
      <c r="A24" s="252" t="s">
        <v>756</v>
      </c>
      <c r="B24" s="253" t="s">
        <v>757</v>
      </c>
      <c r="C24" s="256">
        <v>100</v>
      </c>
      <c r="D24" s="256">
        <v>0</v>
      </c>
      <c r="E24" s="256">
        <v>0</v>
      </c>
      <c r="F24" s="240"/>
      <c r="G24" s="240"/>
      <c r="H24" s="240"/>
    </row>
    <row r="25" spans="1:8" ht="18.75">
      <c r="A25" s="252" t="s">
        <v>288</v>
      </c>
      <c r="B25" s="253" t="s">
        <v>289</v>
      </c>
      <c r="C25" s="256">
        <v>210</v>
      </c>
      <c r="D25" s="256">
        <v>260</v>
      </c>
      <c r="E25" s="256">
        <v>260</v>
      </c>
      <c r="F25" s="240"/>
      <c r="G25" s="240"/>
      <c r="H25" s="240"/>
    </row>
    <row r="26" spans="1:8" ht="18.75">
      <c r="A26" s="252" t="s">
        <v>578</v>
      </c>
      <c r="B26" s="253" t="s">
        <v>418</v>
      </c>
      <c r="C26" s="254">
        <v>1200</v>
      </c>
      <c r="D26" s="254">
        <v>1200</v>
      </c>
      <c r="E26" s="254">
        <v>1200</v>
      </c>
      <c r="F26" s="240"/>
      <c r="G26" s="240"/>
      <c r="H26" s="240"/>
    </row>
    <row r="27" spans="1:8" ht="37.5">
      <c r="A27" s="248" t="s">
        <v>290</v>
      </c>
      <c r="B27" s="249" t="s">
        <v>291</v>
      </c>
      <c r="C27" s="251">
        <f>C28</f>
        <v>0</v>
      </c>
      <c r="D27" s="251">
        <f t="shared" ref="D27:E27" si="5">D28</f>
        <v>0</v>
      </c>
      <c r="E27" s="251">
        <f t="shared" si="5"/>
        <v>0</v>
      </c>
      <c r="F27" s="240"/>
      <c r="G27" s="240"/>
      <c r="H27" s="240"/>
    </row>
    <row r="28" spans="1:8" ht="18.75">
      <c r="A28" s="252" t="s">
        <v>292</v>
      </c>
      <c r="B28" s="253" t="s">
        <v>293</v>
      </c>
      <c r="C28" s="254">
        <f>C29+C30</f>
        <v>0</v>
      </c>
      <c r="D28" s="254">
        <f t="shared" ref="D28:E28" si="6">D29+D30</f>
        <v>0</v>
      </c>
      <c r="E28" s="254">
        <f t="shared" si="6"/>
        <v>0</v>
      </c>
      <c r="F28" s="240"/>
      <c r="G28" s="240"/>
      <c r="H28" s="240"/>
    </row>
    <row r="29" spans="1:8" ht="18.75">
      <c r="A29" s="252" t="s">
        <v>419</v>
      </c>
      <c r="B29" s="253" t="s">
        <v>420</v>
      </c>
      <c r="C29" s="254">
        <v>0</v>
      </c>
      <c r="D29" s="255">
        <v>0</v>
      </c>
      <c r="E29" s="255">
        <v>0</v>
      </c>
      <c r="F29" s="240"/>
      <c r="G29" s="240"/>
      <c r="H29" s="240"/>
    </row>
    <row r="30" spans="1:8" ht="37.5">
      <c r="A30" s="252" t="s">
        <v>294</v>
      </c>
      <c r="B30" s="253" t="s">
        <v>295</v>
      </c>
      <c r="C30" s="254">
        <v>0</v>
      </c>
      <c r="D30" s="255">
        <v>0</v>
      </c>
      <c r="E30" s="255">
        <v>0</v>
      </c>
      <c r="F30" s="240"/>
      <c r="G30" s="240"/>
      <c r="H30" s="240"/>
    </row>
    <row r="31" spans="1:8" ht="18.75">
      <c r="A31" s="248" t="s">
        <v>22</v>
      </c>
      <c r="B31" s="249" t="s">
        <v>23</v>
      </c>
      <c r="C31" s="251">
        <f>C32</f>
        <v>1230</v>
      </c>
      <c r="D31" s="251">
        <f t="shared" ref="D31:E31" si="7">D32</f>
        <v>1235</v>
      </c>
      <c r="E31" s="251">
        <f t="shared" si="7"/>
        <v>1238</v>
      </c>
      <c r="F31" s="240"/>
      <c r="G31" s="240"/>
      <c r="H31" s="240"/>
    </row>
    <row r="32" spans="1:8" ht="37.5">
      <c r="A32" s="252" t="s">
        <v>24</v>
      </c>
      <c r="B32" s="253" t="s">
        <v>190</v>
      </c>
      <c r="C32" s="254">
        <v>1230</v>
      </c>
      <c r="D32" s="254">
        <v>1235</v>
      </c>
      <c r="E32" s="254">
        <v>1238</v>
      </c>
      <c r="F32" s="240"/>
      <c r="G32" s="240"/>
      <c r="H32" s="240"/>
    </row>
    <row r="33" spans="1:8" ht="37.5">
      <c r="A33" s="248" t="s">
        <v>299</v>
      </c>
      <c r="B33" s="249" t="s">
        <v>300</v>
      </c>
      <c r="C33" s="251">
        <f>C34+C42</f>
        <v>2122.4</v>
      </c>
      <c r="D33" s="251">
        <f t="shared" ref="D33:E33" si="8">D34+D42</f>
        <v>1203</v>
      </c>
      <c r="E33" s="251">
        <f t="shared" si="8"/>
        <v>1257</v>
      </c>
      <c r="F33" s="240"/>
      <c r="G33" s="240"/>
      <c r="H33" s="240"/>
    </row>
    <row r="34" spans="1:8" ht="75">
      <c r="A34" s="252" t="s">
        <v>301</v>
      </c>
      <c r="B34" s="253" t="s">
        <v>302</v>
      </c>
      <c r="C34" s="256">
        <f>C35+C38+C40</f>
        <v>2072.4</v>
      </c>
      <c r="D34" s="256">
        <f t="shared" ref="D34:E34" si="9">D35+D38+D40</f>
        <v>1189</v>
      </c>
      <c r="E34" s="256">
        <f t="shared" si="9"/>
        <v>1242</v>
      </c>
      <c r="F34" s="240"/>
      <c r="G34" s="240"/>
      <c r="H34" s="240"/>
    </row>
    <row r="35" spans="1:8" ht="56.25">
      <c r="A35" s="252" t="s">
        <v>303</v>
      </c>
      <c r="B35" s="253" t="s">
        <v>304</v>
      </c>
      <c r="C35" s="256">
        <f>C36+C37</f>
        <v>1312</v>
      </c>
      <c r="D35" s="256">
        <f t="shared" ref="D35:E35" si="10">D36+D37</f>
        <v>821</v>
      </c>
      <c r="E35" s="256">
        <f t="shared" si="10"/>
        <v>847</v>
      </c>
      <c r="F35" s="240"/>
      <c r="G35" s="240"/>
      <c r="H35" s="240"/>
    </row>
    <row r="36" spans="1:8" ht="75">
      <c r="A36" s="252" t="s">
        <v>305</v>
      </c>
      <c r="B36" s="253" t="s">
        <v>574</v>
      </c>
      <c r="C36" s="254">
        <v>1256</v>
      </c>
      <c r="D36" s="255">
        <v>775</v>
      </c>
      <c r="E36" s="255">
        <v>789</v>
      </c>
      <c r="F36" s="240"/>
      <c r="G36" s="240"/>
      <c r="H36" s="240"/>
    </row>
    <row r="37" spans="1:8" ht="75">
      <c r="A37" s="252" t="s">
        <v>25</v>
      </c>
      <c r="B37" s="253" t="s">
        <v>374</v>
      </c>
      <c r="C37" s="254">
        <v>56</v>
      </c>
      <c r="D37" s="255">
        <v>46</v>
      </c>
      <c r="E37" s="255">
        <v>58</v>
      </c>
      <c r="F37" s="240"/>
      <c r="G37" s="240"/>
      <c r="H37" s="240"/>
    </row>
    <row r="38" spans="1:8" ht="56.25">
      <c r="A38" s="252" t="s">
        <v>26</v>
      </c>
      <c r="B38" s="253" t="s">
        <v>27</v>
      </c>
      <c r="C38" s="256">
        <f>C39</f>
        <v>392.4</v>
      </c>
      <c r="D38" s="256">
        <f t="shared" ref="D38:E38" si="11">D39</f>
        <v>199</v>
      </c>
      <c r="E38" s="256">
        <f t="shared" si="11"/>
        <v>225</v>
      </c>
      <c r="F38" s="240"/>
      <c r="G38" s="240"/>
      <c r="H38" s="240"/>
    </row>
    <row r="39" spans="1:8" ht="56.25">
      <c r="A39" s="252" t="s">
        <v>28</v>
      </c>
      <c r="B39" s="253" t="s">
        <v>29</v>
      </c>
      <c r="C39" s="254">
        <v>392.4</v>
      </c>
      <c r="D39" s="255">
        <v>199</v>
      </c>
      <c r="E39" s="255">
        <v>225</v>
      </c>
      <c r="F39" s="240"/>
      <c r="G39" s="240"/>
      <c r="H39" s="240"/>
    </row>
    <row r="40" spans="1:8" ht="37.5">
      <c r="A40" s="252" t="s">
        <v>314</v>
      </c>
      <c r="B40" s="253" t="s">
        <v>576</v>
      </c>
      <c r="C40" s="254">
        <f>C41</f>
        <v>368</v>
      </c>
      <c r="D40" s="254">
        <f t="shared" ref="D40:E40" si="12">D41</f>
        <v>169</v>
      </c>
      <c r="E40" s="254">
        <f t="shared" si="12"/>
        <v>170</v>
      </c>
      <c r="F40" s="240"/>
      <c r="G40" s="240"/>
      <c r="H40" s="240"/>
    </row>
    <row r="41" spans="1:8" ht="37.5">
      <c r="A41" s="252" t="s">
        <v>314</v>
      </c>
      <c r="B41" s="253" t="s">
        <v>315</v>
      </c>
      <c r="C41" s="254">
        <v>368</v>
      </c>
      <c r="D41" s="254">
        <v>169</v>
      </c>
      <c r="E41" s="254">
        <v>170</v>
      </c>
      <c r="F41" s="240"/>
      <c r="G41" s="240"/>
      <c r="H41" s="240"/>
    </row>
    <row r="42" spans="1:8" ht="56.25">
      <c r="A42" s="252" t="s">
        <v>131</v>
      </c>
      <c r="B42" s="253" t="s">
        <v>132</v>
      </c>
      <c r="C42" s="256">
        <f>C43</f>
        <v>50</v>
      </c>
      <c r="D42" s="256">
        <f t="shared" ref="D42:E42" si="13">D43</f>
        <v>14</v>
      </c>
      <c r="E42" s="256">
        <f t="shared" si="13"/>
        <v>15</v>
      </c>
      <c r="F42" s="240"/>
      <c r="G42" s="240"/>
      <c r="H42" s="240"/>
    </row>
    <row r="43" spans="1:8" ht="56.25">
      <c r="A43" s="252" t="s">
        <v>241</v>
      </c>
      <c r="B43" s="253" t="s">
        <v>242</v>
      </c>
      <c r="C43" s="254">
        <v>50</v>
      </c>
      <c r="D43" s="255">
        <v>14</v>
      </c>
      <c r="E43" s="255">
        <v>15</v>
      </c>
      <c r="F43" s="240"/>
      <c r="G43" s="240"/>
      <c r="H43" s="240"/>
    </row>
    <row r="44" spans="1:8" ht="18.75">
      <c r="A44" s="248" t="s">
        <v>243</v>
      </c>
      <c r="B44" s="249" t="s">
        <v>244</v>
      </c>
      <c r="C44" s="251">
        <f>C45</f>
        <v>653</v>
      </c>
      <c r="D44" s="251">
        <f t="shared" ref="D44:E44" si="14">D45</f>
        <v>203</v>
      </c>
      <c r="E44" s="251">
        <f t="shared" si="14"/>
        <v>205</v>
      </c>
      <c r="F44" s="240"/>
      <c r="G44" s="240"/>
      <c r="H44" s="240"/>
    </row>
    <row r="45" spans="1:8" ht="18.75">
      <c r="A45" s="252" t="s">
        <v>245</v>
      </c>
      <c r="B45" s="253" t="s">
        <v>246</v>
      </c>
      <c r="C45" s="254">
        <f>C46+C47</f>
        <v>653</v>
      </c>
      <c r="D45" s="254">
        <f t="shared" ref="D45:E45" si="15">D46+D47</f>
        <v>203</v>
      </c>
      <c r="E45" s="254">
        <f t="shared" si="15"/>
        <v>205</v>
      </c>
      <c r="F45" s="240"/>
      <c r="G45" s="240"/>
      <c r="H45" s="240"/>
    </row>
    <row r="46" spans="1:8" ht="18.75">
      <c r="A46" s="252" t="s">
        <v>421</v>
      </c>
      <c r="B46" s="253" t="s">
        <v>422</v>
      </c>
      <c r="C46" s="254">
        <v>45</v>
      </c>
      <c r="D46" s="255">
        <v>51</v>
      </c>
      <c r="E46" s="255">
        <v>52</v>
      </c>
      <c r="F46" s="240"/>
      <c r="G46" s="240"/>
      <c r="H46" s="240"/>
    </row>
    <row r="47" spans="1:8" ht="18.75">
      <c r="A47" s="252" t="s">
        <v>423</v>
      </c>
      <c r="B47" s="253" t="s">
        <v>424</v>
      </c>
      <c r="C47" s="254">
        <v>608</v>
      </c>
      <c r="D47" s="255">
        <v>152</v>
      </c>
      <c r="E47" s="255">
        <v>153</v>
      </c>
      <c r="F47" s="240"/>
      <c r="G47" s="240"/>
      <c r="H47" s="240"/>
    </row>
    <row r="48" spans="1:8" ht="18.75">
      <c r="A48" s="248" t="s">
        <v>0</v>
      </c>
      <c r="B48" s="249" t="s">
        <v>1</v>
      </c>
      <c r="C48" s="251">
        <f>C49+C52</f>
        <v>605</v>
      </c>
      <c r="D48" s="251">
        <f t="shared" ref="D48:E48" si="16">D49+D52</f>
        <v>319</v>
      </c>
      <c r="E48" s="251">
        <f t="shared" si="16"/>
        <v>323</v>
      </c>
      <c r="F48" s="240"/>
      <c r="G48" s="240"/>
      <c r="H48" s="240"/>
    </row>
    <row r="49" spans="1:8" ht="75">
      <c r="A49" s="252" t="s">
        <v>425</v>
      </c>
      <c r="B49" s="253" t="s">
        <v>426</v>
      </c>
      <c r="C49" s="251">
        <f>C50</f>
        <v>605</v>
      </c>
      <c r="D49" s="251">
        <f t="shared" ref="D49:E49" si="17">D50</f>
        <v>319</v>
      </c>
      <c r="E49" s="251">
        <f t="shared" si="17"/>
        <v>323</v>
      </c>
      <c r="F49" s="240"/>
      <c r="G49" s="240"/>
      <c r="H49" s="240"/>
    </row>
    <row r="50" spans="1:8" ht="75">
      <c r="A50" s="252" t="s">
        <v>427</v>
      </c>
      <c r="B50" s="253" t="s">
        <v>428</v>
      </c>
      <c r="C50" s="256">
        <f>C51</f>
        <v>605</v>
      </c>
      <c r="D50" s="256">
        <f t="shared" ref="D50:E50" si="18">D51</f>
        <v>319</v>
      </c>
      <c r="E50" s="256">
        <f t="shared" si="18"/>
        <v>323</v>
      </c>
      <c r="F50" s="240"/>
      <c r="G50" s="240"/>
      <c r="H50" s="240"/>
    </row>
    <row r="51" spans="1:8" ht="75">
      <c r="A51" s="252" t="s">
        <v>429</v>
      </c>
      <c r="B51" s="253" t="s">
        <v>430</v>
      </c>
      <c r="C51" s="256">
        <v>605</v>
      </c>
      <c r="D51" s="255">
        <v>319</v>
      </c>
      <c r="E51" s="255">
        <v>323</v>
      </c>
      <c r="F51" s="240"/>
      <c r="G51" s="240"/>
      <c r="H51" s="240"/>
    </row>
    <row r="52" spans="1:8" ht="37.5">
      <c r="A52" s="252" t="s">
        <v>234</v>
      </c>
      <c r="B52" s="253" t="s">
        <v>235</v>
      </c>
      <c r="C52" s="256">
        <f>C53</f>
        <v>0</v>
      </c>
      <c r="D52" s="256">
        <f t="shared" ref="D52:E52" si="19">D53</f>
        <v>0</v>
      </c>
      <c r="E52" s="256">
        <f t="shared" si="19"/>
        <v>0</v>
      </c>
      <c r="F52" s="240"/>
      <c r="G52" s="240"/>
      <c r="H52" s="240"/>
    </row>
    <row r="53" spans="1:8" ht="37.5">
      <c r="A53" s="252" t="s">
        <v>431</v>
      </c>
      <c r="B53" s="253" t="s">
        <v>432</v>
      </c>
      <c r="C53" s="256">
        <f>C54+C55</f>
        <v>0</v>
      </c>
      <c r="D53" s="256">
        <f t="shared" ref="D53:E53" si="20">D54+D55</f>
        <v>0</v>
      </c>
      <c r="E53" s="256">
        <f t="shared" si="20"/>
        <v>0</v>
      </c>
      <c r="F53" s="240"/>
      <c r="G53" s="240"/>
      <c r="H53" s="240"/>
    </row>
    <row r="54" spans="1:8" ht="37.5">
      <c r="A54" s="252" t="s">
        <v>433</v>
      </c>
      <c r="B54" s="253" t="s">
        <v>577</v>
      </c>
      <c r="C54" s="256">
        <v>0</v>
      </c>
      <c r="D54" s="255">
        <v>0</v>
      </c>
      <c r="E54" s="255">
        <v>0</v>
      </c>
      <c r="F54" s="240"/>
      <c r="G54" s="240"/>
      <c r="H54" s="240"/>
    </row>
    <row r="55" spans="1:8" ht="37.5">
      <c r="A55" s="252" t="s">
        <v>434</v>
      </c>
      <c r="B55" s="253" t="s">
        <v>435</v>
      </c>
      <c r="C55" s="256">
        <v>0</v>
      </c>
      <c r="D55" s="255">
        <v>0</v>
      </c>
      <c r="E55" s="255">
        <v>0</v>
      </c>
      <c r="F55" s="240"/>
      <c r="G55" s="240"/>
      <c r="H55" s="240"/>
    </row>
    <row r="56" spans="1:8" ht="18.75">
      <c r="A56" s="248" t="s">
        <v>2</v>
      </c>
      <c r="B56" s="249" t="s">
        <v>3</v>
      </c>
      <c r="C56" s="251">
        <f>C57+C59+C60+C61+C62</f>
        <v>1796.3</v>
      </c>
      <c r="D56" s="251">
        <f t="shared" ref="D56:E56" si="21">D57+D59+D60+D61+D62</f>
        <v>1329</v>
      </c>
      <c r="E56" s="251">
        <f t="shared" si="21"/>
        <v>1384</v>
      </c>
      <c r="F56" s="240"/>
      <c r="G56" s="240"/>
      <c r="H56" s="240"/>
    </row>
    <row r="57" spans="1:8" ht="75">
      <c r="A57" s="252" t="s">
        <v>629</v>
      </c>
      <c r="B57" s="253" t="s">
        <v>630</v>
      </c>
      <c r="C57" s="254">
        <f>C58</f>
        <v>5</v>
      </c>
      <c r="D57" s="254">
        <f t="shared" ref="D57:E57" si="22">D58</f>
        <v>6</v>
      </c>
      <c r="E57" s="254">
        <f t="shared" si="22"/>
        <v>7</v>
      </c>
      <c r="F57" s="240"/>
      <c r="G57" s="240"/>
      <c r="H57" s="240"/>
    </row>
    <row r="58" spans="1:8" ht="93.75">
      <c r="A58" s="252" t="s">
        <v>631</v>
      </c>
      <c r="B58" s="253" t="s">
        <v>632</v>
      </c>
      <c r="C58" s="254">
        <v>5</v>
      </c>
      <c r="D58" s="254">
        <v>6</v>
      </c>
      <c r="E58" s="254">
        <v>7</v>
      </c>
      <c r="F58" s="240"/>
      <c r="G58" s="240"/>
      <c r="H58" s="240"/>
    </row>
    <row r="59" spans="1:8" ht="18.75">
      <c r="A59" s="252" t="s">
        <v>634</v>
      </c>
      <c r="B59" s="253" t="s">
        <v>635</v>
      </c>
      <c r="C59" s="254">
        <v>163</v>
      </c>
      <c r="D59" s="254">
        <v>165</v>
      </c>
      <c r="E59" s="254">
        <v>166</v>
      </c>
      <c r="F59" s="240"/>
      <c r="G59" s="240"/>
      <c r="H59" s="240"/>
    </row>
    <row r="60" spans="1:8" ht="56.25">
      <c r="A60" s="252" t="s">
        <v>758</v>
      </c>
      <c r="B60" s="253" t="s">
        <v>759</v>
      </c>
      <c r="C60" s="256">
        <v>295</v>
      </c>
      <c r="D60" s="256">
        <v>298</v>
      </c>
      <c r="E60" s="256">
        <v>300</v>
      </c>
      <c r="F60" s="240"/>
      <c r="G60" s="240"/>
      <c r="H60" s="240"/>
    </row>
    <row r="61" spans="1:8" ht="56.25">
      <c r="A61" s="252" t="s">
        <v>636</v>
      </c>
      <c r="B61" s="253" t="s">
        <v>637</v>
      </c>
      <c r="C61" s="254">
        <v>15</v>
      </c>
      <c r="D61" s="254">
        <v>18</v>
      </c>
      <c r="E61" s="254">
        <v>20</v>
      </c>
      <c r="F61" s="240"/>
      <c r="G61" s="240"/>
      <c r="H61" s="240"/>
    </row>
    <row r="62" spans="1:8" ht="18.75">
      <c r="A62" s="252" t="s">
        <v>640</v>
      </c>
      <c r="B62" s="253" t="s">
        <v>641</v>
      </c>
      <c r="C62" s="254">
        <f>C63</f>
        <v>1318.3</v>
      </c>
      <c r="D62" s="254">
        <f t="shared" ref="D62:E62" si="23">D63</f>
        <v>842</v>
      </c>
      <c r="E62" s="254">
        <f t="shared" si="23"/>
        <v>891</v>
      </c>
      <c r="F62" s="240"/>
      <c r="G62" s="240"/>
      <c r="H62" s="240"/>
    </row>
    <row r="63" spans="1:8" ht="93.75">
      <c r="A63" s="259" t="s">
        <v>642</v>
      </c>
      <c r="B63" s="253" t="s">
        <v>643</v>
      </c>
      <c r="C63" s="254">
        <v>1318.3</v>
      </c>
      <c r="D63" s="255">
        <v>842</v>
      </c>
      <c r="E63" s="255">
        <v>891</v>
      </c>
      <c r="F63" s="240"/>
      <c r="G63" s="240"/>
      <c r="H63" s="240"/>
    </row>
    <row r="64" spans="1:8" ht="18.75">
      <c r="A64" s="248" t="s">
        <v>191</v>
      </c>
      <c r="B64" s="249" t="s">
        <v>270</v>
      </c>
      <c r="C64" s="251">
        <f>C65</f>
        <v>177</v>
      </c>
      <c r="D64" s="251">
        <f t="shared" ref="D64:E65" si="24">D65</f>
        <v>183</v>
      </c>
      <c r="E64" s="251">
        <f t="shared" si="24"/>
        <v>230.3</v>
      </c>
      <c r="F64" s="240"/>
      <c r="G64" s="240"/>
      <c r="H64" s="240"/>
    </row>
    <row r="65" spans="1:8" ht="18.75">
      <c r="A65" s="252" t="s">
        <v>269</v>
      </c>
      <c r="B65" s="253" t="s">
        <v>271</v>
      </c>
      <c r="C65" s="256">
        <f>C66</f>
        <v>177</v>
      </c>
      <c r="D65" s="256">
        <f t="shared" si="24"/>
        <v>183</v>
      </c>
      <c r="E65" s="256">
        <f t="shared" si="24"/>
        <v>230.3</v>
      </c>
      <c r="F65" s="240"/>
      <c r="G65" s="240"/>
      <c r="H65" s="240"/>
    </row>
    <row r="66" spans="1:8" ht="18.75">
      <c r="A66" s="252" t="s">
        <v>272</v>
      </c>
      <c r="B66" s="253" t="s">
        <v>273</v>
      </c>
      <c r="C66" s="254">
        <v>177</v>
      </c>
      <c r="D66" s="255">
        <v>183</v>
      </c>
      <c r="E66" s="255">
        <v>230.3</v>
      </c>
      <c r="F66" s="240"/>
      <c r="G66" s="240"/>
      <c r="H66" s="240"/>
    </row>
  </sheetData>
  <mergeCells count="5">
    <mergeCell ref="A7:C7"/>
    <mergeCell ref="B2:C2"/>
    <mergeCell ref="B5:C5"/>
    <mergeCell ref="B3:E3"/>
    <mergeCell ref="B4:E4"/>
  </mergeCells>
  <phoneticPr fontId="14" type="noConversion"/>
  <pageMargins left="0.98425196850393704" right="0.37" top="0.27559055118110237" bottom="0.23622047244094491" header="0.51181102362204722" footer="0.51181102362204722"/>
  <pageSetup paperSize="9" scale="36" fitToHeight="2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2:IU47"/>
  <sheetViews>
    <sheetView view="pageBreakPreview" zoomScale="70" zoomScaleSheetLayoutView="70" workbookViewId="0">
      <selection activeCell="N16" sqref="N16"/>
    </sheetView>
  </sheetViews>
  <sheetFormatPr defaultRowHeight="12.75"/>
  <cols>
    <col min="1" max="1" width="158.85546875" customWidth="1"/>
    <col min="2" max="2" width="12.5703125" customWidth="1"/>
    <col min="5" max="5" width="12.7109375" customWidth="1"/>
    <col min="6" max="13" width="9.140625" style="56"/>
  </cols>
  <sheetData>
    <row r="2" spans="1:255" ht="15" customHeight="1">
      <c r="A2" s="83"/>
      <c r="D2" s="120"/>
      <c r="E2" s="119" t="s">
        <v>575</v>
      </c>
      <c r="F2" s="120"/>
      <c r="G2" s="96"/>
      <c r="H2" s="96"/>
      <c r="I2" s="96"/>
      <c r="J2" s="96"/>
      <c r="K2" s="96"/>
      <c r="L2" s="96"/>
      <c r="M2" s="96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</row>
    <row r="3" spans="1:255" ht="27.75" customHeight="1">
      <c r="A3" s="83"/>
      <c r="B3" s="550" t="s">
        <v>411</v>
      </c>
      <c r="C3" s="550"/>
      <c r="D3" s="550"/>
      <c r="E3" s="550"/>
      <c r="F3" s="550"/>
      <c r="G3" s="550"/>
      <c r="H3" s="550"/>
      <c r="I3" s="550"/>
      <c r="J3" s="550"/>
      <c r="K3" s="96"/>
      <c r="L3" s="96"/>
      <c r="M3" s="96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</row>
    <row r="4" spans="1:255" ht="48.75" customHeight="1">
      <c r="A4" s="83"/>
      <c r="B4" s="551" t="s">
        <v>776</v>
      </c>
      <c r="C4" s="551"/>
      <c r="D4" s="551"/>
      <c r="E4" s="551"/>
      <c r="F4" s="551"/>
      <c r="G4" s="551"/>
      <c r="H4" s="551"/>
      <c r="I4" s="551"/>
      <c r="J4" s="551"/>
      <c r="K4" s="96"/>
      <c r="L4" s="96"/>
      <c r="M4" s="96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</row>
    <row r="5" spans="1:255" ht="15.75">
      <c r="A5" s="83"/>
      <c r="B5" s="560"/>
      <c r="C5" s="560"/>
      <c r="D5" s="560"/>
      <c r="E5" s="560"/>
      <c r="F5" s="96"/>
      <c r="G5" s="96"/>
      <c r="H5" s="96"/>
      <c r="I5" s="96"/>
      <c r="J5" s="96"/>
      <c r="K5" s="96"/>
      <c r="L5" s="96"/>
      <c r="M5" s="96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</row>
    <row r="6" spans="1:255" ht="15.75">
      <c r="A6" s="86"/>
      <c r="B6" s="576"/>
      <c r="C6" s="577"/>
      <c r="D6" s="577"/>
      <c r="E6" s="577"/>
      <c r="F6" s="96"/>
      <c r="G6" s="96"/>
      <c r="H6" s="96"/>
      <c r="I6" s="96"/>
      <c r="J6" s="96"/>
      <c r="K6" s="96"/>
      <c r="L6" s="96"/>
      <c r="M6" s="96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  <c r="IU6" s="83"/>
    </row>
    <row r="7" spans="1:255" ht="16.5" customHeight="1">
      <c r="A7" s="552" t="s">
        <v>777</v>
      </c>
      <c r="B7" s="552"/>
      <c r="C7" s="552"/>
      <c r="D7" s="552"/>
      <c r="E7" s="552"/>
      <c r="F7" s="552"/>
      <c r="G7" s="552"/>
      <c r="H7" s="552"/>
      <c r="I7" s="552"/>
      <c r="J7" s="552"/>
      <c r="K7" s="552"/>
      <c r="L7" s="552"/>
      <c r="M7" s="552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  <c r="IU7" s="83"/>
    </row>
    <row r="8" spans="1:255" ht="16.5">
      <c r="A8" s="552"/>
      <c r="B8" s="552"/>
      <c r="C8" s="552"/>
      <c r="D8" s="552"/>
      <c r="E8" s="552"/>
      <c r="F8" s="96"/>
      <c r="G8" s="96"/>
      <c r="H8" s="96"/>
      <c r="I8" s="96"/>
      <c r="J8" s="96"/>
      <c r="K8" s="96"/>
      <c r="L8" s="96"/>
      <c r="M8" s="96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  <c r="IU8" s="83"/>
    </row>
    <row r="9" spans="1:255" ht="16.5" thickBot="1">
      <c r="A9" s="559"/>
      <c r="B9" s="559"/>
      <c r="C9" s="559"/>
      <c r="D9" s="559"/>
      <c r="E9" s="559"/>
      <c r="F9" s="96"/>
      <c r="G9" s="96"/>
      <c r="H9" s="96"/>
      <c r="I9" s="96"/>
      <c r="J9" s="96"/>
      <c r="K9" s="96"/>
      <c r="L9" s="96"/>
      <c r="M9" s="96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</row>
    <row r="10" spans="1:255" ht="16.5" customHeight="1">
      <c r="A10" s="561" t="s">
        <v>231</v>
      </c>
      <c r="B10" s="563" t="s">
        <v>375</v>
      </c>
      <c r="C10" s="564"/>
      <c r="D10" s="564"/>
      <c r="E10" s="565"/>
      <c r="F10" s="553" t="s">
        <v>375</v>
      </c>
      <c r="G10" s="554"/>
      <c r="H10" s="554"/>
      <c r="I10" s="555"/>
      <c r="J10" s="553" t="s">
        <v>375</v>
      </c>
      <c r="K10" s="554"/>
      <c r="L10" s="554"/>
      <c r="M10" s="555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  <c r="IU10" s="83"/>
    </row>
    <row r="11" spans="1:255" ht="16.5" customHeight="1">
      <c r="A11" s="562"/>
      <c r="B11" s="566" t="s">
        <v>376</v>
      </c>
      <c r="C11" s="567"/>
      <c r="D11" s="567"/>
      <c r="E11" s="568"/>
      <c r="F11" s="556" t="s">
        <v>376</v>
      </c>
      <c r="G11" s="557"/>
      <c r="H11" s="557"/>
      <c r="I11" s="558"/>
      <c r="J11" s="556" t="s">
        <v>376</v>
      </c>
      <c r="K11" s="557"/>
      <c r="L11" s="557"/>
      <c r="M11" s="558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  <c r="IU11" s="83"/>
    </row>
    <row r="12" spans="1:255" ht="34.5" customHeight="1">
      <c r="A12" s="562"/>
      <c r="B12" s="566" t="s">
        <v>778</v>
      </c>
      <c r="C12" s="567"/>
      <c r="D12" s="567"/>
      <c r="E12" s="568"/>
      <c r="F12" s="556" t="s">
        <v>779</v>
      </c>
      <c r="G12" s="557"/>
      <c r="H12" s="557"/>
      <c r="I12" s="558"/>
      <c r="J12" s="556" t="s">
        <v>780</v>
      </c>
      <c r="K12" s="557"/>
      <c r="L12" s="557"/>
      <c r="M12" s="558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3"/>
      <c r="IU12" s="83"/>
    </row>
    <row r="13" spans="1:255" ht="17.25" customHeight="1" thickBot="1">
      <c r="A13" s="562"/>
      <c r="B13" s="569" t="s">
        <v>377</v>
      </c>
      <c r="C13" s="570"/>
      <c r="D13" s="570"/>
      <c r="E13" s="571"/>
      <c r="F13" s="541" t="s">
        <v>377</v>
      </c>
      <c r="G13" s="542"/>
      <c r="H13" s="542"/>
      <c r="I13" s="543"/>
      <c r="J13" s="541" t="s">
        <v>377</v>
      </c>
      <c r="K13" s="542"/>
      <c r="L13" s="542"/>
      <c r="M13" s="543"/>
    </row>
    <row r="14" spans="1:255" ht="12.75" customHeight="1">
      <c r="A14" s="562"/>
      <c r="B14" s="572" t="s">
        <v>378</v>
      </c>
      <c r="C14" s="572" t="s">
        <v>379</v>
      </c>
      <c r="D14" s="581"/>
      <c r="E14" s="574" t="s">
        <v>380</v>
      </c>
      <c r="F14" s="544" t="s">
        <v>378</v>
      </c>
      <c r="G14" s="544" t="s">
        <v>379</v>
      </c>
      <c r="H14" s="546"/>
      <c r="I14" s="548" t="s">
        <v>380</v>
      </c>
      <c r="J14" s="544" t="s">
        <v>378</v>
      </c>
      <c r="K14" s="544" t="s">
        <v>379</v>
      </c>
      <c r="L14" s="546"/>
      <c r="M14" s="548" t="s">
        <v>380</v>
      </c>
    </row>
    <row r="15" spans="1:255" ht="12.75" customHeight="1">
      <c r="A15" s="562"/>
      <c r="B15" s="573"/>
      <c r="C15" s="573"/>
      <c r="D15" s="582"/>
      <c r="E15" s="575"/>
      <c r="F15" s="545"/>
      <c r="G15" s="545"/>
      <c r="H15" s="547"/>
      <c r="I15" s="549"/>
      <c r="J15" s="545"/>
      <c r="K15" s="545"/>
      <c r="L15" s="547"/>
      <c r="M15" s="549"/>
    </row>
    <row r="16" spans="1:255" ht="16.5">
      <c r="A16" s="87" t="s">
        <v>40</v>
      </c>
      <c r="B16" s="93">
        <v>100</v>
      </c>
      <c r="C16" s="583"/>
      <c r="D16" s="583"/>
      <c r="E16" s="85"/>
      <c r="F16" s="97">
        <v>100</v>
      </c>
      <c r="G16" s="540"/>
      <c r="H16" s="540"/>
      <c r="I16" s="98"/>
      <c r="J16" s="97">
        <v>100</v>
      </c>
      <c r="K16" s="540"/>
      <c r="L16" s="540"/>
      <c r="M16" s="98"/>
    </row>
    <row r="17" spans="1:13" ht="16.5">
      <c r="A17" s="87" t="s">
        <v>381</v>
      </c>
      <c r="B17" s="94"/>
      <c r="C17" s="578"/>
      <c r="D17" s="578"/>
      <c r="E17" s="84">
        <v>100</v>
      </c>
      <c r="F17" s="99"/>
      <c r="G17" s="537"/>
      <c r="H17" s="537"/>
      <c r="I17" s="100">
        <v>100</v>
      </c>
      <c r="J17" s="99"/>
      <c r="K17" s="537"/>
      <c r="L17" s="537"/>
      <c r="M17" s="100">
        <v>100</v>
      </c>
    </row>
    <row r="18" spans="1:13" ht="17.25" thickBot="1">
      <c r="A18" s="87" t="s">
        <v>382</v>
      </c>
      <c r="B18" s="94"/>
      <c r="C18" s="578">
        <v>100</v>
      </c>
      <c r="D18" s="578"/>
      <c r="E18" s="84"/>
      <c r="F18" s="99"/>
      <c r="G18" s="537">
        <v>100</v>
      </c>
      <c r="H18" s="537"/>
      <c r="I18" s="100"/>
      <c r="J18" s="99"/>
      <c r="K18" s="537">
        <v>100</v>
      </c>
      <c r="L18" s="537"/>
      <c r="M18" s="100"/>
    </row>
    <row r="19" spans="1:13" ht="50.25" thickBot="1">
      <c r="A19" s="88" t="s">
        <v>383</v>
      </c>
      <c r="B19" s="95">
        <v>50</v>
      </c>
      <c r="C19" s="578">
        <v>50</v>
      </c>
      <c r="D19" s="578"/>
      <c r="E19" s="84"/>
      <c r="F19" s="101">
        <v>50</v>
      </c>
      <c r="G19" s="537">
        <v>50</v>
      </c>
      <c r="H19" s="537"/>
      <c r="I19" s="100"/>
      <c r="J19" s="101">
        <v>50</v>
      </c>
      <c r="K19" s="537">
        <v>50</v>
      </c>
      <c r="L19" s="537"/>
      <c r="M19" s="100"/>
    </row>
    <row r="20" spans="1:13" ht="50.25" thickBot="1">
      <c r="A20" s="89" t="s">
        <v>384</v>
      </c>
      <c r="B20" s="95">
        <v>50</v>
      </c>
      <c r="C20" s="578">
        <v>50</v>
      </c>
      <c r="D20" s="578"/>
      <c r="E20" s="84"/>
      <c r="F20" s="101">
        <v>50</v>
      </c>
      <c r="G20" s="537">
        <v>50</v>
      </c>
      <c r="H20" s="537"/>
      <c r="I20" s="100"/>
      <c r="J20" s="101">
        <v>50</v>
      </c>
      <c r="K20" s="537">
        <v>50</v>
      </c>
      <c r="L20" s="537"/>
      <c r="M20" s="100"/>
    </row>
    <row r="21" spans="1:13" ht="17.25" thickBot="1">
      <c r="A21" s="88" t="s">
        <v>42</v>
      </c>
      <c r="B21" s="94">
        <v>100</v>
      </c>
      <c r="C21" s="578"/>
      <c r="D21" s="578"/>
      <c r="E21" s="84"/>
      <c r="F21" s="99">
        <v>100</v>
      </c>
      <c r="G21" s="537"/>
      <c r="H21" s="537"/>
      <c r="I21" s="100"/>
      <c r="J21" s="99">
        <v>100</v>
      </c>
      <c r="K21" s="537"/>
      <c r="L21" s="537"/>
      <c r="M21" s="100"/>
    </row>
    <row r="22" spans="1:13" ht="17.25" thickBot="1">
      <c r="A22" s="88" t="s">
        <v>385</v>
      </c>
      <c r="B22" s="94"/>
      <c r="C22" s="578"/>
      <c r="D22" s="578"/>
      <c r="E22" s="84">
        <v>100</v>
      </c>
      <c r="F22" s="99"/>
      <c r="G22" s="537"/>
      <c r="H22" s="537"/>
      <c r="I22" s="100">
        <v>100</v>
      </c>
      <c r="J22" s="99"/>
      <c r="K22" s="537"/>
      <c r="L22" s="537"/>
      <c r="M22" s="100">
        <v>100</v>
      </c>
    </row>
    <row r="23" spans="1:13" ht="17.25" thickBot="1">
      <c r="A23" s="88" t="s">
        <v>386</v>
      </c>
      <c r="B23" s="94"/>
      <c r="C23" s="578">
        <v>100</v>
      </c>
      <c r="D23" s="578"/>
      <c r="E23" s="84"/>
      <c r="F23" s="99"/>
      <c r="G23" s="537">
        <v>100</v>
      </c>
      <c r="H23" s="537"/>
      <c r="I23" s="100"/>
      <c r="J23" s="99"/>
      <c r="K23" s="537">
        <v>100</v>
      </c>
      <c r="L23" s="537"/>
      <c r="M23" s="100"/>
    </row>
    <row r="24" spans="1:13" ht="17.25" thickBot="1">
      <c r="A24" s="88" t="s">
        <v>387</v>
      </c>
      <c r="B24" s="94">
        <v>100</v>
      </c>
      <c r="C24" s="578"/>
      <c r="D24" s="578"/>
      <c r="E24" s="84"/>
      <c r="F24" s="99">
        <v>100</v>
      </c>
      <c r="G24" s="537"/>
      <c r="H24" s="537"/>
      <c r="I24" s="100"/>
      <c r="J24" s="99">
        <v>100</v>
      </c>
      <c r="K24" s="537"/>
      <c r="L24" s="537"/>
      <c r="M24" s="100"/>
    </row>
    <row r="25" spans="1:13" ht="17.25" thickBot="1">
      <c r="A25" s="88" t="s">
        <v>388</v>
      </c>
      <c r="B25" s="94"/>
      <c r="C25" s="578"/>
      <c r="D25" s="578"/>
      <c r="E25" s="84">
        <v>100</v>
      </c>
      <c r="F25" s="99"/>
      <c r="G25" s="537"/>
      <c r="H25" s="537"/>
      <c r="I25" s="100">
        <v>100</v>
      </c>
      <c r="J25" s="99"/>
      <c r="K25" s="537"/>
      <c r="L25" s="537"/>
      <c r="M25" s="100">
        <v>100</v>
      </c>
    </row>
    <row r="26" spans="1:13" ht="17.25" thickBot="1">
      <c r="A26" s="89" t="s">
        <v>389</v>
      </c>
      <c r="B26" s="94"/>
      <c r="C26" s="578">
        <v>100</v>
      </c>
      <c r="D26" s="578"/>
      <c r="E26" s="84"/>
      <c r="F26" s="99"/>
      <c r="G26" s="537">
        <v>100</v>
      </c>
      <c r="H26" s="537"/>
      <c r="I26" s="100"/>
      <c r="J26" s="99"/>
      <c r="K26" s="537">
        <v>100</v>
      </c>
      <c r="L26" s="537"/>
      <c r="M26" s="100"/>
    </row>
    <row r="27" spans="1:13" ht="17.25" thickBot="1">
      <c r="A27" s="88" t="s">
        <v>390</v>
      </c>
      <c r="B27" s="94">
        <v>100</v>
      </c>
      <c r="C27" s="578"/>
      <c r="D27" s="578"/>
      <c r="E27" s="84"/>
      <c r="F27" s="99">
        <v>100</v>
      </c>
      <c r="G27" s="537"/>
      <c r="H27" s="537"/>
      <c r="I27" s="100"/>
      <c r="J27" s="99">
        <v>100</v>
      </c>
      <c r="K27" s="537"/>
      <c r="L27" s="537"/>
      <c r="M27" s="100"/>
    </row>
    <row r="28" spans="1:13" ht="17.25" thickBot="1">
      <c r="A28" s="88" t="s">
        <v>391</v>
      </c>
      <c r="B28" s="94"/>
      <c r="C28" s="578"/>
      <c r="D28" s="578"/>
      <c r="E28" s="84">
        <v>100</v>
      </c>
      <c r="F28" s="99"/>
      <c r="G28" s="537"/>
      <c r="H28" s="537"/>
      <c r="I28" s="100">
        <v>100</v>
      </c>
      <c r="J28" s="99"/>
      <c r="K28" s="537"/>
      <c r="L28" s="537"/>
      <c r="M28" s="100">
        <v>100</v>
      </c>
    </row>
    <row r="29" spans="1:13" ht="17.25" thickBot="1">
      <c r="A29" s="89" t="s">
        <v>392</v>
      </c>
      <c r="B29" s="94"/>
      <c r="C29" s="578">
        <v>100</v>
      </c>
      <c r="D29" s="578"/>
      <c r="E29" s="84"/>
      <c r="F29" s="99"/>
      <c r="G29" s="537">
        <v>100</v>
      </c>
      <c r="H29" s="537"/>
      <c r="I29" s="100"/>
      <c r="J29" s="99"/>
      <c r="K29" s="537">
        <v>100</v>
      </c>
      <c r="L29" s="537"/>
      <c r="M29" s="100"/>
    </row>
    <row r="30" spans="1:13" ht="17.25" thickBot="1">
      <c r="A30" s="90" t="s">
        <v>393</v>
      </c>
      <c r="B30" s="94">
        <v>100</v>
      </c>
      <c r="C30" s="578"/>
      <c r="D30" s="578"/>
      <c r="E30" s="84"/>
      <c r="F30" s="99">
        <v>100</v>
      </c>
      <c r="G30" s="537"/>
      <c r="H30" s="537"/>
      <c r="I30" s="100"/>
      <c r="J30" s="99">
        <v>100</v>
      </c>
      <c r="K30" s="537"/>
      <c r="L30" s="537"/>
      <c r="M30" s="100"/>
    </row>
    <row r="31" spans="1:13" ht="16.5">
      <c r="A31" s="90" t="s">
        <v>394</v>
      </c>
      <c r="B31" s="94"/>
      <c r="C31" s="578"/>
      <c r="D31" s="578"/>
      <c r="E31" s="84">
        <v>100</v>
      </c>
      <c r="F31" s="99"/>
      <c r="G31" s="537"/>
      <c r="H31" s="537"/>
      <c r="I31" s="100">
        <v>100</v>
      </c>
      <c r="J31" s="99"/>
      <c r="K31" s="537"/>
      <c r="L31" s="537"/>
      <c r="M31" s="100">
        <v>100</v>
      </c>
    </row>
    <row r="32" spans="1:13" ht="17.25" thickBot="1">
      <c r="A32" s="91" t="s">
        <v>395</v>
      </c>
      <c r="B32" s="84"/>
      <c r="C32" s="578">
        <v>100</v>
      </c>
      <c r="D32" s="578"/>
      <c r="E32" s="84"/>
      <c r="F32" s="100"/>
      <c r="G32" s="537">
        <v>100</v>
      </c>
      <c r="H32" s="537"/>
      <c r="I32" s="100"/>
      <c r="J32" s="100"/>
      <c r="K32" s="537">
        <v>100</v>
      </c>
      <c r="L32" s="537"/>
      <c r="M32" s="100"/>
    </row>
    <row r="33" spans="1:13" ht="33.75" thickBot="1">
      <c r="A33" s="88" t="s">
        <v>396</v>
      </c>
      <c r="B33" s="84"/>
      <c r="C33" s="578"/>
      <c r="D33" s="578"/>
      <c r="E33" s="84">
        <v>100</v>
      </c>
      <c r="F33" s="100"/>
      <c r="G33" s="537"/>
      <c r="H33" s="537"/>
      <c r="I33" s="100">
        <v>100</v>
      </c>
      <c r="J33" s="100"/>
      <c r="K33" s="537"/>
      <c r="L33" s="537"/>
      <c r="M33" s="100">
        <v>100</v>
      </c>
    </row>
    <row r="34" spans="1:13" ht="33.75" thickBot="1">
      <c r="A34" s="88" t="s">
        <v>397</v>
      </c>
      <c r="B34" s="84"/>
      <c r="C34" s="578"/>
      <c r="D34" s="578"/>
      <c r="E34" s="84">
        <v>100</v>
      </c>
      <c r="F34" s="100"/>
      <c r="G34" s="537"/>
      <c r="H34" s="537"/>
      <c r="I34" s="100">
        <v>100</v>
      </c>
      <c r="J34" s="100"/>
      <c r="K34" s="537"/>
      <c r="L34" s="537"/>
      <c r="M34" s="100">
        <v>100</v>
      </c>
    </row>
    <row r="35" spans="1:13" ht="33.75" thickBot="1">
      <c r="A35" s="88" t="s">
        <v>398</v>
      </c>
      <c r="B35" s="84"/>
      <c r="C35" s="578">
        <v>100</v>
      </c>
      <c r="D35" s="578"/>
      <c r="E35" s="84"/>
      <c r="F35" s="100"/>
      <c r="G35" s="537">
        <v>100</v>
      </c>
      <c r="H35" s="537"/>
      <c r="I35" s="100"/>
      <c r="J35" s="100"/>
      <c r="K35" s="537">
        <v>100</v>
      </c>
      <c r="L35" s="537"/>
      <c r="M35" s="100"/>
    </row>
    <row r="36" spans="1:13" ht="33.75" thickBot="1">
      <c r="A36" s="88" t="s">
        <v>399</v>
      </c>
      <c r="B36" s="84"/>
      <c r="C36" s="578">
        <v>100</v>
      </c>
      <c r="D36" s="578"/>
      <c r="E36" s="84"/>
      <c r="F36" s="100"/>
      <c r="G36" s="537">
        <v>100</v>
      </c>
      <c r="H36" s="537"/>
      <c r="I36" s="100"/>
      <c r="J36" s="100"/>
      <c r="K36" s="537">
        <v>100</v>
      </c>
      <c r="L36" s="537"/>
      <c r="M36" s="100"/>
    </row>
    <row r="37" spans="1:13" ht="17.25" thickBot="1">
      <c r="A37" s="88" t="s">
        <v>46</v>
      </c>
      <c r="B37" s="84">
        <v>100</v>
      </c>
      <c r="C37" s="579"/>
      <c r="D37" s="580"/>
      <c r="E37" s="84"/>
      <c r="F37" s="100">
        <v>100</v>
      </c>
      <c r="G37" s="538"/>
      <c r="H37" s="539"/>
      <c r="I37" s="100"/>
      <c r="J37" s="100">
        <v>100</v>
      </c>
      <c r="K37" s="538"/>
      <c r="L37" s="539"/>
      <c r="M37" s="100"/>
    </row>
    <row r="38" spans="1:13" ht="17.25" thickBot="1">
      <c r="A38" s="88" t="s">
        <v>400</v>
      </c>
      <c r="B38" s="84"/>
      <c r="C38" s="578"/>
      <c r="D38" s="578"/>
      <c r="E38" s="84">
        <v>100</v>
      </c>
      <c r="F38" s="100"/>
      <c r="G38" s="537"/>
      <c r="H38" s="537"/>
      <c r="I38" s="100">
        <v>100</v>
      </c>
      <c r="J38" s="100"/>
      <c r="K38" s="537"/>
      <c r="L38" s="537"/>
      <c r="M38" s="100">
        <v>100</v>
      </c>
    </row>
    <row r="39" spans="1:13" ht="17.25" thickBot="1">
      <c r="A39" s="89" t="s">
        <v>401</v>
      </c>
      <c r="B39" s="84"/>
      <c r="C39" s="578">
        <v>100</v>
      </c>
      <c r="D39" s="578"/>
      <c r="E39" s="84"/>
      <c r="F39" s="100"/>
      <c r="G39" s="537">
        <v>100</v>
      </c>
      <c r="H39" s="537"/>
      <c r="I39" s="100"/>
      <c r="J39" s="100"/>
      <c r="K39" s="537">
        <v>100</v>
      </c>
      <c r="L39" s="537"/>
      <c r="M39" s="100"/>
    </row>
    <row r="40" spans="1:13" ht="33.75" thickBot="1">
      <c r="A40" s="88" t="s">
        <v>402</v>
      </c>
      <c r="B40" s="84"/>
      <c r="C40" s="578"/>
      <c r="D40" s="578"/>
      <c r="E40" s="84">
        <v>100</v>
      </c>
      <c r="F40" s="100"/>
      <c r="G40" s="537"/>
      <c r="H40" s="537"/>
      <c r="I40" s="100">
        <v>100</v>
      </c>
      <c r="J40" s="100"/>
      <c r="K40" s="537"/>
      <c r="L40" s="537"/>
      <c r="M40" s="100">
        <v>100</v>
      </c>
    </row>
    <row r="41" spans="1:13" ht="33.75" thickBot="1">
      <c r="A41" s="92" t="s">
        <v>403</v>
      </c>
      <c r="B41" s="84"/>
      <c r="C41" s="578">
        <v>100</v>
      </c>
      <c r="D41" s="578"/>
      <c r="E41" s="84"/>
      <c r="F41" s="100"/>
      <c r="G41" s="537">
        <v>100</v>
      </c>
      <c r="H41" s="537"/>
      <c r="I41" s="100"/>
      <c r="J41" s="100"/>
      <c r="K41" s="537">
        <v>100</v>
      </c>
      <c r="L41" s="537"/>
      <c r="M41" s="100"/>
    </row>
    <row r="42" spans="1:13" ht="17.25" thickBot="1">
      <c r="A42" s="88" t="s">
        <v>272</v>
      </c>
      <c r="B42" s="84">
        <v>100</v>
      </c>
      <c r="C42" s="578"/>
      <c r="D42" s="578"/>
      <c r="E42" s="84"/>
      <c r="F42" s="100">
        <v>100</v>
      </c>
      <c r="G42" s="537"/>
      <c r="H42" s="537"/>
      <c r="I42" s="100"/>
      <c r="J42" s="100">
        <v>100</v>
      </c>
      <c r="K42" s="537"/>
      <c r="L42" s="537"/>
      <c r="M42" s="100"/>
    </row>
    <row r="43" spans="1:13" ht="17.25" thickBot="1">
      <c r="A43" s="89" t="s">
        <v>404</v>
      </c>
      <c r="B43" s="84"/>
      <c r="C43" s="578"/>
      <c r="D43" s="578"/>
      <c r="E43" s="84">
        <v>100</v>
      </c>
      <c r="F43" s="100"/>
      <c r="G43" s="537"/>
      <c r="H43" s="537"/>
      <c r="I43" s="100">
        <v>100</v>
      </c>
      <c r="J43" s="100"/>
      <c r="K43" s="537"/>
      <c r="L43" s="537"/>
      <c r="M43" s="100">
        <v>100</v>
      </c>
    </row>
    <row r="44" spans="1:13" ht="17.25" thickBot="1">
      <c r="A44" s="89" t="s">
        <v>405</v>
      </c>
      <c r="B44" s="84"/>
      <c r="C44" s="578">
        <v>100</v>
      </c>
      <c r="D44" s="578"/>
      <c r="E44" s="84"/>
      <c r="F44" s="100"/>
      <c r="G44" s="537">
        <v>100</v>
      </c>
      <c r="H44" s="537"/>
      <c r="I44" s="100"/>
      <c r="J44" s="100"/>
      <c r="K44" s="537">
        <v>100</v>
      </c>
      <c r="L44" s="537"/>
      <c r="M44" s="100"/>
    </row>
    <row r="45" spans="1:13" ht="17.25" thickBot="1">
      <c r="A45" s="88" t="s">
        <v>406</v>
      </c>
      <c r="B45" s="84">
        <v>100</v>
      </c>
      <c r="C45" s="578"/>
      <c r="D45" s="578"/>
      <c r="E45" s="84"/>
      <c r="F45" s="100">
        <v>100</v>
      </c>
      <c r="G45" s="537"/>
      <c r="H45" s="537"/>
      <c r="I45" s="100"/>
      <c r="J45" s="100">
        <v>100</v>
      </c>
      <c r="K45" s="537"/>
      <c r="L45" s="537"/>
      <c r="M45" s="100"/>
    </row>
    <row r="46" spans="1:13" ht="17.25" thickBot="1">
      <c r="A46" s="89" t="s">
        <v>407</v>
      </c>
      <c r="B46" s="84"/>
      <c r="C46" s="578"/>
      <c r="D46" s="578"/>
      <c r="E46" s="84">
        <v>100</v>
      </c>
      <c r="F46" s="100"/>
      <c r="G46" s="537"/>
      <c r="H46" s="537"/>
      <c r="I46" s="100">
        <v>100</v>
      </c>
      <c r="J46" s="100"/>
      <c r="K46" s="537"/>
      <c r="L46" s="537"/>
      <c r="M46" s="100">
        <v>100</v>
      </c>
    </row>
    <row r="47" spans="1:13" ht="17.25" thickBot="1">
      <c r="A47" s="89" t="s">
        <v>408</v>
      </c>
      <c r="B47" s="84"/>
      <c r="C47" s="578">
        <v>100</v>
      </c>
      <c r="D47" s="578"/>
      <c r="E47" s="84"/>
      <c r="F47" s="100"/>
      <c r="G47" s="537">
        <v>100</v>
      </c>
      <c r="H47" s="537"/>
      <c r="I47" s="100"/>
      <c r="J47" s="100"/>
      <c r="K47" s="537">
        <v>100</v>
      </c>
      <c r="L47" s="537"/>
      <c r="M47" s="100"/>
    </row>
  </sheetData>
  <mergeCells count="125">
    <mergeCell ref="C31:D31"/>
    <mergeCell ref="C30:D30"/>
    <mergeCell ref="C29:D29"/>
    <mergeCell ref="C14:D15"/>
    <mergeCell ref="C24:D24"/>
    <mergeCell ref="C26:D26"/>
    <mergeCell ref="C28:D28"/>
    <mergeCell ref="C22:D22"/>
    <mergeCell ref="C23:D23"/>
    <mergeCell ref="C27:D27"/>
    <mergeCell ref="C17:D17"/>
    <mergeCell ref="C18:D18"/>
    <mergeCell ref="C16:D16"/>
    <mergeCell ref="C19:D19"/>
    <mergeCell ref="C25:D25"/>
    <mergeCell ref="C20:D20"/>
    <mergeCell ref="C21:D21"/>
    <mergeCell ref="C47:D47"/>
    <mergeCell ref="C42:D42"/>
    <mergeCell ref="C43:D43"/>
    <mergeCell ref="C44:D44"/>
    <mergeCell ref="C39:D39"/>
    <mergeCell ref="C32:D32"/>
    <mergeCell ref="C33:D33"/>
    <mergeCell ref="C35:D35"/>
    <mergeCell ref="C46:D46"/>
    <mergeCell ref="C45:D45"/>
    <mergeCell ref="C40:D40"/>
    <mergeCell ref="C41:D41"/>
    <mergeCell ref="C36:D36"/>
    <mergeCell ref="C38:D38"/>
    <mergeCell ref="C37:D37"/>
    <mergeCell ref="C34:D34"/>
    <mergeCell ref="B3:J3"/>
    <mergeCell ref="B4:J4"/>
    <mergeCell ref="A7:M7"/>
    <mergeCell ref="F10:I10"/>
    <mergeCell ref="F11:I11"/>
    <mergeCell ref="F12:I12"/>
    <mergeCell ref="A8:E8"/>
    <mergeCell ref="A9:E9"/>
    <mergeCell ref="B5:E5"/>
    <mergeCell ref="A10:A15"/>
    <mergeCell ref="B10:E10"/>
    <mergeCell ref="B11:E11"/>
    <mergeCell ref="B12:E12"/>
    <mergeCell ref="B13:E13"/>
    <mergeCell ref="B14:B15"/>
    <mergeCell ref="E14:E15"/>
    <mergeCell ref="B6:E6"/>
    <mergeCell ref="F13:I13"/>
    <mergeCell ref="F14:F15"/>
    <mergeCell ref="G14:H15"/>
    <mergeCell ref="I14:I15"/>
    <mergeCell ref="J10:M10"/>
    <mergeCell ref="J11:M11"/>
    <mergeCell ref="J12:M12"/>
    <mergeCell ref="J13:M13"/>
    <mergeCell ref="J14:J15"/>
    <mergeCell ref="K14:L15"/>
    <mergeCell ref="M14:M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8:H38"/>
    <mergeCell ref="G39:H39"/>
    <mergeCell ref="G37:H37"/>
    <mergeCell ref="G40:H40"/>
    <mergeCell ref="G41:H41"/>
    <mergeCell ref="G42:H42"/>
    <mergeCell ref="G43:H43"/>
    <mergeCell ref="G44:H44"/>
    <mergeCell ref="G45:H45"/>
    <mergeCell ref="G46:H46"/>
    <mergeCell ref="G47:H47"/>
    <mergeCell ref="K16:L16"/>
    <mergeCell ref="K17:L17"/>
    <mergeCell ref="K18:L18"/>
    <mergeCell ref="K19:L19"/>
    <mergeCell ref="K20:L20"/>
    <mergeCell ref="K21:L21"/>
    <mergeCell ref="K22:L22"/>
    <mergeCell ref="K23:L23"/>
    <mergeCell ref="K31:L31"/>
    <mergeCell ref="K24:L24"/>
    <mergeCell ref="K25:L25"/>
    <mergeCell ref="K26:L26"/>
    <mergeCell ref="K27:L27"/>
    <mergeCell ref="K28:L28"/>
    <mergeCell ref="K29:L29"/>
    <mergeCell ref="K30:L30"/>
    <mergeCell ref="K46:L46"/>
    <mergeCell ref="K32:L32"/>
    <mergeCell ref="K33:L33"/>
    <mergeCell ref="K34:L34"/>
    <mergeCell ref="K35:L35"/>
    <mergeCell ref="K47:L47"/>
    <mergeCell ref="K36:L36"/>
    <mergeCell ref="K38:L38"/>
    <mergeCell ref="K39:L39"/>
    <mergeCell ref="K40:L40"/>
    <mergeCell ref="K37:L37"/>
    <mergeCell ref="K43:L43"/>
    <mergeCell ref="K44:L44"/>
    <mergeCell ref="K45:L45"/>
    <mergeCell ref="K41:L41"/>
    <mergeCell ref="K42:L42"/>
  </mergeCells>
  <pageMargins left="0.70866141732283472" right="0.59055118110236227" top="0.74803149606299213" bottom="0.74803149606299213" header="0.31496062992125984" footer="0.31496062992125984"/>
  <pageSetup paperSize="9" scale="49" orientation="landscape" r:id="rId1"/>
  <rowBreaks count="1" manualBreakCount="1">
    <brk id="26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O165"/>
  <sheetViews>
    <sheetView view="pageBreakPreview" zoomScale="63" zoomScaleNormal="70" zoomScaleSheetLayoutView="63" workbookViewId="0">
      <selection activeCell="F178" sqref="F178"/>
    </sheetView>
  </sheetViews>
  <sheetFormatPr defaultColWidth="8.85546875" defaultRowHeight="15.75"/>
  <cols>
    <col min="1" max="1" width="60.5703125" style="457" customWidth="1"/>
    <col min="2" max="2" width="9.42578125" style="468" customWidth="1"/>
    <col min="3" max="3" width="10.140625" style="471" customWidth="1"/>
    <col min="4" max="4" width="16.7109375" style="468" customWidth="1"/>
    <col min="5" max="5" width="23.28515625" style="499" customWidth="1"/>
    <col min="6" max="6" width="22.7109375" style="451" customWidth="1"/>
    <col min="7" max="7" width="23.42578125" style="451" customWidth="1"/>
    <col min="8" max="8" width="19.28515625" style="451" bestFit="1" customWidth="1"/>
    <col min="9" max="10" width="15" style="451" bestFit="1" customWidth="1"/>
    <col min="11" max="16384" width="8.85546875" style="451"/>
  </cols>
  <sheetData>
    <row r="1" spans="1:9" s="460" customFormat="1">
      <c r="A1" s="463"/>
      <c r="C1" s="464"/>
      <c r="D1" s="464"/>
      <c r="E1" s="503" t="s">
        <v>766</v>
      </c>
    </row>
    <row r="2" spans="1:9" ht="15.75" customHeight="1">
      <c r="B2" s="469"/>
      <c r="C2" s="469"/>
      <c r="D2" s="584" t="s">
        <v>411</v>
      </c>
      <c r="E2" s="584"/>
      <c r="F2" s="584"/>
      <c r="G2" s="584"/>
    </row>
    <row r="3" spans="1:9" ht="15.75" customHeight="1">
      <c r="B3" s="469"/>
      <c r="C3" s="469"/>
      <c r="D3" s="585" t="s">
        <v>733</v>
      </c>
      <c r="E3" s="585"/>
      <c r="F3" s="585"/>
      <c r="G3" s="585"/>
      <c r="H3" s="519"/>
      <c r="I3" s="438"/>
    </row>
    <row r="4" spans="1:9" ht="22.15" customHeight="1">
      <c r="B4" s="469"/>
      <c r="C4" s="469"/>
      <c r="D4" s="585"/>
      <c r="E4" s="585"/>
      <c r="F4" s="585"/>
      <c r="G4" s="585"/>
    </row>
    <row r="5" spans="1:9" ht="15.75" customHeight="1">
      <c r="A5" s="586" t="s">
        <v>732</v>
      </c>
      <c r="B5" s="586"/>
      <c r="C5" s="586"/>
      <c r="D5" s="586"/>
      <c r="E5" s="586"/>
      <c r="F5" s="586"/>
      <c r="G5" s="586"/>
    </row>
    <row r="6" spans="1:9" ht="33" customHeight="1">
      <c r="A6" s="586"/>
      <c r="B6" s="586"/>
      <c r="C6" s="586"/>
      <c r="D6" s="586"/>
      <c r="E6" s="586"/>
      <c r="F6" s="586"/>
      <c r="G6" s="586"/>
    </row>
    <row r="7" spans="1:9" ht="33" customHeight="1">
      <c r="E7" s="504"/>
    </row>
    <row r="8" spans="1:9" ht="15.75" customHeight="1">
      <c r="A8" s="587" t="s">
        <v>263</v>
      </c>
      <c r="B8" s="588" t="s">
        <v>264</v>
      </c>
      <c r="C8" s="588"/>
      <c r="D8" s="588"/>
      <c r="E8" s="588"/>
      <c r="F8" s="588"/>
      <c r="G8" s="588"/>
    </row>
    <row r="9" spans="1:9">
      <c r="A9" s="587"/>
      <c r="B9" s="588"/>
      <c r="C9" s="588"/>
      <c r="D9" s="588"/>
      <c r="E9" s="588"/>
      <c r="F9" s="588"/>
      <c r="G9" s="588"/>
    </row>
    <row r="10" spans="1:9">
      <c r="A10" s="587"/>
      <c r="B10" s="588"/>
      <c r="C10" s="588"/>
      <c r="D10" s="588"/>
      <c r="E10" s="588"/>
      <c r="F10" s="588"/>
      <c r="G10" s="588"/>
    </row>
    <row r="11" spans="1:9" s="455" customFormat="1" ht="47.25">
      <c r="A11" s="587"/>
      <c r="B11" s="459" t="s">
        <v>265</v>
      </c>
      <c r="C11" s="459" t="s">
        <v>266</v>
      </c>
      <c r="D11" s="483" t="s">
        <v>66</v>
      </c>
      <c r="E11" s="484" t="s">
        <v>593</v>
      </c>
      <c r="F11" s="484" t="s">
        <v>616</v>
      </c>
      <c r="G11" s="513" t="s">
        <v>747</v>
      </c>
    </row>
    <row r="12" spans="1:9" s="480" customFormat="1" ht="58.5">
      <c r="A12" s="485" t="s">
        <v>267</v>
      </c>
      <c r="B12" s="475" t="s">
        <v>268</v>
      </c>
      <c r="C12" s="475"/>
      <c r="D12" s="486"/>
      <c r="E12" s="121">
        <f>E13+E27+E29+E35+E39+E33</f>
        <v>45103.053999999996</v>
      </c>
      <c r="F12" s="121">
        <f>F13+F27+F29+F35+F39+F33</f>
        <v>36234.58</v>
      </c>
      <c r="G12" s="121">
        <f>G13+G27+G29+G35+G39+G33</f>
        <v>36346.480000000003</v>
      </c>
    </row>
    <row r="13" spans="1:9" s="454" customFormat="1" ht="15.75" customHeight="1">
      <c r="A13" s="487" t="s">
        <v>70</v>
      </c>
      <c r="B13" s="465" t="s">
        <v>268</v>
      </c>
      <c r="C13" s="465" t="s">
        <v>138</v>
      </c>
      <c r="D13" s="488"/>
      <c r="E13" s="208">
        <v>20372.2</v>
      </c>
      <c r="F13" s="208">
        <v>17596.599999999999</v>
      </c>
      <c r="G13" s="208">
        <v>17561.8</v>
      </c>
      <c r="H13" s="516"/>
    </row>
    <row r="14" spans="1:9" ht="15.75" customHeight="1">
      <c r="A14" s="489" t="s">
        <v>72</v>
      </c>
      <c r="B14" s="466" t="s">
        <v>268</v>
      </c>
      <c r="C14" s="466" t="s">
        <v>136</v>
      </c>
      <c r="D14" s="490" t="s">
        <v>323</v>
      </c>
      <c r="E14" s="181">
        <v>1451.1</v>
      </c>
      <c r="F14" s="181">
        <v>1283.5</v>
      </c>
      <c r="G14" s="181">
        <v>1263.5</v>
      </c>
      <c r="H14" s="211"/>
    </row>
    <row r="15" spans="1:9" ht="15.75" customHeight="1">
      <c r="A15" s="489" t="s">
        <v>75</v>
      </c>
      <c r="B15" s="466" t="s">
        <v>268</v>
      </c>
      <c r="C15" s="466" t="s">
        <v>137</v>
      </c>
      <c r="D15" s="490" t="s">
        <v>324</v>
      </c>
      <c r="E15" s="181">
        <v>725.2</v>
      </c>
      <c r="F15" s="181">
        <v>484.3</v>
      </c>
      <c r="G15" s="181">
        <v>474.3</v>
      </c>
    </row>
    <row r="16" spans="1:9" ht="15.75" customHeight="1">
      <c r="A16" s="489" t="s">
        <v>75</v>
      </c>
      <c r="B16" s="466" t="s">
        <v>268</v>
      </c>
      <c r="C16" s="466" t="s">
        <v>236</v>
      </c>
      <c r="D16" s="490" t="s">
        <v>324</v>
      </c>
      <c r="E16" s="181">
        <v>9884.4000000000015</v>
      </c>
      <c r="F16" s="181">
        <v>8471.9</v>
      </c>
      <c r="G16" s="181">
        <v>8471.9</v>
      </c>
    </row>
    <row r="17" spans="1:13" ht="15.75" customHeight="1">
      <c r="A17" s="489" t="s">
        <v>333</v>
      </c>
      <c r="B17" s="466" t="s">
        <v>268</v>
      </c>
      <c r="C17" s="466" t="s">
        <v>236</v>
      </c>
      <c r="D17" s="490" t="s">
        <v>329</v>
      </c>
      <c r="E17" s="181">
        <v>623.9</v>
      </c>
      <c r="F17" s="181">
        <v>561.79999999999995</v>
      </c>
      <c r="G17" s="181">
        <v>561.79999999999995</v>
      </c>
    </row>
    <row r="18" spans="1:13" ht="31.5" customHeight="1">
      <c r="A18" s="489" t="s">
        <v>81</v>
      </c>
      <c r="B18" s="466" t="s">
        <v>268</v>
      </c>
      <c r="C18" s="466" t="s">
        <v>236</v>
      </c>
      <c r="D18" s="490" t="s">
        <v>487</v>
      </c>
      <c r="E18" s="181">
        <v>519.29999999999995</v>
      </c>
      <c r="F18" s="181">
        <v>390.70000000000005</v>
      </c>
      <c r="G18" s="181">
        <v>396.7</v>
      </c>
    </row>
    <row r="19" spans="1:13" ht="31.5" customHeight="1">
      <c r="A19" s="489" t="s">
        <v>82</v>
      </c>
      <c r="B19" s="466" t="s">
        <v>268</v>
      </c>
      <c r="C19" s="466" t="s">
        <v>236</v>
      </c>
      <c r="D19" s="490" t="s">
        <v>488</v>
      </c>
      <c r="E19" s="176">
        <v>6.9</v>
      </c>
      <c r="F19" s="176">
        <v>5.3</v>
      </c>
      <c r="G19" s="176">
        <v>5.4</v>
      </c>
    </row>
    <row r="20" spans="1:13" ht="63" customHeight="1">
      <c r="A20" s="489" t="s">
        <v>83</v>
      </c>
      <c r="B20" s="466" t="s">
        <v>268</v>
      </c>
      <c r="C20" s="466" t="s">
        <v>236</v>
      </c>
      <c r="D20" s="490" t="s">
        <v>545</v>
      </c>
      <c r="E20" s="181">
        <v>559.5</v>
      </c>
      <c r="F20" s="181">
        <v>432.5</v>
      </c>
      <c r="G20" s="181">
        <v>441.2</v>
      </c>
      <c r="H20" s="211"/>
      <c r="I20" s="211"/>
    </row>
    <row r="21" spans="1:13" ht="47.25" customHeight="1">
      <c r="A21" s="489" t="s">
        <v>736</v>
      </c>
      <c r="B21" s="466" t="s">
        <v>268</v>
      </c>
      <c r="C21" s="466" t="s">
        <v>738</v>
      </c>
      <c r="D21" s="490" t="s">
        <v>737</v>
      </c>
      <c r="E21" s="219">
        <v>70.3</v>
      </c>
      <c r="F21" s="219">
        <v>5.0999999999999996</v>
      </c>
      <c r="G21" s="219">
        <v>5.5</v>
      </c>
    </row>
    <row r="22" spans="1:13" ht="15.75" customHeight="1">
      <c r="A22" s="489" t="s">
        <v>333</v>
      </c>
      <c r="B22" s="466" t="s">
        <v>268</v>
      </c>
      <c r="C22" s="466" t="s">
        <v>237</v>
      </c>
      <c r="D22" s="490" t="s">
        <v>327</v>
      </c>
      <c r="E22" s="181">
        <v>535.20000000000005</v>
      </c>
      <c r="F22" s="181">
        <v>473.40000000000003</v>
      </c>
      <c r="G22" s="181">
        <v>473.40000000000003</v>
      </c>
    </row>
    <row r="23" spans="1:13" s="214" customFormat="1" ht="31.5" customHeight="1">
      <c r="A23" s="489" t="s">
        <v>330</v>
      </c>
      <c r="B23" s="466" t="s">
        <v>268</v>
      </c>
      <c r="C23" s="466" t="s">
        <v>237</v>
      </c>
      <c r="D23" s="490" t="s">
        <v>328</v>
      </c>
      <c r="E23" s="181">
        <v>886</v>
      </c>
      <c r="F23" s="181">
        <v>789.3</v>
      </c>
      <c r="G23" s="181">
        <v>789.3</v>
      </c>
    </row>
    <row r="24" spans="1:13" s="454" customFormat="1" ht="15.75" customHeight="1">
      <c r="A24" s="489" t="s">
        <v>438</v>
      </c>
      <c r="B24" s="466" t="s">
        <v>268</v>
      </c>
      <c r="C24" s="466" t="s">
        <v>238</v>
      </c>
      <c r="D24" s="490" t="s">
        <v>439</v>
      </c>
      <c r="E24" s="228">
        <v>1000</v>
      </c>
      <c r="F24" s="228">
        <v>1000</v>
      </c>
      <c r="G24" s="228">
        <v>1000</v>
      </c>
    </row>
    <row r="25" spans="1:13" ht="15.75" customHeight="1">
      <c r="A25" s="489" t="s">
        <v>84</v>
      </c>
      <c r="B25" s="466" t="s">
        <v>268</v>
      </c>
      <c r="C25" s="466" t="s">
        <v>240</v>
      </c>
      <c r="D25" s="494" t="s">
        <v>440</v>
      </c>
      <c r="E25" s="181">
        <v>4031.6</v>
      </c>
      <c r="F25" s="181">
        <v>3620</v>
      </c>
      <c r="G25" s="181">
        <v>3600</v>
      </c>
    </row>
    <row r="26" spans="1:13" ht="15.75" customHeight="1">
      <c r="A26" s="450" t="s">
        <v>805</v>
      </c>
      <c r="B26" s="521" t="s">
        <v>268</v>
      </c>
      <c r="C26" s="521" t="s">
        <v>240</v>
      </c>
      <c r="D26" s="522" t="s">
        <v>714</v>
      </c>
      <c r="E26" s="235">
        <v>78.8</v>
      </c>
      <c r="F26" s="235">
        <v>78.8</v>
      </c>
      <c r="G26" s="235">
        <v>78.8</v>
      </c>
      <c r="H26" s="500"/>
      <c r="I26" s="500"/>
      <c r="J26" s="500"/>
      <c r="K26" s="500"/>
      <c r="L26" s="500"/>
      <c r="M26" s="500"/>
    </row>
    <row r="27" spans="1:13" s="454" customFormat="1" ht="15.75" customHeight="1">
      <c r="A27" s="487" t="s">
        <v>5</v>
      </c>
      <c r="B27" s="465" t="s">
        <v>268</v>
      </c>
      <c r="C27" s="465" t="s">
        <v>143</v>
      </c>
      <c r="D27" s="488"/>
      <c r="E27" s="224"/>
      <c r="F27" s="224"/>
      <c r="G27" s="208">
        <v>0</v>
      </c>
    </row>
    <row r="28" spans="1:13" ht="31.5" customHeight="1">
      <c r="A28" s="489" t="s">
        <v>169</v>
      </c>
      <c r="B28" s="466" t="s">
        <v>268</v>
      </c>
      <c r="C28" s="466" t="s">
        <v>144</v>
      </c>
      <c r="D28" s="494" t="s">
        <v>447</v>
      </c>
      <c r="E28" s="206"/>
      <c r="F28" s="206"/>
      <c r="G28" s="181"/>
    </row>
    <row r="29" spans="1:13" ht="15.75" customHeight="1">
      <c r="A29" s="487" t="s">
        <v>171</v>
      </c>
      <c r="B29" s="465" t="s">
        <v>268</v>
      </c>
      <c r="C29" s="465" t="s">
        <v>146</v>
      </c>
      <c r="D29" s="488"/>
      <c r="E29" s="208">
        <v>21880.853999999996</v>
      </c>
      <c r="F29" s="208">
        <v>15887.98</v>
      </c>
      <c r="G29" s="208">
        <v>15934.680000000002</v>
      </c>
    </row>
    <row r="30" spans="1:13" s="452" customFormat="1" ht="15.75" customHeight="1">
      <c r="A30" s="489" t="s">
        <v>340</v>
      </c>
      <c r="B30" s="466" t="s">
        <v>268</v>
      </c>
      <c r="C30" s="466" t="s">
        <v>186</v>
      </c>
      <c r="D30" s="494" t="s">
        <v>451</v>
      </c>
      <c r="E30" s="181">
        <v>21830.853999999996</v>
      </c>
      <c r="F30" s="181">
        <v>15887.98</v>
      </c>
      <c r="G30" s="181">
        <v>15934.680000000002</v>
      </c>
    </row>
    <row r="31" spans="1:13" s="454" customFormat="1" ht="63">
      <c r="A31" s="209" t="s">
        <v>621</v>
      </c>
      <c r="B31" s="466" t="s">
        <v>268</v>
      </c>
      <c r="C31" s="466" t="s">
        <v>186</v>
      </c>
      <c r="D31" s="494" t="s">
        <v>622</v>
      </c>
      <c r="E31" s="181">
        <v>0</v>
      </c>
      <c r="F31" s="224"/>
      <c r="G31" s="224"/>
    </row>
    <row r="32" spans="1:13" s="454" customFormat="1" ht="31.5" customHeight="1">
      <c r="A32" s="489" t="s">
        <v>797</v>
      </c>
      <c r="B32" s="466" t="s">
        <v>268</v>
      </c>
      <c r="C32" s="466" t="s">
        <v>148</v>
      </c>
      <c r="D32" s="494" t="s">
        <v>798</v>
      </c>
      <c r="E32" s="439">
        <v>50</v>
      </c>
      <c r="F32" s="439">
        <v>0</v>
      </c>
      <c r="G32" s="439">
        <v>0</v>
      </c>
      <c r="H32" s="451"/>
      <c r="I32" s="451"/>
      <c r="J32" s="451"/>
      <c r="K32" s="451"/>
      <c r="L32" s="451"/>
      <c r="M32" s="451"/>
    </row>
    <row r="33" spans="1:13" s="454" customFormat="1" ht="31.5" customHeight="1">
      <c r="A33" s="487" t="s">
        <v>172</v>
      </c>
      <c r="B33" s="465" t="s">
        <v>268</v>
      </c>
      <c r="C33" s="465" t="s">
        <v>151</v>
      </c>
      <c r="D33" s="488"/>
      <c r="E33" s="208">
        <v>0</v>
      </c>
      <c r="F33" s="208"/>
      <c r="G33" s="208"/>
    </row>
    <row r="34" spans="1:13" s="454" customFormat="1" ht="31.5" customHeight="1">
      <c r="A34" s="489" t="s">
        <v>617</v>
      </c>
      <c r="B34" s="466" t="s">
        <v>268</v>
      </c>
      <c r="C34" s="466" t="s">
        <v>536</v>
      </c>
      <c r="D34" s="494" t="s">
        <v>618</v>
      </c>
      <c r="E34" s="181">
        <v>0</v>
      </c>
      <c r="F34" s="181"/>
      <c r="G34" s="181">
        <v>0</v>
      </c>
      <c r="H34" s="500"/>
      <c r="I34" s="500"/>
      <c r="J34" s="500"/>
      <c r="K34" s="500"/>
      <c r="L34" s="500"/>
      <c r="M34" s="500"/>
    </row>
    <row r="35" spans="1:13" ht="15.75" customHeight="1">
      <c r="A35" s="487" t="s">
        <v>178</v>
      </c>
      <c r="B35" s="465" t="s">
        <v>268</v>
      </c>
      <c r="C35" s="465" t="s">
        <v>157</v>
      </c>
      <c r="D35" s="488"/>
      <c r="E35" s="208">
        <v>2850</v>
      </c>
      <c r="F35" s="208">
        <v>2750</v>
      </c>
      <c r="G35" s="208">
        <v>2850</v>
      </c>
    </row>
    <row r="36" spans="1:13" ht="31.5" customHeight="1">
      <c r="A36" s="489" t="s">
        <v>180</v>
      </c>
      <c r="B36" s="466" t="s">
        <v>268</v>
      </c>
      <c r="C36" s="466" t="s">
        <v>158</v>
      </c>
      <c r="D36" s="494" t="s">
        <v>454</v>
      </c>
      <c r="E36" s="181">
        <v>2150</v>
      </c>
      <c r="F36" s="181">
        <v>2150</v>
      </c>
      <c r="G36" s="181">
        <v>2150</v>
      </c>
    </row>
    <row r="37" spans="1:13" ht="47.25">
      <c r="A37" s="215" t="s">
        <v>614</v>
      </c>
      <c r="B37" s="466" t="s">
        <v>268</v>
      </c>
      <c r="C37" s="466" t="s">
        <v>457</v>
      </c>
      <c r="D37" s="494" t="s">
        <v>458</v>
      </c>
      <c r="E37" s="176">
        <v>600</v>
      </c>
      <c r="F37" s="176">
        <v>500</v>
      </c>
      <c r="G37" s="181">
        <v>600</v>
      </c>
    </row>
    <row r="38" spans="1:13" ht="15.75" customHeight="1">
      <c r="A38" s="215" t="s">
        <v>602</v>
      </c>
      <c r="B38" s="466" t="s">
        <v>268</v>
      </c>
      <c r="C38" s="466" t="s">
        <v>457</v>
      </c>
      <c r="D38" s="494" t="s">
        <v>490</v>
      </c>
      <c r="E38" s="181">
        <v>100</v>
      </c>
      <c r="F38" s="181">
        <v>100</v>
      </c>
      <c r="G38" s="181">
        <v>100</v>
      </c>
    </row>
    <row r="39" spans="1:13" ht="15.75" customHeight="1">
      <c r="A39" s="233" t="s">
        <v>460</v>
      </c>
      <c r="B39" s="465" t="s">
        <v>268</v>
      </c>
      <c r="C39" s="465" t="s">
        <v>461</v>
      </c>
      <c r="D39" s="494"/>
      <c r="E39" s="206"/>
      <c r="F39" s="206"/>
      <c r="G39" s="208">
        <v>0</v>
      </c>
    </row>
    <row r="40" spans="1:13" s="479" customFormat="1" ht="36.75" customHeight="1">
      <c r="A40" s="485" t="s">
        <v>183</v>
      </c>
      <c r="B40" s="475" t="s">
        <v>268</v>
      </c>
      <c r="C40" s="475"/>
      <c r="D40" s="486"/>
      <c r="E40" s="121">
        <f>E41+E46+E48+E51+E58+E60+E53+E55</f>
        <v>116275.20000000001</v>
      </c>
      <c r="F40" s="121">
        <f>F41+F46+F48+F51+F58+F60+F53</f>
        <v>91825.200000000012</v>
      </c>
      <c r="G40" s="121">
        <f>G41+G46+G48+G51+G58+G60+G53</f>
        <v>91912.9</v>
      </c>
      <c r="H40" s="511"/>
    </row>
    <row r="41" spans="1:13" s="454" customFormat="1" ht="15.75" customHeight="1">
      <c r="A41" s="487" t="s">
        <v>70</v>
      </c>
      <c r="B41" s="465" t="s">
        <v>268</v>
      </c>
      <c r="C41" s="465" t="s">
        <v>138</v>
      </c>
      <c r="D41" s="488"/>
      <c r="E41" s="122">
        <v>7184.4000000000005</v>
      </c>
      <c r="F41" s="122">
        <v>6021.5999999999995</v>
      </c>
      <c r="G41" s="122">
        <v>5975.1999999999989</v>
      </c>
      <c r="H41" s="516"/>
    </row>
    <row r="42" spans="1:13" ht="15.75" customHeight="1">
      <c r="A42" s="489" t="s">
        <v>75</v>
      </c>
      <c r="B42" s="466" t="s">
        <v>268</v>
      </c>
      <c r="C42" s="466" t="s">
        <v>237</v>
      </c>
      <c r="D42" s="490" t="s">
        <v>324</v>
      </c>
      <c r="E42" s="181">
        <v>6112.1</v>
      </c>
      <c r="F42" s="181">
        <v>5455.2999999999993</v>
      </c>
      <c r="G42" s="181">
        <v>5435.2999999999993</v>
      </c>
    </row>
    <row r="43" spans="1:13" ht="31.5" customHeight="1">
      <c r="A43" s="489" t="s">
        <v>88</v>
      </c>
      <c r="B43" s="466" t="s">
        <v>268</v>
      </c>
      <c r="C43" s="466" t="s">
        <v>237</v>
      </c>
      <c r="D43" s="490" t="s">
        <v>584</v>
      </c>
      <c r="E43" s="181">
        <v>227.5</v>
      </c>
      <c r="F43" s="181">
        <v>175.8</v>
      </c>
      <c r="G43" s="181">
        <v>179.4</v>
      </c>
    </row>
    <row r="44" spans="1:13" ht="47.25" customHeight="1">
      <c r="A44" s="489" t="s">
        <v>89</v>
      </c>
      <c r="B44" s="466" t="s">
        <v>268</v>
      </c>
      <c r="C44" s="466" t="s">
        <v>237</v>
      </c>
      <c r="D44" s="490" t="s">
        <v>466</v>
      </c>
      <c r="E44" s="181">
        <v>0</v>
      </c>
      <c r="F44" s="181">
        <v>0</v>
      </c>
      <c r="G44" s="181">
        <v>0</v>
      </c>
    </row>
    <row r="45" spans="1:13" ht="15.75" customHeight="1">
      <c r="A45" s="226" t="s">
        <v>84</v>
      </c>
      <c r="B45" s="177" t="s">
        <v>268</v>
      </c>
      <c r="C45" s="179" t="s">
        <v>240</v>
      </c>
      <c r="D45" s="178" t="s">
        <v>440</v>
      </c>
      <c r="E45" s="181">
        <v>844.8</v>
      </c>
      <c r="F45" s="181">
        <v>390.5</v>
      </c>
      <c r="G45" s="181">
        <v>360.5</v>
      </c>
    </row>
    <row r="46" spans="1:13" s="454" customFormat="1" ht="15.75" customHeight="1">
      <c r="A46" s="487" t="s">
        <v>5</v>
      </c>
      <c r="B46" s="465" t="s">
        <v>268</v>
      </c>
      <c r="C46" s="465" t="s">
        <v>143</v>
      </c>
      <c r="D46" s="488"/>
      <c r="E46" s="208">
        <v>0</v>
      </c>
      <c r="F46" s="208">
        <v>0</v>
      </c>
      <c r="G46" s="208">
        <v>0</v>
      </c>
    </row>
    <row r="47" spans="1:13" ht="31.5" customHeight="1">
      <c r="A47" s="489" t="s">
        <v>92</v>
      </c>
      <c r="B47" s="466" t="s">
        <v>268</v>
      </c>
      <c r="C47" s="466" t="s">
        <v>91</v>
      </c>
      <c r="D47" s="490" t="s">
        <v>469</v>
      </c>
      <c r="E47" s="181">
        <v>0</v>
      </c>
      <c r="F47" s="181">
        <v>0</v>
      </c>
      <c r="G47" s="181">
        <v>0</v>
      </c>
    </row>
    <row r="48" spans="1:13" ht="15.75" customHeight="1">
      <c r="A48" s="487" t="s">
        <v>171</v>
      </c>
      <c r="B48" s="465" t="s">
        <v>268</v>
      </c>
      <c r="C48" s="465" t="s">
        <v>146</v>
      </c>
      <c r="D48" s="493"/>
      <c r="E48" s="208">
        <v>0</v>
      </c>
      <c r="F48" s="208">
        <v>0</v>
      </c>
      <c r="G48" s="208">
        <v>0</v>
      </c>
    </row>
    <row r="49" spans="1:7" s="456" customFormat="1" ht="15.75" customHeight="1">
      <c r="A49" s="215" t="s">
        <v>340</v>
      </c>
      <c r="B49" s="466" t="s">
        <v>268</v>
      </c>
      <c r="C49" s="466" t="s">
        <v>186</v>
      </c>
      <c r="D49" s="490" t="s">
        <v>451</v>
      </c>
      <c r="E49" s="181">
        <v>0</v>
      </c>
      <c r="F49" s="181">
        <v>0</v>
      </c>
      <c r="G49" s="181">
        <v>0</v>
      </c>
    </row>
    <row r="50" spans="1:7" ht="31.5" customHeight="1">
      <c r="A50" s="489" t="s">
        <v>604</v>
      </c>
      <c r="B50" s="466" t="s">
        <v>268</v>
      </c>
      <c r="C50" s="466" t="s">
        <v>148</v>
      </c>
      <c r="D50" s="494" t="s">
        <v>605</v>
      </c>
      <c r="E50" s="181">
        <v>0</v>
      </c>
      <c r="F50" s="181">
        <v>0</v>
      </c>
      <c r="G50" s="181">
        <v>0</v>
      </c>
    </row>
    <row r="51" spans="1:7" ht="15.75" customHeight="1">
      <c r="A51" s="233" t="s">
        <v>479</v>
      </c>
      <c r="B51" s="465" t="s">
        <v>268</v>
      </c>
      <c r="C51" s="465" t="s">
        <v>149</v>
      </c>
      <c r="D51" s="494"/>
      <c r="E51" s="208">
        <v>4587.2</v>
      </c>
      <c r="F51" s="208">
        <v>0</v>
      </c>
      <c r="G51" s="208">
        <v>0</v>
      </c>
    </row>
    <row r="52" spans="1:7" ht="47.25" customHeight="1">
      <c r="A52" s="215" t="s">
        <v>482</v>
      </c>
      <c r="B52" s="466" t="s">
        <v>268</v>
      </c>
      <c r="C52" s="466" t="s">
        <v>481</v>
      </c>
      <c r="D52" s="494" t="s">
        <v>483</v>
      </c>
      <c r="E52" s="206">
        <v>4587.2</v>
      </c>
      <c r="F52" s="206"/>
      <c r="G52" s="181"/>
    </row>
    <row r="53" spans="1:7" ht="15.75" customHeight="1">
      <c r="A53" s="222" t="s">
        <v>582</v>
      </c>
      <c r="B53" s="465" t="s">
        <v>268</v>
      </c>
      <c r="C53" s="465" t="s">
        <v>157</v>
      </c>
      <c r="D53" s="490"/>
      <c r="E53" s="181">
        <v>3224.6</v>
      </c>
      <c r="F53" s="181">
        <v>3353.6</v>
      </c>
      <c r="G53" s="181">
        <v>3487.7</v>
      </c>
    </row>
    <row r="54" spans="1:7" s="452" customFormat="1" ht="47.25" customHeight="1">
      <c r="A54" s="489" t="s">
        <v>255</v>
      </c>
      <c r="B54" s="466" t="s">
        <v>268</v>
      </c>
      <c r="C54" s="466" t="s">
        <v>497</v>
      </c>
      <c r="D54" s="490" t="s">
        <v>476</v>
      </c>
      <c r="E54" s="181">
        <v>3224.6</v>
      </c>
      <c r="F54" s="181">
        <v>3353.6</v>
      </c>
      <c r="G54" s="181">
        <v>3487.7</v>
      </c>
    </row>
    <row r="55" spans="1:7" s="452" customFormat="1" ht="47.25" customHeight="1">
      <c r="A55" s="233" t="s">
        <v>509</v>
      </c>
      <c r="B55" s="465" t="s">
        <v>268</v>
      </c>
      <c r="C55" s="465" t="s">
        <v>160</v>
      </c>
      <c r="D55" s="493"/>
      <c r="E55" s="228">
        <v>0</v>
      </c>
      <c r="F55" s="176"/>
      <c r="G55" s="176"/>
    </row>
    <row r="56" spans="1:7" s="452" customFormat="1" ht="47.25" customHeight="1">
      <c r="A56" s="215" t="s">
        <v>730</v>
      </c>
      <c r="B56" s="466" t="s">
        <v>120</v>
      </c>
      <c r="C56" s="466" t="s">
        <v>728</v>
      </c>
      <c r="D56" s="490" t="s">
        <v>622</v>
      </c>
      <c r="E56" s="176">
        <v>0</v>
      </c>
      <c r="F56" s="176"/>
      <c r="G56" s="176"/>
    </row>
    <row r="57" spans="1:7" s="452" customFormat="1" ht="47.25" customHeight="1">
      <c r="A57" s="215" t="s">
        <v>730</v>
      </c>
      <c r="B57" s="466" t="s">
        <v>268</v>
      </c>
      <c r="C57" s="466" t="s">
        <v>728</v>
      </c>
      <c r="D57" s="490" t="s">
        <v>731</v>
      </c>
      <c r="E57" s="176">
        <v>0</v>
      </c>
      <c r="F57" s="176"/>
      <c r="G57" s="176"/>
    </row>
    <row r="58" spans="1:7" s="454" customFormat="1" ht="31.5" customHeight="1">
      <c r="A58" s="487" t="s">
        <v>98</v>
      </c>
      <c r="B58" s="465" t="s">
        <v>268</v>
      </c>
      <c r="C58" s="465" t="s">
        <v>99</v>
      </c>
      <c r="D58" s="488"/>
      <c r="E58" s="208">
        <v>0</v>
      </c>
      <c r="F58" s="208">
        <v>0</v>
      </c>
      <c r="G58" s="208">
        <v>0</v>
      </c>
    </row>
    <row r="59" spans="1:7" s="455" customFormat="1" ht="31.5" customHeight="1">
      <c r="A59" s="487" t="s">
        <v>98</v>
      </c>
      <c r="B59" s="465" t="s">
        <v>268</v>
      </c>
      <c r="C59" s="465" t="s">
        <v>100</v>
      </c>
      <c r="D59" s="488" t="s">
        <v>337</v>
      </c>
      <c r="E59" s="208">
        <v>0</v>
      </c>
      <c r="F59" s="208">
        <v>0</v>
      </c>
      <c r="G59" s="208">
        <v>0</v>
      </c>
    </row>
    <row r="60" spans="1:7" s="454" customFormat="1" ht="31.5" customHeight="1">
      <c r="A60" s="487" t="s">
        <v>102</v>
      </c>
      <c r="B60" s="465" t="s">
        <v>268</v>
      </c>
      <c r="C60" s="465" t="s">
        <v>161</v>
      </c>
      <c r="D60" s="488"/>
      <c r="E60" s="208">
        <v>101279</v>
      </c>
      <c r="F60" s="208">
        <v>82450</v>
      </c>
      <c r="G60" s="208">
        <v>82450</v>
      </c>
    </row>
    <row r="61" spans="1:7" ht="31.5" customHeight="1">
      <c r="A61" s="489" t="s">
        <v>343</v>
      </c>
      <c r="B61" s="466" t="s">
        <v>268</v>
      </c>
      <c r="C61" s="466" t="s">
        <v>162</v>
      </c>
      <c r="D61" s="494" t="s">
        <v>356</v>
      </c>
      <c r="E61" s="181">
        <v>56821</v>
      </c>
      <c r="F61" s="181">
        <v>57367.9</v>
      </c>
      <c r="G61" s="181">
        <v>57331</v>
      </c>
    </row>
    <row r="62" spans="1:7" ht="31.5" customHeight="1">
      <c r="A62" s="489" t="s">
        <v>342</v>
      </c>
      <c r="B62" s="466" t="s">
        <v>268</v>
      </c>
      <c r="C62" s="466" t="s">
        <v>162</v>
      </c>
      <c r="D62" s="494" t="s">
        <v>484</v>
      </c>
      <c r="E62" s="181">
        <v>2410</v>
      </c>
      <c r="F62" s="181">
        <v>1863.1</v>
      </c>
      <c r="G62" s="181">
        <v>1900</v>
      </c>
    </row>
    <row r="63" spans="1:7" ht="31.5" customHeight="1">
      <c r="A63" s="489" t="s">
        <v>104</v>
      </c>
      <c r="B63" s="466" t="s">
        <v>268</v>
      </c>
      <c r="C63" s="466" t="s">
        <v>409</v>
      </c>
      <c r="D63" s="494" t="s">
        <v>346</v>
      </c>
      <c r="E63" s="181">
        <v>30407</v>
      </c>
      <c r="F63" s="181">
        <v>22166</v>
      </c>
      <c r="G63" s="181">
        <v>22166</v>
      </c>
    </row>
    <row r="64" spans="1:7" ht="15.75" customHeight="1">
      <c r="A64" s="489" t="s">
        <v>358</v>
      </c>
      <c r="B64" s="466" t="s">
        <v>268</v>
      </c>
      <c r="C64" s="466" t="s">
        <v>409</v>
      </c>
      <c r="D64" s="494" t="s">
        <v>359</v>
      </c>
      <c r="E64" s="181">
        <v>1053</v>
      </c>
      <c r="F64" s="181">
        <v>1053</v>
      </c>
      <c r="G64" s="181">
        <v>1053</v>
      </c>
    </row>
    <row r="65" spans="1:41" ht="15.75" customHeight="1">
      <c r="A65" s="492" t="s">
        <v>740</v>
      </c>
      <c r="B65" s="466" t="s">
        <v>268</v>
      </c>
      <c r="C65" s="466" t="s">
        <v>409</v>
      </c>
      <c r="D65" s="494" t="s">
        <v>741</v>
      </c>
      <c r="E65" s="204">
        <v>10588</v>
      </c>
      <c r="F65" s="204">
        <v>0</v>
      </c>
      <c r="G65" s="204">
        <v>0</v>
      </c>
      <c r="H65" s="455"/>
      <c r="I65" s="455"/>
      <c r="J65" s="455"/>
      <c r="K65" s="455"/>
      <c r="L65" s="455"/>
      <c r="M65" s="500"/>
      <c r="N65" s="500"/>
      <c r="O65" s="500"/>
      <c r="P65" s="500"/>
      <c r="Q65" s="500"/>
      <c r="R65" s="500"/>
      <c r="S65" s="500"/>
      <c r="T65" s="500"/>
      <c r="U65" s="500"/>
      <c r="V65" s="500"/>
      <c r="W65" s="500"/>
      <c r="X65" s="500"/>
      <c r="Y65" s="500"/>
      <c r="Z65" s="500"/>
      <c r="AA65" s="500"/>
      <c r="AB65" s="500"/>
      <c r="AC65" s="500"/>
      <c r="AD65" s="500"/>
      <c r="AE65" s="500"/>
      <c r="AF65" s="500"/>
      <c r="AG65" s="500"/>
      <c r="AH65" s="500"/>
      <c r="AI65" s="500"/>
      <c r="AJ65" s="500"/>
      <c r="AK65" s="500"/>
      <c r="AL65" s="500"/>
      <c r="AM65" s="500"/>
      <c r="AN65" s="500"/>
      <c r="AO65" s="500"/>
    </row>
    <row r="66" spans="1:41" s="478" customFormat="1" ht="31.5" customHeight="1">
      <c r="A66" s="495" t="s">
        <v>228</v>
      </c>
      <c r="B66" s="477" t="s">
        <v>268</v>
      </c>
      <c r="C66" s="477"/>
      <c r="D66" s="496"/>
      <c r="E66" s="117">
        <f>E69+E68+E74</f>
        <v>3619.2000000000003</v>
      </c>
      <c r="F66" s="117">
        <f>F69+F68+F74</f>
        <v>2875.8999999999996</v>
      </c>
      <c r="G66" s="117">
        <f>G69+G68+G74</f>
        <v>2891.2999999999997</v>
      </c>
    </row>
    <row r="67" spans="1:41" s="454" customFormat="1" ht="15.75" customHeight="1">
      <c r="A67" s="487" t="s">
        <v>70</v>
      </c>
      <c r="B67" s="465" t="s">
        <v>268</v>
      </c>
      <c r="C67" s="465" t="s">
        <v>138</v>
      </c>
      <c r="D67" s="488"/>
      <c r="E67" s="208">
        <v>679.4</v>
      </c>
      <c r="F67" s="208">
        <v>445</v>
      </c>
      <c r="G67" s="208">
        <v>445</v>
      </c>
    </row>
    <row r="68" spans="1:41" s="180" customFormat="1" ht="18.75" customHeight="1">
      <c r="A68" s="489" t="s">
        <v>84</v>
      </c>
      <c r="B68" s="466" t="s">
        <v>268</v>
      </c>
      <c r="C68" s="466" t="s">
        <v>240</v>
      </c>
      <c r="D68" s="494" t="s">
        <v>440</v>
      </c>
      <c r="E68" s="181">
        <v>679.4</v>
      </c>
      <c r="F68" s="181">
        <v>445</v>
      </c>
      <c r="G68" s="181">
        <v>445</v>
      </c>
    </row>
    <row r="69" spans="1:41" ht="15.75" customHeight="1">
      <c r="A69" s="221" t="s">
        <v>492</v>
      </c>
      <c r="B69" s="465" t="s">
        <v>268</v>
      </c>
      <c r="C69" s="465" t="s">
        <v>146</v>
      </c>
      <c r="D69" s="488"/>
      <c r="E69" s="208">
        <v>2939.8</v>
      </c>
      <c r="F69" s="208">
        <v>2430.8999999999996</v>
      </c>
      <c r="G69" s="208">
        <v>2446.2999999999997</v>
      </c>
    </row>
    <row r="70" spans="1:41" ht="15.75" customHeight="1">
      <c r="A70" s="489" t="s">
        <v>75</v>
      </c>
      <c r="B70" s="466" t="s">
        <v>268</v>
      </c>
      <c r="C70" s="466" t="s">
        <v>147</v>
      </c>
      <c r="D70" s="490" t="s">
        <v>324</v>
      </c>
      <c r="E70" s="181">
        <v>1814</v>
      </c>
      <c r="F70" s="181">
        <v>1637.9</v>
      </c>
      <c r="G70" s="181">
        <v>1637.9</v>
      </c>
    </row>
    <row r="71" spans="1:41" ht="31.5" customHeight="1">
      <c r="A71" s="215" t="s">
        <v>474</v>
      </c>
      <c r="B71" s="466" t="s">
        <v>268</v>
      </c>
      <c r="C71" s="466" t="s">
        <v>147</v>
      </c>
      <c r="D71" s="490" t="s">
        <v>734</v>
      </c>
      <c r="E71" s="181">
        <v>929.9</v>
      </c>
      <c r="F71" s="181">
        <v>718.8</v>
      </c>
      <c r="G71" s="181">
        <v>732.8</v>
      </c>
    </row>
    <row r="72" spans="1:41" ht="47.25" customHeight="1">
      <c r="A72" s="215" t="s">
        <v>475</v>
      </c>
      <c r="B72" s="466" t="s">
        <v>268</v>
      </c>
      <c r="C72" s="466" t="s">
        <v>147</v>
      </c>
      <c r="D72" s="490" t="s">
        <v>735</v>
      </c>
      <c r="E72" s="181">
        <v>95.9</v>
      </c>
      <c r="F72" s="181">
        <v>74.2</v>
      </c>
      <c r="G72" s="181">
        <v>75.599999999999994</v>
      </c>
    </row>
    <row r="73" spans="1:41" s="453" customFormat="1" ht="31.5" customHeight="1">
      <c r="A73" s="220" t="s">
        <v>494</v>
      </c>
      <c r="B73" s="466" t="s">
        <v>268</v>
      </c>
      <c r="C73" s="466" t="s">
        <v>147</v>
      </c>
      <c r="D73" s="490" t="s">
        <v>495</v>
      </c>
      <c r="E73" s="176">
        <v>100</v>
      </c>
      <c r="F73" s="176"/>
      <c r="G73" s="181"/>
    </row>
    <row r="74" spans="1:41" s="453" customFormat="1" ht="15.75" customHeight="1">
      <c r="A74" s="233" t="s">
        <v>489</v>
      </c>
      <c r="B74" s="465" t="s">
        <v>268</v>
      </c>
      <c r="C74" s="465" t="s">
        <v>157</v>
      </c>
      <c r="D74" s="493"/>
      <c r="E74" s="208">
        <v>0</v>
      </c>
      <c r="F74" s="208">
        <v>0</v>
      </c>
      <c r="G74" s="208">
        <v>0</v>
      </c>
    </row>
    <row r="75" spans="1:41" s="453" customFormat="1" ht="47.25" customHeight="1">
      <c r="A75" s="215" t="s">
        <v>498</v>
      </c>
      <c r="B75" s="466" t="s">
        <v>268</v>
      </c>
      <c r="C75" s="466" t="s">
        <v>497</v>
      </c>
      <c r="D75" s="490" t="s">
        <v>499</v>
      </c>
      <c r="E75" s="181">
        <v>0</v>
      </c>
      <c r="F75" s="181">
        <v>0</v>
      </c>
      <c r="G75" s="181">
        <v>0</v>
      </c>
    </row>
    <row r="76" spans="1:41" s="453" customFormat="1" ht="15.75" customHeight="1">
      <c r="A76" s="491" t="s">
        <v>502</v>
      </c>
      <c r="B76" s="466" t="s">
        <v>268</v>
      </c>
      <c r="C76" s="466" t="s">
        <v>497</v>
      </c>
      <c r="D76" s="490" t="s">
        <v>503</v>
      </c>
      <c r="E76" s="181">
        <v>0</v>
      </c>
      <c r="F76" s="181">
        <v>0</v>
      </c>
      <c r="G76" s="181">
        <v>0</v>
      </c>
    </row>
    <row r="77" spans="1:41" s="476" customFormat="1" ht="47.25" customHeight="1">
      <c r="A77" s="495" t="s">
        <v>107</v>
      </c>
      <c r="B77" s="475" t="s">
        <v>268</v>
      </c>
      <c r="C77" s="475"/>
      <c r="D77" s="486"/>
      <c r="E77" s="121">
        <f>E78+E84+E86+E92+E80+E95</f>
        <v>122667.9</v>
      </c>
      <c r="F77" s="121">
        <f>F78+F84+F86+F92+F80+F95</f>
        <v>100242.61999999998</v>
      </c>
      <c r="G77" s="121">
        <f>G78+G84+G86+G92+G80+G95</f>
        <v>101860.12</v>
      </c>
      <c r="H77" s="518"/>
    </row>
    <row r="78" spans="1:41" s="454" customFormat="1" ht="15.75" customHeight="1">
      <c r="A78" s="487" t="s">
        <v>70</v>
      </c>
      <c r="B78" s="465" t="s">
        <v>268</v>
      </c>
      <c r="C78" s="465" t="s">
        <v>138</v>
      </c>
      <c r="D78" s="488"/>
      <c r="E78" s="122">
        <v>3503.2</v>
      </c>
      <c r="F78" s="122">
        <v>2422.6999999999998</v>
      </c>
      <c r="G78" s="122">
        <v>2422.6999999999998</v>
      </c>
    </row>
    <row r="79" spans="1:41" ht="15.75" customHeight="1">
      <c r="A79" s="489" t="s">
        <v>84</v>
      </c>
      <c r="B79" s="466" t="s">
        <v>268</v>
      </c>
      <c r="C79" s="466" t="s">
        <v>240</v>
      </c>
      <c r="D79" s="494" t="s">
        <v>440</v>
      </c>
      <c r="E79" s="181">
        <v>3503.2</v>
      </c>
      <c r="F79" s="181">
        <v>2422.6999999999998</v>
      </c>
      <c r="G79" s="181">
        <v>2422.6999999999998</v>
      </c>
    </row>
    <row r="80" spans="1:41" ht="15.75" customHeight="1">
      <c r="A80" s="233" t="s">
        <v>492</v>
      </c>
      <c r="B80" s="465" t="s">
        <v>268</v>
      </c>
      <c r="C80" s="465" t="s">
        <v>146</v>
      </c>
      <c r="D80" s="488"/>
      <c r="E80" s="208">
        <v>6.9</v>
      </c>
      <c r="F80" s="208">
        <v>6</v>
      </c>
      <c r="G80" s="208">
        <v>6.3000000000000007</v>
      </c>
    </row>
    <row r="81" spans="1:13" ht="15.75" customHeight="1">
      <c r="A81" s="215" t="s">
        <v>340</v>
      </c>
      <c r="B81" s="466" t="s">
        <v>268</v>
      </c>
      <c r="C81" s="466" t="s">
        <v>186</v>
      </c>
      <c r="D81" s="494" t="s">
        <v>451</v>
      </c>
      <c r="E81" s="181">
        <v>0</v>
      </c>
      <c r="F81" s="181">
        <v>0</v>
      </c>
      <c r="G81" s="181">
        <v>0</v>
      </c>
    </row>
    <row r="82" spans="1:13" s="456" customFormat="1" ht="63" customHeight="1">
      <c r="A82" s="489" t="s">
        <v>535</v>
      </c>
      <c r="B82" s="466" t="s">
        <v>268</v>
      </c>
      <c r="C82" s="466" t="s">
        <v>148</v>
      </c>
      <c r="D82" s="490" t="s">
        <v>534</v>
      </c>
      <c r="E82" s="181">
        <v>4.4000000000000004</v>
      </c>
      <c r="F82" s="181">
        <v>3.4</v>
      </c>
      <c r="G82" s="181">
        <v>3.6</v>
      </c>
    </row>
    <row r="83" spans="1:13" s="456" customFormat="1" ht="63" customHeight="1">
      <c r="A83" s="489" t="s">
        <v>256</v>
      </c>
      <c r="B83" s="466" t="s">
        <v>268</v>
      </c>
      <c r="C83" s="466" t="s">
        <v>148</v>
      </c>
      <c r="D83" s="490" t="s">
        <v>477</v>
      </c>
      <c r="E83" s="181">
        <v>2.5</v>
      </c>
      <c r="F83" s="181">
        <v>2.6</v>
      </c>
      <c r="G83" s="181">
        <v>2.7</v>
      </c>
    </row>
    <row r="84" spans="1:13" s="454" customFormat="1" ht="15.75" customHeight="1">
      <c r="A84" s="487" t="s">
        <v>97</v>
      </c>
      <c r="B84" s="465" t="s">
        <v>268</v>
      </c>
      <c r="C84" s="465" t="s">
        <v>149</v>
      </c>
      <c r="D84" s="488"/>
      <c r="E84" s="208">
        <v>1190.0999999999999</v>
      </c>
      <c r="F84" s="208">
        <v>1055.3</v>
      </c>
      <c r="G84" s="208">
        <v>1055.3</v>
      </c>
    </row>
    <row r="85" spans="1:13" ht="39" customHeight="1">
      <c r="A85" s="489" t="s">
        <v>75</v>
      </c>
      <c r="B85" s="466" t="s">
        <v>268</v>
      </c>
      <c r="C85" s="466" t="s">
        <v>150</v>
      </c>
      <c r="D85" s="490" t="s">
        <v>324</v>
      </c>
      <c r="E85" s="181">
        <v>1190.0999999999999</v>
      </c>
      <c r="F85" s="181">
        <v>1055.3</v>
      </c>
      <c r="G85" s="181">
        <v>1055.3</v>
      </c>
    </row>
    <row r="86" spans="1:13" s="454" customFormat="1" ht="15.75" customHeight="1">
      <c r="A86" s="487" t="s">
        <v>172</v>
      </c>
      <c r="B86" s="465" t="s">
        <v>268</v>
      </c>
      <c r="C86" s="465" t="s">
        <v>151</v>
      </c>
      <c r="D86" s="488"/>
      <c r="E86" s="208">
        <v>97310.5</v>
      </c>
      <c r="F86" s="208">
        <v>76257.859999999986</v>
      </c>
      <c r="G86" s="208">
        <v>88629.459999999992</v>
      </c>
    </row>
    <row r="87" spans="1:13" ht="15.75" customHeight="1">
      <c r="A87" s="489" t="s">
        <v>113</v>
      </c>
      <c r="B87" s="466" t="s">
        <v>268</v>
      </c>
      <c r="C87" s="466" t="s">
        <v>152</v>
      </c>
      <c r="D87" s="494" t="s">
        <v>349</v>
      </c>
      <c r="E87" s="181">
        <v>19875.2</v>
      </c>
      <c r="F87" s="181">
        <v>16578</v>
      </c>
      <c r="G87" s="181">
        <v>19875.2</v>
      </c>
    </row>
    <row r="88" spans="1:13" ht="24.75" customHeight="1">
      <c r="A88" s="489" t="s">
        <v>114</v>
      </c>
      <c r="B88" s="466" t="s">
        <v>268</v>
      </c>
      <c r="C88" s="466" t="s">
        <v>153</v>
      </c>
      <c r="D88" s="494" t="s">
        <v>350</v>
      </c>
      <c r="E88" s="181">
        <v>58851.7</v>
      </c>
      <c r="F88" s="181">
        <v>45808.399999999994</v>
      </c>
      <c r="G88" s="181">
        <v>50170.66</v>
      </c>
    </row>
    <row r="89" spans="1:13" ht="15.75" customHeight="1">
      <c r="A89" s="489" t="s">
        <v>115</v>
      </c>
      <c r="B89" s="466" t="s">
        <v>268</v>
      </c>
      <c r="C89" s="466" t="s">
        <v>536</v>
      </c>
      <c r="D89" s="494" t="s">
        <v>354</v>
      </c>
      <c r="E89" s="181">
        <v>3883</v>
      </c>
      <c r="F89" s="181">
        <v>2810.96</v>
      </c>
      <c r="G89" s="181">
        <v>3883</v>
      </c>
    </row>
    <row r="90" spans="1:13" ht="15.75" customHeight="1">
      <c r="A90" s="489" t="s">
        <v>116</v>
      </c>
      <c r="B90" s="466" t="s">
        <v>268</v>
      </c>
      <c r="C90" s="466" t="s">
        <v>536</v>
      </c>
      <c r="D90" s="494" t="s">
        <v>353</v>
      </c>
      <c r="E90" s="181">
        <v>14493.9</v>
      </c>
      <c r="F90" s="181">
        <v>10890.5</v>
      </c>
      <c r="G90" s="181">
        <v>14493.9</v>
      </c>
    </row>
    <row r="91" spans="1:13" ht="34.5" customHeight="1">
      <c r="A91" s="489" t="s">
        <v>117</v>
      </c>
      <c r="B91" s="466" t="s">
        <v>268</v>
      </c>
      <c r="C91" s="466" t="s">
        <v>154</v>
      </c>
      <c r="D91" s="494" t="s">
        <v>348</v>
      </c>
      <c r="E91" s="181">
        <v>206.7</v>
      </c>
      <c r="F91" s="181">
        <v>170</v>
      </c>
      <c r="G91" s="181">
        <v>206.7</v>
      </c>
    </row>
    <row r="92" spans="1:13" s="454" customFormat="1" ht="31.5" customHeight="1">
      <c r="A92" s="487" t="s">
        <v>175</v>
      </c>
      <c r="B92" s="465" t="s">
        <v>268</v>
      </c>
      <c r="C92" s="465" t="s">
        <v>155</v>
      </c>
      <c r="D92" s="488"/>
      <c r="E92" s="208">
        <v>1589.2</v>
      </c>
      <c r="F92" s="208">
        <v>1432.76</v>
      </c>
      <c r="G92" s="208">
        <v>1642.76</v>
      </c>
    </row>
    <row r="93" spans="1:13" s="455" customFormat="1" ht="47.25" customHeight="1">
      <c r="A93" s="489" t="s">
        <v>177</v>
      </c>
      <c r="B93" s="466" t="s">
        <v>268</v>
      </c>
      <c r="C93" s="466" t="s">
        <v>156</v>
      </c>
      <c r="D93" s="494" t="s">
        <v>351</v>
      </c>
      <c r="E93" s="181">
        <v>1184</v>
      </c>
      <c r="F93" s="181">
        <v>974</v>
      </c>
      <c r="G93" s="181">
        <v>1184</v>
      </c>
    </row>
    <row r="94" spans="1:13" ht="15.75" customHeight="1">
      <c r="A94" s="489" t="s">
        <v>118</v>
      </c>
      <c r="B94" s="466" t="s">
        <v>268</v>
      </c>
      <c r="C94" s="466" t="s">
        <v>156</v>
      </c>
      <c r="D94" s="494" t="s">
        <v>352</v>
      </c>
      <c r="E94" s="181">
        <v>405.2</v>
      </c>
      <c r="F94" s="181">
        <v>458.76</v>
      </c>
      <c r="G94" s="181">
        <v>458.76</v>
      </c>
    </row>
    <row r="95" spans="1:13" ht="31.5" customHeight="1">
      <c r="A95" s="487" t="s">
        <v>178</v>
      </c>
      <c r="B95" s="465" t="s">
        <v>268</v>
      </c>
      <c r="C95" s="465" t="s">
        <v>157</v>
      </c>
      <c r="D95" s="488"/>
      <c r="E95" s="208">
        <v>19068</v>
      </c>
      <c r="F95" s="208">
        <v>19068</v>
      </c>
      <c r="G95" s="208">
        <v>8103.6</v>
      </c>
      <c r="H95" s="454"/>
      <c r="I95" s="454"/>
      <c r="J95" s="454"/>
      <c r="K95" s="454"/>
      <c r="L95" s="454"/>
      <c r="M95" s="454"/>
    </row>
    <row r="96" spans="1:13" ht="31.5" customHeight="1">
      <c r="A96" s="215" t="s">
        <v>623</v>
      </c>
      <c r="B96" s="466" t="s">
        <v>268</v>
      </c>
      <c r="C96" s="466" t="s">
        <v>159</v>
      </c>
      <c r="D96" s="490" t="s">
        <v>624</v>
      </c>
      <c r="E96" s="181">
        <v>19068</v>
      </c>
      <c r="F96" s="181">
        <v>19068</v>
      </c>
      <c r="G96" s="181">
        <v>8103.6</v>
      </c>
    </row>
    <row r="97" spans="1:41" ht="47.25" customHeight="1">
      <c r="A97" s="495" t="s">
        <v>539</v>
      </c>
      <c r="B97" s="475" t="s">
        <v>268</v>
      </c>
      <c r="C97" s="475"/>
      <c r="D97" s="486"/>
      <c r="E97" s="121">
        <f>E100+E98</f>
        <v>26365.4</v>
      </c>
      <c r="F97" s="121">
        <f t="shared" ref="F97:G97" si="0">F98</f>
        <v>24318.699999999997</v>
      </c>
      <c r="G97" s="121">
        <f t="shared" si="0"/>
        <v>24318.699999999997</v>
      </c>
    </row>
    <row r="98" spans="1:41" ht="14.45" customHeight="1">
      <c r="A98" s="487" t="s">
        <v>70</v>
      </c>
      <c r="B98" s="465" t="s">
        <v>268</v>
      </c>
      <c r="C98" s="465" t="s">
        <v>138</v>
      </c>
      <c r="D98" s="488"/>
      <c r="E98" s="208">
        <v>23508.15</v>
      </c>
      <c r="F98" s="208">
        <v>24318.699999999997</v>
      </c>
      <c r="G98" s="208">
        <v>24318.699999999997</v>
      </c>
      <c r="H98" s="210"/>
    </row>
    <row r="99" spans="1:41" ht="31.5" customHeight="1">
      <c r="A99" s="261" t="s">
        <v>540</v>
      </c>
      <c r="B99" s="466" t="s">
        <v>268</v>
      </c>
      <c r="C99" s="466" t="s">
        <v>240</v>
      </c>
      <c r="D99" s="494" t="s">
        <v>541</v>
      </c>
      <c r="E99" s="208">
        <v>23508.15</v>
      </c>
      <c r="F99" s="208">
        <v>24318.699999999997</v>
      </c>
      <c r="G99" s="208">
        <v>24318.699999999997</v>
      </c>
    </row>
    <row r="100" spans="1:41" s="512" customFormat="1" ht="31.5" customHeight="1">
      <c r="A100" s="510" t="s">
        <v>800</v>
      </c>
      <c r="B100" s="515" t="s">
        <v>268</v>
      </c>
      <c r="C100" s="515" t="s">
        <v>145</v>
      </c>
      <c r="D100" s="509"/>
      <c r="E100" s="440">
        <v>2857.25</v>
      </c>
      <c r="F100" s="440">
        <v>0</v>
      </c>
      <c r="G100" s="440">
        <v>0</v>
      </c>
      <c r="H100" s="520"/>
    </row>
    <row r="101" spans="1:41" s="512" customFormat="1" ht="31.5" customHeight="1">
      <c r="A101" s="525" t="s">
        <v>803</v>
      </c>
      <c r="B101" s="501" t="s">
        <v>268</v>
      </c>
      <c r="C101" s="501" t="s">
        <v>802</v>
      </c>
      <c r="D101" s="514" t="s">
        <v>804</v>
      </c>
      <c r="E101" s="440">
        <v>2857.25</v>
      </c>
      <c r="F101" s="440"/>
      <c r="G101" s="440"/>
    </row>
    <row r="102" spans="1:41" ht="47.25" customHeight="1">
      <c r="A102" s="495" t="s">
        <v>787</v>
      </c>
      <c r="B102" s="475" t="s">
        <v>268</v>
      </c>
      <c r="C102" s="475"/>
      <c r="D102" s="486"/>
      <c r="E102" s="121">
        <f>E103</f>
        <v>1638</v>
      </c>
      <c r="F102" s="121">
        <f t="shared" ref="F102:G102" si="1">F103</f>
        <v>0</v>
      </c>
      <c r="G102" s="121">
        <f t="shared" si="1"/>
        <v>0</v>
      </c>
    </row>
    <row r="103" spans="1:41" ht="14.45" customHeight="1">
      <c r="A103" s="487" t="s">
        <v>70</v>
      </c>
      <c r="B103" s="465" t="s">
        <v>268</v>
      </c>
      <c r="C103" s="465" t="s">
        <v>138</v>
      </c>
      <c r="D103" s="488"/>
      <c r="E103" s="208">
        <v>1638</v>
      </c>
      <c r="F103" s="208">
        <v>0</v>
      </c>
      <c r="G103" s="208">
        <v>0</v>
      </c>
      <c r="H103" s="210"/>
    </row>
    <row r="104" spans="1:41" ht="31.5" customHeight="1">
      <c r="A104" s="261" t="s">
        <v>540</v>
      </c>
      <c r="B104" s="466" t="s">
        <v>268</v>
      </c>
      <c r="C104" s="466" t="s">
        <v>240</v>
      </c>
      <c r="D104" s="494" t="s">
        <v>796</v>
      </c>
      <c r="E104" s="208">
        <v>1638</v>
      </c>
      <c r="F104" s="208">
        <v>0</v>
      </c>
      <c r="G104" s="208">
        <v>0</v>
      </c>
    </row>
    <row r="105" spans="1:41" s="476" customFormat="1" ht="31.5" customHeight="1">
      <c r="A105" s="495" t="s">
        <v>119</v>
      </c>
      <c r="B105" s="475" t="s">
        <v>120</v>
      </c>
      <c r="C105" s="475"/>
      <c r="D105" s="486"/>
      <c r="E105" s="121">
        <f>E106+E108+E112+E120</f>
        <v>91298.145999999993</v>
      </c>
      <c r="F105" s="121">
        <f>F106+F108+F112+F120</f>
        <v>62525.9</v>
      </c>
      <c r="G105" s="121">
        <f>G106+G108+G112+G120</f>
        <v>51133.100000000006</v>
      </c>
      <c r="H105" s="518"/>
    </row>
    <row r="106" spans="1:41" s="454" customFormat="1" ht="15.75" customHeight="1">
      <c r="A106" s="487" t="s">
        <v>70</v>
      </c>
      <c r="B106" s="465" t="s">
        <v>120</v>
      </c>
      <c r="C106" s="465" t="s">
        <v>138</v>
      </c>
      <c r="D106" s="488"/>
      <c r="E106" s="208">
        <v>1057.0999999999999</v>
      </c>
      <c r="F106" s="208">
        <v>942.5</v>
      </c>
      <c r="G106" s="208">
        <v>942.5</v>
      </c>
    </row>
    <row r="107" spans="1:41" s="454" customFormat="1" ht="15.75" customHeight="1">
      <c r="A107" s="487" t="s">
        <v>332</v>
      </c>
      <c r="B107" s="465" t="s">
        <v>120</v>
      </c>
      <c r="C107" s="465" t="s">
        <v>240</v>
      </c>
      <c r="D107" s="488" t="s">
        <v>440</v>
      </c>
      <c r="E107" s="208">
        <v>1057.0999999999999</v>
      </c>
      <c r="F107" s="208">
        <v>942.5</v>
      </c>
      <c r="G107" s="208">
        <v>942.5</v>
      </c>
    </row>
    <row r="108" spans="1:41" s="454" customFormat="1" ht="15.75" customHeight="1">
      <c r="A108" s="487" t="s">
        <v>505</v>
      </c>
      <c r="B108" s="465" t="s">
        <v>120</v>
      </c>
      <c r="C108" s="465" t="s">
        <v>151</v>
      </c>
      <c r="D108" s="488"/>
      <c r="E108" s="208">
        <v>56822.2</v>
      </c>
      <c r="F108" s="208">
        <v>38862.5</v>
      </c>
      <c r="G108" s="208">
        <v>31060.300000000003</v>
      </c>
    </row>
    <row r="109" spans="1:41" ht="15.75" customHeight="1">
      <c r="A109" s="489" t="s">
        <v>115</v>
      </c>
      <c r="B109" s="466" t="s">
        <v>120</v>
      </c>
      <c r="C109" s="466" t="s">
        <v>536</v>
      </c>
      <c r="D109" s="494" t="s">
        <v>354</v>
      </c>
      <c r="E109" s="181">
        <v>37917.199999999997</v>
      </c>
      <c r="F109" s="181">
        <v>38762.5</v>
      </c>
      <c r="G109" s="181">
        <v>30960.300000000003</v>
      </c>
    </row>
    <row r="110" spans="1:41" ht="47.25">
      <c r="A110" s="492" t="s">
        <v>740</v>
      </c>
      <c r="B110" s="466" t="s">
        <v>120</v>
      </c>
      <c r="C110" s="466" t="s">
        <v>536</v>
      </c>
      <c r="D110" s="494" t="s">
        <v>741</v>
      </c>
      <c r="E110" s="204">
        <v>18805</v>
      </c>
      <c r="F110" s="204">
        <v>0</v>
      </c>
      <c r="G110" s="204">
        <v>0</v>
      </c>
      <c r="H110" s="455"/>
      <c r="I110" s="455"/>
      <c r="J110" s="455"/>
      <c r="K110" s="455"/>
      <c r="L110" s="455"/>
      <c r="M110" s="500"/>
      <c r="N110" s="500"/>
      <c r="O110" s="500"/>
      <c r="P110" s="500"/>
      <c r="Q110" s="500"/>
      <c r="R110" s="500"/>
      <c r="S110" s="500"/>
      <c r="T110" s="500"/>
      <c r="U110" s="500"/>
      <c r="V110" s="500"/>
      <c r="W110" s="500"/>
      <c r="X110" s="500"/>
      <c r="Y110" s="500"/>
      <c r="Z110" s="500"/>
      <c r="AA110" s="500"/>
      <c r="AB110" s="500"/>
      <c r="AC110" s="500"/>
      <c r="AD110" s="500"/>
      <c r="AE110" s="500"/>
      <c r="AF110" s="500"/>
      <c r="AG110" s="500"/>
      <c r="AH110" s="500"/>
      <c r="AI110" s="500"/>
      <c r="AJ110" s="500"/>
      <c r="AK110" s="500"/>
      <c r="AL110" s="500"/>
      <c r="AM110" s="500"/>
      <c r="AN110" s="500"/>
      <c r="AO110" s="500"/>
    </row>
    <row r="111" spans="1:41" ht="15.75" customHeight="1">
      <c r="A111" s="489" t="s">
        <v>610</v>
      </c>
      <c r="B111" s="466" t="s">
        <v>120</v>
      </c>
      <c r="C111" s="466" t="s">
        <v>522</v>
      </c>
      <c r="D111" s="490" t="s">
        <v>611</v>
      </c>
      <c r="E111" s="176">
        <v>100</v>
      </c>
      <c r="F111" s="176">
        <v>100</v>
      </c>
      <c r="G111" s="176">
        <v>100</v>
      </c>
    </row>
    <row r="112" spans="1:41" s="454" customFormat="1" ht="31.5" customHeight="1">
      <c r="A112" s="487" t="s">
        <v>175</v>
      </c>
      <c r="B112" s="465" t="s">
        <v>120</v>
      </c>
      <c r="C112" s="465" t="s">
        <v>155</v>
      </c>
      <c r="D112" s="488"/>
      <c r="E112" s="208">
        <v>32418.846000000001</v>
      </c>
      <c r="F112" s="208">
        <v>21720.9</v>
      </c>
      <c r="G112" s="208">
        <v>18130.3</v>
      </c>
    </row>
    <row r="113" spans="1:41" ht="47.25" customHeight="1">
      <c r="A113" s="489" t="s">
        <v>177</v>
      </c>
      <c r="B113" s="466" t="s">
        <v>120</v>
      </c>
      <c r="C113" s="466" t="s">
        <v>156</v>
      </c>
      <c r="D113" s="494" t="s">
        <v>351</v>
      </c>
      <c r="E113" s="181">
        <v>10530.8</v>
      </c>
      <c r="F113" s="181">
        <v>10403.6</v>
      </c>
      <c r="G113" s="181">
        <v>8571.2000000000007</v>
      </c>
    </row>
    <row r="114" spans="1:41" ht="15.75" customHeight="1">
      <c r="A114" s="489" t="s">
        <v>118</v>
      </c>
      <c r="B114" s="466" t="s">
        <v>120</v>
      </c>
      <c r="C114" s="466" t="s">
        <v>156</v>
      </c>
      <c r="D114" s="494" t="s">
        <v>352</v>
      </c>
      <c r="E114" s="181">
        <v>8382.7000000000007</v>
      </c>
      <c r="F114" s="181">
        <v>8543.2000000000007</v>
      </c>
      <c r="G114" s="181">
        <v>6835</v>
      </c>
    </row>
    <row r="115" spans="1:41" ht="47.25">
      <c r="A115" s="492" t="s">
        <v>740</v>
      </c>
      <c r="B115" s="466" t="s">
        <v>120</v>
      </c>
      <c r="C115" s="466" t="s">
        <v>156</v>
      </c>
      <c r="D115" s="494" t="s">
        <v>741</v>
      </c>
      <c r="E115" s="204">
        <v>9172.7459999999992</v>
      </c>
      <c r="F115" s="204">
        <v>0</v>
      </c>
      <c r="G115" s="204">
        <v>0</v>
      </c>
      <c r="H115" s="455"/>
      <c r="I115" s="455"/>
      <c r="J115" s="455"/>
      <c r="K115" s="455"/>
      <c r="L115" s="455"/>
      <c r="M115" s="500"/>
      <c r="N115" s="500"/>
      <c r="O115" s="500"/>
      <c r="P115" s="500"/>
      <c r="Q115" s="500"/>
      <c r="R115" s="500"/>
      <c r="S115" s="500"/>
      <c r="T115" s="500"/>
      <c r="U115" s="500"/>
      <c r="V115" s="500"/>
      <c r="W115" s="500"/>
      <c r="X115" s="500"/>
      <c r="Y115" s="500"/>
      <c r="Z115" s="500"/>
      <c r="AA115" s="500"/>
      <c r="AB115" s="500"/>
      <c r="AC115" s="500"/>
      <c r="AD115" s="500"/>
      <c r="AE115" s="500"/>
      <c r="AF115" s="500"/>
      <c r="AG115" s="500"/>
      <c r="AH115" s="500"/>
      <c r="AI115" s="500"/>
      <c r="AJ115" s="500"/>
      <c r="AK115" s="500"/>
      <c r="AL115" s="500"/>
      <c r="AM115" s="500"/>
      <c r="AN115" s="500"/>
      <c r="AO115" s="500"/>
    </row>
    <row r="116" spans="1:41" ht="31.5" customHeight="1">
      <c r="A116" s="198" t="s">
        <v>711</v>
      </c>
      <c r="B116" s="466" t="s">
        <v>120</v>
      </c>
      <c r="C116" s="466" t="s">
        <v>156</v>
      </c>
      <c r="D116" s="494" t="s">
        <v>712</v>
      </c>
      <c r="E116" s="231">
        <v>871.2</v>
      </c>
      <c r="F116" s="231">
        <v>0</v>
      </c>
      <c r="G116" s="231">
        <v>0</v>
      </c>
      <c r="H116" s="455"/>
      <c r="I116" s="455"/>
      <c r="J116" s="455"/>
      <c r="K116" s="455"/>
      <c r="L116" s="455"/>
      <c r="M116" s="455"/>
    </row>
    <row r="117" spans="1:41" ht="31.5" customHeight="1">
      <c r="A117" s="198" t="s">
        <v>722</v>
      </c>
      <c r="B117" s="466" t="s">
        <v>120</v>
      </c>
      <c r="C117" s="466" t="s">
        <v>156</v>
      </c>
      <c r="D117" s="494" t="s">
        <v>721</v>
      </c>
      <c r="E117" s="231">
        <v>0</v>
      </c>
      <c r="F117" s="231">
        <v>0</v>
      </c>
      <c r="G117" s="231">
        <v>0</v>
      </c>
      <c r="H117" s="455"/>
      <c r="I117" s="455"/>
      <c r="J117" s="455"/>
      <c r="K117" s="455"/>
      <c r="L117" s="455"/>
      <c r="M117" s="455"/>
    </row>
    <row r="118" spans="1:41" ht="15.75" customHeight="1">
      <c r="A118" s="489" t="s">
        <v>75</v>
      </c>
      <c r="B118" s="466" t="s">
        <v>120</v>
      </c>
      <c r="C118" s="466" t="s">
        <v>297</v>
      </c>
      <c r="D118" s="490" t="s">
        <v>324</v>
      </c>
      <c r="E118" s="232">
        <v>2961.4</v>
      </c>
      <c r="F118" s="232">
        <v>2674.1</v>
      </c>
      <c r="G118" s="232">
        <v>2624.1</v>
      </c>
    </row>
    <row r="119" spans="1:41" ht="15.75" customHeight="1">
      <c r="A119" s="489" t="s">
        <v>613</v>
      </c>
      <c r="B119" s="466" t="s">
        <v>120</v>
      </c>
      <c r="C119" s="466" t="s">
        <v>297</v>
      </c>
      <c r="D119" s="490" t="s">
        <v>603</v>
      </c>
      <c r="E119" s="176">
        <v>500</v>
      </c>
      <c r="F119" s="176">
        <v>100</v>
      </c>
      <c r="G119" s="176">
        <v>100</v>
      </c>
    </row>
    <row r="120" spans="1:41" s="454" customFormat="1" ht="15.75" customHeight="1">
      <c r="A120" s="233" t="s">
        <v>509</v>
      </c>
      <c r="B120" s="465" t="s">
        <v>120</v>
      </c>
      <c r="C120" s="465" t="s">
        <v>160</v>
      </c>
      <c r="D120" s="493"/>
      <c r="E120" s="213">
        <v>1000</v>
      </c>
      <c r="F120" s="213">
        <v>1000</v>
      </c>
      <c r="G120" s="213">
        <v>1000</v>
      </c>
    </row>
    <row r="121" spans="1:41" ht="31.5" customHeight="1">
      <c r="A121" s="489" t="s">
        <v>783</v>
      </c>
      <c r="B121" s="466" t="s">
        <v>120</v>
      </c>
      <c r="C121" s="466" t="s">
        <v>728</v>
      </c>
      <c r="D121" s="494" t="s">
        <v>360</v>
      </c>
      <c r="E121" s="232">
        <v>1000</v>
      </c>
      <c r="F121" s="232">
        <v>1000</v>
      </c>
      <c r="G121" s="232">
        <v>1000</v>
      </c>
    </row>
    <row r="122" spans="1:41" s="474" customFormat="1" ht="31.5" customHeight="1">
      <c r="A122" s="495" t="s">
        <v>121</v>
      </c>
      <c r="B122" s="473" t="s">
        <v>122</v>
      </c>
      <c r="C122" s="473"/>
      <c r="D122" s="497"/>
      <c r="E122" s="121">
        <f>E128+E154+E124+E125+E126</f>
        <v>619866.19999999995</v>
      </c>
      <c r="F122" s="121">
        <f>F128+F154+F124+F125+F126</f>
        <v>447748.9</v>
      </c>
      <c r="G122" s="121">
        <f>G128+G154+G124+G125+G126</f>
        <v>435710.90000000008</v>
      </c>
      <c r="H122" s="517"/>
    </row>
    <row r="123" spans="1:41" s="454" customFormat="1" ht="15.75" customHeight="1">
      <c r="A123" s="487" t="s">
        <v>70</v>
      </c>
      <c r="B123" s="465" t="s">
        <v>122</v>
      </c>
      <c r="C123" s="465" t="s">
        <v>138</v>
      </c>
      <c r="D123" s="488"/>
      <c r="E123" s="122">
        <v>450</v>
      </c>
      <c r="F123" s="122">
        <v>0</v>
      </c>
      <c r="G123" s="122">
        <v>0</v>
      </c>
    </row>
    <row r="124" spans="1:41" s="512" customFormat="1" ht="15.75" customHeight="1">
      <c r="A124" s="132" t="s">
        <v>84</v>
      </c>
      <c r="B124" s="129" t="s">
        <v>122</v>
      </c>
      <c r="C124" s="129" t="s">
        <v>240</v>
      </c>
      <c r="D124" s="126" t="s">
        <v>440</v>
      </c>
      <c r="E124" s="123">
        <v>400</v>
      </c>
      <c r="F124" s="123">
        <v>0</v>
      </c>
      <c r="G124" s="123">
        <v>0</v>
      </c>
    </row>
    <row r="125" spans="1:41" s="512" customFormat="1" ht="31.5" customHeight="1">
      <c r="A125" s="505" t="s">
        <v>510</v>
      </c>
      <c r="B125" s="172" t="s">
        <v>122</v>
      </c>
      <c r="C125" s="172" t="s">
        <v>145</v>
      </c>
      <c r="D125" s="173"/>
      <c r="E125" s="122">
        <v>50</v>
      </c>
      <c r="F125" s="122">
        <v>0</v>
      </c>
      <c r="G125" s="122">
        <v>0</v>
      </c>
    </row>
    <row r="126" spans="1:41" s="512" customFormat="1" ht="15.75" customHeight="1">
      <c r="A126" s="507" t="s">
        <v>492</v>
      </c>
      <c r="B126" s="172" t="s">
        <v>122</v>
      </c>
      <c r="C126" s="172" t="s">
        <v>146</v>
      </c>
      <c r="D126" s="126"/>
      <c r="E126" s="123">
        <v>200</v>
      </c>
      <c r="F126" s="123">
        <v>200</v>
      </c>
      <c r="G126" s="122">
        <v>200</v>
      </c>
    </row>
    <row r="127" spans="1:41" s="512" customFormat="1" ht="31.5">
      <c r="A127" s="507" t="s">
        <v>601</v>
      </c>
      <c r="B127" s="129" t="s">
        <v>122</v>
      </c>
      <c r="C127" s="129" t="s">
        <v>471</v>
      </c>
      <c r="D127" s="126" t="s">
        <v>472</v>
      </c>
      <c r="E127" s="524">
        <v>200</v>
      </c>
      <c r="F127" s="524">
        <v>200</v>
      </c>
      <c r="G127" s="524">
        <v>200</v>
      </c>
    </row>
    <row r="128" spans="1:41" ht="15.75" customHeight="1">
      <c r="A128" s="489" t="s">
        <v>172</v>
      </c>
      <c r="B128" s="465" t="s">
        <v>122</v>
      </c>
      <c r="C128" s="465" t="s">
        <v>151</v>
      </c>
      <c r="D128" s="494"/>
      <c r="E128" s="181">
        <v>605192</v>
      </c>
      <c r="F128" s="181">
        <v>436981.2</v>
      </c>
      <c r="G128" s="181">
        <v>424772.40000000008</v>
      </c>
    </row>
    <row r="129" spans="1:41" ht="15.75" customHeight="1">
      <c r="A129" s="489" t="s">
        <v>113</v>
      </c>
      <c r="B129" s="466" t="s">
        <v>122</v>
      </c>
      <c r="C129" s="466" t="s">
        <v>152</v>
      </c>
      <c r="D129" s="494" t="s">
        <v>349</v>
      </c>
      <c r="E129" s="181">
        <v>61875</v>
      </c>
      <c r="F129" s="181">
        <v>59488.84</v>
      </c>
      <c r="G129" s="181">
        <v>50453.7</v>
      </c>
    </row>
    <row r="130" spans="1:41" ht="47.25" customHeight="1">
      <c r="A130" s="489" t="s">
        <v>185</v>
      </c>
      <c r="B130" s="466" t="s">
        <v>122</v>
      </c>
      <c r="C130" s="466" t="s">
        <v>152</v>
      </c>
      <c r="D130" s="490" t="s">
        <v>514</v>
      </c>
      <c r="E130" s="181">
        <v>67763.399999999994</v>
      </c>
      <c r="F130" s="181">
        <v>51865.1</v>
      </c>
      <c r="G130" s="181">
        <v>52884.2</v>
      </c>
    </row>
    <row r="131" spans="1:41" ht="47.25">
      <c r="A131" s="492" t="s">
        <v>740</v>
      </c>
      <c r="B131" s="466" t="s">
        <v>122</v>
      </c>
      <c r="C131" s="466" t="s">
        <v>152</v>
      </c>
      <c r="D131" s="494" t="s">
        <v>741</v>
      </c>
      <c r="E131" s="204">
        <v>21437.9</v>
      </c>
      <c r="F131" s="204">
        <v>0</v>
      </c>
      <c r="G131" s="204">
        <v>0</v>
      </c>
      <c r="H131" s="455"/>
      <c r="I131" s="455"/>
      <c r="J131" s="455"/>
      <c r="K131" s="455"/>
      <c r="L131" s="455"/>
      <c r="M131" s="500"/>
      <c r="N131" s="500"/>
      <c r="O131" s="500"/>
      <c r="P131" s="500"/>
      <c r="Q131" s="500"/>
      <c r="R131" s="500"/>
      <c r="S131" s="500"/>
      <c r="T131" s="500"/>
      <c r="U131" s="500"/>
      <c r="V131" s="500"/>
      <c r="W131" s="500"/>
      <c r="X131" s="500"/>
      <c r="Y131" s="500"/>
      <c r="Z131" s="500"/>
      <c r="AA131" s="500"/>
      <c r="AB131" s="500"/>
      <c r="AC131" s="500"/>
      <c r="AD131" s="500"/>
      <c r="AE131" s="500"/>
      <c r="AF131" s="500"/>
      <c r="AG131" s="500"/>
      <c r="AH131" s="500"/>
      <c r="AI131" s="500"/>
      <c r="AJ131" s="500"/>
      <c r="AK131" s="500"/>
      <c r="AL131" s="500"/>
      <c r="AM131" s="500"/>
      <c r="AN131" s="500"/>
      <c r="AO131" s="500"/>
    </row>
    <row r="132" spans="1:41" ht="31.5" customHeight="1">
      <c r="A132" s="489" t="s">
        <v>114</v>
      </c>
      <c r="B132" s="466" t="s">
        <v>122</v>
      </c>
      <c r="C132" s="466" t="s">
        <v>153</v>
      </c>
      <c r="D132" s="494" t="s">
        <v>350</v>
      </c>
      <c r="E132" s="181">
        <v>65709.399999999994</v>
      </c>
      <c r="F132" s="181">
        <v>51993.959500000004</v>
      </c>
      <c r="G132" s="181">
        <v>52168.2</v>
      </c>
    </row>
    <row r="133" spans="1:41" ht="47.25" customHeight="1">
      <c r="A133" s="489" t="s">
        <v>184</v>
      </c>
      <c r="B133" s="466" t="s">
        <v>122</v>
      </c>
      <c r="C133" s="466" t="s">
        <v>153</v>
      </c>
      <c r="D133" s="490" t="s">
        <v>514</v>
      </c>
      <c r="E133" s="181">
        <v>216613.9</v>
      </c>
      <c r="F133" s="181">
        <v>165636.70000000001</v>
      </c>
      <c r="G133" s="181">
        <v>168904.3</v>
      </c>
    </row>
    <row r="134" spans="1:41" ht="31.5" customHeight="1">
      <c r="A134" s="489" t="s">
        <v>126</v>
      </c>
      <c r="B134" s="466" t="s">
        <v>122</v>
      </c>
      <c r="C134" s="466" t="s">
        <v>153</v>
      </c>
      <c r="D134" s="490" t="s">
        <v>516</v>
      </c>
      <c r="E134" s="181">
        <v>7191.5</v>
      </c>
      <c r="F134" s="181">
        <v>5475</v>
      </c>
      <c r="G134" s="181">
        <v>5585</v>
      </c>
    </row>
    <row r="135" spans="1:41" ht="15.75" customHeight="1">
      <c r="A135" s="220" t="s">
        <v>612</v>
      </c>
      <c r="B135" s="466" t="s">
        <v>122</v>
      </c>
      <c r="C135" s="466" t="s">
        <v>153</v>
      </c>
      <c r="D135" s="490" t="s">
        <v>517</v>
      </c>
      <c r="E135" s="181">
        <v>2000</v>
      </c>
      <c r="F135" s="181">
        <v>1000</v>
      </c>
      <c r="G135" s="181">
        <v>0</v>
      </c>
    </row>
    <row r="136" spans="1:41" ht="47.25">
      <c r="A136" s="489" t="s">
        <v>519</v>
      </c>
      <c r="B136" s="466" t="s">
        <v>122</v>
      </c>
      <c r="C136" s="466" t="s">
        <v>153</v>
      </c>
      <c r="D136" s="490" t="s">
        <v>520</v>
      </c>
      <c r="E136" s="176">
        <v>0</v>
      </c>
      <c r="F136" s="176">
        <v>2025</v>
      </c>
      <c r="G136" s="176">
        <v>2287.6999999999998</v>
      </c>
    </row>
    <row r="137" spans="1:41" ht="47.25">
      <c r="A137" s="489" t="s">
        <v>715</v>
      </c>
      <c r="B137" s="466" t="s">
        <v>122</v>
      </c>
      <c r="C137" s="466" t="s">
        <v>153</v>
      </c>
      <c r="D137" s="490" t="s">
        <v>716</v>
      </c>
      <c r="E137" s="200">
        <v>20539.3</v>
      </c>
      <c r="F137" s="200">
        <v>20539.3</v>
      </c>
      <c r="G137" s="200">
        <v>21209.599999999999</v>
      </c>
    </row>
    <row r="138" spans="1:41" ht="126">
      <c r="A138" s="489" t="s">
        <v>718</v>
      </c>
      <c r="B138" s="466" t="s">
        <v>122</v>
      </c>
      <c r="C138" s="466" t="s">
        <v>153</v>
      </c>
      <c r="D138" s="490" t="s">
        <v>717</v>
      </c>
      <c r="E138" s="200">
        <v>2827.9</v>
      </c>
      <c r="F138" s="200">
        <v>2152.9</v>
      </c>
      <c r="G138" s="200">
        <v>2196.1999999999998</v>
      </c>
    </row>
    <row r="139" spans="1:41" ht="47.25">
      <c r="A139" s="492" t="s">
        <v>740</v>
      </c>
      <c r="B139" s="466" t="s">
        <v>122</v>
      </c>
      <c r="C139" s="466" t="s">
        <v>153</v>
      </c>
      <c r="D139" s="494" t="s">
        <v>741</v>
      </c>
      <c r="E139" s="204">
        <v>21828.799999999999</v>
      </c>
      <c r="F139" s="204">
        <v>0</v>
      </c>
      <c r="G139" s="204">
        <v>0</v>
      </c>
      <c r="H139" s="455"/>
      <c r="I139" s="455"/>
      <c r="J139" s="455"/>
      <c r="K139" s="455"/>
      <c r="L139" s="455"/>
      <c r="M139" s="500"/>
      <c r="N139" s="500"/>
      <c r="O139" s="500"/>
      <c r="P139" s="500"/>
      <c r="Q139" s="500"/>
      <c r="R139" s="500"/>
      <c r="S139" s="500"/>
      <c r="T139" s="500"/>
      <c r="U139" s="500"/>
      <c r="V139" s="500"/>
      <c r="W139" s="500"/>
      <c r="X139" s="500"/>
      <c r="Y139" s="500"/>
      <c r="Z139" s="500"/>
      <c r="AA139" s="500"/>
      <c r="AB139" s="500"/>
      <c r="AC139" s="500"/>
      <c r="AD139" s="500"/>
      <c r="AE139" s="500"/>
      <c r="AF139" s="500"/>
      <c r="AG139" s="500"/>
      <c r="AH139" s="500"/>
      <c r="AI139" s="500"/>
      <c r="AJ139" s="500"/>
      <c r="AK139" s="500"/>
      <c r="AL139" s="500"/>
      <c r="AM139" s="500"/>
      <c r="AN139" s="500"/>
      <c r="AO139" s="500"/>
    </row>
    <row r="140" spans="1:41" ht="63">
      <c r="A140" s="489" t="s">
        <v>719</v>
      </c>
      <c r="B140" s="466" t="s">
        <v>122</v>
      </c>
      <c r="C140" s="466" t="s">
        <v>153</v>
      </c>
      <c r="D140" s="490" t="s">
        <v>720</v>
      </c>
      <c r="E140" s="205">
        <v>14222.9</v>
      </c>
      <c r="F140" s="205">
        <v>13501</v>
      </c>
      <c r="G140" s="205">
        <v>13909</v>
      </c>
      <c r="H140" s="500"/>
      <c r="I140" s="500"/>
      <c r="J140" s="500"/>
      <c r="K140" s="500"/>
      <c r="L140" s="500"/>
      <c r="M140" s="500"/>
    </row>
    <row r="141" spans="1:41" ht="63">
      <c r="A141" s="489" t="s">
        <v>791</v>
      </c>
      <c r="B141" s="466" t="s">
        <v>122</v>
      </c>
      <c r="C141" s="466" t="s">
        <v>153</v>
      </c>
      <c r="D141" s="490" t="s">
        <v>786</v>
      </c>
      <c r="E141" s="205">
        <v>21657.9</v>
      </c>
      <c r="F141" s="205">
        <v>0</v>
      </c>
      <c r="G141" s="205">
        <v>0</v>
      </c>
      <c r="H141" s="500"/>
      <c r="I141" s="500"/>
      <c r="J141" s="500"/>
      <c r="K141" s="500"/>
      <c r="L141" s="500"/>
      <c r="M141" s="500"/>
    </row>
    <row r="142" spans="1:41" ht="15.75" customHeight="1">
      <c r="A142" s="489" t="s">
        <v>116</v>
      </c>
      <c r="B142" s="466" t="s">
        <v>122</v>
      </c>
      <c r="C142" s="466" t="s">
        <v>536</v>
      </c>
      <c r="D142" s="494" t="s">
        <v>353</v>
      </c>
      <c r="E142" s="181">
        <v>16145.6</v>
      </c>
      <c r="F142" s="181">
        <v>18202.100000000002</v>
      </c>
      <c r="G142" s="181">
        <v>13168.6</v>
      </c>
    </row>
    <row r="143" spans="1:41" ht="31.5">
      <c r="A143" s="489" t="s">
        <v>785</v>
      </c>
      <c r="B143" s="466" t="s">
        <v>122</v>
      </c>
      <c r="C143" s="466" t="s">
        <v>536</v>
      </c>
      <c r="D143" s="494" t="s">
        <v>784</v>
      </c>
      <c r="E143" s="181">
        <v>16410.599999999999</v>
      </c>
      <c r="F143" s="181">
        <v>17069</v>
      </c>
      <c r="G143" s="181">
        <v>14026.7</v>
      </c>
    </row>
    <row r="144" spans="1:41" ht="31.5" customHeight="1">
      <c r="A144" s="489" t="s">
        <v>123</v>
      </c>
      <c r="B144" s="466" t="s">
        <v>122</v>
      </c>
      <c r="C144" s="466" t="s">
        <v>536</v>
      </c>
      <c r="D144" s="490" t="s">
        <v>515</v>
      </c>
      <c r="E144" s="181">
        <v>5399.9</v>
      </c>
      <c r="F144" s="181">
        <v>4514.2</v>
      </c>
      <c r="G144" s="181">
        <v>4604.8999999999996</v>
      </c>
    </row>
    <row r="145" spans="1:41" ht="47.25">
      <c r="A145" s="492" t="s">
        <v>740</v>
      </c>
      <c r="B145" s="466" t="s">
        <v>122</v>
      </c>
      <c r="C145" s="466" t="s">
        <v>536</v>
      </c>
      <c r="D145" s="494" t="s">
        <v>741</v>
      </c>
      <c r="E145" s="204">
        <v>15920.1</v>
      </c>
      <c r="F145" s="204">
        <v>0</v>
      </c>
      <c r="G145" s="204">
        <v>0</v>
      </c>
      <c r="H145" s="455"/>
      <c r="I145" s="455"/>
      <c r="J145" s="455"/>
      <c r="K145" s="455"/>
      <c r="L145" s="455"/>
      <c r="M145" s="500"/>
      <c r="N145" s="500"/>
      <c r="O145" s="500"/>
      <c r="P145" s="500"/>
      <c r="Q145" s="500"/>
      <c r="R145" s="500"/>
      <c r="S145" s="500"/>
      <c r="T145" s="500"/>
      <c r="U145" s="500"/>
      <c r="V145" s="500"/>
      <c r="W145" s="500"/>
      <c r="X145" s="500"/>
      <c r="Y145" s="500"/>
      <c r="Z145" s="500"/>
      <c r="AA145" s="500"/>
      <c r="AB145" s="500"/>
      <c r="AC145" s="500"/>
      <c r="AD145" s="500"/>
      <c r="AE145" s="500"/>
      <c r="AF145" s="500"/>
      <c r="AG145" s="500"/>
      <c r="AH145" s="500"/>
      <c r="AI145" s="500"/>
      <c r="AJ145" s="500"/>
      <c r="AK145" s="500"/>
      <c r="AL145" s="500"/>
      <c r="AM145" s="500"/>
      <c r="AN145" s="500"/>
      <c r="AO145" s="500"/>
    </row>
    <row r="146" spans="1:41" ht="15.75" customHeight="1">
      <c r="A146" s="215" t="s">
        <v>523</v>
      </c>
      <c r="B146" s="466" t="s">
        <v>122</v>
      </c>
      <c r="C146" s="466" t="s">
        <v>522</v>
      </c>
      <c r="D146" s="490" t="s">
        <v>524</v>
      </c>
      <c r="E146" s="181">
        <v>12392.9</v>
      </c>
      <c r="F146" s="181">
        <v>11392.9</v>
      </c>
      <c r="G146" s="181">
        <v>11392.9</v>
      </c>
    </row>
    <row r="147" spans="1:41" ht="15.75" customHeight="1">
      <c r="A147" s="489" t="s">
        <v>75</v>
      </c>
      <c r="B147" s="466" t="s">
        <v>122</v>
      </c>
      <c r="C147" s="466" t="s">
        <v>154</v>
      </c>
      <c r="D147" s="490" t="s">
        <v>324</v>
      </c>
      <c r="E147" s="181">
        <v>1880.2</v>
      </c>
      <c r="F147" s="181">
        <v>1696.9</v>
      </c>
      <c r="G147" s="181">
        <v>1676.9</v>
      </c>
    </row>
    <row r="148" spans="1:41" ht="47.25" customHeight="1">
      <c r="A148" s="489" t="s">
        <v>117</v>
      </c>
      <c r="B148" s="466" t="s">
        <v>122</v>
      </c>
      <c r="C148" s="466" t="s">
        <v>154</v>
      </c>
      <c r="D148" s="494" t="s">
        <v>348</v>
      </c>
      <c r="E148" s="181">
        <v>3307.4</v>
      </c>
      <c r="F148" s="181">
        <v>3259.0005000000001</v>
      </c>
      <c r="G148" s="181">
        <v>3105</v>
      </c>
    </row>
    <row r="149" spans="1:41" ht="31.5" customHeight="1">
      <c r="A149" s="489" t="s">
        <v>128</v>
      </c>
      <c r="B149" s="466" t="s">
        <v>122</v>
      </c>
      <c r="C149" s="466" t="s">
        <v>154</v>
      </c>
      <c r="D149" s="494" t="s">
        <v>357</v>
      </c>
      <c r="E149" s="181">
        <v>2421.6999999999998</v>
      </c>
      <c r="F149" s="181">
        <v>2183.1999999999998</v>
      </c>
      <c r="G149" s="181">
        <v>2183.1999999999998</v>
      </c>
    </row>
    <row r="150" spans="1:41" ht="31.5" customHeight="1">
      <c r="A150" s="489" t="s">
        <v>127</v>
      </c>
      <c r="B150" s="466" t="s">
        <v>122</v>
      </c>
      <c r="C150" s="466" t="s">
        <v>154</v>
      </c>
      <c r="D150" s="494" t="s">
        <v>355</v>
      </c>
      <c r="E150" s="181">
        <v>3397.3</v>
      </c>
      <c r="F150" s="181">
        <v>3045.9</v>
      </c>
      <c r="G150" s="181">
        <v>3045.9</v>
      </c>
    </row>
    <row r="151" spans="1:41" ht="54.75" customHeight="1">
      <c r="A151" s="489" t="s">
        <v>129</v>
      </c>
      <c r="B151" s="466" t="s">
        <v>122</v>
      </c>
      <c r="C151" s="466" t="s">
        <v>154</v>
      </c>
      <c r="D151" s="490" t="s">
        <v>526</v>
      </c>
      <c r="E151" s="181">
        <v>2482.3999999999996</v>
      </c>
      <c r="F151" s="181">
        <v>1867.5</v>
      </c>
      <c r="G151" s="181">
        <v>1896.1999999999998</v>
      </c>
    </row>
    <row r="152" spans="1:41" ht="63" customHeight="1">
      <c r="A152" s="489" t="s">
        <v>538</v>
      </c>
      <c r="B152" s="466" t="s">
        <v>122</v>
      </c>
      <c r="C152" s="466" t="s">
        <v>154</v>
      </c>
      <c r="D152" s="490" t="s">
        <v>537</v>
      </c>
      <c r="E152" s="181">
        <v>95.5</v>
      </c>
      <c r="F152" s="181">
        <v>72.7</v>
      </c>
      <c r="G152" s="181">
        <v>74.2</v>
      </c>
    </row>
    <row r="153" spans="1:41" ht="31.5" customHeight="1">
      <c r="A153" s="492" t="s">
        <v>740</v>
      </c>
      <c r="B153" s="466" t="s">
        <v>122</v>
      </c>
      <c r="C153" s="466" t="s">
        <v>154</v>
      </c>
      <c r="D153" s="494" t="s">
        <v>741</v>
      </c>
      <c r="E153" s="204">
        <v>1670.5</v>
      </c>
      <c r="F153" s="204">
        <v>0</v>
      </c>
      <c r="G153" s="204">
        <v>0</v>
      </c>
      <c r="H153" s="455"/>
      <c r="I153" s="455"/>
      <c r="J153" s="455"/>
      <c r="K153" s="455"/>
      <c r="L153" s="455"/>
      <c r="M153" s="500"/>
      <c r="N153" s="500"/>
      <c r="O153" s="500"/>
      <c r="P153" s="500"/>
      <c r="Q153" s="500"/>
      <c r="R153" s="500"/>
      <c r="S153" s="500"/>
      <c r="T153" s="500"/>
      <c r="U153" s="500"/>
      <c r="V153" s="500"/>
      <c r="W153" s="500"/>
      <c r="X153" s="500"/>
      <c r="Y153" s="500"/>
      <c r="Z153" s="500"/>
      <c r="AA153" s="500"/>
      <c r="AB153" s="500"/>
      <c r="AC153" s="500"/>
      <c r="AD153" s="500"/>
      <c r="AE153" s="500"/>
      <c r="AF153" s="500"/>
      <c r="AG153" s="500"/>
      <c r="AH153" s="500"/>
      <c r="AI153" s="500"/>
      <c r="AJ153" s="500"/>
      <c r="AK153" s="500"/>
      <c r="AL153" s="500"/>
      <c r="AM153" s="500"/>
      <c r="AN153" s="500"/>
      <c r="AO153" s="500"/>
    </row>
    <row r="154" spans="1:41" s="454" customFormat="1" ht="15.75" customHeight="1">
      <c r="A154" s="487" t="s">
        <v>178</v>
      </c>
      <c r="B154" s="465" t="s">
        <v>122</v>
      </c>
      <c r="C154" s="465" t="s">
        <v>157</v>
      </c>
      <c r="D154" s="488"/>
      <c r="E154" s="208">
        <v>14024.2</v>
      </c>
      <c r="F154" s="208">
        <v>10567.699999999999</v>
      </c>
      <c r="G154" s="208">
        <v>10738.5</v>
      </c>
    </row>
    <row r="155" spans="1:41" ht="63" customHeight="1">
      <c r="A155" s="215" t="s">
        <v>310</v>
      </c>
      <c r="B155" s="466" t="s">
        <v>122</v>
      </c>
      <c r="C155" s="466" t="s">
        <v>159</v>
      </c>
      <c r="D155" s="490" t="s">
        <v>527</v>
      </c>
      <c r="E155" s="181">
        <v>240.6</v>
      </c>
      <c r="F155" s="181">
        <v>183.2</v>
      </c>
      <c r="G155" s="181">
        <v>186.9</v>
      </c>
    </row>
    <row r="156" spans="1:41" ht="78.75" customHeight="1">
      <c r="A156" s="215" t="s">
        <v>528</v>
      </c>
      <c r="B156" s="466" t="s">
        <v>122</v>
      </c>
      <c r="C156" s="466" t="s">
        <v>159</v>
      </c>
      <c r="D156" s="490" t="s">
        <v>529</v>
      </c>
      <c r="E156" s="181">
        <v>1890.7</v>
      </c>
      <c r="F156" s="181">
        <v>1439.4</v>
      </c>
      <c r="G156" s="181">
        <v>1468.3</v>
      </c>
    </row>
    <row r="157" spans="1:41" ht="31.5" customHeight="1">
      <c r="A157" s="201" t="s">
        <v>318</v>
      </c>
      <c r="B157" s="466" t="s">
        <v>122</v>
      </c>
      <c r="C157" s="466" t="s">
        <v>159</v>
      </c>
      <c r="D157" s="490" t="s">
        <v>530</v>
      </c>
      <c r="E157" s="176">
        <v>3435.8</v>
      </c>
      <c r="F157" s="176">
        <v>2451</v>
      </c>
      <c r="G157" s="181">
        <v>2512</v>
      </c>
      <c r="H157" s="211">
        <f>E157+E158+E159</f>
        <v>11892.900000000001</v>
      </c>
      <c r="I157" s="211">
        <f>F157+F158+F159</f>
        <v>8945.1</v>
      </c>
      <c r="J157" s="211">
        <f>G157+G158+G159</f>
        <v>9083.2999999999993</v>
      </c>
    </row>
    <row r="158" spans="1:41" ht="15.75" customHeight="1">
      <c r="A158" s="201" t="s">
        <v>320</v>
      </c>
      <c r="B158" s="466" t="s">
        <v>122</v>
      </c>
      <c r="C158" s="466" t="s">
        <v>159</v>
      </c>
      <c r="D158" s="490" t="s">
        <v>531</v>
      </c>
      <c r="E158" s="181">
        <v>2695</v>
      </c>
      <c r="F158" s="181">
        <v>1912</v>
      </c>
      <c r="G158" s="181">
        <v>1959</v>
      </c>
    </row>
    <row r="159" spans="1:41" ht="31.5" customHeight="1">
      <c r="A159" s="201" t="s">
        <v>319</v>
      </c>
      <c r="B159" s="466" t="s">
        <v>122</v>
      </c>
      <c r="C159" s="466" t="s">
        <v>159</v>
      </c>
      <c r="D159" s="490" t="s">
        <v>533</v>
      </c>
      <c r="E159" s="181">
        <v>5762.1</v>
      </c>
      <c r="F159" s="181">
        <v>4582.1000000000004</v>
      </c>
      <c r="G159" s="181">
        <v>4612.3</v>
      </c>
    </row>
    <row r="160" spans="1:41" s="482" customFormat="1" ht="18.75" customHeight="1">
      <c r="A160" s="461" t="s">
        <v>63</v>
      </c>
      <c r="B160" s="481"/>
      <c r="C160" s="481"/>
      <c r="D160" s="498"/>
      <c r="E160" s="207">
        <f>E12+E40+E66+E77+E105+E122+E97+E102</f>
        <v>1026833.1</v>
      </c>
      <c r="F160" s="207">
        <f>F12+F40+F66+F77+F105+F122+F97+F102</f>
        <v>765771.8</v>
      </c>
      <c r="G160" s="207">
        <f>G12+G40+G66+G77+G105+G122+G97+G102</f>
        <v>744173.5</v>
      </c>
    </row>
    <row r="161" spans="1:7" ht="15.75" customHeight="1">
      <c r="A161" s="462" t="s">
        <v>322</v>
      </c>
      <c r="B161" s="472"/>
      <c r="C161" s="472"/>
      <c r="D161" s="484"/>
      <c r="E161" s="203">
        <f>E162+E163</f>
        <v>1026833.1</v>
      </c>
      <c r="F161" s="203">
        <f t="shared" ref="F161:G161" si="2">F162+F163</f>
        <v>765771.79999999993</v>
      </c>
      <c r="G161" s="203">
        <f t="shared" si="2"/>
        <v>744173.5</v>
      </c>
    </row>
    <row r="162" spans="1:7" ht="15.75" customHeight="1">
      <c r="A162" s="458"/>
      <c r="B162" s="467"/>
      <c r="C162" s="470"/>
      <c r="D162" s="470"/>
      <c r="E162" s="217">
        <v>844322</v>
      </c>
      <c r="F162" s="217">
        <v>603218.6</v>
      </c>
      <c r="G162" s="217">
        <v>571087</v>
      </c>
    </row>
    <row r="163" spans="1:7">
      <c r="A163" s="458"/>
      <c r="B163" s="467"/>
      <c r="C163" s="470"/>
      <c r="D163" s="470"/>
      <c r="E163" s="217">
        <f>'1-5'!C10</f>
        <v>182511.09999999998</v>
      </c>
      <c r="F163" s="217">
        <f>'1-5'!D10</f>
        <v>162553.19999999998</v>
      </c>
      <c r="G163" s="217">
        <f>'1-5'!E10</f>
        <v>173086.5</v>
      </c>
    </row>
    <row r="164" spans="1:7">
      <c r="A164" s="458"/>
      <c r="B164" s="467"/>
      <c r="C164" s="470"/>
      <c r="D164" s="470"/>
      <c r="E164" s="502">
        <f>'1-4'!C8+'1-5'!C10</f>
        <v>1026833.1000000001</v>
      </c>
      <c r="F164" s="502">
        <f>'1-4'!D8+'1-5'!D10</f>
        <v>765771.79999999993</v>
      </c>
      <c r="G164" s="502">
        <f>'1-4'!E8+'1-5'!E10</f>
        <v>744173.5</v>
      </c>
    </row>
    <row r="165" spans="1:7">
      <c r="E165" s="162">
        <f>E161-E160</f>
        <v>0</v>
      </c>
      <c r="F165" s="162">
        <f t="shared" ref="F165:G165" si="3">F161-F160</f>
        <v>0</v>
      </c>
      <c r="G165" s="523">
        <f t="shared" si="3"/>
        <v>0</v>
      </c>
    </row>
  </sheetData>
  <autoFilter ref="A12:J164">
    <filterColumn colId="2"/>
    <filterColumn colId="3"/>
  </autoFilter>
  <mergeCells count="5">
    <mergeCell ref="D2:G2"/>
    <mergeCell ref="D3:G4"/>
    <mergeCell ref="A5:G6"/>
    <mergeCell ref="A8:A11"/>
    <mergeCell ref="B8:G10"/>
  </mergeCells>
  <pageMargins left="1.1811023622047245" right="0.23622047244094491" top="0.27559055118110237" bottom="0.39370078740157483" header="0.27559055118110237" footer="0.43307086614173229"/>
  <pageSetup paperSize="9" scale="53" fitToHeight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">
    <tabColor rgb="FFFF0000"/>
    <pageSetUpPr fitToPage="1"/>
  </sheetPr>
  <dimension ref="A1:AX453"/>
  <sheetViews>
    <sheetView view="pageBreakPreview" zoomScale="63" zoomScaleNormal="70" zoomScaleSheetLayoutView="63" workbookViewId="0">
      <selection activeCell="N17" sqref="N17"/>
    </sheetView>
  </sheetViews>
  <sheetFormatPr defaultColWidth="8.85546875" defaultRowHeight="15.75"/>
  <cols>
    <col min="1" max="1" width="60.5703125" style="6" customWidth="1"/>
    <col min="2" max="2" width="9.42578125" style="40" customWidth="1"/>
    <col min="3" max="3" width="10.140625" style="43" customWidth="1"/>
    <col min="4" max="4" width="16.7109375" style="40" customWidth="1"/>
    <col min="5" max="5" width="6.7109375" style="43" customWidth="1"/>
    <col min="6" max="6" width="13.42578125" style="43" customWidth="1"/>
    <col min="7" max="7" width="23.28515625" style="76" customWidth="1"/>
    <col min="8" max="8" width="22.7109375" style="2" customWidth="1"/>
    <col min="9" max="9" width="23.42578125" style="2" customWidth="1"/>
    <col min="10" max="10" width="19.28515625" style="2" bestFit="1" customWidth="1"/>
    <col min="11" max="12" width="15" style="2" bestFit="1" customWidth="1"/>
    <col min="13" max="16384" width="8.85546875" style="2"/>
  </cols>
  <sheetData>
    <row r="1" spans="1:10" s="34" customFormat="1">
      <c r="A1" s="35"/>
      <c r="C1" s="36"/>
      <c r="D1" s="36"/>
      <c r="E1" s="36"/>
      <c r="F1" s="105"/>
      <c r="G1" s="104" t="s">
        <v>30</v>
      </c>
    </row>
    <row r="2" spans="1:10" ht="15.75" customHeight="1">
      <c r="B2" s="41"/>
      <c r="C2" s="41"/>
      <c r="D2" s="36"/>
      <c r="E2" s="41"/>
      <c r="F2" s="44"/>
      <c r="G2" s="106" t="s">
        <v>69</v>
      </c>
    </row>
    <row r="3" spans="1:10" ht="15.75" customHeight="1">
      <c r="B3" s="41"/>
      <c r="C3" s="41"/>
      <c r="D3" s="36"/>
      <c r="E3" s="584" t="s">
        <v>411</v>
      </c>
      <c r="F3" s="584"/>
      <c r="G3" s="584"/>
      <c r="H3" s="584"/>
      <c r="I3" s="584"/>
    </row>
    <row r="4" spans="1:10" ht="42.75" customHeight="1">
      <c r="B4" s="41"/>
      <c r="C4" s="41"/>
      <c r="D4" s="36"/>
      <c r="E4" s="596" t="s">
        <v>733</v>
      </c>
      <c r="F4" s="596"/>
      <c r="G4" s="596"/>
      <c r="H4" s="596"/>
      <c r="I4" s="596"/>
    </row>
    <row r="5" spans="1:10" ht="15.75" customHeight="1">
      <c r="A5" s="586" t="s">
        <v>732</v>
      </c>
      <c r="B5" s="586"/>
      <c r="C5" s="586"/>
      <c r="D5" s="586"/>
      <c r="E5" s="586"/>
      <c r="F5" s="586"/>
      <c r="G5" s="586"/>
      <c r="H5" s="586"/>
      <c r="I5" s="586"/>
    </row>
    <row r="6" spans="1:10" ht="33" customHeight="1">
      <c r="A6" s="586"/>
      <c r="B6" s="586"/>
      <c r="C6" s="586"/>
      <c r="D6" s="586"/>
      <c r="E6" s="586"/>
      <c r="F6" s="586"/>
      <c r="G6" s="586"/>
      <c r="H6" s="586"/>
      <c r="I6" s="586"/>
    </row>
    <row r="7" spans="1:10" ht="33" customHeight="1">
      <c r="G7" s="107"/>
    </row>
    <row r="8" spans="1:10" ht="15.75" customHeight="1">
      <c r="A8" s="587" t="s">
        <v>263</v>
      </c>
      <c r="B8" s="588" t="s">
        <v>264</v>
      </c>
      <c r="C8" s="588"/>
      <c r="D8" s="588"/>
      <c r="E8" s="588"/>
      <c r="F8" s="588"/>
      <c r="G8" s="588"/>
      <c r="H8" s="588"/>
      <c r="I8" s="588"/>
    </row>
    <row r="9" spans="1:10">
      <c r="A9" s="587"/>
      <c r="B9" s="588"/>
      <c r="C9" s="588"/>
      <c r="D9" s="588"/>
      <c r="E9" s="588"/>
      <c r="F9" s="588"/>
      <c r="G9" s="588"/>
      <c r="H9" s="588"/>
      <c r="I9" s="588"/>
    </row>
    <row r="10" spans="1:10">
      <c r="A10" s="587"/>
      <c r="B10" s="588"/>
      <c r="C10" s="588"/>
      <c r="D10" s="588"/>
      <c r="E10" s="588"/>
      <c r="F10" s="588"/>
      <c r="G10" s="588"/>
      <c r="H10" s="588"/>
      <c r="I10" s="588"/>
    </row>
    <row r="11" spans="1:10" s="5" customFormat="1" ht="47.25">
      <c r="A11" s="587"/>
      <c r="B11" s="24" t="s">
        <v>265</v>
      </c>
      <c r="C11" s="24" t="s">
        <v>266</v>
      </c>
      <c r="D11" s="63" t="s">
        <v>66</v>
      </c>
      <c r="E11" s="24" t="s">
        <v>67</v>
      </c>
      <c r="F11" s="24" t="s">
        <v>338</v>
      </c>
      <c r="G11" s="182" t="s">
        <v>593</v>
      </c>
      <c r="H11" s="182" t="s">
        <v>616</v>
      </c>
      <c r="I11" s="184" t="s">
        <v>747</v>
      </c>
    </row>
    <row r="12" spans="1:10" s="53" customFormat="1" ht="58.5">
      <c r="A12" s="64" t="s">
        <v>267</v>
      </c>
      <c r="B12" s="48" t="s">
        <v>268</v>
      </c>
      <c r="C12" s="48"/>
      <c r="D12" s="65"/>
      <c r="E12" s="48"/>
      <c r="F12" s="48"/>
      <c r="G12" s="66">
        <f>G13+G72+G77+G92+G102+G88</f>
        <v>45103.053999999996</v>
      </c>
      <c r="H12" s="121">
        <f>H13+H72+H77+H92+H102+H88</f>
        <v>36234.58</v>
      </c>
      <c r="I12" s="121">
        <f>I13+I72+I77+I92+I102+I88</f>
        <v>36346.480000000003</v>
      </c>
    </row>
    <row r="13" spans="1:10" s="267" customFormat="1" ht="15.75" customHeight="1">
      <c r="A13" s="287" t="s">
        <v>70</v>
      </c>
      <c r="B13" s="277" t="s">
        <v>268</v>
      </c>
      <c r="C13" s="277" t="s">
        <v>138</v>
      </c>
      <c r="D13" s="288"/>
      <c r="E13" s="277"/>
      <c r="F13" s="277"/>
      <c r="G13" s="208">
        <f>G14+G24+G53+G56+G19+G43+G40</f>
        <v>20372.2</v>
      </c>
      <c r="H13" s="208">
        <f t="shared" ref="H13:I13" si="0">H14+H24+H53+H56+H19+H43+H40</f>
        <v>17596.599999999999</v>
      </c>
      <c r="I13" s="208">
        <f t="shared" si="0"/>
        <v>17561.8</v>
      </c>
      <c r="J13" s="299"/>
    </row>
    <row r="14" spans="1:10" s="267" customFormat="1" ht="31.5" customHeight="1">
      <c r="A14" s="287" t="s">
        <v>71</v>
      </c>
      <c r="B14" s="277" t="s">
        <v>268</v>
      </c>
      <c r="C14" s="277" t="s">
        <v>136</v>
      </c>
      <c r="D14" s="288"/>
      <c r="E14" s="277"/>
      <c r="F14" s="277"/>
      <c r="G14" s="208">
        <f>G15</f>
        <v>1451.1</v>
      </c>
      <c r="H14" s="208">
        <f>H15</f>
        <v>1283.5</v>
      </c>
      <c r="I14" s="208">
        <f>I15</f>
        <v>1263.5</v>
      </c>
    </row>
    <row r="15" spans="1:10" s="264" customFormat="1" ht="15.75" customHeight="1">
      <c r="A15" s="289" t="s">
        <v>72</v>
      </c>
      <c r="B15" s="278" t="s">
        <v>268</v>
      </c>
      <c r="C15" s="278" t="s">
        <v>136</v>
      </c>
      <c r="D15" s="290" t="s">
        <v>323</v>
      </c>
      <c r="E15" s="278"/>
      <c r="F15" s="278"/>
      <c r="G15" s="181">
        <f>G16+G18+G17</f>
        <v>1451.1</v>
      </c>
      <c r="H15" s="181">
        <f>H16+H18+H17</f>
        <v>1283.5</v>
      </c>
      <c r="I15" s="181">
        <f>I16+I18+I17</f>
        <v>1263.5</v>
      </c>
      <c r="J15" s="211"/>
    </row>
    <row r="16" spans="1:10" s="268" customFormat="1" ht="31.5" customHeight="1">
      <c r="A16" s="291" t="s">
        <v>325</v>
      </c>
      <c r="B16" s="278" t="s">
        <v>268</v>
      </c>
      <c r="C16" s="278" t="s">
        <v>136</v>
      </c>
      <c r="D16" s="290" t="s">
        <v>323</v>
      </c>
      <c r="E16" s="278" t="s">
        <v>73</v>
      </c>
      <c r="F16" s="278" t="s">
        <v>247</v>
      </c>
      <c r="G16" s="176">
        <v>1076.2</v>
      </c>
      <c r="H16" s="176">
        <v>970.4</v>
      </c>
      <c r="I16" s="176">
        <v>970.4</v>
      </c>
    </row>
    <row r="17" spans="1:9" s="268" customFormat="1" ht="47.25" customHeight="1">
      <c r="A17" s="215" t="s">
        <v>436</v>
      </c>
      <c r="B17" s="278" t="s">
        <v>268</v>
      </c>
      <c r="C17" s="278" t="s">
        <v>136</v>
      </c>
      <c r="D17" s="290" t="s">
        <v>323</v>
      </c>
      <c r="E17" s="278" t="s">
        <v>76</v>
      </c>
      <c r="F17" s="278" t="s">
        <v>249</v>
      </c>
      <c r="G17" s="176">
        <v>50</v>
      </c>
      <c r="H17" s="176">
        <v>20</v>
      </c>
      <c r="I17" s="181"/>
    </row>
    <row r="18" spans="1:9" s="264" customFormat="1" ht="47.25" customHeight="1">
      <c r="A18" s="292" t="s">
        <v>326</v>
      </c>
      <c r="B18" s="278" t="s">
        <v>268</v>
      </c>
      <c r="C18" s="278" t="s">
        <v>136</v>
      </c>
      <c r="D18" s="290" t="s">
        <v>323</v>
      </c>
      <c r="E18" s="278" t="s">
        <v>334</v>
      </c>
      <c r="F18" s="278" t="s">
        <v>248</v>
      </c>
      <c r="G18" s="176">
        <v>324.89999999999998</v>
      </c>
      <c r="H18" s="176">
        <v>293.10000000000002</v>
      </c>
      <c r="I18" s="176">
        <v>293.10000000000002</v>
      </c>
    </row>
    <row r="19" spans="1:9" s="267" customFormat="1" ht="47.25" customHeight="1">
      <c r="A19" s="287" t="s">
        <v>74</v>
      </c>
      <c r="B19" s="277" t="s">
        <v>268</v>
      </c>
      <c r="C19" s="277" t="s">
        <v>137</v>
      </c>
      <c r="D19" s="288"/>
      <c r="E19" s="277"/>
      <c r="F19" s="277"/>
      <c r="G19" s="208">
        <f>G20</f>
        <v>725.2</v>
      </c>
      <c r="H19" s="208">
        <f>H20</f>
        <v>484.3</v>
      </c>
      <c r="I19" s="208">
        <f>I20</f>
        <v>474.3</v>
      </c>
    </row>
    <row r="20" spans="1:9" s="264" customFormat="1" ht="15.75" customHeight="1">
      <c r="A20" s="289" t="s">
        <v>75</v>
      </c>
      <c r="B20" s="278" t="s">
        <v>268</v>
      </c>
      <c r="C20" s="278" t="s">
        <v>137</v>
      </c>
      <c r="D20" s="290" t="s">
        <v>324</v>
      </c>
      <c r="E20" s="278"/>
      <c r="F20" s="278"/>
      <c r="G20" s="181">
        <f>G21+G23+G22</f>
        <v>725.2</v>
      </c>
      <c r="H20" s="181">
        <f>H21+H23+H22</f>
        <v>484.3</v>
      </c>
      <c r="I20" s="181">
        <f>I21+I23+I22</f>
        <v>474.3</v>
      </c>
    </row>
    <row r="21" spans="1:9" s="264" customFormat="1" ht="31.5" customHeight="1">
      <c r="A21" s="291" t="s">
        <v>325</v>
      </c>
      <c r="B21" s="278" t="s">
        <v>268</v>
      </c>
      <c r="C21" s="278" t="s">
        <v>137</v>
      </c>
      <c r="D21" s="290" t="s">
        <v>324</v>
      </c>
      <c r="E21" s="278" t="s">
        <v>73</v>
      </c>
      <c r="F21" s="278" t="s">
        <v>247</v>
      </c>
      <c r="G21" s="176">
        <v>403.5</v>
      </c>
      <c r="H21" s="176">
        <v>364</v>
      </c>
      <c r="I21" s="176">
        <v>364</v>
      </c>
    </row>
    <row r="22" spans="1:9" s="264" customFormat="1" ht="47.25" customHeight="1">
      <c r="A22" s="289" t="s">
        <v>335</v>
      </c>
      <c r="B22" s="278" t="s">
        <v>268</v>
      </c>
      <c r="C22" s="278" t="s">
        <v>137</v>
      </c>
      <c r="D22" s="290" t="s">
        <v>324</v>
      </c>
      <c r="E22" s="278" t="s">
        <v>76</v>
      </c>
      <c r="F22" s="278" t="s">
        <v>249</v>
      </c>
      <c r="G22" s="176">
        <v>200</v>
      </c>
      <c r="H22" s="176">
        <v>10</v>
      </c>
      <c r="I22" s="181"/>
    </row>
    <row r="23" spans="1:9" s="264" customFormat="1" ht="47.25" customHeight="1">
      <c r="A23" s="292" t="s">
        <v>326</v>
      </c>
      <c r="B23" s="278" t="s">
        <v>268</v>
      </c>
      <c r="C23" s="278" t="s">
        <v>137</v>
      </c>
      <c r="D23" s="290" t="s">
        <v>324</v>
      </c>
      <c r="E23" s="278" t="s">
        <v>334</v>
      </c>
      <c r="F23" s="278" t="s">
        <v>248</v>
      </c>
      <c r="G23" s="176">
        <v>121.7</v>
      </c>
      <c r="H23" s="176">
        <v>110.3</v>
      </c>
      <c r="I23" s="176">
        <v>110.3</v>
      </c>
    </row>
    <row r="24" spans="1:9" s="267" customFormat="1" ht="47.25" customHeight="1">
      <c r="A24" s="287" t="s">
        <v>77</v>
      </c>
      <c r="B24" s="277" t="s">
        <v>268</v>
      </c>
      <c r="C24" s="277" t="s">
        <v>236</v>
      </c>
      <c r="D24" s="293"/>
      <c r="E24" s="277"/>
      <c r="F24" s="277"/>
      <c r="G24" s="208">
        <f>G25+G37+G29+G35+G32</f>
        <v>11594</v>
      </c>
      <c r="H24" s="208">
        <f>H25+H37+H29+H35+H32</f>
        <v>9862.1999999999989</v>
      </c>
      <c r="I24" s="208">
        <f>I25+I37+I29+I35+I32</f>
        <v>9877</v>
      </c>
    </row>
    <row r="25" spans="1:9" s="264" customFormat="1" ht="15.75" customHeight="1">
      <c r="A25" s="289" t="s">
        <v>75</v>
      </c>
      <c r="B25" s="278" t="s">
        <v>268</v>
      </c>
      <c r="C25" s="278" t="s">
        <v>236</v>
      </c>
      <c r="D25" s="290" t="s">
        <v>324</v>
      </c>
      <c r="E25" s="278"/>
      <c r="F25" s="278"/>
      <c r="G25" s="181">
        <f>SUM(G26:G28)</f>
        <v>9884.4000000000015</v>
      </c>
      <c r="H25" s="181">
        <f t="shared" ref="H25:I25" si="1">SUM(H26:H28)</f>
        <v>8471.9</v>
      </c>
      <c r="I25" s="181">
        <f t="shared" si="1"/>
        <v>8471.9</v>
      </c>
    </row>
    <row r="26" spans="1:9" s="264" customFormat="1" ht="31.5" customHeight="1">
      <c r="A26" s="291" t="s">
        <v>325</v>
      </c>
      <c r="B26" s="278" t="s">
        <v>268</v>
      </c>
      <c r="C26" s="278" t="s">
        <v>236</v>
      </c>
      <c r="D26" s="290" t="s">
        <v>324</v>
      </c>
      <c r="E26" s="278" t="s">
        <v>73</v>
      </c>
      <c r="F26" s="278" t="s">
        <v>247</v>
      </c>
      <c r="G26" s="181">
        <v>7553.6</v>
      </c>
      <c r="H26" s="181">
        <v>6478.5</v>
      </c>
      <c r="I26" s="181">
        <v>6478.5</v>
      </c>
    </row>
    <row r="27" spans="1:9" s="264" customFormat="1" ht="47.25" customHeight="1">
      <c r="A27" s="292" t="s">
        <v>326</v>
      </c>
      <c r="B27" s="278" t="s">
        <v>268</v>
      </c>
      <c r="C27" s="278" t="s">
        <v>236</v>
      </c>
      <c r="D27" s="290" t="s">
        <v>324</v>
      </c>
      <c r="E27" s="278" t="s">
        <v>334</v>
      </c>
      <c r="F27" s="278" t="s">
        <v>248</v>
      </c>
      <c r="G27" s="181">
        <v>2280.8000000000002</v>
      </c>
      <c r="H27" s="181">
        <v>1943.4</v>
      </c>
      <c r="I27" s="181">
        <v>1943.4</v>
      </c>
    </row>
    <row r="28" spans="1:9" s="264" customFormat="1" ht="47.25" customHeight="1">
      <c r="A28" s="289" t="s">
        <v>335</v>
      </c>
      <c r="B28" s="278" t="s">
        <v>268</v>
      </c>
      <c r="C28" s="278" t="s">
        <v>236</v>
      </c>
      <c r="D28" s="290" t="s">
        <v>324</v>
      </c>
      <c r="E28" s="278" t="s">
        <v>76</v>
      </c>
      <c r="F28" s="278" t="s">
        <v>249</v>
      </c>
      <c r="G28" s="176">
        <v>50</v>
      </c>
      <c r="H28" s="176">
        <v>50</v>
      </c>
      <c r="I28" s="176">
        <v>50</v>
      </c>
    </row>
    <row r="29" spans="1:9" s="264" customFormat="1" ht="15.75" customHeight="1">
      <c r="A29" s="289" t="s">
        <v>333</v>
      </c>
      <c r="B29" s="278" t="s">
        <v>268</v>
      </c>
      <c r="C29" s="278" t="s">
        <v>236</v>
      </c>
      <c r="D29" s="290" t="s">
        <v>329</v>
      </c>
      <c r="E29" s="278"/>
      <c r="F29" s="278"/>
      <c r="G29" s="181">
        <f>G30+G31</f>
        <v>623.9</v>
      </c>
      <c r="H29" s="181">
        <f>H30+H31</f>
        <v>561.79999999999995</v>
      </c>
      <c r="I29" s="181">
        <f>I30+I31</f>
        <v>561.79999999999995</v>
      </c>
    </row>
    <row r="30" spans="1:9" s="264" customFormat="1" ht="31.5" customHeight="1">
      <c r="A30" s="291" t="s">
        <v>325</v>
      </c>
      <c r="B30" s="278" t="s">
        <v>268</v>
      </c>
      <c r="C30" s="278" t="s">
        <v>236</v>
      </c>
      <c r="D30" s="290" t="s">
        <v>329</v>
      </c>
      <c r="E30" s="278" t="s">
        <v>73</v>
      </c>
      <c r="F30" s="278" t="s">
        <v>247</v>
      </c>
      <c r="G30" s="176">
        <v>479.2</v>
      </c>
      <c r="H30" s="176">
        <v>431.4</v>
      </c>
      <c r="I30" s="176">
        <v>431.4</v>
      </c>
    </row>
    <row r="31" spans="1:9" s="264" customFormat="1" ht="47.25" customHeight="1">
      <c r="A31" s="292" t="s">
        <v>326</v>
      </c>
      <c r="B31" s="278" t="s">
        <v>268</v>
      </c>
      <c r="C31" s="278" t="s">
        <v>236</v>
      </c>
      <c r="D31" s="290" t="s">
        <v>329</v>
      </c>
      <c r="E31" s="278" t="s">
        <v>334</v>
      </c>
      <c r="F31" s="278" t="s">
        <v>248</v>
      </c>
      <c r="G31" s="176">
        <v>144.69999999999999</v>
      </c>
      <c r="H31" s="176">
        <v>130.4</v>
      </c>
      <c r="I31" s="176">
        <v>130.4</v>
      </c>
    </row>
    <row r="32" spans="1:9" s="264" customFormat="1" ht="31.5" customHeight="1">
      <c r="A32" s="289" t="s">
        <v>81</v>
      </c>
      <c r="B32" s="278" t="s">
        <v>268</v>
      </c>
      <c r="C32" s="278" t="s">
        <v>236</v>
      </c>
      <c r="D32" s="290" t="s">
        <v>487</v>
      </c>
      <c r="E32" s="278"/>
      <c r="F32" s="278"/>
      <c r="G32" s="181">
        <f>G33+G34</f>
        <v>519.29999999999995</v>
      </c>
      <c r="H32" s="181">
        <f>H33+H34</f>
        <v>390.70000000000005</v>
      </c>
      <c r="I32" s="181">
        <f>I33+I34</f>
        <v>396.7</v>
      </c>
    </row>
    <row r="33" spans="1:11" s="264" customFormat="1" ht="31.5" customHeight="1">
      <c r="A33" s="291" t="s">
        <v>325</v>
      </c>
      <c r="B33" s="278" t="s">
        <v>268</v>
      </c>
      <c r="C33" s="278" t="s">
        <v>236</v>
      </c>
      <c r="D33" s="290" t="s">
        <v>487</v>
      </c>
      <c r="E33" s="278" t="s">
        <v>73</v>
      </c>
      <c r="F33" s="278" t="s">
        <v>247</v>
      </c>
      <c r="G33" s="176">
        <v>399</v>
      </c>
      <c r="H33" s="176">
        <v>300.10000000000002</v>
      </c>
      <c r="I33" s="176">
        <v>304.7</v>
      </c>
    </row>
    <row r="34" spans="1:11" s="264" customFormat="1" ht="47.25" customHeight="1">
      <c r="A34" s="292" t="s">
        <v>326</v>
      </c>
      <c r="B34" s="278" t="s">
        <v>268</v>
      </c>
      <c r="C34" s="278" t="s">
        <v>236</v>
      </c>
      <c r="D34" s="290" t="s">
        <v>487</v>
      </c>
      <c r="E34" s="278" t="s">
        <v>334</v>
      </c>
      <c r="F34" s="278" t="s">
        <v>248</v>
      </c>
      <c r="G34" s="176">
        <v>120.3</v>
      </c>
      <c r="H34" s="176">
        <v>90.6</v>
      </c>
      <c r="I34" s="176">
        <v>92</v>
      </c>
    </row>
    <row r="35" spans="1:11" s="264" customFormat="1" ht="31.5" customHeight="1">
      <c r="A35" s="289" t="s">
        <v>82</v>
      </c>
      <c r="B35" s="278" t="s">
        <v>268</v>
      </c>
      <c r="C35" s="278" t="s">
        <v>236</v>
      </c>
      <c r="D35" s="290" t="s">
        <v>488</v>
      </c>
      <c r="E35" s="278"/>
      <c r="F35" s="278"/>
      <c r="G35" s="176">
        <f>G36</f>
        <v>6.9</v>
      </c>
      <c r="H35" s="176">
        <f t="shared" ref="H35:I35" si="2">H36</f>
        <v>5.3</v>
      </c>
      <c r="I35" s="176">
        <f t="shared" si="2"/>
        <v>5.4</v>
      </c>
    </row>
    <row r="36" spans="1:11" s="264" customFormat="1" ht="31.5" customHeight="1">
      <c r="A36" s="289" t="s">
        <v>78</v>
      </c>
      <c r="B36" s="278" t="s">
        <v>268</v>
      </c>
      <c r="C36" s="278" t="s">
        <v>236</v>
      </c>
      <c r="D36" s="290" t="s">
        <v>488</v>
      </c>
      <c r="E36" s="278" t="s">
        <v>79</v>
      </c>
      <c r="F36" s="278" t="s">
        <v>164</v>
      </c>
      <c r="G36" s="181">
        <v>6.9</v>
      </c>
      <c r="H36" s="181">
        <v>5.3</v>
      </c>
      <c r="I36" s="181">
        <v>5.4</v>
      </c>
    </row>
    <row r="37" spans="1:11" s="264" customFormat="1" ht="63" customHeight="1">
      <c r="A37" s="289" t="s">
        <v>83</v>
      </c>
      <c r="B37" s="278" t="s">
        <v>268</v>
      </c>
      <c r="C37" s="278" t="s">
        <v>236</v>
      </c>
      <c r="D37" s="290" t="s">
        <v>545</v>
      </c>
      <c r="E37" s="278"/>
      <c r="F37" s="278"/>
      <c r="G37" s="181">
        <f>G38+G39</f>
        <v>559.5</v>
      </c>
      <c r="H37" s="181">
        <f>H38+H39</f>
        <v>432.5</v>
      </c>
      <c r="I37" s="181">
        <f>I38+I39</f>
        <v>441.2</v>
      </c>
      <c r="J37" s="211"/>
      <c r="K37" s="211"/>
    </row>
    <row r="38" spans="1:11" s="264" customFormat="1" ht="31.5" customHeight="1">
      <c r="A38" s="291" t="s">
        <v>325</v>
      </c>
      <c r="B38" s="278" t="s">
        <v>268</v>
      </c>
      <c r="C38" s="278" t="s">
        <v>236</v>
      </c>
      <c r="D38" s="290" t="s">
        <v>545</v>
      </c>
      <c r="E38" s="278" t="s">
        <v>73</v>
      </c>
      <c r="F38" s="278" t="s">
        <v>247</v>
      </c>
      <c r="G38" s="176">
        <v>429.7</v>
      </c>
      <c r="H38" s="176">
        <v>332.2</v>
      </c>
      <c r="I38" s="181">
        <v>338.9</v>
      </c>
    </row>
    <row r="39" spans="1:11" s="264" customFormat="1" ht="47.25" customHeight="1">
      <c r="A39" s="292" t="s">
        <v>326</v>
      </c>
      <c r="B39" s="278" t="s">
        <v>268</v>
      </c>
      <c r="C39" s="278" t="s">
        <v>236</v>
      </c>
      <c r="D39" s="290" t="s">
        <v>545</v>
      </c>
      <c r="E39" s="278" t="s">
        <v>334</v>
      </c>
      <c r="F39" s="278" t="s">
        <v>248</v>
      </c>
      <c r="G39" s="176">
        <v>129.80000000000001</v>
      </c>
      <c r="H39" s="176">
        <v>100.3</v>
      </c>
      <c r="I39" s="181">
        <v>102.3</v>
      </c>
    </row>
    <row r="40" spans="1:11" s="264" customFormat="1" ht="47.25" customHeight="1">
      <c r="A40" s="218" t="s">
        <v>739</v>
      </c>
      <c r="B40" s="277" t="s">
        <v>268</v>
      </c>
      <c r="C40" s="277" t="s">
        <v>738</v>
      </c>
      <c r="D40" s="290"/>
      <c r="E40" s="278"/>
      <c r="F40" s="278"/>
      <c r="G40" s="176">
        <f>G41</f>
        <v>70.3</v>
      </c>
      <c r="H40" s="176">
        <f t="shared" ref="H40:I40" si="3">H41</f>
        <v>5.0999999999999996</v>
      </c>
      <c r="I40" s="176">
        <f t="shared" si="3"/>
        <v>5.5</v>
      </c>
    </row>
    <row r="41" spans="1:11" s="264" customFormat="1" ht="47.25" customHeight="1">
      <c r="A41" s="289" t="s">
        <v>736</v>
      </c>
      <c r="B41" s="278" t="s">
        <v>268</v>
      </c>
      <c r="C41" s="278" t="s">
        <v>738</v>
      </c>
      <c r="D41" s="290" t="s">
        <v>737</v>
      </c>
      <c r="E41" s="278"/>
      <c r="F41" s="278"/>
      <c r="G41" s="219">
        <f>G42</f>
        <v>70.3</v>
      </c>
      <c r="H41" s="219">
        <f t="shared" ref="H41:I41" si="4">H42</f>
        <v>5.0999999999999996</v>
      </c>
      <c r="I41" s="219">
        <f t="shared" si="4"/>
        <v>5.5</v>
      </c>
    </row>
    <row r="42" spans="1:11" s="264" customFormat="1" ht="47.25" customHeight="1">
      <c r="A42" s="289" t="s">
        <v>78</v>
      </c>
      <c r="B42" s="278" t="s">
        <v>268</v>
      </c>
      <c r="C42" s="278" t="s">
        <v>738</v>
      </c>
      <c r="D42" s="290" t="s">
        <v>737</v>
      </c>
      <c r="E42" s="278" t="s">
        <v>79</v>
      </c>
      <c r="F42" s="278" t="s">
        <v>164</v>
      </c>
      <c r="G42" s="219">
        <v>70.3</v>
      </c>
      <c r="H42" s="176">
        <v>5.0999999999999996</v>
      </c>
      <c r="I42" s="176">
        <v>5.5</v>
      </c>
    </row>
    <row r="43" spans="1:11" s="267" customFormat="1" ht="47.25" customHeight="1">
      <c r="A43" s="287" t="s">
        <v>87</v>
      </c>
      <c r="B43" s="277" t="s">
        <v>268</v>
      </c>
      <c r="C43" s="277" t="s">
        <v>237</v>
      </c>
      <c r="D43" s="293"/>
      <c r="E43" s="277"/>
      <c r="F43" s="277"/>
      <c r="G43" s="208">
        <f>G44+G49</f>
        <v>1421.2</v>
      </c>
      <c r="H43" s="208">
        <f>H44+H49</f>
        <v>1262.7</v>
      </c>
      <c r="I43" s="208">
        <f>I44+I49</f>
        <v>1262.7</v>
      </c>
    </row>
    <row r="44" spans="1:11" s="264" customFormat="1" ht="15.75" customHeight="1">
      <c r="A44" s="289" t="s">
        <v>333</v>
      </c>
      <c r="B44" s="278" t="s">
        <v>268</v>
      </c>
      <c r="C44" s="278" t="s">
        <v>237</v>
      </c>
      <c r="D44" s="290" t="s">
        <v>327</v>
      </c>
      <c r="E44" s="278"/>
      <c r="F44" s="278"/>
      <c r="G44" s="181">
        <f>G45+G47+G48+G46</f>
        <v>535.20000000000005</v>
      </c>
      <c r="H44" s="181">
        <f>H45+H47+H48+H46</f>
        <v>473.40000000000003</v>
      </c>
      <c r="I44" s="181">
        <f>I45+I47+I48+I46</f>
        <v>473.40000000000003</v>
      </c>
    </row>
    <row r="45" spans="1:11" s="264" customFormat="1" ht="31.5" customHeight="1">
      <c r="A45" s="291" t="s">
        <v>325</v>
      </c>
      <c r="B45" s="278" t="s">
        <v>268</v>
      </c>
      <c r="C45" s="278" t="s">
        <v>237</v>
      </c>
      <c r="D45" s="290" t="s">
        <v>327</v>
      </c>
      <c r="E45" s="278" t="s">
        <v>73</v>
      </c>
      <c r="F45" s="278" t="s">
        <v>247</v>
      </c>
      <c r="G45" s="176">
        <v>403.5</v>
      </c>
      <c r="H45" s="176">
        <v>363.1</v>
      </c>
      <c r="I45" s="176">
        <v>363.1</v>
      </c>
    </row>
    <row r="46" spans="1:11" s="264" customFormat="1" ht="47.25" customHeight="1">
      <c r="A46" s="289" t="s">
        <v>335</v>
      </c>
      <c r="B46" s="278" t="s">
        <v>268</v>
      </c>
      <c r="C46" s="278" t="s">
        <v>237</v>
      </c>
      <c r="D46" s="290" t="s">
        <v>327</v>
      </c>
      <c r="E46" s="278" t="s">
        <v>76</v>
      </c>
      <c r="F46" s="278" t="s">
        <v>249</v>
      </c>
      <c r="G46" s="176">
        <v>10</v>
      </c>
      <c r="H46" s="206"/>
      <c r="I46" s="181"/>
    </row>
    <row r="47" spans="1:11" s="264" customFormat="1" ht="47.25" customHeight="1">
      <c r="A47" s="292" t="s">
        <v>326</v>
      </c>
      <c r="B47" s="278" t="s">
        <v>268</v>
      </c>
      <c r="C47" s="278" t="s">
        <v>237</v>
      </c>
      <c r="D47" s="290" t="s">
        <v>327</v>
      </c>
      <c r="E47" s="278" t="s">
        <v>334</v>
      </c>
      <c r="F47" s="278" t="s">
        <v>248</v>
      </c>
      <c r="G47" s="176">
        <v>121.7</v>
      </c>
      <c r="H47" s="176">
        <v>110.3</v>
      </c>
      <c r="I47" s="176">
        <v>110.3</v>
      </c>
    </row>
    <row r="48" spans="1:11" s="264" customFormat="1" ht="31.5" customHeight="1">
      <c r="A48" s="292" t="s">
        <v>491</v>
      </c>
      <c r="B48" s="278" t="s">
        <v>268</v>
      </c>
      <c r="C48" s="278" t="s">
        <v>237</v>
      </c>
      <c r="D48" s="290" t="s">
        <v>327</v>
      </c>
      <c r="E48" s="278" t="s">
        <v>298</v>
      </c>
      <c r="F48" s="278" t="s">
        <v>254</v>
      </c>
      <c r="G48" s="206"/>
      <c r="H48" s="206"/>
      <c r="I48" s="181"/>
    </row>
    <row r="49" spans="1:9" s="214" customFormat="1" ht="31.5" customHeight="1">
      <c r="A49" s="289" t="s">
        <v>330</v>
      </c>
      <c r="B49" s="278" t="s">
        <v>268</v>
      </c>
      <c r="C49" s="278" t="s">
        <v>237</v>
      </c>
      <c r="D49" s="290" t="s">
        <v>328</v>
      </c>
      <c r="E49" s="278"/>
      <c r="F49" s="278"/>
      <c r="G49" s="181">
        <f>G50+G52+G51</f>
        <v>886</v>
      </c>
      <c r="H49" s="181">
        <f>H50+H52+H51</f>
        <v>789.3</v>
      </c>
      <c r="I49" s="181">
        <f>I50+I52+I51</f>
        <v>789.3</v>
      </c>
    </row>
    <row r="50" spans="1:9" s="264" customFormat="1" ht="31.5" customHeight="1">
      <c r="A50" s="291" t="s">
        <v>325</v>
      </c>
      <c r="B50" s="278" t="s">
        <v>268</v>
      </c>
      <c r="C50" s="278" t="s">
        <v>237</v>
      </c>
      <c r="D50" s="290" t="s">
        <v>328</v>
      </c>
      <c r="E50" s="278" t="s">
        <v>73</v>
      </c>
      <c r="F50" s="278" t="s">
        <v>247</v>
      </c>
      <c r="G50" s="176">
        <v>672.8</v>
      </c>
      <c r="H50" s="176">
        <v>606.4</v>
      </c>
      <c r="I50" s="176">
        <v>606.4</v>
      </c>
    </row>
    <row r="51" spans="1:9" s="264" customFormat="1" ht="47.25" customHeight="1">
      <c r="A51" s="215" t="s">
        <v>436</v>
      </c>
      <c r="B51" s="278" t="s">
        <v>268</v>
      </c>
      <c r="C51" s="278" t="s">
        <v>237</v>
      </c>
      <c r="D51" s="290" t="s">
        <v>328</v>
      </c>
      <c r="E51" s="278" t="s">
        <v>76</v>
      </c>
      <c r="F51" s="278" t="s">
        <v>249</v>
      </c>
      <c r="G51" s="176">
        <v>10</v>
      </c>
      <c r="H51" s="206"/>
      <c r="I51" s="181"/>
    </row>
    <row r="52" spans="1:9" s="264" customFormat="1" ht="47.25" customHeight="1">
      <c r="A52" s="292" t="s">
        <v>326</v>
      </c>
      <c r="B52" s="278" t="s">
        <v>268</v>
      </c>
      <c r="C52" s="278" t="s">
        <v>237</v>
      </c>
      <c r="D52" s="290" t="s">
        <v>328</v>
      </c>
      <c r="E52" s="278" t="s">
        <v>334</v>
      </c>
      <c r="F52" s="278" t="s">
        <v>248</v>
      </c>
      <c r="G52" s="176">
        <v>203.2</v>
      </c>
      <c r="H52" s="176">
        <v>182.9</v>
      </c>
      <c r="I52" s="176">
        <v>182.9</v>
      </c>
    </row>
    <row r="53" spans="1:9" s="267" customFormat="1" ht="15.75" customHeight="1">
      <c r="A53" s="287" t="s">
        <v>165</v>
      </c>
      <c r="B53" s="277" t="s">
        <v>268</v>
      </c>
      <c r="C53" s="277" t="s">
        <v>238</v>
      </c>
      <c r="D53" s="293"/>
      <c r="E53" s="277"/>
      <c r="F53" s="277"/>
      <c r="G53" s="208">
        <f>G54</f>
        <v>1000</v>
      </c>
      <c r="H53" s="208">
        <f t="shared" ref="H53:I53" si="5">H54</f>
        <v>1000</v>
      </c>
      <c r="I53" s="208">
        <f t="shared" si="5"/>
        <v>1000</v>
      </c>
    </row>
    <row r="54" spans="1:9" s="267" customFormat="1" ht="15.75" customHeight="1">
      <c r="A54" s="289" t="s">
        <v>438</v>
      </c>
      <c r="B54" s="278" t="s">
        <v>268</v>
      </c>
      <c r="C54" s="278" t="s">
        <v>238</v>
      </c>
      <c r="D54" s="290" t="s">
        <v>439</v>
      </c>
      <c r="E54" s="278"/>
      <c r="F54" s="278"/>
      <c r="G54" s="228">
        <f>G55</f>
        <v>1000</v>
      </c>
      <c r="H54" s="228">
        <f t="shared" ref="H54:I54" si="6">H55</f>
        <v>1000</v>
      </c>
      <c r="I54" s="228">
        <f t="shared" si="6"/>
        <v>1000</v>
      </c>
    </row>
    <row r="55" spans="1:9" s="264" customFormat="1" ht="15.75" customHeight="1">
      <c r="A55" s="289" t="s">
        <v>331</v>
      </c>
      <c r="B55" s="278" t="s">
        <v>268</v>
      </c>
      <c r="C55" s="278" t="s">
        <v>238</v>
      </c>
      <c r="D55" s="294" t="s">
        <v>439</v>
      </c>
      <c r="E55" s="278" t="s">
        <v>608</v>
      </c>
      <c r="F55" s="278" t="s">
        <v>163</v>
      </c>
      <c r="G55" s="176">
        <f>I55</f>
        <v>1000</v>
      </c>
      <c r="H55" s="176">
        <f>G55</f>
        <v>1000</v>
      </c>
      <c r="I55" s="181">
        <v>1000</v>
      </c>
    </row>
    <row r="56" spans="1:9" s="267" customFormat="1" ht="15.75" customHeight="1">
      <c r="A56" s="287" t="s">
        <v>332</v>
      </c>
      <c r="B56" s="277" t="s">
        <v>268</v>
      </c>
      <c r="C56" s="277" t="s">
        <v>240</v>
      </c>
      <c r="D56" s="288"/>
      <c r="E56" s="277"/>
      <c r="F56" s="277"/>
      <c r="G56" s="208">
        <f>G57+G70</f>
        <v>4110.3999999999996</v>
      </c>
      <c r="H56" s="208">
        <f t="shared" ref="H56:I56" si="7">H57+H70</f>
        <v>3698.8</v>
      </c>
      <c r="I56" s="208">
        <f t="shared" si="7"/>
        <v>3678.8</v>
      </c>
    </row>
    <row r="57" spans="1:9" s="264" customFormat="1" ht="15.75" customHeight="1">
      <c r="A57" s="289" t="s">
        <v>84</v>
      </c>
      <c r="B57" s="278" t="s">
        <v>268</v>
      </c>
      <c r="C57" s="278" t="s">
        <v>240</v>
      </c>
      <c r="D57" s="294" t="s">
        <v>440</v>
      </c>
      <c r="E57" s="278"/>
      <c r="F57" s="278"/>
      <c r="G57" s="181">
        <f>SUM(G58:G69)</f>
        <v>4031.6</v>
      </c>
      <c r="H57" s="181">
        <f>SUM(H58:H67)</f>
        <v>3620</v>
      </c>
      <c r="I57" s="181">
        <f>SUM(I58:I67)</f>
        <v>3600</v>
      </c>
    </row>
    <row r="58" spans="1:9" s="264" customFormat="1" ht="31.5" customHeight="1">
      <c r="A58" s="291" t="s">
        <v>542</v>
      </c>
      <c r="B58" s="278" t="s">
        <v>268</v>
      </c>
      <c r="C58" s="278" t="s">
        <v>240</v>
      </c>
      <c r="D58" s="294" t="s">
        <v>440</v>
      </c>
      <c r="E58" s="278" t="s">
        <v>441</v>
      </c>
      <c r="F58" s="278" t="s">
        <v>247</v>
      </c>
      <c r="G58" s="176">
        <v>1613.8</v>
      </c>
      <c r="H58" s="176">
        <v>1705</v>
      </c>
      <c r="I58" s="176">
        <v>1705</v>
      </c>
    </row>
    <row r="59" spans="1:9" s="264" customFormat="1" ht="31.5" customHeight="1">
      <c r="A59" s="220" t="s">
        <v>442</v>
      </c>
      <c r="B59" s="278" t="s">
        <v>268</v>
      </c>
      <c r="C59" s="278" t="s">
        <v>240</v>
      </c>
      <c r="D59" s="294" t="s">
        <v>440</v>
      </c>
      <c r="E59" s="278" t="s">
        <v>443</v>
      </c>
      <c r="F59" s="278" t="s">
        <v>249</v>
      </c>
      <c r="G59" s="176">
        <v>100</v>
      </c>
      <c r="H59" s="206"/>
      <c r="I59" s="181"/>
    </row>
    <row r="60" spans="1:9" s="264" customFormat="1" ht="47.25" customHeight="1">
      <c r="A60" s="292" t="s">
        <v>543</v>
      </c>
      <c r="B60" s="278" t="s">
        <v>268</v>
      </c>
      <c r="C60" s="278" t="s">
        <v>240</v>
      </c>
      <c r="D60" s="294" t="s">
        <v>440</v>
      </c>
      <c r="E60" s="278" t="s">
        <v>444</v>
      </c>
      <c r="F60" s="278" t="s">
        <v>248</v>
      </c>
      <c r="G60" s="176">
        <v>487.8</v>
      </c>
      <c r="H60" s="176">
        <v>515</v>
      </c>
      <c r="I60" s="176">
        <v>515</v>
      </c>
    </row>
    <row r="61" spans="1:9" s="264" customFormat="1" ht="15.75" customHeight="1">
      <c r="A61" s="589" t="s">
        <v>78</v>
      </c>
      <c r="B61" s="598" t="s">
        <v>268</v>
      </c>
      <c r="C61" s="598" t="s">
        <v>240</v>
      </c>
      <c r="D61" s="598" t="s">
        <v>440</v>
      </c>
      <c r="E61" s="598" t="s">
        <v>79</v>
      </c>
      <c r="F61" s="278" t="s">
        <v>250</v>
      </c>
      <c r="G61" s="176">
        <f>350-54-80-116</f>
        <v>100</v>
      </c>
      <c r="H61" s="176">
        <v>280</v>
      </c>
      <c r="I61" s="176">
        <v>280</v>
      </c>
    </row>
    <row r="62" spans="1:9" s="264" customFormat="1" ht="15.75" customHeight="1">
      <c r="A62" s="589"/>
      <c r="B62" s="598"/>
      <c r="C62" s="598"/>
      <c r="D62" s="598"/>
      <c r="E62" s="598"/>
      <c r="F62" s="278" t="s">
        <v>253</v>
      </c>
      <c r="G62" s="176">
        <v>10</v>
      </c>
      <c r="H62" s="176"/>
      <c r="I62" s="181"/>
    </row>
    <row r="63" spans="1:9" s="264" customFormat="1" ht="15.75" customHeight="1">
      <c r="A63" s="589"/>
      <c r="B63" s="598"/>
      <c r="C63" s="598"/>
      <c r="D63" s="598"/>
      <c r="E63" s="598"/>
      <c r="F63" s="278" t="s">
        <v>254</v>
      </c>
      <c r="G63" s="176">
        <f>300+170</f>
        <v>470</v>
      </c>
      <c r="H63" s="176">
        <v>300</v>
      </c>
      <c r="I63" s="176">
        <f>H63</f>
        <v>300</v>
      </c>
    </row>
    <row r="64" spans="1:9" s="264" customFormat="1" ht="15.75" customHeight="1">
      <c r="A64" s="589"/>
      <c r="B64" s="598"/>
      <c r="C64" s="598"/>
      <c r="D64" s="598"/>
      <c r="E64" s="598"/>
      <c r="F64" s="278" t="s">
        <v>163</v>
      </c>
      <c r="G64" s="176">
        <v>300</v>
      </c>
      <c r="H64" s="176">
        <v>220</v>
      </c>
      <c r="I64" s="181">
        <v>200</v>
      </c>
    </row>
    <row r="65" spans="1:15" s="264" customFormat="1" ht="15.75" customHeight="1">
      <c r="A65" s="589"/>
      <c r="B65" s="598"/>
      <c r="C65" s="598"/>
      <c r="D65" s="598"/>
      <c r="E65" s="598"/>
      <c r="F65" s="278" t="s">
        <v>445</v>
      </c>
      <c r="G65" s="176">
        <f>I65</f>
        <v>0</v>
      </c>
      <c r="H65" s="176">
        <f>G65</f>
        <v>0</v>
      </c>
      <c r="I65" s="181"/>
    </row>
    <row r="66" spans="1:15" s="264" customFormat="1" ht="15.75" customHeight="1">
      <c r="A66" s="589"/>
      <c r="B66" s="598"/>
      <c r="C66" s="598"/>
      <c r="D66" s="598"/>
      <c r="E66" s="598"/>
      <c r="F66" s="278" t="s">
        <v>164</v>
      </c>
      <c r="G66" s="176">
        <v>800</v>
      </c>
      <c r="H66" s="176">
        <v>600</v>
      </c>
      <c r="I66" s="176">
        <v>600</v>
      </c>
    </row>
    <row r="67" spans="1:15" s="264" customFormat="1" ht="15.75" customHeight="1">
      <c r="A67" s="215" t="s">
        <v>446</v>
      </c>
      <c r="B67" s="278" t="s">
        <v>268</v>
      </c>
      <c r="C67" s="278" t="s">
        <v>240</v>
      </c>
      <c r="D67" s="294" t="s">
        <v>440</v>
      </c>
      <c r="E67" s="278" t="s">
        <v>321</v>
      </c>
      <c r="F67" s="278" t="s">
        <v>163</v>
      </c>
      <c r="G67" s="206"/>
      <c r="H67" s="206"/>
      <c r="I67" s="181"/>
    </row>
    <row r="68" spans="1:15" s="264" customFormat="1" ht="15.75" customHeight="1">
      <c r="A68" s="215" t="s">
        <v>705</v>
      </c>
      <c r="B68" s="278" t="s">
        <v>268</v>
      </c>
      <c r="C68" s="278" t="s">
        <v>240</v>
      </c>
      <c r="D68" s="294" t="s">
        <v>440</v>
      </c>
      <c r="E68" s="278" t="s">
        <v>80</v>
      </c>
      <c r="F68" s="278" t="s">
        <v>163</v>
      </c>
      <c r="G68" s="223">
        <v>100</v>
      </c>
      <c r="H68" s="206"/>
      <c r="I68" s="206"/>
      <c r="J68" s="296"/>
      <c r="K68" s="296"/>
      <c r="L68" s="296"/>
      <c r="M68" s="296"/>
      <c r="N68" s="296"/>
      <c r="O68" s="296"/>
    </row>
    <row r="69" spans="1:15" s="264" customFormat="1" ht="15.75" customHeight="1">
      <c r="A69" s="215" t="s">
        <v>706</v>
      </c>
      <c r="B69" s="278" t="s">
        <v>268</v>
      </c>
      <c r="C69" s="278" t="s">
        <v>240</v>
      </c>
      <c r="D69" s="294" t="s">
        <v>440</v>
      </c>
      <c r="E69" s="278" t="s">
        <v>437</v>
      </c>
      <c r="F69" s="278" t="s">
        <v>163</v>
      </c>
      <c r="G69" s="223">
        <v>50</v>
      </c>
      <c r="H69" s="206"/>
      <c r="I69" s="206"/>
      <c r="J69" s="296"/>
      <c r="K69" s="296"/>
      <c r="L69" s="296"/>
      <c r="M69" s="296"/>
      <c r="N69" s="296"/>
      <c r="O69" s="296"/>
    </row>
    <row r="70" spans="1:15" s="264" customFormat="1" ht="15.75" customHeight="1">
      <c r="A70" s="450" t="s">
        <v>805</v>
      </c>
      <c r="B70" s="309" t="s">
        <v>268</v>
      </c>
      <c r="C70" s="309" t="s">
        <v>240</v>
      </c>
      <c r="D70" s="310" t="s">
        <v>714</v>
      </c>
      <c r="E70" s="309"/>
      <c r="F70" s="309"/>
      <c r="G70" s="235">
        <f>G71</f>
        <v>78.8</v>
      </c>
      <c r="H70" s="235">
        <f t="shared" ref="H70:I70" si="8">H71</f>
        <v>78.8</v>
      </c>
      <c r="I70" s="235">
        <f t="shared" si="8"/>
        <v>78.8</v>
      </c>
      <c r="J70" s="296"/>
      <c r="K70" s="296"/>
      <c r="L70" s="296"/>
      <c r="M70" s="296"/>
      <c r="N70" s="296"/>
      <c r="O70" s="296"/>
    </row>
    <row r="71" spans="1:15" s="264" customFormat="1" ht="15.75" customHeight="1">
      <c r="A71" s="311" t="s">
        <v>347</v>
      </c>
      <c r="B71" s="309" t="s">
        <v>268</v>
      </c>
      <c r="C71" s="309" t="s">
        <v>240</v>
      </c>
      <c r="D71" s="310" t="s">
        <v>714</v>
      </c>
      <c r="E71" s="309" t="s">
        <v>79</v>
      </c>
      <c r="F71" s="309" t="s">
        <v>254</v>
      </c>
      <c r="G71" s="235">
        <v>78.8</v>
      </c>
      <c r="H71" s="206">
        <v>78.8</v>
      </c>
      <c r="I71" s="206">
        <v>78.8</v>
      </c>
      <c r="J71" s="296"/>
      <c r="K71" s="296"/>
      <c r="L71" s="296"/>
      <c r="M71" s="296"/>
      <c r="N71" s="296"/>
      <c r="O71" s="296"/>
    </row>
    <row r="72" spans="1:15" s="267" customFormat="1" ht="15.75" customHeight="1">
      <c r="A72" s="287" t="s">
        <v>5</v>
      </c>
      <c r="B72" s="277" t="s">
        <v>268</v>
      </c>
      <c r="C72" s="277" t="s">
        <v>143</v>
      </c>
      <c r="D72" s="288"/>
      <c r="E72" s="277"/>
      <c r="F72" s="277"/>
      <c r="G72" s="224"/>
      <c r="H72" s="224"/>
      <c r="I72" s="208">
        <f>I73+I76</f>
        <v>0</v>
      </c>
    </row>
    <row r="73" spans="1:15" s="267" customFormat="1" ht="15.75" customHeight="1">
      <c r="A73" s="287" t="s">
        <v>6</v>
      </c>
      <c r="B73" s="277" t="s">
        <v>268</v>
      </c>
      <c r="C73" s="277" t="s">
        <v>144</v>
      </c>
      <c r="D73" s="288"/>
      <c r="E73" s="277"/>
      <c r="F73" s="277"/>
      <c r="G73" s="224"/>
      <c r="H73" s="224"/>
      <c r="I73" s="208">
        <f>I74</f>
        <v>0</v>
      </c>
    </row>
    <row r="74" spans="1:15" s="264" customFormat="1" ht="31.5" customHeight="1">
      <c r="A74" s="289" t="s">
        <v>169</v>
      </c>
      <c r="B74" s="278" t="s">
        <v>268</v>
      </c>
      <c r="C74" s="278" t="s">
        <v>144</v>
      </c>
      <c r="D74" s="294" t="s">
        <v>447</v>
      </c>
      <c r="E74" s="278"/>
      <c r="F74" s="278"/>
      <c r="G74" s="206"/>
      <c r="H74" s="206"/>
      <c r="I74" s="181"/>
    </row>
    <row r="75" spans="1:15" s="264" customFormat="1" ht="31.5" customHeight="1">
      <c r="A75" s="289" t="s">
        <v>78</v>
      </c>
      <c r="B75" s="278" t="s">
        <v>268</v>
      </c>
      <c r="C75" s="278" t="s">
        <v>144</v>
      </c>
      <c r="D75" s="294" t="s">
        <v>447</v>
      </c>
      <c r="E75" s="278" t="s">
        <v>79</v>
      </c>
      <c r="F75" s="278" t="s">
        <v>164</v>
      </c>
      <c r="G75" s="206"/>
      <c r="H75" s="206"/>
      <c r="I75" s="181"/>
    </row>
    <row r="76" spans="1:15" s="264" customFormat="1" ht="47.25" customHeight="1">
      <c r="A76" s="215" t="s">
        <v>448</v>
      </c>
      <c r="B76" s="278" t="s">
        <v>268</v>
      </c>
      <c r="C76" s="278" t="s">
        <v>449</v>
      </c>
      <c r="D76" s="294" t="s">
        <v>450</v>
      </c>
      <c r="E76" s="278" t="s">
        <v>79</v>
      </c>
      <c r="F76" s="278" t="s">
        <v>163</v>
      </c>
      <c r="G76" s="206"/>
      <c r="H76" s="206"/>
      <c r="I76" s="181"/>
    </row>
    <row r="77" spans="1:15" s="264" customFormat="1" ht="15.75" customHeight="1">
      <c r="A77" s="287" t="s">
        <v>171</v>
      </c>
      <c r="B77" s="277" t="s">
        <v>268</v>
      </c>
      <c r="C77" s="277" t="s">
        <v>146</v>
      </c>
      <c r="D77" s="288"/>
      <c r="E77" s="277"/>
      <c r="F77" s="277"/>
      <c r="G77" s="208">
        <f>G78+G85</f>
        <v>21880.853999999996</v>
      </c>
      <c r="H77" s="208">
        <f>H78</f>
        <v>15887.98</v>
      </c>
      <c r="I77" s="208">
        <f>I78</f>
        <v>15934.680000000002</v>
      </c>
    </row>
    <row r="78" spans="1:15" s="269" customFormat="1" ht="15.75" customHeight="1">
      <c r="A78" s="287" t="s">
        <v>339</v>
      </c>
      <c r="B78" s="277" t="s">
        <v>268</v>
      </c>
      <c r="C78" s="277" t="s">
        <v>186</v>
      </c>
      <c r="D78" s="288"/>
      <c r="E78" s="277"/>
      <c r="F78" s="277"/>
      <c r="G78" s="208">
        <f>G79+G83</f>
        <v>21830.853999999996</v>
      </c>
      <c r="H78" s="208">
        <f>H79+H83+H84</f>
        <v>15887.98</v>
      </c>
      <c r="I78" s="208">
        <f>I79+I83+I84</f>
        <v>15934.680000000002</v>
      </c>
    </row>
    <row r="79" spans="1:15" s="265" customFormat="1" ht="15.75" customHeight="1">
      <c r="A79" s="289" t="s">
        <v>340</v>
      </c>
      <c r="B79" s="278" t="s">
        <v>268</v>
      </c>
      <c r="C79" s="278" t="s">
        <v>186</v>
      </c>
      <c r="D79" s="294" t="s">
        <v>451</v>
      </c>
      <c r="E79" s="278"/>
      <c r="F79" s="278"/>
      <c r="G79" s="181">
        <f>G81+G80+G82</f>
        <v>21830.853999999996</v>
      </c>
      <c r="H79" s="181">
        <f>H81+H80+H82</f>
        <v>15887.98</v>
      </c>
      <c r="I79" s="181">
        <f>I81+I80+I82</f>
        <v>15934.680000000002</v>
      </c>
    </row>
    <row r="80" spans="1:15" s="265" customFormat="1" ht="31.5" customHeight="1">
      <c r="A80" s="215" t="s">
        <v>452</v>
      </c>
      <c r="B80" s="278" t="s">
        <v>268</v>
      </c>
      <c r="C80" s="278" t="s">
        <v>186</v>
      </c>
      <c r="D80" s="294" t="s">
        <v>451</v>
      </c>
      <c r="E80" s="278" t="s">
        <v>453</v>
      </c>
      <c r="F80" s="278" t="s">
        <v>253</v>
      </c>
      <c r="G80" s="181"/>
      <c r="H80" s="181"/>
      <c r="I80" s="181"/>
    </row>
    <row r="81" spans="1:15" s="267" customFormat="1" ht="15.75" customHeight="1">
      <c r="A81" s="589" t="s">
        <v>78</v>
      </c>
      <c r="B81" s="278" t="s">
        <v>268</v>
      </c>
      <c r="C81" s="278" t="s">
        <v>186</v>
      </c>
      <c r="D81" s="294" t="s">
        <v>451</v>
      </c>
      <c r="E81" s="278" t="s">
        <v>79</v>
      </c>
      <c r="F81" s="278" t="s">
        <v>253</v>
      </c>
      <c r="G81" s="176">
        <f>15424.3+667.15+80+5248.504-11.4+501.1-78.8</f>
        <v>21830.853999999996</v>
      </c>
      <c r="H81" s="176">
        <f>15650.8+309.88+6.1-78.8</f>
        <v>15887.98</v>
      </c>
      <c r="I81" s="181">
        <f>15760.2+247.18+6.1-78.8</f>
        <v>15934.680000000002</v>
      </c>
    </row>
    <row r="82" spans="1:15" s="267" customFormat="1" ht="15.75" customHeight="1">
      <c r="A82" s="589"/>
      <c r="B82" s="278" t="s">
        <v>268</v>
      </c>
      <c r="C82" s="278" t="s">
        <v>186</v>
      </c>
      <c r="D82" s="294" t="s">
        <v>451</v>
      </c>
      <c r="E82" s="278" t="s">
        <v>79</v>
      </c>
      <c r="F82" s="278" t="s">
        <v>254</v>
      </c>
      <c r="G82" s="224"/>
      <c r="H82" s="224"/>
      <c r="I82" s="181"/>
    </row>
    <row r="83" spans="1:15" s="267" customFormat="1" ht="63">
      <c r="A83" s="209" t="s">
        <v>621</v>
      </c>
      <c r="B83" s="278" t="s">
        <v>268</v>
      </c>
      <c r="C83" s="278" t="s">
        <v>186</v>
      </c>
      <c r="D83" s="294" t="s">
        <v>622</v>
      </c>
      <c r="E83" s="278"/>
      <c r="F83" s="278"/>
      <c r="G83" s="181">
        <f>G84</f>
        <v>0</v>
      </c>
      <c r="H83" s="224"/>
      <c r="I83" s="224"/>
    </row>
    <row r="84" spans="1:15" s="267" customFormat="1" ht="31.5" customHeight="1">
      <c r="A84" s="260" t="s">
        <v>78</v>
      </c>
      <c r="B84" s="278" t="s">
        <v>268</v>
      </c>
      <c r="C84" s="278" t="s">
        <v>186</v>
      </c>
      <c r="D84" s="294" t="s">
        <v>622</v>
      </c>
      <c r="E84" s="278" t="s">
        <v>79</v>
      </c>
      <c r="F84" s="278" t="s">
        <v>254</v>
      </c>
      <c r="G84" s="181"/>
      <c r="H84" s="224"/>
      <c r="I84" s="224"/>
    </row>
    <row r="85" spans="1:15" s="267" customFormat="1" ht="31.5" customHeight="1">
      <c r="A85" s="445" t="s">
        <v>96</v>
      </c>
      <c r="B85" s="443" t="s">
        <v>268</v>
      </c>
      <c r="C85" s="443" t="s">
        <v>148</v>
      </c>
      <c r="D85" s="446"/>
      <c r="E85" s="443"/>
      <c r="F85" s="443"/>
      <c r="G85" s="437">
        <f>G86</f>
        <v>50</v>
      </c>
      <c r="H85" s="437">
        <v>0</v>
      </c>
      <c r="I85" s="437">
        <v>0</v>
      </c>
      <c r="J85" s="442"/>
      <c r="K85" s="442"/>
      <c r="L85" s="442"/>
      <c r="M85" s="442"/>
      <c r="N85" s="442"/>
      <c r="O85" s="442"/>
    </row>
    <row r="86" spans="1:15" s="267" customFormat="1" ht="31.5" customHeight="1">
      <c r="A86" s="447" t="s">
        <v>797</v>
      </c>
      <c r="B86" s="444" t="s">
        <v>268</v>
      </c>
      <c r="C86" s="444" t="s">
        <v>148</v>
      </c>
      <c r="D86" s="448" t="s">
        <v>798</v>
      </c>
      <c r="E86" s="444"/>
      <c r="F86" s="444"/>
      <c r="G86" s="439">
        <f>G87</f>
        <v>50</v>
      </c>
      <c r="H86" s="439">
        <v>0</v>
      </c>
      <c r="I86" s="439">
        <v>0</v>
      </c>
      <c r="J86" s="441"/>
      <c r="K86" s="441"/>
      <c r="L86" s="441"/>
      <c r="M86" s="441"/>
      <c r="N86" s="441"/>
      <c r="O86" s="441"/>
    </row>
    <row r="87" spans="1:15" s="267" customFormat="1" ht="31.5" customHeight="1">
      <c r="A87" s="447" t="s">
        <v>799</v>
      </c>
      <c r="B87" s="444" t="s">
        <v>268</v>
      </c>
      <c r="C87" s="444" t="s">
        <v>148</v>
      </c>
      <c r="D87" s="448" t="s">
        <v>798</v>
      </c>
      <c r="E87" s="444" t="s">
        <v>79</v>
      </c>
      <c r="F87" s="444" t="s">
        <v>164</v>
      </c>
      <c r="G87" s="176">
        <v>50</v>
      </c>
      <c r="H87" s="176"/>
      <c r="I87" s="439"/>
      <c r="J87" s="441"/>
      <c r="K87" s="441"/>
      <c r="L87" s="441"/>
      <c r="M87" s="441"/>
      <c r="N87" s="441"/>
      <c r="O87" s="441"/>
    </row>
    <row r="88" spans="1:15" s="267" customFormat="1" ht="31.5" customHeight="1">
      <c r="A88" s="287" t="s">
        <v>172</v>
      </c>
      <c r="B88" s="277" t="s">
        <v>268</v>
      </c>
      <c r="C88" s="277" t="s">
        <v>151</v>
      </c>
      <c r="D88" s="288"/>
      <c r="E88" s="277"/>
      <c r="F88" s="277"/>
      <c r="G88" s="208">
        <f>G89</f>
        <v>0</v>
      </c>
      <c r="H88" s="208"/>
      <c r="I88" s="208"/>
    </row>
    <row r="89" spans="1:15" s="267" customFormat="1" ht="31.5" customHeight="1">
      <c r="A89" s="287" t="s">
        <v>585</v>
      </c>
      <c r="B89" s="277" t="s">
        <v>268</v>
      </c>
      <c r="C89" s="277" t="s">
        <v>536</v>
      </c>
      <c r="D89" s="288"/>
      <c r="E89" s="277"/>
      <c r="F89" s="277"/>
      <c r="G89" s="208">
        <f>G90</f>
        <v>0</v>
      </c>
      <c r="H89" s="208"/>
      <c r="I89" s="208">
        <v>0</v>
      </c>
    </row>
    <row r="90" spans="1:15" s="267" customFormat="1" ht="31.5" customHeight="1">
      <c r="A90" s="289" t="s">
        <v>617</v>
      </c>
      <c r="B90" s="278" t="s">
        <v>268</v>
      </c>
      <c r="C90" s="278" t="s">
        <v>536</v>
      </c>
      <c r="D90" s="294" t="s">
        <v>618</v>
      </c>
      <c r="E90" s="278"/>
      <c r="F90" s="278"/>
      <c r="G90" s="181">
        <f>G91</f>
        <v>0</v>
      </c>
      <c r="H90" s="181"/>
      <c r="I90" s="181">
        <v>0</v>
      </c>
      <c r="J90" s="296"/>
      <c r="K90" s="296"/>
      <c r="L90" s="296"/>
      <c r="M90" s="296"/>
      <c r="N90" s="296"/>
      <c r="O90" s="296"/>
    </row>
    <row r="91" spans="1:15" s="267" customFormat="1" ht="31.5" customHeight="1">
      <c r="A91" s="289" t="s">
        <v>619</v>
      </c>
      <c r="B91" s="278" t="s">
        <v>268</v>
      </c>
      <c r="C91" s="278" t="s">
        <v>536</v>
      </c>
      <c r="D91" s="294" t="s">
        <v>618</v>
      </c>
      <c r="E91" s="278" t="s">
        <v>620</v>
      </c>
      <c r="F91" s="278" t="s">
        <v>445</v>
      </c>
      <c r="G91" s="181"/>
      <c r="H91" s="181"/>
      <c r="I91" s="181"/>
      <c r="J91" s="296"/>
      <c r="K91" s="296"/>
      <c r="L91" s="296"/>
      <c r="M91" s="296"/>
      <c r="N91" s="296"/>
      <c r="O91" s="296"/>
    </row>
    <row r="92" spans="1:15" s="264" customFormat="1" ht="15.75" customHeight="1">
      <c r="A92" s="287" t="s">
        <v>178</v>
      </c>
      <c r="B92" s="277" t="s">
        <v>268</v>
      </c>
      <c r="C92" s="277" t="s">
        <v>157</v>
      </c>
      <c r="D92" s="288"/>
      <c r="E92" s="277"/>
      <c r="F92" s="277"/>
      <c r="G92" s="208">
        <f>G93+G96</f>
        <v>2850</v>
      </c>
      <c r="H92" s="208">
        <f>H93+H96</f>
        <v>2750</v>
      </c>
      <c r="I92" s="208">
        <f>I93+I96</f>
        <v>2850</v>
      </c>
    </row>
    <row r="93" spans="1:15" s="267" customFormat="1" ht="15.75" customHeight="1">
      <c r="A93" s="287" t="s">
        <v>179</v>
      </c>
      <c r="B93" s="277" t="s">
        <v>268</v>
      </c>
      <c r="C93" s="277" t="s">
        <v>158</v>
      </c>
      <c r="D93" s="288"/>
      <c r="E93" s="277"/>
      <c r="F93" s="277"/>
      <c r="G93" s="208">
        <f>G94</f>
        <v>2150</v>
      </c>
      <c r="H93" s="208">
        <f>H94</f>
        <v>2150</v>
      </c>
      <c r="I93" s="208">
        <f t="shared" ref="I93:I94" si="9">I94</f>
        <v>2150</v>
      </c>
    </row>
    <row r="94" spans="1:15" s="264" customFormat="1" ht="31.5" customHeight="1">
      <c r="A94" s="289" t="s">
        <v>180</v>
      </c>
      <c r="B94" s="278" t="s">
        <v>268</v>
      </c>
      <c r="C94" s="278" t="s">
        <v>158</v>
      </c>
      <c r="D94" s="294" t="s">
        <v>454</v>
      </c>
      <c r="E94" s="278"/>
      <c r="F94" s="278"/>
      <c r="G94" s="181">
        <f>G95</f>
        <v>2150</v>
      </c>
      <c r="H94" s="181">
        <f>H95</f>
        <v>2150</v>
      </c>
      <c r="I94" s="181">
        <f t="shared" si="9"/>
        <v>2150</v>
      </c>
    </row>
    <row r="95" spans="1:15" s="264" customFormat="1" ht="47.25" customHeight="1">
      <c r="A95" s="289" t="s">
        <v>181</v>
      </c>
      <c r="B95" s="278" t="s">
        <v>268</v>
      </c>
      <c r="C95" s="278" t="s">
        <v>158</v>
      </c>
      <c r="D95" s="294" t="s">
        <v>454</v>
      </c>
      <c r="E95" s="278" t="s">
        <v>455</v>
      </c>
      <c r="F95" s="278" t="s">
        <v>167</v>
      </c>
      <c r="G95" s="176">
        <f>I95</f>
        <v>2150</v>
      </c>
      <c r="H95" s="176">
        <f>G95</f>
        <v>2150</v>
      </c>
      <c r="I95" s="181">
        <v>2150</v>
      </c>
    </row>
    <row r="96" spans="1:15" s="264" customFormat="1" ht="31.5" customHeight="1">
      <c r="A96" s="287" t="s">
        <v>456</v>
      </c>
      <c r="B96" s="277" t="s">
        <v>268</v>
      </c>
      <c r="C96" s="277" t="s">
        <v>457</v>
      </c>
      <c r="D96" s="294"/>
      <c r="E96" s="278"/>
      <c r="F96" s="278"/>
      <c r="G96" s="208">
        <f>G97+G99</f>
        <v>700</v>
      </c>
      <c r="H96" s="208">
        <f>H97+H99</f>
        <v>600</v>
      </c>
      <c r="I96" s="208">
        <f>I97+I99</f>
        <v>700</v>
      </c>
    </row>
    <row r="97" spans="1:10" s="264" customFormat="1" ht="47.25">
      <c r="A97" s="215" t="s">
        <v>614</v>
      </c>
      <c r="B97" s="278" t="s">
        <v>268</v>
      </c>
      <c r="C97" s="278" t="s">
        <v>457</v>
      </c>
      <c r="D97" s="294" t="s">
        <v>458</v>
      </c>
      <c r="E97" s="278"/>
      <c r="F97" s="278"/>
      <c r="G97" s="176">
        <f>G98</f>
        <v>600</v>
      </c>
      <c r="H97" s="176">
        <f>H98</f>
        <v>500</v>
      </c>
      <c r="I97" s="181">
        <f>I98</f>
        <v>600</v>
      </c>
    </row>
    <row r="98" spans="1:10" s="264" customFormat="1" ht="15.75" customHeight="1">
      <c r="A98" s="215"/>
      <c r="B98" s="278" t="s">
        <v>268</v>
      </c>
      <c r="C98" s="278" t="s">
        <v>457</v>
      </c>
      <c r="D98" s="294" t="s">
        <v>458</v>
      </c>
      <c r="E98" s="278" t="s">
        <v>459</v>
      </c>
      <c r="F98" s="278" t="s">
        <v>163</v>
      </c>
      <c r="G98" s="176">
        <v>600</v>
      </c>
      <c r="H98" s="176">
        <v>500</v>
      </c>
      <c r="I98" s="176">
        <v>600</v>
      </c>
    </row>
    <row r="99" spans="1:10" s="264" customFormat="1" ht="15.75" customHeight="1">
      <c r="A99" s="215" t="s">
        <v>602</v>
      </c>
      <c r="B99" s="278" t="s">
        <v>268</v>
      </c>
      <c r="C99" s="278" t="s">
        <v>457</v>
      </c>
      <c r="D99" s="294" t="s">
        <v>490</v>
      </c>
      <c r="E99" s="278"/>
      <c r="F99" s="278"/>
      <c r="G99" s="181">
        <f>G100+G101</f>
        <v>100</v>
      </c>
      <c r="H99" s="181">
        <f>H100+H101</f>
        <v>100</v>
      </c>
      <c r="I99" s="181">
        <f>I100+I101</f>
        <v>100</v>
      </c>
    </row>
    <row r="100" spans="1:10" s="264" customFormat="1" ht="15.75" customHeight="1">
      <c r="A100" s="589" t="s">
        <v>78</v>
      </c>
      <c r="B100" s="598" t="s">
        <v>268</v>
      </c>
      <c r="C100" s="598" t="s">
        <v>457</v>
      </c>
      <c r="D100" s="599" t="s">
        <v>490</v>
      </c>
      <c r="E100" s="598" t="s">
        <v>79</v>
      </c>
      <c r="F100" s="278" t="s">
        <v>163</v>
      </c>
      <c r="G100" s="181"/>
      <c r="H100" s="206"/>
      <c r="I100" s="181"/>
    </row>
    <row r="101" spans="1:10" s="264" customFormat="1" ht="15.75" customHeight="1">
      <c r="A101" s="589"/>
      <c r="B101" s="598"/>
      <c r="C101" s="598"/>
      <c r="D101" s="599"/>
      <c r="E101" s="598"/>
      <c r="F101" s="278" t="s">
        <v>164</v>
      </c>
      <c r="G101" s="181">
        <v>100</v>
      </c>
      <c r="H101" s="181">
        <v>100</v>
      </c>
      <c r="I101" s="181">
        <v>100</v>
      </c>
    </row>
    <row r="102" spans="1:10" s="264" customFormat="1" ht="15.75" customHeight="1">
      <c r="A102" s="233" t="s">
        <v>460</v>
      </c>
      <c r="B102" s="277" t="s">
        <v>268</v>
      </c>
      <c r="C102" s="277" t="s">
        <v>461</v>
      </c>
      <c r="D102" s="294"/>
      <c r="E102" s="278"/>
      <c r="F102" s="278"/>
      <c r="G102" s="206"/>
      <c r="H102" s="206"/>
      <c r="I102" s="208">
        <f>I103</f>
        <v>0</v>
      </c>
    </row>
    <row r="103" spans="1:10" s="264" customFormat="1" ht="15.75" customHeight="1">
      <c r="A103" s="233" t="s">
        <v>462</v>
      </c>
      <c r="B103" s="277" t="s">
        <v>268</v>
      </c>
      <c r="C103" s="277" t="s">
        <v>463</v>
      </c>
      <c r="D103" s="294"/>
      <c r="E103" s="278"/>
      <c r="F103" s="278"/>
      <c r="G103" s="206"/>
      <c r="H103" s="206"/>
      <c r="I103" s="181">
        <f>I104</f>
        <v>0</v>
      </c>
    </row>
    <row r="104" spans="1:10" s="264" customFormat="1" ht="31.5" customHeight="1">
      <c r="A104" s="215" t="s">
        <v>464</v>
      </c>
      <c r="B104" s="278" t="s">
        <v>268</v>
      </c>
      <c r="C104" s="278" t="s">
        <v>463</v>
      </c>
      <c r="D104" s="294" t="s">
        <v>465</v>
      </c>
      <c r="E104" s="278" t="s">
        <v>79</v>
      </c>
      <c r="F104" s="278" t="s">
        <v>254</v>
      </c>
      <c r="G104" s="206"/>
      <c r="H104" s="206"/>
      <c r="I104" s="181"/>
    </row>
    <row r="105" spans="1:10" s="52" customFormat="1" ht="36.75" customHeight="1">
      <c r="A105" s="64" t="s">
        <v>183</v>
      </c>
      <c r="B105" s="48" t="s">
        <v>268</v>
      </c>
      <c r="C105" s="48"/>
      <c r="D105" s="65"/>
      <c r="E105" s="48"/>
      <c r="F105" s="164" t="s">
        <v>726</v>
      </c>
      <c r="G105" s="79">
        <f>G106+G129+G133+G142+G156+G159+G146+G150</f>
        <v>116275.20000000001</v>
      </c>
      <c r="H105" s="79">
        <f>H106+H129+H133+H142+H156+H159+H146</f>
        <v>91825.200000000012</v>
      </c>
      <c r="I105" s="79">
        <f>I106+I129+I133+I142+I156+I159+I146</f>
        <v>91912.9</v>
      </c>
      <c r="J105" s="116"/>
    </row>
    <row r="106" spans="1:10" s="4" customFormat="1" ht="15.75" customHeight="1">
      <c r="A106" s="67" t="s">
        <v>70</v>
      </c>
      <c r="B106" s="37" t="s">
        <v>268</v>
      </c>
      <c r="C106" s="37" t="s">
        <v>138</v>
      </c>
      <c r="D106" s="68"/>
      <c r="E106" s="37"/>
      <c r="F106" s="37"/>
      <c r="G106" s="108">
        <f>G107+G119</f>
        <v>7184.4000000000005</v>
      </c>
      <c r="H106" s="108">
        <f>H107+H119</f>
        <v>6021.5999999999995</v>
      </c>
      <c r="I106" s="108">
        <f>I107+I119</f>
        <v>5975.1999999999989</v>
      </c>
      <c r="J106" s="118"/>
    </row>
    <row r="107" spans="1:10" s="267" customFormat="1" ht="31.5" customHeight="1">
      <c r="A107" s="287" t="s">
        <v>87</v>
      </c>
      <c r="B107" s="277" t="s">
        <v>268</v>
      </c>
      <c r="C107" s="277" t="s">
        <v>237</v>
      </c>
      <c r="D107" s="288"/>
      <c r="E107" s="277"/>
      <c r="F107" s="277"/>
      <c r="G107" s="208">
        <f>G108+G114+G117</f>
        <v>6339.6</v>
      </c>
      <c r="H107" s="208">
        <f>H108+H114+H117</f>
        <v>5631.0999999999995</v>
      </c>
      <c r="I107" s="208">
        <f>I108+I114+I117</f>
        <v>5614.6999999999989</v>
      </c>
    </row>
    <row r="108" spans="1:10" s="264" customFormat="1" ht="15.75" customHeight="1">
      <c r="A108" s="289" t="s">
        <v>75</v>
      </c>
      <c r="B108" s="278" t="s">
        <v>268</v>
      </c>
      <c r="C108" s="278" t="s">
        <v>237</v>
      </c>
      <c r="D108" s="290" t="s">
        <v>324</v>
      </c>
      <c r="E108" s="278"/>
      <c r="F108" s="278"/>
      <c r="G108" s="181">
        <f>SUM(G109:G113)</f>
        <v>6112.1</v>
      </c>
      <c r="H108" s="181">
        <f t="shared" ref="H108:I108" si="10">SUM(H109:H113)</f>
        <v>5455.2999999999993</v>
      </c>
      <c r="I108" s="181">
        <f t="shared" si="10"/>
        <v>5435.2999999999993</v>
      </c>
    </row>
    <row r="109" spans="1:10" s="267" customFormat="1" ht="31.5" customHeight="1">
      <c r="A109" s="291" t="s">
        <v>325</v>
      </c>
      <c r="B109" s="278" t="s">
        <v>268</v>
      </c>
      <c r="C109" s="278" t="s">
        <v>237</v>
      </c>
      <c r="D109" s="290" t="s">
        <v>324</v>
      </c>
      <c r="E109" s="278" t="s">
        <v>73</v>
      </c>
      <c r="F109" s="278" t="s">
        <v>247</v>
      </c>
      <c r="G109" s="176">
        <v>4656.5</v>
      </c>
      <c r="H109" s="176">
        <v>4167.3999999999996</v>
      </c>
      <c r="I109" s="176">
        <v>4167.3999999999996</v>
      </c>
    </row>
    <row r="110" spans="1:10" s="268" customFormat="1" ht="47.25" customHeight="1">
      <c r="A110" s="292" t="s">
        <v>326</v>
      </c>
      <c r="B110" s="278" t="s">
        <v>268</v>
      </c>
      <c r="C110" s="278" t="s">
        <v>237</v>
      </c>
      <c r="D110" s="290" t="s">
        <v>324</v>
      </c>
      <c r="E110" s="278" t="s">
        <v>334</v>
      </c>
      <c r="F110" s="278" t="s">
        <v>248</v>
      </c>
      <c r="G110" s="176">
        <v>1405.6</v>
      </c>
      <c r="H110" s="176">
        <v>1267.9000000000001</v>
      </c>
      <c r="I110" s="176">
        <v>1267.9000000000001</v>
      </c>
    </row>
    <row r="111" spans="1:10" s="268" customFormat="1" ht="31.5" customHeight="1">
      <c r="A111" s="589" t="s">
        <v>335</v>
      </c>
      <c r="B111" s="598" t="s">
        <v>268</v>
      </c>
      <c r="C111" s="598" t="s">
        <v>237</v>
      </c>
      <c r="D111" s="597" t="s">
        <v>324</v>
      </c>
      <c r="E111" s="598" t="s">
        <v>76</v>
      </c>
      <c r="F111" s="278" t="s">
        <v>249</v>
      </c>
      <c r="G111" s="176">
        <v>50</v>
      </c>
      <c r="H111" s="176">
        <v>20</v>
      </c>
      <c r="I111" s="181"/>
    </row>
    <row r="112" spans="1:10" s="268" customFormat="1" ht="15.75" customHeight="1">
      <c r="A112" s="589"/>
      <c r="B112" s="598"/>
      <c r="C112" s="598"/>
      <c r="D112" s="597"/>
      <c r="E112" s="598"/>
      <c r="F112" s="278" t="s">
        <v>251</v>
      </c>
      <c r="G112" s="176">
        <f>I112</f>
        <v>0</v>
      </c>
      <c r="H112" s="176">
        <v>0</v>
      </c>
      <c r="I112" s="181"/>
    </row>
    <row r="113" spans="1:9" s="268" customFormat="1" ht="15.75" customHeight="1">
      <c r="A113" s="589"/>
      <c r="B113" s="598"/>
      <c r="C113" s="598"/>
      <c r="D113" s="597"/>
      <c r="E113" s="598"/>
      <c r="F113" s="278" t="s">
        <v>254</v>
      </c>
      <c r="G113" s="176">
        <f>I113</f>
        <v>0</v>
      </c>
      <c r="H113" s="176">
        <v>0</v>
      </c>
      <c r="I113" s="181"/>
    </row>
    <row r="114" spans="1:9" s="264" customFormat="1" ht="31.5" customHeight="1">
      <c r="A114" s="289" t="s">
        <v>88</v>
      </c>
      <c r="B114" s="278" t="s">
        <v>268</v>
      </c>
      <c r="C114" s="278" t="s">
        <v>237</v>
      </c>
      <c r="D114" s="290" t="s">
        <v>584</v>
      </c>
      <c r="E114" s="278"/>
      <c r="F114" s="278"/>
      <c r="G114" s="181">
        <f>G115+G116</f>
        <v>227.5</v>
      </c>
      <c r="H114" s="181">
        <f t="shared" ref="H114:I114" si="11">H115+H116</f>
        <v>175.8</v>
      </c>
      <c r="I114" s="181">
        <f t="shared" si="11"/>
        <v>179.4</v>
      </c>
    </row>
    <row r="115" spans="1:9" s="265" customFormat="1" ht="31.5" customHeight="1">
      <c r="A115" s="291" t="s">
        <v>325</v>
      </c>
      <c r="B115" s="278" t="s">
        <v>268</v>
      </c>
      <c r="C115" s="278" t="s">
        <v>237</v>
      </c>
      <c r="D115" s="290" t="s">
        <v>584</v>
      </c>
      <c r="E115" s="278" t="s">
        <v>73</v>
      </c>
      <c r="F115" s="278" t="s">
        <v>247</v>
      </c>
      <c r="G115" s="176">
        <v>174.7</v>
      </c>
      <c r="H115" s="176">
        <v>135</v>
      </c>
      <c r="I115" s="176">
        <v>137.80000000000001</v>
      </c>
    </row>
    <row r="116" spans="1:9" s="264" customFormat="1" ht="47.25" customHeight="1">
      <c r="A116" s="292" t="s">
        <v>326</v>
      </c>
      <c r="B116" s="278" t="s">
        <v>268</v>
      </c>
      <c r="C116" s="278" t="s">
        <v>237</v>
      </c>
      <c r="D116" s="290" t="s">
        <v>584</v>
      </c>
      <c r="E116" s="278" t="s">
        <v>334</v>
      </c>
      <c r="F116" s="278" t="s">
        <v>248</v>
      </c>
      <c r="G116" s="176">
        <v>52.8</v>
      </c>
      <c r="H116" s="176">
        <v>40.799999999999997</v>
      </c>
      <c r="I116" s="176">
        <v>41.6</v>
      </c>
    </row>
    <row r="117" spans="1:9" s="264" customFormat="1" ht="47.25" customHeight="1">
      <c r="A117" s="289" t="s">
        <v>89</v>
      </c>
      <c r="B117" s="278" t="s">
        <v>268</v>
      </c>
      <c r="C117" s="278" t="s">
        <v>237</v>
      </c>
      <c r="D117" s="290" t="s">
        <v>466</v>
      </c>
      <c r="E117" s="278"/>
      <c r="F117" s="278"/>
      <c r="G117" s="181">
        <f>G118</f>
        <v>0</v>
      </c>
      <c r="H117" s="181">
        <v>0</v>
      </c>
      <c r="I117" s="181">
        <v>0</v>
      </c>
    </row>
    <row r="118" spans="1:9" s="264" customFormat="1" ht="31.5" customHeight="1">
      <c r="A118" s="289" t="s">
        <v>78</v>
      </c>
      <c r="B118" s="278" t="s">
        <v>268</v>
      </c>
      <c r="C118" s="278" t="s">
        <v>237</v>
      </c>
      <c r="D118" s="290" t="s">
        <v>466</v>
      </c>
      <c r="E118" s="278" t="s">
        <v>79</v>
      </c>
      <c r="F118" s="278" t="s">
        <v>164</v>
      </c>
      <c r="G118" s="176"/>
      <c r="H118" s="176"/>
      <c r="I118" s="181"/>
    </row>
    <row r="119" spans="1:9" s="264" customFormat="1" ht="15.75" customHeight="1">
      <c r="A119" s="229" t="s">
        <v>467</v>
      </c>
      <c r="B119" s="225" t="s">
        <v>268</v>
      </c>
      <c r="C119" s="277" t="s">
        <v>240</v>
      </c>
      <c r="D119" s="293"/>
      <c r="E119" s="277"/>
      <c r="F119" s="277"/>
      <c r="G119" s="208">
        <f>G120</f>
        <v>844.8</v>
      </c>
      <c r="H119" s="208">
        <f t="shared" ref="H119:I119" si="12">H120</f>
        <v>390.5</v>
      </c>
      <c r="I119" s="208">
        <f t="shared" si="12"/>
        <v>360.5</v>
      </c>
    </row>
    <row r="120" spans="1:9" s="264" customFormat="1" ht="15.75" customHeight="1">
      <c r="A120" s="226" t="s">
        <v>84</v>
      </c>
      <c r="B120" s="177" t="s">
        <v>268</v>
      </c>
      <c r="C120" s="179" t="s">
        <v>240</v>
      </c>
      <c r="D120" s="178" t="s">
        <v>440</v>
      </c>
      <c r="E120" s="179"/>
      <c r="F120" s="179"/>
      <c r="G120" s="181">
        <f>SUM(G121:G128)</f>
        <v>844.8</v>
      </c>
      <c r="H120" s="181">
        <f t="shared" ref="H120:I120" si="13">SUM(H121:H128)</f>
        <v>390.5</v>
      </c>
      <c r="I120" s="181">
        <f t="shared" si="13"/>
        <v>360.5</v>
      </c>
    </row>
    <row r="121" spans="1:9" s="264" customFormat="1" ht="31.5" customHeight="1">
      <c r="A121" s="291" t="s">
        <v>542</v>
      </c>
      <c r="B121" s="177" t="s">
        <v>268</v>
      </c>
      <c r="C121" s="178" t="s">
        <v>240</v>
      </c>
      <c r="D121" s="178" t="s">
        <v>440</v>
      </c>
      <c r="E121" s="179" t="s">
        <v>441</v>
      </c>
      <c r="F121" s="179" t="s">
        <v>247</v>
      </c>
      <c r="G121" s="176">
        <v>302.8</v>
      </c>
      <c r="H121" s="176">
        <v>276.5</v>
      </c>
      <c r="I121" s="176">
        <v>276.5</v>
      </c>
    </row>
    <row r="122" spans="1:9" s="268" customFormat="1" ht="31.5" customHeight="1">
      <c r="A122" s="220" t="s">
        <v>442</v>
      </c>
      <c r="B122" s="278" t="s">
        <v>268</v>
      </c>
      <c r="C122" s="278" t="s">
        <v>240</v>
      </c>
      <c r="D122" s="294" t="s">
        <v>440</v>
      </c>
      <c r="E122" s="278" t="s">
        <v>443</v>
      </c>
      <c r="F122" s="278" t="s">
        <v>249</v>
      </c>
      <c r="G122" s="176">
        <v>30</v>
      </c>
      <c r="H122" s="176">
        <v>30</v>
      </c>
      <c r="I122" s="181"/>
    </row>
    <row r="123" spans="1:9" s="264" customFormat="1" ht="47.25" customHeight="1">
      <c r="A123" s="292" t="s">
        <v>543</v>
      </c>
      <c r="B123" s="177" t="s">
        <v>268</v>
      </c>
      <c r="C123" s="178" t="s">
        <v>240</v>
      </c>
      <c r="D123" s="178" t="s">
        <v>440</v>
      </c>
      <c r="E123" s="179" t="s">
        <v>444</v>
      </c>
      <c r="F123" s="179" t="s">
        <v>248</v>
      </c>
      <c r="G123" s="176">
        <v>92</v>
      </c>
      <c r="H123" s="176">
        <v>84</v>
      </c>
      <c r="I123" s="176">
        <v>84</v>
      </c>
    </row>
    <row r="124" spans="1:9" s="264" customFormat="1" ht="15.75" customHeight="1">
      <c r="A124" s="593" t="s">
        <v>347</v>
      </c>
      <c r="B124" s="298" t="s">
        <v>268</v>
      </c>
      <c r="C124" s="278" t="s">
        <v>240</v>
      </c>
      <c r="D124" s="294" t="s">
        <v>440</v>
      </c>
      <c r="E124" s="278" t="s">
        <v>79</v>
      </c>
      <c r="F124" s="278" t="s">
        <v>250</v>
      </c>
      <c r="G124" s="176">
        <v>100</v>
      </c>
      <c r="H124" s="176"/>
      <c r="I124" s="181"/>
    </row>
    <row r="125" spans="1:9" s="264" customFormat="1" ht="15.75" customHeight="1">
      <c r="A125" s="594"/>
      <c r="B125" s="298" t="s">
        <v>268</v>
      </c>
      <c r="C125" s="278" t="s">
        <v>240</v>
      </c>
      <c r="D125" s="294" t="s">
        <v>440</v>
      </c>
      <c r="E125" s="278" t="s">
        <v>79</v>
      </c>
      <c r="F125" s="278" t="s">
        <v>253</v>
      </c>
      <c r="G125" s="176">
        <v>10</v>
      </c>
      <c r="H125" s="176"/>
      <c r="I125" s="181"/>
    </row>
    <row r="126" spans="1:9" s="264" customFormat="1" ht="15.75" customHeight="1">
      <c r="A126" s="594"/>
      <c r="B126" s="298" t="s">
        <v>268</v>
      </c>
      <c r="C126" s="278" t="s">
        <v>240</v>
      </c>
      <c r="D126" s="294" t="s">
        <v>440</v>
      </c>
      <c r="E126" s="278" t="s">
        <v>79</v>
      </c>
      <c r="F126" s="278" t="s">
        <v>254</v>
      </c>
      <c r="G126" s="176">
        <v>100</v>
      </c>
      <c r="H126" s="176"/>
      <c r="I126" s="181"/>
    </row>
    <row r="127" spans="1:9" s="264" customFormat="1" ht="15.75" customHeight="1">
      <c r="A127" s="594"/>
      <c r="B127" s="298" t="s">
        <v>268</v>
      </c>
      <c r="C127" s="278" t="s">
        <v>240</v>
      </c>
      <c r="D127" s="294" t="s">
        <v>440</v>
      </c>
      <c r="E127" s="278" t="s">
        <v>79</v>
      </c>
      <c r="F127" s="278" t="s">
        <v>163</v>
      </c>
      <c r="G127" s="176">
        <v>10</v>
      </c>
      <c r="H127" s="176"/>
      <c r="I127" s="181"/>
    </row>
    <row r="128" spans="1:9" s="264" customFormat="1" ht="15.75" customHeight="1">
      <c r="A128" s="595"/>
      <c r="B128" s="298" t="s">
        <v>268</v>
      </c>
      <c r="C128" s="278" t="s">
        <v>240</v>
      </c>
      <c r="D128" s="294" t="s">
        <v>440</v>
      </c>
      <c r="E128" s="278" t="s">
        <v>79</v>
      </c>
      <c r="F128" s="278" t="s">
        <v>164</v>
      </c>
      <c r="G128" s="176">
        <v>200</v>
      </c>
      <c r="H128" s="176"/>
      <c r="I128" s="181"/>
    </row>
    <row r="129" spans="1:9" s="267" customFormat="1" ht="15.75" customHeight="1">
      <c r="A129" s="287" t="s">
        <v>5</v>
      </c>
      <c r="B129" s="277" t="s">
        <v>268</v>
      </c>
      <c r="C129" s="277" t="s">
        <v>143</v>
      </c>
      <c r="D129" s="288"/>
      <c r="E129" s="277"/>
      <c r="F129" s="277"/>
      <c r="G129" s="208">
        <f t="shared" ref="G129:H131" si="14">G130</f>
        <v>0</v>
      </c>
      <c r="H129" s="208">
        <f t="shared" si="14"/>
        <v>0</v>
      </c>
      <c r="I129" s="208">
        <f>I130</f>
        <v>0</v>
      </c>
    </row>
    <row r="130" spans="1:9" s="267" customFormat="1" ht="15.75" customHeight="1">
      <c r="A130" s="287" t="s">
        <v>90</v>
      </c>
      <c r="B130" s="277" t="s">
        <v>268</v>
      </c>
      <c r="C130" s="277" t="s">
        <v>91</v>
      </c>
      <c r="D130" s="288"/>
      <c r="E130" s="277"/>
      <c r="F130" s="277"/>
      <c r="G130" s="208">
        <f t="shared" si="14"/>
        <v>0</v>
      </c>
      <c r="H130" s="208">
        <f t="shared" si="14"/>
        <v>0</v>
      </c>
      <c r="I130" s="208">
        <f>I131</f>
        <v>0</v>
      </c>
    </row>
    <row r="131" spans="1:9" s="264" customFormat="1" ht="31.5" customHeight="1">
      <c r="A131" s="289" t="s">
        <v>92</v>
      </c>
      <c r="B131" s="278" t="s">
        <v>268</v>
      </c>
      <c r="C131" s="278" t="s">
        <v>91</v>
      </c>
      <c r="D131" s="290" t="s">
        <v>469</v>
      </c>
      <c r="E131" s="278"/>
      <c r="F131" s="278"/>
      <c r="G131" s="181">
        <f t="shared" si="14"/>
        <v>0</v>
      </c>
      <c r="H131" s="181">
        <f t="shared" si="14"/>
        <v>0</v>
      </c>
      <c r="I131" s="181">
        <f>I132</f>
        <v>0</v>
      </c>
    </row>
    <row r="132" spans="1:9" s="264" customFormat="1" ht="15.75" customHeight="1">
      <c r="A132" s="289" t="s">
        <v>93</v>
      </c>
      <c r="B132" s="278" t="s">
        <v>268</v>
      </c>
      <c r="C132" s="278" t="s">
        <v>91</v>
      </c>
      <c r="D132" s="290" t="s">
        <v>469</v>
      </c>
      <c r="E132" s="278" t="s">
        <v>94</v>
      </c>
      <c r="F132" s="278" t="s">
        <v>257</v>
      </c>
      <c r="G132" s="176"/>
      <c r="H132" s="176"/>
      <c r="I132" s="181"/>
    </row>
    <row r="133" spans="1:9" s="264" customFormat="1" ht="15.75" customHeight="1">
      <c r="A133" s="287" t="s">
        <v>171</v>
      </c>
      <c r="B133" s="277" t="s">
        <v>268</v>
      </c>
      <c r="C133" s="277" t="s">
        <v>146</v>
      </c>
      <c r="D133" s="293"/>
      <c r="E133" s="277"/>
      <c r="F133" s="277"/>
      <c r="G133" s="208">
        <f>G134+G136+G139</f>
        <v>0</v>
      </c>
      <c r="H133" s="208">
        <f t="shared" ref="H133:I133" si="15">H134+H136+H139</f>
        <v>0</v>
      </c>
      <c r="I133" s="208">
        <f t="shared" si="15"/>
        <v>0</v>
      </c>
    </row>
    <row r="134" spans="1:9" s="264" customFormat="1" ht="15.75" customHeight="1">
      <c r="A134" s="287" t="s">
        <v>470</v>
      </c>
      <c r="B134" s="277" t="s">
        <v>268</v>
      </c>
      <c r="C134" s="277" t="s">
        <v>471</v>
      </c>
      <c r="D134" s="290"/>
      <c r="E134" s="277"/>
      <c r="F134" s="277"/>
      <c r="G134" s="208">
        <f>G135</f>
        <v>0</v>
      </c>
      <c r="H134" s="208">
        <f>H135</f>
        <v>0</v>
      </c>
      <c r="I134" s="208">
        <f>I135</f>
        <v>0</v>
      </c>
    </row>
    <row r="135" spans="1:9" s="264" customFormat="1" ht="31.5" customHeight="1">
      <c r="A135" s="215" t="s">
        <v>601</v>
      </c>
      <c r="B135" s="278" t="s">
        <v>268</v>
      </c>
      <c r="C135" s="278" t="s">
        <v>471</v>
      </c>
      <c r="D135" s="290" t="s">
        <v>472</v>
      </c>
      <c r="E135" s="278" t="s">
        <v>473</v>
      </c>
      <c r="F135" s="278" t="s">
        <v>257</v>
      </c>
      <c r="G135" s="181"/>
      <c r="H135" s="181"/>
      <c r="I135" s="181"/>
    </row>
    <row r="136" spans="1:9" s="269" customFormat="1" ht="15.75" customHeight="1">
      <c r="A136" s="233" t="s">
        <v>478</v>
      </c>
      <c r="B136" s="277" t="s">
        <v>268</v>
      </c>
      <c r="C136" s="277" t="s">
        <v>186</v>
      </c>
      <c r="D136" s="293"/>
      <c r="E136" s="277"/>
      <c r="F136" s="277"/>
      <c r="G136" s="208">
        <f>G137</f>
        <v>0</v>
      </c>
      <c r="H136" s="208">
        <f>H137</f>
        <v>0</v>
      </c>
      <c r="I136" s="208">
        <f t="shared" ref="I136:I137" si="16">I137</f>
        <v>0</v>
      </c>
    </row>
    <row r="137" spans="1:9" s="269" customFormat="1" ht="15.75" customHeight="1">
      <c r="A137" s="215" t="s">
        <v>340</v>
      </c>
      <c r="B137" s="278" t="s">
        <v>268</v>
      </c>
      <c r="C137" s="278" t="s">
        <v>186</v>
      </c>
      <c r="D137" s="290" t="s">
        <v>451</v>
      </c>
      <c r="E137" s="278"/>
      <c r="F137" s="278"/>
      <c r="G137" s="181">
        <f>G138</f>
        <v>0</v>
      </c>
      <c r="H137" s="181">
        <f>H138</f>
        <v>0</v>
      </c>
      <c r="I137" s="181">
        <f t="shared" si="16"/>
        <v>0</v>
      </c>
    </row>
    <row r="138" spans="1:9" s="269" customFormat="1" ht="15.75" customHeight="1">
      <c r="A138" s="215" t="s">
        <v>340</v>
      </c>
      <c r="B138" s="278" t="s">
        <v>268</v>
      </c>
      <c r="C138" s="278" t="s">
        <v>186</v>
      </c>
      <c r="D138" s="290" t="s">
        <v>451</v>
      </c>
      <c r="E138" s="278" t="s">
        <v>468</v>
      </c>
      <c r="F138" s="278" t="s">
        <v>257</v>
      </c>
      <c r="G138" s="181"/>
      <c r="H138" s="181"/>
      <c r="I138" s="181"/>
    </row>
    <row r="139" spans="1:9" s="267" customFormat="1" ht="15.75" customHeight="1">
      <c r="A139" s="287" t="s">
        <v>96</v>
      </c>
      <c r="B139" s="277" t="s">
        <v>268</v>
      </c>
      <c r="C139" s="277" t="s">
        <v>148</v>
      </c>
      <c r="D139" s="288"/>
      <c r="E139" s="277"/>
      <c r="F139" s="277"/>
      <c r="G139" s="208">
        <f>G140</f>
        <v>0</v>
      </c>
      <c r="H139" s="208">
        <f>H140</f>
        <v>0</v>
      </c>
      <c r="I139" s="208">
        <f t="shared" ref="I139:I140" si="17">I140</f>
        <v>0</v>
      </c>
    </row>
    <row r="140" spans="1:9" s="264" customFormat="1" ht="31.5" customHeight="1">
      <c r="A140" s="289" t="s">
        <v>604</v>
      </c>
      <c r="B140" s="278" t="s">
        <v>268</v>
      </c>
      <c r="C140" s="278" t="s">
        <v>148</v>
      </c>
      <c r="D140" s="294" t="s">
        <v>605</v>
      </c>
      <c r="E140" s="278"/>
      <c r="F140" s="278"/>
      <c r="G140" s="181">
        <f>G141</f>
        <v>0</v>
      </c>
      <c r="H140" s="181">
        <f>H141</f>
        <v>0</v>
      </c>
      <c r="I140" s="181">
        <f t="shared" si="17"/>
        <v>0</v>
      </c>
    </row>
    <row r="141" spans="1:9" s="264" customFormat="1" ht="47.25" customHeight="1">
      <c r="A141" s="289" t="s">
        <v>341</v>
      </c>
      <c r="B141" s="278" t="s">
        <v>268</v>
      </c>
      <c r="C141" s="278" t="s">
        <v>148</v>
      </c>
      <c r="D141" s="294" t="s">
        <v>605</v>
      </c>
      <c r="E141" s="278" t="s">
        <v>316</v>
      </c>
      <c r="F141" s="278" t="s">
        <v>298</v>
      </c>
      <c r="G141" s="176"/>
      <c r="H141" s="176">
        <f>G141</f>
        <v>0</v>
      </c>
      <c r="I141" s="181"/>
    </row>
    <row r="142" spans="1:9" s="264" customFormat="1" ht="15.75" customHeight="1">
      <c r="A142" s="233" t="s">
        <v>479</v>
      </c>
      <c r="B142" s="277" t="s">
        <v>268</v>
      </c>
      <c r="C142" s="277" t="s">
        <v>149</v>
      </c>
      <c r="D142" s="294"/>
      <c r="E142" s="278"/>
      <c r="F142" s="278"/>
      <c r="G142" s="208">
        <f>G143</f>
        <v>4587.2</v>
      </c>
      <c r="H142" s="208">
        <f>H143</f>
        <v>0</v>
      </c>
      <c r="I142" s="208">
        <f t="shared" ref="I142:I143" si="18">I143</f>
        <v>0</v>
      </c>
    </row>
    <row r="143" spans="1:9" s="264" customFormat="1" ht="15.75" customHeight="1">
      <c r="A143" s="233" t="s">
        <v>480</v>
      </c>
      <c r="B143" s="277" t="s">
        <v>268</v>
      </c>
      <c r="C143" s="277" t="s">
        <v>481</v>
      </c>
      <c r="D143" s="294"/>
      <c r="E143" s="278"/>
      <c r="F143" s="278"/>
      <c r="G143" s="181">
        <f>G144</f>
        <v>4587.2</v>
      </c>
      <c r="H143" s="181">
        <f>H144</f>
        <v>0</v>
      </c>
      <c r="I143" s="181">
        <f t="shared" si="18"/>
        <v>0</v>
      </c>
    </row>
    <row r="144" spans="1:9" s="264" customFormat="1" ht="47.25" customHeight="1">
      <c r="A144" s="215" t="s">
        <v>482</v>
      </c>
      <c r="B144" s="278" t="s">
        <v>268</v>
      </c>
      <c r="C144" s="278" t="s">
        <v>481</v>
      </c>
      <c r="D144" s="294" t="s">
        <v>483</v>
      </c>
      <c r="E144" s="278"/>
      <c r="F144" s="278"/>
      <c r="G144" s="206">
        <f>G145</f>
        <v>4587.2</v>
      </c>
      <c r="H144" s="206"/>
      <c r="I144" s="181"/>
    </row>
    <row r="145" spans="1:9" s="264" customFormat="1" ht="47.25" customHeight="1">
      <c r="A145" s="215" t="s">
        <v>482</v>
      </c>
      <c r="B145" s="278" t="s">
        <v>268</v>
      </c>
      <c r="C145" s="278" t="s">
        <v>481</v>
      </c>
      <c r="D145" s="294" t="s">
        <v>483</v>
      </c>
      <c r="E145" s="278" t="s">
        <v>79</v>
      </c>
      <c r="F145" s="278" t="s">
        <v>254</v>
      </c>
      <c r="G145" s="206">
        <v>4587.2</v>
      </c>
      <c r="H145" s="206">
        <v>3546</v>
      </c>
      <c r="I145" s="181">
        <v>3617.3</v>
      </c>
    </row>
    <row r="146" spans="1:9" s="264" customFormat="1" ht="15.75" customHeight="1">
      <c r="A146" s="222" t="s">
        <v>582</v>
      </c>
      <c r="B146" s="277" t="s">
        <v>268</v>
      </c>
      <c r="C146" s="277" t="s">
        <v>157</v>
      </c>
      <c r="D146" s="290"/>
      <c r="E146" s="278"/>
      <c r="F146" s="278"/>
      <c r="G146" s="181">
        <f t="shared" ref="G146:H148" si="19">G147</f>
        <v>3224.6</v>
      </c>
      <c r="H146" s="181">
        <f t="shared" si="19"/>
        <v>3353.6</v>
      </c>
      <c r="I146" s="181">
        <f t="shared" ref="I146:I148" si="20">I147</f>
        <v>3487.7</v>
      </c>
    </row>
    <row r="147" spans="1:9" s="269" customFormat="1" ht="15.75" customHeight="1">
      <c r="A147" s="222" t="s">
        <v>583</v>
      </c>
      <c r="B147" s="277" t="s">
        <v>268</v>
      </c>
      <c r="C147" s="277" t="s">
        <v>497</v>
      </c>
      <c r="D147" s="288"/>
      <c r="E147" s="277"/>
      <c r="F147" s="277"/>
      <c r="G147" s="208">
        <f t="shared" si="19"/>
        <v>3224.6</v>
      </c>
      <c r="H147" s="208">
        <f t="shared" si="19"/>
        <v>3353.6</v>
      </c>
      <c r="I147" s="208">
        <f t="shared" si="20"/>
        <v>3487.7</v>
      </c>
    </row>
    <row r="148" spans="1:9" s="265" customFormat="1" ht="47.25" customHeight="1">
      <c r="A148" s="289" t="s">
        <v>255</v>
      </c>
      <c r="B148" s="278" t="s">
        <v>268</v>
      </c>
      <c r="C148" s="278" t="s">
        <v>497</v>
      </c>
      <c r="D148" s="290" t="s">
        <v>476</v>
      </c>
      <c r="E148" s="281"/>
      <c r="F148" s="278"/>
      <c r="G148" s="181">
        <f t="shared" si="19"/>
        <v>3224.6</v>
      </c>
      <c r="H148" s="181">
        <f t="shared" si="19"/>
        <v>3353.6</v>
      </c>
      <c r="I148" s="181">
        <f t="shared" si="20"/>
        <v>3487.7</v>
      </c>
    </row>
    <row r="149" spans="1:9" s="265" customFormat="1" ht="47.25" customHeight="1">
      <c r="A149" s="289" t="s">
        <v>341</v>
      </c>
      <c r="B149" s="278" t="s">
        <v>268</v>
      </c>
      <c r="C149" s="278" t="s">
        <v>497</v>
      </c>
      <c r="D149" s="290" t="s">
        <v>476</v>
      </c>
      <c r="E149" s="278" t="s">
        <v>316</v>
      </c>
      <c r="F149" s="278" t="s">
        <v>298</v>
      </c>
      <c r="G149" s="176">
        <v>3224.6</v>
      </c>
      <c r="H149" s="176">
        <v>3353.6</v>
      </c>
      <c r="I149" s="176">
        <v>3487.7</v>
      </c>
    </row>
    <row r="150" spans="1:9" s="265" customFormat="1" ht="47.25" customHeight="1">
      <c r="A150" s="233" t="s">
        <v>509</v>
      </c>
      <c r="B150" s="277" t="s">
        <v>268</v>
      </c>
      <c r="C150" s="277" t="s">
        <v>160</v>
      </c>
      <c r="D150" s="293"/>
      <c r="E150" s="277"/>
      <c r="F150" s="277"/>
      <c r="G150" s="228">
        <f>G151</f>
        <v>0</v>
      </c>
      <c r="H150" s="176"/>
      <c r="I150" s="176"/>
    </row>
    <row r="151" spans="1:9" s="265" customFormat="1" ht="47.25" customHeight="1">
      <c r="A151" s="233" t="s">
        <v>729</v>
      </c>
      <c r="B151" s="277" t="s">
        <v>268</v>
      </c>
      <c r="C151" s="277" t="s">
        <v>728</v>
      </c>
      <c r="D151" s="293"/>
      <c r="E151" s="277"/>
      <c r="F151" s="277"/>
      <c r="G151" s="228">
        <f>G152+G154</f>
        <v>0</v>
      </c>
      <c r="H151" s="176"/>
      <c r="I151" s="176"/>
    </row>
    <row r="152" spans="1:9" s="265" customFormat="1" ht="47.25" customHeight="1">
      <c r="A152" s="215" t="s">
        <v>730</v>
      </c>
      <c r="B152" s="278" t="s">
        <v>120</v>
      </c>
      <c r="C152" s="278" t="s">
        <v>728</v>
      </c>
      <c r="D152" s="290" t="s">
        <v>622</v>
      </c>
      <c r="E152" s="278"/>
      <c r="F152" s="278"/>
      <c r="G152" s="176">
        <f>G153</f>
        <v>0</v>
      </c>
      <c r="H152" s="176"/>
      <c r="I152" s="176"/>
    </row>
    <row r="153" spans="1:9" s="265" customFormat="1" ht="47.25" customHeight="1">
      <c r="A153" s="215" t="s">
        <v>627</v>
      </c>
      <c r="B153" s="278" t="s">
        <v>268</v>
      </c>
      <c r="C153" s="278" t="s">
        <v>728</v>
      </c>
      <c r="D153" s="290" t="s">
        <v>622</v>
      </c>
      <c r="E153" s="278" t="s">
        <v>473</v>
      </c>
      <c r="F153" s="278" t="s">
        <v>257</v>
      </c>
      <c r="G153" s="176"/>
      <c r="H153" s="176"/>
      <c r="I153" s="176"/>
    </row>
    <row r="154" spans="1:9" s="265" customFormat="1" ht="47.25" customHeight="1">
      <c r="A154" s="215" t="s">
        <v>730</v>
      </c>
      <c r="B154" s="278" t="s">
        <v>268</v>
      </c>
      <c r="C154" s="278" t="s">
        <v>728</v>
      </c>
      <c r="D154" s="290" t="s">
        <v>731</v>
      </c>
      <c r="E154" s="278"/>
      <c r="F154" s="278"/>
      <c r="G154" s="176">
        <f>G155</f>
        <v>0</v>
      </c>
      <c r="H154" s="176"/>
      <c r="I154" s="176"/>
    </row>
    <row r="155" spans="1:9" s="265" customFormat="1" ht="47.25" customHeight="1">
      <c r="A155" s="215" t="s">
        <v>627</v>
      </c>
      <c r="B155" s="278" t="s">
        <v>268</v>
      </c>
      <c r="C155" s="278" t="s">
        <v>728</v>
      </c>
      <c r="D155" s="290" t="s">
        <v>731</v>
      </c>
      <c r="E155" s="278" t="s">
        <v>473</v>
      </c>
      <c r="F155" s="278" t="s">
        <v>257</v>
      </c>
      <c r="G155" s="176"/>
      <c r="H155" s="176"/>
      <c r="I155" s="176"/>
    </row>
    <row r="156" spans="1:9" s="267" customFormat="1" ht="31.5" customHeight="1">
      <c r="A156" s="287" t="s">
        <v>98</v>
      </c>
      <c r="B156" s="277" t="s">
        <v>268</v>
      </c>
      <c r="C156" s="277" t="s">
        <v>99</v>
      </c>
      <c r="D156" s="288"/>
      <c r="E156" s="277"/>
      <c r="F156" s="277"/>
      <c r="G156" s="208">
        <f>G157</f>
        <v>0</v>
      </c>
      <c r="H156" s="208">
        <f>H157</f>
        <v>0</v>
      </c>
      <c r="I156" s="208">
        <f t="shared" ref="I156:I157" si="21">I157</f>
        <v>0</v>
      </c>
    </row>
    <row r="157" spans="1:9" s="268" customFormat="1" ht="31.5" customHeight="1">
      <c r="A157" s="287" t="s">
        <v>98</v>
      </c>
      <c r="B157" s="277" t="s">
        <v>268</v>
      </c>
      <c r="C157" s="277" t="s">
        <v>100</v>
      </c>
      <c r="D157" s="288" t="s">
        <v>337</v>
      </c>
      <c r="E157" s="277"/>
      <c r="F157" s="277"/>
      <c r="G157" s="208">
        <f>G158</f>
        <v>0</v>
      </c>
      <c r="H157" s="208">
        <f>H158</f>
        <v>0</v>
      </c>
      <c r="I157" s="208">
        <f t="shared" si="21"/>
        <v>0</v>
      </c>
    </row>
    <row r="158" spans="1:9" s="264" customFormat="1" ht="15.75" customHeight="1">
      <c r="A158" s="289" t="s">
        <v>101</v>
      </c>
      <c r="B158" s="278" t="s">
        <v>268</v>
      </c>
      <c r="C158" s="278" t="s">
        <v>100</v>
      </c>
      <c r="D158" s="294" t="s">
        <v>337</v>
      </c>
      <c r="E158" s="278" t="s">
        <v>336</v>
      </c>
      <c r="F158" s="278" t="s">
        <v>344</v>
      </c>
      <c r="G158" s="176"/>
      <c r="H158" s="176"/>
      <c r="I158" s="181"/>
    </row>
    <row r="159" spans="1:9" s="267" customFormat="1" ht="31.5" customHeight="1">
      <c r="A159" s="287" t="s">
        <v>102</v>
      </c>
      <c r="B159" s="277" t="s">
        <v>268</v>
      </c>
      <c r="C159" s="277" t="s">
        <v>161</v>
      </c>
      <c r="D159" s="288"/>
      <c r="E159" s="277"/>
      <c r="F159" s="277"/>
      <c r="G159" s="208">
        <f>G160+G165</f>
        <v>101279</v>
      </c>
      <c r="H159" s="208">
        <f t="shared" ref="H159:I159" si="22">H160+H165</f>
        <v>82450</v>
      </c>
      <c r="I159" s="208">
        <f t="shared" si="22"/>
        <v>82450</v>
      </c>
    </row>
    <row r="160" spans="1:9" s="267" customFormat="1" ht="31.5" customHeight="1">
      <c r="A160" s="287" t="s">
        <v>343</v>
      </c>
      <c r="B160" s="277" t="s">
        <v>268</v>
      </c>
      <c r="C160" s="277" t="s">
        <v>162</v>
      </c>
      <c r="D160" s="288"/>
      <c r="E160" s="277"/>
      <c r="F160" s="277"/>
      <c r="G160" s="208">
        <f>G161+G163</f>
        <v>59231</v>
      </c>
      <c r="H160" s="208">
        <f>H161+H163</f>
        <v>59231</v>
      </c>
      <c r="I160" s="208">
        <f>I161+I163</f>
        <v>59231</v>
      </c>
    </row>
    <row r="161" spans="1:43" s="264" customFormat="1" ht="31.5" customHeight="1">
      <c r="A161" s="289" t="s">
        <v>343</v>
      </c>
      <c r="B161" s="278" t="s">
        <v>268</v>
      </c>
      <c r="C161" s="278" t="s">
        <v>162</v>
      </c>
      <c r="D161" s="294" t="s">
        <v>356</v>
      </c>
      <c r="E161" s="278"/>
      <c r="F161" s="278"/>
      <c r="G161" s="181">
        <f>G162</f>
        <v>56821</v>
      </c>
      <c r="H161" s="181">
        <f>H162</f>
        <v>57367.9</v>
      </c>
      <c r="I161" s="181">
        <f>I162</f>
        <v>57331</v>
      </c>
    </row>
    <row r="162" spans="1:43" s="264" customFormat="1" ht="15.75" customHeight="1">
      <c r="A162" s="289" t="s">
        <v>278</v>
      </c>
      <c r="B162" s="278" t="s">
        <v>268</v>
      </c>
      <c r="C162" s="278" t="s">
        <v>162</v>
      </c>
      <c r="D162" s="294" t="s">
        <v>356</v>
      </c>
      <c r="E162" s="278" t="s">
        <v>103</v>
      </c>
      <c r="F162" s="278" t="s">
        <v>257</v>
      </c>
      <c r="G162" s="176">
        <v>56821</v>
      </c>
      <c r="H162" s="176">
        <v>57367.9</v>
      </c>
      <c r="I162" s="181">
        <v>57331</v>
      </c>
      <c r="J162" s="210"/>
    </row>
    <row r="163" spans="1:43" s="264" customFormat="1" ht="31.5" customHeight="1">
      <c r="A163" s="289" t="s">
        <v>342</v>
      </c>
      <c r="B163" s="278" t="s">
        <v>268</v>
      </c>
      <c r="C163" s="278" t="s">
        <v>162</v>
      </c>
      <c r="D163" s="294" t="s">
        <v>484</v>
      </c>
      <c r="E163" s="278"/>
      <c r="F163" s="278"/>
      <c r="G163" s="181">
        <f>G164</f>
        <v>2410</v>
      </c>
      <c r="H163" s="181">
        <f>H164</f>
        <v>1863.1</v>
      </c>
      <c r="I163" s="181">
        <f>I164</f>
        <v>1900</v>
      </c>
    </row>
    <row r="164" spans="1:43" s="264" customFormat="1" ht="15.75" customHeight="1">
      <c r="A164" s="289" t="s">
        <v>278</v>
      </c>
      <c r="B164" s="278" t="s">
        <v>268</v>
      </c>
      <c r="C164" s="278" t="s">
        <v>162</v>
      </c>
      <c r="D164" s="294" t="s">
        <v>484</v>
      </c>
      <c r="E164" s="278" t="s">
        <v>103</v>
      </c>
      <c r="F164" s="278" t="s">
        <v>257</v>
      </c>
      <c r="G164" s="176">
        <v>2410</v>
      </c>
      <c r="H164" s="176">
        <v>1863.1</v>
      </c>
      <c r="I164" s="181">
        <v>1900</v>
      </c>
    </row>
    <row r="165" spans="1:43" s="264" customFormat="1" ht="15.75" customHeight="1">
      <c r="A165" s="233" t="s">
        <v>485</v>
      </c>
      <c r="B165" s="277" t="s">
        <v>268</v>
      </c>
      <c r="C165" s="277" t="s">
        <v>409</v>
      </c>
      <c r="D165" s="288"/>
      <c r="E165" s="277"/>
      <c r="F165" s="277"/>
      <c r="G165" s="208">
        <f>G166+G168+G170</f>
        <v>42048</v>
      </c>
      <c r="H165" s="208">
        <f t="shared" ref="H165:I165" si="23">H166+H168+H170</f>
        <v>23219</v>
      </c>
      <c r="I165" s="208">
        <f t="shared" si="23"/>
        <v>23219</v>
      </c>
    </row>
    <row r="166" spans="1:43" s="264" customFormat="1" ht="31.5" customHeight="1">
      <c r="A166" s="289" t="s">
        <v>104</v>
      </c>
      <c r="B166" s="278" t="s">
        <v>268</v>
      </c>
      <c r="C166" s="278" t="s">
        <v>409</v>
      </c>
      <c r="D166" s="294" t="s">
        <v>346</v>
      </c>
      <c r="E166" s="278"/>
      <c r="F166" s="278"/>
      <c r="G166" s="181">
        <f>G167</f>
        <v>30407</v>
      </c>
      <c r="H166" s="181">
        <f>H167</f>
        <v>22166</v>
      </c>
      <c r="I166" s="181">
        <f>I167</f>
        <v>22166</v>
      </c>
    </row>
    <row r="167" spans="1:43" s="264" customFormat="1" ht="15.75" customHeight="1">
      <c r="A167" s="289" t="s">
        <v>345</v>
      </c>
      <c r="B167" s="278" t="s">
        <v>268</v>
      </c>
      <c r="C167" s="278" t="s">
        <v>409</v>
      </c>
      <c r="D167" s="294" t="s">
        <v>346</v>
      </c>
      <c r="E167" s="278" t="s">
        <v>473</v>
      </c>
      <c r="F167" s="278" t="s">
        <v>257</v>
      </c>
      <c r="G167" s="176">
        <v>30407</v>
      </c>
      <c r="H167" s="176">
        <v>22166</v>
      </c>
      <c r="I167" s="181">
        <v>22166</v>
      </c>
    </row>
    <row r="168" spans="1:43" s="264" customFormat="1" ht="15.75" customHeight="1">
      <c r="A168" s="289" t="s">
        <v>358</v>
      </c>
      <c r="B168" s="278" t="s">
        <v>268</v>
      </c>
      <c r="C168" s="278" t="s">
        <v>409</v>
      </c>
      <c r="D168" s="294" t="s">
        <v>359</v>
      </c>
      <c r="E168" s="277"/>
      <c r="F168" s="277"/>
      <c r="G168" s="181">
        <f>G169</f>
        <v>1053</v>
      </c>
      <c r="H168" s="181">
        <f>H169</f>
        <v>1053</v>
      </c>
      <c r="I168" s="181">
        <f t="shared" ref="I168" si="24">I169</f>
        <v>1053</v>
      </c>
    </row>
    <row r="169" spans="1:43" s="264" customFormat="1" ht="15.75" customHeight="1">
      <c r="A169" s="280" t="s">
        <v>486</v>
      </c>
      <c r="B169" s="278" t="s">
        <v>268</v>
      </c>
      <c r="C169" s="278" t="s">
        <v>409</v>
      </c>
      <c r="D169" s="294" t="s">
        <v>359</v>
      </c>
      <c r="E169" s="278" t="s">
        <v>473</v>
      </c>
      <c r="F169" s="278" t="s">
        <v>257</v>
      </c>
      <c r="G169" s="176">
        <f>I169</f>
        <v>1053</v>
      </c>
      <c r="H169" s="176">
        <f>G169</f>
        <v>1053</v>
      </c>
      <c r="I169" s="181">
        <v>1053</v>
      </c>
    </row>
    <row r="170" spans="1:43" s="264" customFormat="1" ht="15.75" customHeight="1">
      <c r="A170" s="292" t="s">
        <v>740</v>
      </c>
      <c r="B170" s="278" t="s">
        <v>268</v>
      </c>
      <c r="C170" s="278" t="s">
        <v>409</v>
      </c>
      <c r="D170" s="294" t="s">
        <v>741</v>
      </c>
      <c r="E170" s="278"/>
      <c r="F170" s="278"/>
      <c r="G170" s="204">
        <f>G171</f>
        <v>10588</v>
      </c>
      <c r="H170" s="204">
        <f t="shared" ref="H170:I170" si="25">H171</f>
        <v>0</v>
      </c>
      <c r="I170" s="204">
        <f t="shared" si="25"/>
        <v>0</v>
      </c>
      <c r="J170" s="268"/>
      <c r="K170" s="268"/>
      <c r="L170" s="268"/>
      <c r="M170" s="268"/>
      <c r="N170" s="268"/>
      <c r="O170" s="296"/>
      <c r="P170" s="296"/>
      <c r="Q170" s="296"/>
      <c r="R170" s="296"/>
      <c r="S170" s="296"/>
      <c r="T170" s="296"/>
      <c r="U170" s="296"/>
      <c r="V170" s="296"/>
      <c r="W170" s="296"/>
      <c r="X170" s="296"/>
      <c r="Y170" s="296"/>
      <c r="Z170" s="296"/>
      <c r="AA170" s="296"/>
      <c r="AB170" s="296"/>
      <c r="AC170" s="296"/>
      <c r="AD170" s="296"/>
      <c r="AE170" s="296"/>
      <c r="AF170" s="296"/>
      <c r="AG170" s="296"/>
      <c r="AH170" s="296"/>
      <c r="AI170" s="296"/>
      <c r="AJ170" s="296"/>
      <c r="AK170" s="296"/>
      <c r="AL170" s="296"/>
      <c r="AM170" s="296"/>
      <c r="AN170" s="296"/>
      <c r="AO170" s="296"/>
      <c r="AP170" s="296"/>
      <c r="AQ170" s="296"/>
    </row>
    <row r="171" spans="1:43" s="264" customFormat="1" ht="15.75" customHeight="1">
      <c r="A171" s="216" t="s">
        <v>742</v>
      </c>
      <c r="B171" s="278" t="s">
        <v>268</v>
      </c>
      <c r="C171" s="278" t="s">
        <v>409</v>
      </c>
      <c r="D171" s="294" t="s">
        <v>741</v>
      </c>
      <c r="E171" s="278" t="s">
        <v>473</v>
      </c>
      <c r="F171" s="278" t="s">
        <v>257</v>
      </c>
      <c r="G171" s="204">
        <v>10588</v>
      </c>
      <c r="H171" s="176"/>
      <c r="I171" s="206"/>
      <c r="J171" s="268"/>
      <c r="K171" s="268"/>
      <c r="L171" s="268"/>
      <c r="M171" s="268"/>
      <c r="N171" s="268"/>
      <c r="O171" s="296"/>
      <c r="P171" s="296"/>
      <c r="Q171" s="296"/>
      <c r="R171" s="296"/>
      <c r="S171" s="296"/>
      <c r="T171" s="296"/>
      <c r="U171" s="296"/>
      <c r="V171" s="296"/>
      <c r="W171" s="296"/>
      <c r="X171" s="296"/>
      <c r="Y171" s="296"/>
      <c r="Z171" s="296"/>
      <c r="AA171" s="296"/>
      <c r="AB171" s="296"/>
      <c r="AC171" s="296"/>
      <c r="AD171" s="296"/>
      <c r="AE171" s="296"/>
      <c r="AF171" s="296"/>
      <c r="AG171" s="296"/>
      <c r="AH171" s="296"/>
      <c r="AI171" s="296"/>
      <c r="AJ171" s="296"/>
      <c r="AK171" s="296"/>
      <c r="AL171" s="296"/>
      <c r="AM171" s="296"/>
      <c r="AN171" s="296"/>
      <c r="AO171" s="296"/>
      <c r="AP171" s="296"/>
      <c r="AQ171" s="296"/>
    </row>
    <row r="172" spans="1:43" s="51" customFormat="1" ht="31.5" customHeight="1">
      <c r="A172" s="73" t="s">
        <v>228</v>
      </c>
      <c r="B172" s="50" t="s">
        <v>268</v>
      </c>
      <c r="C172" s="50"/>
      <c r="D172" s="74"/>
      <c r="E172" s="50"/>
      <c r="F172" s="165" t="s">
        <v>726</v>
      </c>
      <c r="G172" s="117">
        <f>G183+G174+G196</f>
        <v>3619.2000000000003</v>
      </c>
      <c r="H172" s="117">
        <f>H183+H174+H196</f>
        <v>2875.8999999999996</v>
      </c>
      <c r="I172" s="81">
        <f>I183+I174+I196</f>
        <v>2891.2999999999997</v>
      </c>
    </row>
    <row r="173" spans="1:43" s="267" customFormat="1" ht="15.75" customHeight="1">
      <c r="A173" s="287" t="s">
        <v>70</v>
      </c>
      <c r="B173" s="277" t="s">
        <v>268</v>
      </c>
      <c r="C173" s="277" t="s">
        <v>138</v>
      </c>
      <c r="D173" s="288"/>
      <c r="E173" s="277"/>
      <c r="F173" s="277"/>
      <c r="G173" s="208">
        <f>G174</f>
        <v>679.4</v>
      </c>
      <c r="H173" s="208">
        <f>H174</f>
        <v>445</v>
      </c>
      <c r="I173" s="208">
        <f>I174</f>
        <v>445</v>
      </c>
    </row>
    <row r="174" spans="1:43" s="180" customFormat="1" ht="18.75" customHeight="1">
      <c r="A174" s="289" t="s">
        <v>84</v>
      </c>
      <c r="B174" s="278" t="s">
        <v>268</v>
      </c>
      <c r="C174" s="278" t="s">
        <v>240</v>
      </c>
      <c r="D174" s="294" t="s">
        <v>440</v>
      </c>
      <c r="E174" s="278"/>
      <c r="F174" s="278"/>
      <c r="G174" s="181">
        <f>SUM(G175:G182)</f>
        <v>679.4</v>
      </c>
      <c r="H174" s="181">
        <f t="shared" ref="H174:I174" si="26">SUM(H175:H182)</f>
        <v>445</v>
      </c>
      <c r="I174" s="181">
        <f t="shared" si="26"/>
        <v>445</v>
      </c>
    </row>
    <row r="175" spans="1:43" s="180" customFormat="1" ht="31.5" customHeight="1">
      <c r="A175" s="291" t="s">
        <v>542</v>
      </c>
      <c r="B175" s="278" t="s">
        <v>268</v>
      </c>
      <c r="C175" s="278" t="s">
        <v>240</v>
      </c>
      <c r="D175" s="294" t="s">
        <v>440</v>
      </c>
      <c r="E175" s="278" t="s">
        <v>441</v>
      </c>
      <c r="F175" s="278" t="s">
        <v>247</v>
      </c>
      <c r="G175" s="176">
        <v>329.7</v>
      </c>
      <c r="H175" s="176">
        <v>344</v>
      </c>
      <c r="I175" s="176">
        <v>344</v>
      </c>
    </row>
    <row r="176" spans="1:43" s="268" customFormat="1" ht="31.5" customHeight="1">
      <c r="A176" s="220" t="s">
        <v>442</v>
      </c>
      <c r="B176" s="278" t="s">
        <v>268</v>
      </c>
      <c r="C176" s="278" t="s">
        <v>240</v>
      </c>
      <c r="D176" s="294" t="s">
        <v>440</v>
      </c>
      <c r="E176" s="278" t="s">
        <v>443</v>
      </c>
      <c r="F176" s="278" t="s">
        <v>249</v>
      </c>
      <c r="G176" s="176">
        <v>10</v>
      </c>
      <c r="H176" s="176">
        <v>10</v>
      </c>
      <c r="I176" s="176">
        <v>10</v>
      </c>
    </row>
    <row r="177" spans="1:9" s="180" customFormat="1" ht="47.25" customHeight="1">
      <c r="A177" s="292" t="s">
        <v>543</v>
      </c>
      <c r="B177" s="278" t="s">
        <v>268</v>
      </c>
      <c r="C177" s="278" t="s">
        <v>240</v>
      </c>
      <c r="D177" s="294" t="s">
        <v>440</v>
      </c>
      <c r="E177" s="278" t="s">
        <v>444</v>
      </c>
      <c r="F177" s="278" t="s">
        <v>248</v>
      </c>
      <c r="G177" s="176">
        <v>99.7</v>
      </c>
      <c r="H177" s="176">
        <v>91</v>
      </c>
      <c r="I177" s="176">
        <v>91</v>
      </c>
    </row>
    <row r="178" spans="1:9" s="264" customFormat="1" ht="15.75" customHeight="1">
      <c r="A178" s="593" t="s">
        <v>347</v>
      </c>
      <c r="B178" s="278" t="s">
        <v>120</v>
      </c>
      <c r="C178" s="278" t="s">
        <v>240</v>
      </c>
      <c r="D178" s="294" t="s">
        <v>440</v>
      </c>
      <c r="E178" s="278" t="s">
        <v>79</v>
      </c>
      <c r="F178" s="278" t="s">
        <v>250</v>
      </c>
      <c r="G178" s="176">
        <v>50</v>
      </c>
      <c r="H178" s="176"/>
      <c r="I178" s="181"/>
    </row>
    <row r="179" spans="1:9" s="264" customFormat="1" ht="15.75" customHeight="1">
      <c r="A179" s="594"/>
      <c r="B179" s="278" t="s">
        <v>120</v>
      </c>
      <c r="C179" s="278" t="s">
        <v>240</v>
      </c>
      <c r="D179" s="294" t="s">
        <v>440</v>
      </c>
      <c r="E179" s="278" t="s">
        <v>79</v>
      </c>
      <c r="F179" s="278" t="s">
        <v>253</v>
      </c>
      <c r="G179" s="176">
        <v>10</v>
      </c>
      <c r="H179" s="176"/>
      <c r="I179" s="181"/>
    </row>
    <row r="180" spans="1:9" s="264" customFormat="1" ht="15.75" customHeight="1">
      <c r="A180" s="594"/>
      <c r="B180" s="278" t="s">
        <v>120</v>
      </c>
      <c r="C180" s="278" t="s">
        <v>240</v>
      </c>
      <c r="D180" s="294" t="s">
        <v>440</v>
      </c>
      <c r="E180" s="278" t="s">
        <v>79</v>
      </c>
      <c r="F180" s="278" t="s">
        <v>254</v>
      </c>
      <c r="G180" s="176">
        <v>50</v>
      </c>
      <c r="H180" s="176"/>
      <c r="I180" s="181"/>
    </row>
    <row r="181" spans="1:9" s="264" customFormat="1" ht="15.75" customHeight="1">
      <c r="A181" s="594"/>
      <c r="B181" s="278" t="s">
        <v>120</v>
      </c>
      <c r="C181" s="278" t="s">
        <v>240</v>
      </c>
      <c r="D181" s="294" t="s">
        <v>440</v>
      </c>
      <c r="E181" s="278" t="s">
        <v>79</v>
      </c>
      <c r="F181" s="278" t="s">
        <v>163</v>
      </c>
      <c r="G181" s="176">
        <v>30</v>
      </c>
      <c r="H181" s="176"/>
      <c r="I181" s="181"/>
    </row>
    <row r="182" spans="1:9" s="264" customFormat="1" ht="15.75" customHeight="1">
      <c r="A182" s="595"/>
      <c r="B182" s="278" t="s">
        <v>120</v>
      </c>
      <c r="C182" s="278" t="s">
        <v>240</v>
      </c>
      <c r="D182" s="294" t="s">
        <v>440</v>
      </c>
      <c r="E182" s="278" t="s">
        <v>79</v>
      </c>
      <c r="F182" s="278" t="s">
        <v>164</v>
      </c>
      <c r="G182" s="176">
        <v>100</v>
      </c>
      <c r="H182" s="176"/>
      <c r="I182" s="181"/>
    </row>
    <row r="183" spans="1:9" s="264" customFormat="1" ht="15.75" customHeight="1">
      <c r="A183" s="221" t="s">
        <v>492</v>
      </c>
      <c r="B183" s="277" t="s">
        <v>268</v>
      </c>
      <c r="C183" s="277" t="s">
        <v>146</v>
      </c>
      <c r="D183" s="288"/>
      <c r="E183" s="277"/>
      <c r="F183" s="277"/>
      <c r="G183" s="208">
        <f>G184</f>
        <v>2939.8</v>
      </c>
      <c r="H183" s="208">
        <f>H184</f>
        <v>2430.8999999999996</v>
      </c>
      <c r="I183" s="208">
        <f>I184</f>
        <v>2446.2999999999997</v>
      </c>
    </row>
    <row r="184" spans="1:9" s="264" customFormat="1" ht="15.75" customHeight="1">
      <c r="A184" s="221" t="s">
        <v>493</v>
      </c>
      <c r="B184" s="277" t="s">
        <v>268</v>
      </c>
      <c r="C184" s="277" t="s">
        <v>147</v>
      </c>
      <c r="D184" s="288"/>
      <c r="E184" s="277"/>
      <c r="F184" s="277"/>
      <c r="G184" s="208">
        <f>G185+G193+G189+G191</f>
        <v>2939.8</v>
      </c>
      <c r="H184" s="208">
        <f t="shared" ref="H184:I184" si="27">H185+H193+H189+H191</f>
        <v>2430.8999999999996</v>
      </c>
      <c r="I184" s="208">
        <f t="shared" si="27"/>
        <v>2446.2999999999997</v>
      </c>
    </row>
    <row r="185" spans="1:9" s="264" customFormat="1" ht="15.75" customHeight="1">
      <c r="A185" s="289" t="s">
        <v>75</v>
      </c>
      <c r="B185" s="278" t="s">
        <v>268</v>
      </c>
      <c r="C185" s="278" t="s">
        <v>147</v>
      </c>
      <c r="D185" s="290" t="s">
        <v>324</v>
      </c>
      <c r="E185" s="278"/>
      <c r="F185" s="278"/>
      <c r="G185" s="181">
        <f>SUM(G186:G188)</f>
        <v>1814</v>
      </c>
      <c r="H185" s="181">
        <f>SUM(H186:H188)</f>
        <v>1637.9</v>
      </c>
      <c r="I185" s="181">
        <f>SUM(I186:I188)</f>
        <v>1637.9</v>
      </c>
    </row>
    <row r="186" spans="1:9" s="264" customFormat="1" ht="31.5" customHeight="1">
      <c r="A186" s="291" t="s">
        <v>325</v>
      </c>
      <c r="B186" s="278" t="s">
        <v>268</v>
      </c>
      <c r="C186" s="278" t="s">
        <v>147</v>
      </c>
      <c r="D186" s="290" t="s">
        <v>324</v>
      </c>
      <c r="E186" s="278" t="s">
        <v>73</v>
      </c>
      <c r="F186" s="278" t="s">
        <v>247</v>
      </c>
      <c r="G186" s="176">
        <v>1378.1</v>
      </c>
      <c r="H186" s="176">
        <v>1242.5</v>
      </c>
      <c r="I186" s="176">
        <v>1242.5</v>
      </c>
    </row>
    <row r="187" spans="1:9" s="264" customFormat="1" ht="47.25" customHeight="1">
      <c r="A187" s="289" t="s">
        <v>335</v>
      </c>
      <c r="B187" s="278" t="s">
        <v>268</v>
      </c>
      <c r="C187" s="278" t="s">
        <v>147</v>
      </c>
      <c r="D187" s="290" t="s">
        <v>324</v>
      </c>
      <c r="E187" s="278" t="s">
        <v>76</v>
      </c>
      <c r="F187" s="278" t="s">
        <v>249</v>
      </c>
      <c r="G187" s="176">
        <v>20</v>
      </c>
      <c r="H187" s="176">
        <v>20</v>
      </c>
      <c r="I187" s="176">
        <f t="shared" ref="H187:I195" si="28">H187</f>
        <v>20</v>
      </c>
    </row>
    <row r="188" spans="1:9" s="264" customFormat="1" ht="47.25" customHeight="1">
      <c r="A188" s="291" t="s">
        <v>326</v>
      </c>
      <c r="B188" s="278" t="s">
        <v>268</v>
      </c>
      <c r="C188" s="278" t="s">
        <v>147</v>
      </c>
      <c r="D188" s="290" t="s">
        <v>324</v>
      </c>
      <c r="E188" s="278" t="s">
        <v>334</v>
      </c>
      <c r="F188" s="278" t="s">
        <v>248</v>
      </c>
      <c r="G188" s="176">
        <v>415.9</v>
      </c>
      <c r="H188" s="176">
        <v>375.4</v>
      </c>
      <c r="I188" s="176">
        <v>375.4</v>
      </c>
    </row>
    <row r="189" spans="1:9" s="264" customFormat="1" ht="31.5" customHeight="1">
      <c r="A189" s="215" t="s">
        <v>474</v>
      </c>
      <c r="B189" s="278" t="s">
        <v>268</v>
      </c>
      <c r="C189" s="278" t="s">
        <v>147</v>
      </c>
      <c r="D189" s="399" t="s">
        <v>734</v>
      </c>
      <c r="E189" s="278"/>
      <c r="F189" s="278"/>
      <c r="G189" s="181">
        <f>G190</f>
        <v>929.9</v>
      </c>
      <c r="H189" s="181">
        <f>H190</f>
        <v>718.8</v>
      </c>
      <c r="I189" s="181">
        <f>I190</f>
        <v>732.8</v>
      </c>
    </row>
    <row r="190" spans="1:9" s="264" customFormat="1" ht="31.5" customHeight="1">
      <c r="A190" s="215" t="s">
        <v>474</v>
      </c>
      <c r="B190" s="278" t="s">
        <v>268</v>
      </c>
      <c r="C190" s="278" t="s">
        <v>147</v>
      </c>
      <c r="D190" s="290" t="s">
        <v>734</v>
      </c>
      <c r="E190" s="278" t="s">
        <v>79</v>
      </c>
      <c r="F190" s="278" t="s">
        <v>254</v>
      </c>
      <c r="G190" s="176">
        <v>929.9</v>
      </c>
      <c r="H190" s="176">
        <v>718.8</v>
      </c>
      <c r="I190" s="176">
        <v>732.8</v>
      </c>
    </row>
    <row r="191" spans="1:9" s="264" customFormat="1" ht="47.25" customHeight="1">
      <c r="A191" s="215" t="s">
        <v>475</v>
      </c>
      <c r="B191" s="278" t="s">
        <v>268</v>
      </c>
      <c r="C191" s="278" t="s">
        <v>147</v>
      </c>
      <c r="D191" s="399" t="s">
        <v>735</v>
      </c>
      <c r="E191" s="278"/>
      <c r="F191" s="278"/>
      <c r="G191" s="181">
        <f>G192</f>
        <v>95.9</v>
      </c>
      <c r="H191" s="181">
        <f>H192</f>
        <v>74.2</v>
      </c>
      <c r="I191" s="181">
        <f>I192</f>
        <v>75.599999999999994</v>
      </c>
    </row>
    <row r="192" spans="1:9" s="264" customFormat="1" ht="47.25" customHeight="1">
      <c r="A192" s="215" t="s">
        <v>475</v>
      </c>
      <c r="B192" s="278" t="s">
        <v>268</v>
      </c>
      <c r="C192" s="278" t="s">
        <v>147</v>
      </c>
      <c r="D192" s="290" t="s">
        <v>735</v>
      </c>
      <c r="E192" s="278" t="s">
        <v>79</v>
      </c>
      <c r="F192" s="278" t="s">
        <v>254</v>
      </c>
      <c r="G192" s="176">
        <v>95.9</v>
      </c>
      <c r="H192" s="176">
        <v>74.2</v>
      </c>
      <c r="I192" s="176">
        <v>75.599999999999994</v>
      </c>
    </row>
    <row r="193" spans="1:10" s="266" customFormat="1" ht="31.5" customHeight="1">
      <c r="A193" s="220" t="s">
        <v>494</v>
      </c>
      <c r="B193" s="278" t="s">
        <v>268</v>
      </c>
      <c r="C193" s="278" t="s">
        <v>147</v>
      </c>
      <c r="D193" s="290" t="s">
        <v>495</v>
      </c>
      <c r="E193" s="278"/>
      <c r="F193" s="278"/>
      <c r="G193" s="176">
        <f>G194</f>
        <v>100</v>
      </c>
      <c r="H193" s="176"/>
      <c r="I193" s="181"/>
    </row>
    <row r="194" spans="1:10" s="266" customFormat="1" ht="15.75" customHeight="1">
      <c r="A194" s="589" t="s">
        <v>347</v>
      </c>
      <c r="B194" s="598" t="s">
        <v>268</v>
      </c>
      <c r="C194" s="598" t="s">
        <v>147</v>
      </c>
      <c r="D194" s="597" t="s">
        <v>495</v>
      </c>
      <c r="E194" s="598" t="s">
        <v>79</v>
      </c>
      <c r="F194" s="278" t="s">
        <v>164</v>
      </c>
      <c r="G194" s="176">
        <v>100</v>
      </c>
      <c r="H194" s="176"/>
      <c r="I194" s="181"/>
    </row>
    <row r="195" spans="1:10" s="266" customFormat="1" ht="15.75" customHeight="1">
      <c r="A195" s="589"/>
      <c r="B195" s="598"/>
      <c r="C195" s="598"/>
      <c r="D195" s="597"/>
      <c r="E195" s="598"/>
      <c r="F195" s="278" t="s">
        <v>164</v>
      </c>
      <c r="G195" s="176">
        <f>I195</f>
        <v>0</v>
      </c>
      <c r="H195" s="176">
        <f t="shared" si="28"/>
        <v>0</v>
      </c>
      <c r="I195" s="181"/>
    </row>
    <row r="196" spans="1:10" s="266" customFormat="1" ht="15.75" customHeight="1">
      <c r="A196" s="233" t="s">
        <v>489</v>
      </c>
      <c r="B196" s="277" t="s">
        <v>268</v>
      </c>
      <c r="C196" s="277" t="s">
        <v>157</v>
      </c>
      <c r="D196" s="293"/>
      <c r="E196" s="277"/>
      <c r="F196" s="277"/>
      <c r="G196" s="208">
        <f>G197</f>
        <v>0</v>
      </c>
      <c r="H196" s="208">
        <f>H197</f>
        <v>0</v>
      </c>
      <c r="I196" s="208">
        <f>I197</f>
        <v>0</v>
      </c>
    </row>
    <row r="197" spans="1:10" s="266" customFormat="1" ht="15.75" customHeight="1">
      <c r="A197" s="233" t="s">
        <v>496</v>
      </c>
      <c r="B197" s="277" t="s">
        <v>268</v>
      </c>
      <c r="C197" s="277" t="s">
        <v>497</v>
      </c>
      <c r="D197" s="293"/>
      <c r="E197" s="277"/>
      <c r="F197" s="277"/>
      <c r="G197" s="208">
        <f>G198+G200</f>
        <v>0</v>
      </c>
      <c r="H197" s="208">
        <f>H198+H200</f>
        <v>0</v>
      </c>
      <c r="I197" s="208">
        <f>I198+I200</f>
        <v>0</v>
      </c>
    </row>
    <row r="198" spans="1:10" s="266" customFormat="1" ht="47.25" customHeight="1">
      <c r="A198" s="215" t="s">
        <v>498</v>
      </c>
      <c r="B198" s="278" t="s">
        <v>268</v>
      </c>
      <c r="C198" s="278" t="s">
        <v>497</v>
      </c>
      <c r="D198" s="290" t="s">
        <v>499</v>
      </c>
      <c r="E198" s="278"/>
      <c r="F198" s="278"/>
      <c r="G198" s="181">
        <f>G199</f>
        <v>0</v>
      </c>
      <c r="H198" s="181">
        <f>H199</f>
        <v>0</v>
      </c>
      <c r="I198" s="181">
        <f>I199</f>
        <v>0</v>
      </c>
    </row>
    <row r="199" spans="1:10" s="266" customFormat="1" ht="15.75" customHeight="1">
      <c r="A199" s="215" t="s">
        <v>500</v>
      </c>
      <c r="B199" s="278" t="s">
        <v>268</v>
      </c>
      <c r="C199" s="278" t="s">
        <v>497</v>
      </c>
      <c r="D199" s="290" t="s">
        <v>499</v>
      </c>
      <c r="E199" s="278" t="s">
        <v>501</v>
      </c>
      <c r="F199" s="278" t="s">
        <v>168</v>
      </c>
      <c r="G199" s="227"/>
      <c r="H199" s="227"/>
      <c r="I199" s="181"/>
    </row>
    <row r="200" spans="1:10" s="3" customFormat="1" ht="15.75" customHeight="1">
      <c r="A200" s="71" t="s">
        <v>502</v>
      </c>
      <c r="B200" s="38" t="s">
        <v>268</v>
      </c>
      <c r="C200" s="38" t="s">
        <v>497</v>
      </c>
      <c r="D200" s="69" t="s">
        <v>503</v>
      </c>
      <c r="E200" s="38"/>
      <c r="F200" s="38"/>
      <c r="G200" s="181">
        <f>G201</f>
        <v>0</v>
      </c>
      <c r="H200" s="181">
        <f>H201</f>
        <v>0</v>
      </c>
      <c r="I200" s="181">
        <f>I201</f>
        <v>0</v>
      </c>
    </row>
    <row r="201" spans="1:10" s="3" customFormat="1" ht="15.75" customHeight="1">
      <c r="A201" s="71" t="s">
        <v>500</v>
      </c>
      <c r="B201" s="38" t="s">
        <v>268</v>
      </c>
      <c r="C201" s="38" t="s">
        <v>497</v>
      </c>
      <c r="D201" s="69" t="s">
        <v>503</v>
      </c>
      <c r="E201" s="38" t="s">
        <v>501</v>
      </c>
      <c r="F201" s="38" t="s">
        <v>168</v>
      </c>
      <c r="G201" s="110"/>
      <c r="H201" s="110"/>
      <c r="I201" s="109"/>
    </row>
    <row r="202" spans="1:10" s="49" customFormat="1" ht="47.25" customHeight="1">
      <c r="A202" s="73" t="s">
        <v>107</v>
      </c>
      <c r="B202" s="48" t="s">
        <v>268</v>
      </c>
      <c r="C202" s="48"/>
      <c r="D202" s="65"/>
      <c r="E202" s="48"/>
      <c r="F202" s="164" t="s">
        <v>726</v>
      </c>
      <c r="G202" s="79">
        <f>G203+G220+G226+G241+G212+G247</f>
        <v>122667.9</v>
      </c>
      <c r="H202" s="121">
        <f t="shared" ref="H202:I202" si="29">H203+H220+H226+H241+H212+H247</f>
        <v>100242.61999999998</v>
      </c>
      <c r="I202" s="121">
        <f t="shared" si="29"/>
        <v>101860.12</v>
      </c>
      <c r="J202" s="128"/>
    </row>
    <row r="203" spans="1:10" s="4" customFormat="1" ht="15.75" customHeight="1">
      <c r="A203" s="67" t="s">
        <v>70</v>
      </c>
      <c r="B203" s="37" t="s">
        <v>268</v>
      </c>
      <c r="C203" s="37" t="s">
        <v>138</v>
      </c>
      <c r="D203" s="68"/>
      <c r="E203" s="37"/>
      <c r="F203" s="37"/>
      <c r="G203" s="108">
        <f>G204</f>
        <v>3503.2</v>
      </c>
      <c r="H203" s="108">
        <f>H204</f>
        <v>2422.6999999999998</v>
      </c>
      <c r="I203" s="108">
        <f>I204</f>
        <v>2422.6999999999998</v>
      </c>
    </row>
    <row r="204" spans="1:10" s="267" customFormat="1" ht="15.75" customHeight="1">
      <c r="A204" s="287" t="s">
        <v>239</v>
      </c>
      <c r="B204" s="277" t="s">
        <v>268</v>
      </c>
      <c r="C204" s="277" t="s">
        <v>240</v>
      </c>
      <c r="D204" s="288"/>
      <c r="E204" s="277"/>
      <c r="F204" s="277"/>
      <c r="G204" s="208">
        <f>G205</f>
        <v>3503.2</v>
      </c>
      <c r="H204" s="208">
        <f>H205</f>
        <v>2422.6999999999998</v>
      </c>
      <c r="I204" s="208">
        <f t="shared" ref="I204" si="30">I205</f>
        <v>2422.6999999999998</v>
      </c>
    </row>
    <row r="205" spans="1:10" s="264" customFormat="1" ht="15.75" customHeight="1">
      <c r="A205" s="289" t="s">
        <v>84</v>
      </c>
      <c r="B205" s="278" t="s">
        <v>268</v>
      </c>
      <c r="C205" s="278" t="s">
        <v>240</v>
      </c>
      <c r="D205" s="294" t="s">
        <v>440</v>
      </c>
      <c r="E205" s="278"/>
      <c r="F205" s="278"/>
      <c r="G205" s="181">
        <f>SUM(G206:G211)</f>
        <v>3503.2</v>
      </c>
      <c r="H205" s="181">
        <f t="shared" ref="H205:I205" si="31">SUM(H206:H211)</f>
        <v>2422.6999999999998</v>
      </c>
      <c r="I205" s="181">
        <f t="shared" si="31"/>
        <v>2422.6999999999998</v>
      </c>
    </row>
    <row r="206" spans="1:10" s="264" customFormat="1" ht="31.5" customHeight="1">
      <c r="A206" s="291" t="s">
        <v>542</v>
      </c>
      <c r="B206" s="278" t="s">
        <v>268</v>
      </c>
      <c r="C206" s="278" t="s">
        <v>240</v>
      </c>
      <c r="D206" s="294" t="s">
        <v>440</v>
      </c>
      <c r="E206" s="278" t="s">
        <v>441</v>
      </c>
      <c r="F206" s="278" t="s">
        <v>247</v>
      </c>
      <c r="G206" s="176">
        <v>335.4</v>
      </c>
      <c r="H206" s="176">
        <v>306.3</v>
      </c>
      <c r="I206" s="176">
        <v>306.3</v>
      </c>
    </row>
    <row r="207" spans="1:10" s="264" customFormat="1" ht="47.25" customHeight="1">
      <c r="A207" s="292" t="s">
        <v>543</v>
      </c>
      <c r="B207" s="278" t="s">
        <v>268</v>
      </c>
      <c r="C207" s="278" t="s">
        <v>240</v>
      </c>
      <c r="D207" s="294" t="s">
        <v>440</v>
      </c>
      <c r="E207" s="278" t="s">
        <v>444</v>
      </c>
      <c r="F207" s="278" t="s">
        <v>248</v>
      </c>
      <c r="G207" s="176">
        <v>101.6</v>
      </c>
      <c r="H207" s="176">
        <v>92.8</v>
      </c>
      <c r="I207" s="176">
        <v>92.8</v>
      </c>
    </row>
    <row r="208" spans="1:10" s="264" customFormat="1" ht="15.75" customHeight="1">
      <c r="A208" s="589" t="s">
        <v>78</v>
      </c>
      <c r="B208" s="598" t="s">
        <v>268</v>
      </c>
      <c r="C208" s="598" t="s">
        <v>240</v>
      </c>
      <c r="D208" s="598" t="s">
        <v>440</v>
      </c>
      <c r="E208" s="598" t="s">
        <v>79</v>
      </c>
      <c r="F208" s="278" t="s">
        <v>252</v>
      </c>
      <c r="G208" s="176">
        <v>2616.1999999999998</v>
      </c>
      <c r="H208" s="176">
        <v>2023.6</v>
      </c>
      <c r="I208" s="176">
        <v>2023.6</v>
      </c>
    </row>
    <row r="209" spans="1:9" s="264" customFormat="1" ht="15.75" customHeight="1">
      <c r="A209" s="589"/>
      <c r="B209" s="598"/>
      <c r="C209" s="598"/>
      <c r="D209" s="598"/>
      <c r="E209" s="598"/>
      <c r="F209" s="278" t="s">
        <v>253</v>
      </c>
      <c r="G209" s="176">
        <v>20</v>
      </c>
      <c r="H209" s="176"/>
      <c r="I209" s="181"/>
    </row>
    <row r="210" spans="1:9" s="264" customFormat="1" ht="15.75" customHeight="1">
      <c r="A210" s="589"/>
      <c r="B210" s="598"/>
      <c r="C210" s="598"/>
      <c r="D210" s="598"/>
      <c r="E210" s="598"/>
      <c r="F210" s="278" t="s">
        <v>254</v>
      </c>
      <c r="G210" s="176">
        <v>200</v>
      </c>
      <c r="H210" s="176"/>
      <c r="I210" s="181"/>
    </row>
    <row r="211" spans="1:9" s="264" customFormat="1" ht="15.75" customHeight="1">
      <c r="A211" s="589"/>
      <c r="B211" s="598"/>
      <c r="C211" s="598"/>
      <c r="D211" s="598"/>
      <c r="E211" s="598"/>
      <c r="F211" s="278" t="s">
        <v>164</v>
      </c>
      <c r="G211" s="176">
        <v>230</v>
      </c>
      <c r="H211" s="176"/>
      <c r="I211" s="181"/>
    </row>
    <row r="212" spans="1:9" s="264" customFormat="1" ht="15.75" customHeight="1">
      <c r="A212" s="233" t="s">
        <v>492</v>
      </c>
      <c r="B212" s="277" t="s">
        <v>268</v>
      </c>
      <c r="C212" s="277" t="s">
        <v>146</v>
      </c>
      <c r="D212" s="288"/>
      <c r="E212" s="277"/>
      <c r="F212" s="277"/>
      <c r="G212" s="208">
        <f>G215</f>
        <v>6.9</v>
      </c>
      <c r="H212" s="208">
        <f>H215</f>
        <v>6</v>
      </c>
      <c r="I212" s="208">
        <f>I215</f>
        <v>6.3000000000000007</v>
      </c>
    </row>
    <row r="213" spans="1:9" s="264" customFormat="1" ht="15.75" customHeight="1">
      <c r="A213" s="215" t="s">
        <v>340</v>
      </c>
      <c r="B213" s="278" t="s">
        <v>268</v>
      </c>
      <c r="C213" s="278" t="s">
        <v>186</v>
      </c>
      <c r="D213" s="294" t="s">
        <v>451</v>
      </c>
      <c r="E213" s="278"/>
      <c r="F213" s="278"/>
      <c r="G213" s="181">
        <f>G214</f>
        <v>0</v>
      </c>
      <c r="H213" s="181">
        <f>H214</f>
        <v>0</v>
      </c>
      <c r="I213" s="181">
        <f>I214</f>
        <v>0</v>
      </c>
    </row>
    <row r="214" spans="1:9" s="264" customFormat="1" ht="31.5" customHeight="1">
      <c r="A214" s="215" t="s">
        <v>504</v>
      </c>
      <c r="B214" s="278" t="s">
        <v>268</v>
      </c>
      <c r="C214" s="278" t="s">
        <v>186</v>
      </c>
      <c r="D214" s="294" t="s">
        <v>451</v>
      </c>
      <c r="E214" s="278" t="s">
        <v>79</v>
      </c>
      <c r="F214" s="278" t="s">
        <v>253</v>
      </c>
      <c r="G214" s="206"/>
      <c r="H214" s="206"/>
      <c r="I214" s="181"/>
    </row>
    <row r="215" spans="1:9" s="264" customFormat="1" ht="31.5" customHeight="1">
      <c r="A215" s="287" t="s">
        <v>96</v>
      </c>
      <c r="B215" s="277" t="s">
        <v>268</v>
      </c>
      <c r="C215" s="277" t="s">
        <v>148</v>
      </c>
      <c r="D215" s="294"/>
      <c r="E215" s="278"/>
      <c r="F215" s="278"/>
      <c r="G215" s="181">
        <f>G216+G218</f>
        <v>6.9</v>
      </c>
      <c r="H215" s="181">
        <f>H216+H218</f>
        <v>6</v>
      </c>
      <c r="I215" s="181">
        <f>I216+I218</f>
        <v>6.3000000000000007</v>
      </c>
    </row>
    <row r="216" spans="1:9" s="269" customFormat="1" ht="63" customHeight="1">
      <c r="A216" s="289" t="s">
        <v>535</v>
      </c>
      <c r="B216" s="278" t="s">
        <v>268</v>
      </c>
      <c r="C216" s="278" t="s">
        <v>148</v>
      </c>
      <c r="D216" s="290" t="s">
        <v>534</v>
      </c>
      <c r="E216" s="278"/>
      <c r="F216" s="278"/>
      <c r="G216" s="181">
        <f>G217</f>
        <v>4.4000000000000004</v>
      </c>
      <c r="H216" s="181">
        <f>H217</f>
        <v>3.4</v>
      </c>
      <c r="I216" s="181">
        <f>I217</f>
        <v>3.6</v>
      </c>
    </row>
    <row r="217" spans="1:9" s="269" customFormat="1" ht="31.5" customHeight="1">
      <c r="A217" s="289" t="s">
        <v>78</v>
      </c>
      <c r="B217" s="278" t="s">
        <v>268</v>
      </c>
      <c r="C217" s="278" t="s">
        <v>148</v>
      </c>
      <c r="D217" s="290" t="s">
        <v>534</v>
      </c>
      <c r="E217" s="278" t="s">
        <v>79</v>
      </c>
      <c r="F217" s="278" t="s">
        <v>164</v>
      </c>
      <c r="G217" s="176">
        <v>4.4000000000000004</v>
      </c>
      <c r="H217" s="176">
        <v>3.4</v>
      </c>
      <c r="I217" s="181">
        <v>3.6</v>
      </c>
    </row>
    <row r="218" spans="1:9" s="269" customFormat="1" ht="63" customHeight="1">
      <c r="A218" s="289" t="s">
        <v>256</v>
      </c>
      <c r="B218" s="278" t="s">
        <v>268</v>
      </c>
      <c r="C218" s="278" t="s">
        <v>148</v>
      </c>
      <c r="D218" s="290" t="s">
        <v>477</v>
      </c>
      <c r="E218" s="278"/>
      <c r="F218" s="278"/>
      <c r="G218" s="181">
        <f>G219</f>
        <v>2.5</v>
      </c>
      <c r="H218" s="181">
        <f>H219</f>
        <v>2.6</v>
      </c>
      <c r="I218" s="181">
        <f>I219</f>
        <v>2.7</v>
      </c>
    </row>
    <row r="219" spans="1:9" s="269" customFormat="1" ht="31.5" customHeight="1">
      <c r="A219" s="289" t="s">
        <v>78</v>
      </c>
      <c r="B219" s="278" t="s">
        <v>268</v>
      </c>
      <c r="C219" s="278" t="s">
        <v>148</v>
      </c>
      <c r="D219" s="290" t="s">
        <v>477</v>
      </c>
      <c r="E219" s="278" t="s">
        <v>79</v>
      </c>
      <c r="F219" s="278" t="s">
        <v>164</v>
      </c>
      <c r="G219" s="176">
        <v>2.5</v>
      </c>
      <c r="H219" s="176">
        <v>2.6</v>
      </c>
      <c r="I219" s="181">
        <v>2.7</v>
      </c>
    </row>
    <row r="220" spans="1:9" s="267" customFormat="1" ht="15.75" customHeight="1">
      <c r="A220" s="287" t="s">
        <v>97</v>
      </c>
      <c r="B220" s="277" t="s">
        <v>268</v>
      </c>
      <c r="C220" s="277" t="s">
        <v>149</v>
      </c>
      <c r="D220" s="288"/>
      <c r="E220" s="277"/>
      <c r="F220" s="277"/>
      <c r="G220" s="208">
        <f>G221</f>
        <v>1190.0999999999999</v>
      </c>
      <c r="H220" s="208">
        <f>H221</f>
        <v>1055.3</v>
      </c>
      <c r="I220" s="208">
        <f>I221</f>
        <v>1055.3</v>
      </c>
    </row>
    <row r="221" spans="1:9" s="267" customFormat="1" ht="15.75" customHeight="1">
      <c r="A221" s="287" t="s">
        <v>108</v>
      </c>
      <c r="B221" s="277" t="s">
        <v>268</v>
      </c>
      <c r="C221" s="277" t="s">
        <v>150</v>
      </c>
      <c r="D221" s="288"/>
      <c r="E221" s="277"/>
      <c r="F221" s="277"/>
      <c r="G221" s="208">
        <f>G222</f>
        <v>1190.0999999999999</v>
      </c>
      <c r="H221" s="208">
        <f>H222</f>
        <v>1055.3</v>
      </c>
      <c r="I221" s="208">
        <f t="shared" ref="I221" si="32">I222</f>
        <v>1055.3</v>
      </c>
    </row>
    <row r="222" spans="1:9" s="264" customFormat="1" ht="39" customHeight="1">
      <c r="A222" s="289" t="s">
        <v>75</v>
      </c>
      <c r="B222" s="278" t="s">
        <v>268</v>
      </c>
      <c r="C222" s="278" t="s">
        <v>150</v>
      </c>
      <c r="D222" s="290" t="s">
        <v>324</v>
      </c>
      <c r="E222" s="278"/>
      <c r="F222" s="278"/>
      <c r="G222" s="181">
        <f>SUM(G223:G225)</f>
        <v>1190.0999999999999</v>
      </c>
      <c r="H222" s="181">
        <f>SUM(H223:H225)</f>
        <v>1055.3</v>
      </c>
      <c r="I222" s="181">
        <f>SUM(I223:I225)</f>
        <v>1055.3</v>
      </c>
    </row>
    <row r="223" spans="1:9" s="264" customFormat="1" ht="31.5" customHeight="1">
      <c r="A223" s="291" t="s">
        <v>325</v>
      </c>
      <c r="B223" s="278" t="s">
        <v>268</v>
      </c>
      <c r="C223" s="278" t="s">
        <v>150</v>
      </c>
      <c r="D223" s="290" t="s">
        <v>324</v>
      </c>
      <c r="E223" s="278" t="s">
        <v>73</v>
      </c>
      <c r="F223" s="278" t="s">
        <v>247</v>
      </c>
      <c r="G223" s="176">
        <v>898.9</v>
      </c>
      <c r="H223" s="176">
        <v>810.3</v>
      </c>
      <c r="I223" s="176">
        <v>810.3</v>
      </c>
    </row>
    <row r="224" spans="1:9" s="264" customFormat="1" ht="31.5" customHeight="1">
      <c r="A224" s="289" t="s">
        <v>335</v>
      </c>
      <c r="B224" s="278" t="s">
        <v>268</v>
      </c>
      <c r="C224" s="278" t="s">
        <v>150</v>
      </c>
      <c r="D224" s="290" t="s">
        <v>324</v>
      </c>
      <c r="E224" s="278" t="s">
        <v>76</v>
      </c>
      <c r="F224" s="278" t="s">
        <v>249</v>
      </c>
      <c r="G224" s="176">
        <v>20</v>
      </c>
      <c r="H224" s="176"/>
      <c r="I224" s="176"/>
    </row>
    <row r="225" spans="1:9" s="264" customFormat="1" ht="47.25" customHeight="1">
      <c r="A225" s="292" t="s">
        <v>326</v>
      </c>
      <c r="B225" s="278" t="s">
        <v>268</v>
      </c>
      <c r="C225" s="278" t="s">
        <v>150</v>
      </c>
      <c r="D225" s="290" t="s">
        <v>324</v>
      </c>
      <c r="E225" s="278" t="s">
        <v>334</v>
      </c>
      <c r="F225" s="278" t="s">
        <v>248</v>
      </c>
      <c r="G225" s="176">
        <v>271.2</v>
      </c>
      <c r="H225" s="176">
        <v>245</v>
      </c>
      <c r="I225" s="176">
        <v>245</v>
      </c>
    </row>
    <row r="226" spans="1:9" s="267" customFormat="1" ht="15.75" customHeight="1">
      <c r="A226" s="287" t="s">
        <v>172</v>
      </c>
      <c r="B226" s="277" t="s">
        <v>268</v>
      </c>
      <c r="C226" s="277" t="s">
        <v>151</v>
      </c>
      <c r="D226" s="288"/>
      <c r="E226" s="277"/>
      <c r="F226" s="277"/>
      <c r="G226" s="208">
        <f>G227+G230+G238+G233</f>
        <v>97310.5</v>
      </c>
      <c r="H226" s="208">
        <f>H227+H230+H238+H233</f>
        <v>76257.859999999986</v>
      </c>
      <c r="I226" s="208">
        <f>I227+I230+I238+I233</f>
        <v>88629.459999999992</v>
      </c>
    </row>
    <row r="227" spans="1:9" s="267" customFormat="1" ht="15.75" customHeight="1">
      <c r="A227" s="287" t="s">
        <v>112</v>
      </c>
      <c r="B227" s="277" t="s">
        <v>268</v>
      </c>
      <c r="C227" s="277" t="s">
        <v>152</v>
      </c>
      <c r="D227" s="286"/>
      <c r="E227" s="277"/>
      <c r="F227" s="277"/>
      <c r="G227" s="208">
        <f>G228</f>
        <v>19875.2</v>
      </c>
      <c r="H227" s="208">
        <f>H228</f>
        <v>16578</v>
      </c>
      <c r="I227" s="208">
        <f t="shared" ref="I227:I228" si="33">I228</f>
        <v>19875.2</v>
      </c>
    </row>
    <row r="228" spans="1:9" s="264" customFormat="1" ht="15.75" customHeight="1">
      <c r="A228" s="289" t="s">
        <v>113</v>
      </c>
      <c r="B228" s="278" t="s">
        <v>268</v>
      </c>
      <c r="C228" s="278" t="s">
        <v>152</v>
      </c>
      <c r="D228" s="294" t="s">
        <v>349</v>
      </c>
      <c r="E228" s="278"/>
      <c r="F228" s="278"/>
      <c r="G228" s="181">
        <f>G229</f>
        <v>19875.2</v>
      </c>
      <c r="H228" s="181">
        <f>H229</f>
        <v>16578</v>
      </c>
      <c r="I228" s="181">
        <f t="shared" si="33"/>
        <v>19875.2</v>
      </c>
    </row>
    <row r="229" spans="1:9" s="264" customFormat="1" ht="31.5" customHeight="1">
      <c r="A229" s="289" t="s">
        <v>744</v>
      </c>
      <c r="B229" s="278" t="s">
        <v>268</v>
      </c>
      <c r="C229" s="278" t="s">
        <v>152</v>
      </c>
      <c r="D229" s="294" t="s">
        <v>349</v>
      </c>
      <c r="E229" s="278" t="s">
        <v>743</v>
      </c>
      <c r="F229" s="278" t="s">
        <v>252</v>
      </c>
      <c r="G229" s="181">
        <v>19875.2</v>
      </c>
      <c r="H229" s="181">
        <v>16578</v>
      </c>
      <c r="I229" s="181">
        <v>19875.2</v>
      </c>
    </row>
    <row r="230" spans="1:9" s="267" customFormat="1" ht="15.75" customHeight="1">
      <c r="A230" s="287" t="s">
        <v>173</v>
      </c>
      <c r="B230" s="277" t="s">
        <v>268</v>
      </c>
      <c r="C230" s="277" t="s">
        <v>153</v>
      </c>
      <c r="D230" s="288"/>
      <c r="E230" s="277"/>
      <c r="F230" s="277"/>
      <c r="G230" s="208">
        <f>G231</f>
        <v>58851.7</v>
      </c>
      <c r="H230" s="208">
        <f>H231</f>
        <v>45808.399999999994</v>
      </c>
      <c r="I230" s="208">
        <f t="shared" ref="I230:I231" si="34">I231</f>
        <v>50170.66</v>
      </c>
    </row>
    <row r="231" spans="1:9" s="264" customFormat="1" ht="24.75" customHeight="1">
      <c r="A231" s="289" t="s">
        <v>114</v>
      </c>
      <c r="B231" s="278" t="s">
        <v>268</v>
      </c>
      <c r="C231" s="278" t="s">
        <v>153</v>
      </c>
      <c r="D231" s="294" t="s">
        <v>350</v>
      </c>
      <c r="E231" s="278"/>
      <c r="F231" s="278"/>
      <c r="G231" s="181">
        <f>G232</f>
        <v>58851.7</v>
      </c>
      <c r="H231" s="181">
        <f>H232</f>
        <v>45808.399999999994</v>
      </c>
      <c r="I231" s="181">
        <f t="shared" si="34"/>
        <v>50170.66</v>
      </c>
    </row>
    <row r="232" spans="1:9" s="264" customFormat="1" ht="31.5" customHeight="1">
      <c r="A232" s="289" t="s">
        <v>744</v>
      </c>
      <c r="B232" s="278" t="s">
        <v>268</v>
      </c>
      <c r="C232" s="278" t="s">
        <v>153</v>
      </c>
      <c r="D232" s="294" t="s">
        <v>350</v>
      </c>
      <c r="E232" s="278" t="s">
        <v>743</v>
      </c>
      <c r="F232" s="278" t="s">
        <v>252</v>
      </c>
      <c r="G232" s="181">
        <v>58851.7</v>
      </c>
      <c r="H232" s="181">
        <f t="shared" ref="H232" si="35">43588.7+2219.7</f>
        <v>45808.399999999994</v>
      </c>
      <c r="I232" s="181">
        <f>49038.3+1132.36</f>
        <v>50170.66</v>
      </c>
    </row>
    <row r="233" spans="1:9" s="267" customFormat="1" ht="15.75" customHeight="1">
      <c r="A233" s="287" t="s">
        <v>585</v>
      </c>
      <c r="B233" s="277" t="s">
        <v>268</v>
      </c>
      <c r="C233" s="277" t="s">
        <v>536</v>
      </c>
      <c r="D233" s="288"/>
      <c r="E233" s="277"/>
      <c r="F233" s="277"/>
      <c r="G233" s="208">
        <f>G234+G236</f>
        <v>18376.900000000001</v>
      </c>
      <c r="H233" s="208">
        <f>H234+H236</f>
        <v>13701.46</v>
      </c>
      <c r="I233" s="208">
        <f>I234+I236</f>
        <v>18376.900000000001</v>
      </c>
    </row>
    <row r="234" spans="1:9" s="264" customFormat="1" ht="15.75" customHeight="1">
      <c r="A234" s="289" t="s">
        <v>115</v>
      </c>
      <c r="B234" s="278" t="s">
        <v>268</v>
      </c>
      <c r="C234" s="278" t="s">
        <v>536</v>
      </c>
      <c r="D234" s="294" t="s">
        <v>354</v>
      </c>
      <c r="E234" s="278"/>
      <c r="F234" s="278"/>
      <c r="G234" s="181">
        <f>G235</f>
        <v>3883</v>
      </c>
      <c r="H234" s="181">
        <f>H235</f>
        <v>2810.96</v>
      </c>
      <c r="I234" s="181">
        <f>I235</f>
        <v>3883</v>
      </c>
    </row>
    <row r="235" spans="1:9" s="264" customFormat="1" ht="31.5" customHeight="1">
      <c r="A235" s="289" t="s">
        <v>744</v>
      </c>
      <c r="B235" s="278" t="s">
        <v>268</v>
      </c>
      <c r="C235" s="278" t="s">
        <v>536</v>
      </c>
      <c r="D235" s="294" t="s">
        <v>354</v>
      </c>
      <c r="E235" s="278" t="s">
        <v>743</v>
      </c>
      <c r="F235" s="278" t="s">
        <v>252</v>
      </c>
      <c r="G235" s="181">
        <v>3883</v>
      </c>
      <c r="H235" s="181">
        <f t="shared" ref="H235" si="36">2811-0.04</f>
        <v>2810.96</v>
      </c>
      <c r="I235" s="181">
        <v>3883</v>
      </c>
    </row>
    <row r="236" spans="1:9" s="264" customFormat="1" ht="15.75" customHeight="1">
      <c r="A236" s="289" t="s">
        <v>116</v>
      </c>
      <c r="B236" s="278" t="s">
        <v>268</v>
      </c>
      <c r="C236" s="278" t="s">
        <v>536</v>
      </c>
      <c r="D236" s="294" t="s">
        <v>353</v>
      </c>
      <c r="E236" s="278"/>
      <c r="F236" s="278"/>
      <c r="G236" s="181">
        <f>G237</f>
        <v>14493.9</v>
      </c>
      <c r="H236" s="181">
        <f>H237</f>
        <v>10890.5</v>
      </c>
      <c r="I236" s="181">
        <f>I237</f>
        <v>14493.9</v>
      </c>
    </row>
    <row r="237" spans="1:9" s="264" customFormat="1" ht="31.5" customHeight="1">
      <c r="A237" s="289" t="s">
        <v>744</v>
      </c>
      <c r="B237" s="278" t="s">
        <v>268</v>
      </c>
      <c r="C237" s="278" t="s">
        <v>536</v>
      </c>
      <c r="D237" s="294" t="s">
        <v>353</v>
      </c>
      <c r="E237" s="278" t="s">
        <v>743</v>
      </c>
      <c r="F237" s="278" t="s">
        <v>252</v>
      </c>
      <c r="G237" s="181">
        <v>14493.9</v>
      </c>
      <c r="H237" s="181">
        <f t="shared" ref="H237" si="37">12890.5-2000</f>
        <v>10890.5</v>
      </c>
      <c r="I237" s="181">
        <v>14493.9</v>
      </c>
    </row>
    <row r="238" spans="1:9" s="267" customFormat="1" ht="15.75" customHeight="1">
      <c r="A238" s="287" t="s">
        <v>174</v>
      </c>
      <c r="B238" s="277" t="s">
        <v>268</v>
      </c>
      <c r="C238" s="277" t="s">
        <v>154</v>
      </c>
      <c r="D238" s="288"/>
      <c r="E238" s="277"/>
      <c r="F238" s="277"/>
      <c r="G238" s="208">
        <f>G239</f>
        <v>206.7</v>
      </c>
      <c r="H238" s="208">
        <f>H239</f>
        <v>170</v>
      </c>
      <c r="I238" s="208">
        <f t="shared" ref="I238:I239" si="38">I239</f>
        <v>206.7</v>
      </c>
    </row>
    <row r="239" spans="1:9" s="264" customFormat="1" ht="34.5" customHeight="1">
      <c r="A239" s="289" t="s">
        <v>117</v>
      </c>
      <c r="B239" s="278" t="s">
        <v>268</v>
      </c>
      <c r="C239" s="278" t="s">
        <v>154</v>
      </c>
      <c r="D239" s="294" t="s">
        <v>348</v>
      </c>
      <c r="E239" s="278"/>
      <c r="F239" s="278"/>
      <c r="G239" s="181">
        <f>G240</f>
        <v>206.7</v>
      </c>
      <c r="H239" s="181">
        <f>H240</f>
        <v>170</v>
      </c>
      <c r="I239" s="181">
        <f t="shared" si="38"/>
        <v>206.7</v>
      </c>
    </row>
    <row r="240" spans="1:9" s="264" customFormat="1" ht="31.5" customHeight="1">
      <c r="A240" s="289" t="s">
        <v>744</v>
      </c>
      <c r="B240" s="278" t="s">
        <v>268</v>
      </c>
      <c r="C240" s="278" t="s">
        <v>154</v>
      </c>
      <c r="D240" s="294" t="s">
        <v>348</v>
      </c>
      <c r="E240" s="278" t="s">
        <v>743</v>
      </c>
      <c r="F240" s="278" t="s">
        <v>252</v>
      </c>
      <c r="G240" s="181">
        <v>206.7</v>
      </c>
      <c r="H240" s="181">
        <v>170</v>
      </c>
      <c r="I240" s="181">
        <v>206.7</v>
      </c>
    </row>
    <row r="241" spans="1:15" s="267" customFormat="1" ht="31.5" customHeight="1">
      <c r="A241" s="287" t="s">
        <v>175</v>
      </c>
      <c r="B241" s="277" t="s">
        <v>268</v>
      </c>
      <c r="C241" s="277" t="s">
        <v>155</v>
      </c>
      <c r="D241" s="288"/>
      <c r="E241" s="277"/>
      <c r="F241" s="277"/>
      <c r="G241" s="208">
        <f>G242+G245</f>
        <v>1589.2</v>
      </c>
      <c r="H241" s="208">
        <f>H242+H245</f>
        <v>1432.76</v>
      </c>
      <c r="I241" s="208">
        <f>I242+I245</f>
        <v>1642.76</v>
      </c>
    </row>
    <row r="242" spans="1:15" s="264" customFormat="1" ht="15.75" customHeight="1">
      <c r="A242" s="289" t="s">
        <v>176</v>
      </c>
      <c r="B242" s="278" t="s">
        <v>268</v>
      </c>
      <c r="C242" s="278" t="s">
        <v>156</v>
      </c>
      <c r="D242" s="294"/>
      <c r="E242" s="278"/>
      <c r="F242" s="278"/>
      <c r="G242" s="181">
        <f>G243</f>
        <v>1184</v>
      </c>
      <c r="H242" s="181">
        <f>H243</f>
        <v>974</v>
      </c>
      <c r="I242" s="181">
        <f t="shared" ref="I242:I243" si="39">I243</f>
        <v>1184</v>
      </c>
    </row>
    <row r="243" spans="1:15" s="268" customFormat="1" ht="47.25" customHeight="1">
      <c r="A243" s="289" t="s">
        <v>177</v>
      </c>
      <c r="B243" s="278" t="s">
        <v>268</v>
      </c>
      <c r="C243" s="278" t="s">
        <v>156</v>
      </c>
      <c r="D243" s="294" t="s">
        <v>351</v>
      </c>
      <c r="E243" s="278"/>
      <c r="F243" s="278"/>
      <c r="G243" s="181">
        <f>G244</f>
        <v>1184</v>
      </c>
      <c r="H243" s="181">
        <f>H244</f>
        <v>974</v>
      </c>
      <c r="I243" s="181">
        <f t="shared" si="39"/>
        <v>1184</v>
      </c>
    </row>
    <row r="244" spans="1:15" s="266" customFormat="1" ht="31.5" customHeight="1">
      <c r="A244" s="289" t="s">
        <v>744</v>
      </c>
      <c r="B244" s="278" t="s">
        <v>268</v>
      </c>
      <c r="C244" s="278" t="s">
        <v>156</v>
      </c>
      <c r="D244" s="294" t="s">
        <v>351</v>
      </c>
      <c r="E244" s="278" t="s">
        <v>743</v>
      </c>
      <c r="F244" s="278" t="s">
        <v>252</v>
      </c>
      <c r="G244" s="181">
        <v>1184</v>
      </c>
      <c r="H244" s="181">
        <v>974</v>
      </c>
      <c r="I244" s="181">
        <v>1184</v>
      </c>
    </row>
    <row r="245" spans="1:15" s="264" customFormat="1" ht="15.75" customHeight="1">
      <c r="A245" s="289" t="s">
        <v>118</v>
      </c>
      <c r="B245" s="278" t="s">
        <v>268</v>
      </c>
      <c r="C245" s="278" t="s">
        <v>156</v>
      </c>
      <c r="D245" s="294" t="s">
        <v>352</v>
      </c>
      <c r="E245" s="278"/>
      <c r="F245" s="278"/>
      <c r="G245" s="181">
        <f>G246</f>
        <v>405.2</v>
      </c>
      <c r="H245" s="181">
        <f>H246</f>
        <v>458.76</v>
      </c>
      <c r="I245" s="181">
        <f>I246</f>
        <v>458.76</v>
      </c>
    </row>
    <row r="246" spans="1:15" s="264" customFormat="1" ht="31.5" customHeight="1">
      <c r="A246" s="289" t="s">
        <v>744</v>
      </c>
      <c r="B246" s="278" t="s">
        <v>268</v>
      </c>
      <c r="C246" s="278" t="s">
        <v>156</v>
      </c>
      <c r="D246" s="294" t="s">
        <v>352</v>
      </c>
      <c r="E246" s="278" t="s">
        <v>743</v>
      </c>
      <c r="F246" s="278" t="s">
        <v>252</v>
      </c>
      <c r="G246" s="181">
        <v>405.2</v>
      </c>
      <c r="H246" s="181">
        <v>458.76</v>
      </c>
      <c r="I246" s="181">
        <v>458.76</v>
      </c>
    </row>
    <row r="247" spans="1:15" s="264" customFormat="1" ht="31.5" customHeight="1">
      <c r="A247" s="287" t="s">
        <v>178</v>
      </c>
      <c r="B247" s="277" t="s">
        <v>268</v>
      </c>
      <c r="C247" s="277" t="s">
        <v>157</v>
      </c>
      <c r="D247" s="288"/>
      <c r="E247" s="277"/>
      <c r="F247" s="277"/>
      <c r="G247" s="208">
        <f t="shared" ref="G247:I249" si="40">G248</f>
        <v>19068</v>
      </c>
      <c r="H247" s="208">
        <f t="shared" si="40"/>
        <v>19068</v>
      </c>
      <c r="I247" s="208">
        <f t="shared" si="40"/>
        <v>8103.6</v>
      </c>
      <c r="J247" s="267"/>
      <c r="K247" s="267"/>
      <c r="L247" s="267"/>
      <c r="M247" s="267"/>
      <c r="N247" s="267"/>
      <c r="O247" s="267"/>
    </row>
    <row r="248" spans="1:15" s="264" customFormat="1" ht="31.5" customHeight="1">
      <c r="A248" s="289" t="s">
        <v>182</v>
      </c>
      <c r="B248" s="278" t="s">
        <v>268</v>
      </c>
      <c r="C248" s="278" t="s">
        <v>159</v>
      </c>
      <c r="D248" s="288"/>
      <c r="E248" s="277"/>
      <c r="F248" s="277"/>
      <c r="G248" s="208">
        <f t="shared" si="40"/>
        <v>19068</v>
      </c>
      <c r="H248" s="208">
        <f t="shared" si="40"/>
        <v>19068</v>
      </c>
      <c r="I248" s="208">
        <f t="shared" si="40"/>
        <v>8103.6</v>
      </c>
      <c r="J248" s="267"/>
      <c r="K248" s="267"/>
      <c r="L248" s="267"/>
      <c r="M248" s="267"/>
      <c r="N248" s="267"/>
      <c r="O248" s="267"/>
    </row>
    <row r="249" spans="1:15" s="264" customFormat="1" ht="31.5" customHeight="1">
      <c r="A249" s="215" t="s">
        <v>623</v>
      </c>
      <c r="B249" s="278" t="s">
        <v>268</v>
      </c>
      <c r="C249" s="278" t="s">
        <v>159</v>
      </c>
      <c r="D249" s="290" t="s">
        <v>624</v>
      </c>
      <c r="E249" s="278"/>
      <c r="F249" s="278"/>
      <c r="G249" s="181">
        <f t="shared" si="40"/>
        <v>19068</v>
      </c>
      <c r="H249" s="181">
        <f t="shared" si="40"/>
        <v>19068</v>
      </c>
      <c r="I249" s="181">
        <f t="shared" si="40"/>
        <v>8103.6</v>
      </c>
    </row>
    <row r="250" spans="1:15" s="264" customFormat="1" ht="31.5" customHeight="1">
      <c r="A250" s="215" t="s">
        <v>594</v>
      </c>
      <c r="B250" s="278" t="s">
        <v>268</v>
      </c>
      <c r="C250" s="278" t="s">
        <v>159</v>
      </c>
      <c r="D250" s="290" t="s">
        <v>624</v>
      </c>
      <c r="E250" s="278" t="s">
        <v>501</v>
      </c>
      <c r="F250" s="278" t="s">
        <v>168</v>
      </c>
      <c r="G250" s="181">
        <v>19068</v>
      </c>
      <c r="H250" s="176">
        <v>19068</v>
      </c>
      <c r="I250" s="176">
        <v>8103.6</v>
      </c>
    </row>
    <row r="251" spans="1:15" ht="47.25" customHeight="1">
      <c r="A251" s="80" t="s">
        <v>539</v>
      </c>
      <c r="B251" s="77" t="s">
        <v>268</v>
      </c>
      <c r="C251" s="77"/>
      <c r="D251" s="78"/>
      <c r="E251" s="77"/>
      <c r="F251" s="164" t="s">
        <v>726</v>
      </c>
      <c r="G251" s="79">
        <f>G268+G252</f>
        <v>26365.4</v>
      </c>
      <c r="H251" s="121">
        <f t="shared" ref="H251:I251" si="41">H252</f>
        <v>24318.699999999997</v>
      </c>
      <c r="I251" s="121">
        <f t="shared" si="41"/>
        <v>24318.699999999997</v>
      </c>
    </row>
    <row r="252" spans="1:15" s="264" customFormat="1" ht="14.45" customHeight="1">
      <c r="A252" s="287" t="s">
        <v>70</v>
      </c>
      <c r="B252" s="277" t="s">
        <v>268</v>
      </c>
      <c r="C252" s="277" t="s">
        <v>138</v>
      </c>
      <c r="D252" s="288"/>
      <c r="E252" s="277"/>
      <c r="F252" s="277"/>
      <c r="G252" s="208">
        <f>G253</f>
        <v>23508.15</v>
      </c>
      <c r="H252" s="208">
        <f t="shared" ref="H252:I252" si="42">H253</f>
        <v>24318.699999999997</v>
      </c>
      <c r="I252" s="208">
        <f t="shared" si="42"/>
        <v>24318.699999999997</v>
      </c>
      <c r="J252" s="210"/>
    </row>
    <row r="253" spans="1:15" s="264" customFormat="1" ht="15.75" customHeight="1">
      <c r="A253" s="287" t="s">
        <v>239</v>
      </c>
      <c r="B253" s="277" t="s">
        <v>268</v>
      </c>
      <c r="C253" s="277" t="s">
        <v>240</v>
      </c>
      <c r="D253" s="288"/>
      <c r="E253" s="277"/>
      <c r="F253" s="277"/>
      <c r="G253" s="208">
        <f>G254</f>
        <v>23508.15</v>
      </c>
      <c r="H253" s="208">
        <f t="shared" ref="H253:I253" si="43">H254</f>
        <v>24318.699999999997</v>
      </c>
      <c r="I253" s="208">
        <f t="shared" si="43"/>
        <v>24318.699999999997</v>
      </c>
    </row>
    <row r="254" spans="1:15" s="264" customFormat="1" ht="31.5" customHeight="1">
      <c r="A254" s="261" t="s">
        <v>540</v>
      </c>
      <c r="B254" s="278" t="s">
        <v>268</v>
      </c>
      <c r="C254" s="278" t="s">
        <v>240</v>
      </c>
      <c r="D254" s="294" t="s">
        <v>541</v>
      </c>
      <c r="E254" s="277"/>
      <c r="F254" s="277"/>
      <c r="G254" s="208">
        <f>SUM(G255:G267)</f>
        <v>23508.15</v>
      </c>
      <c r="H254" s="208">
        <f t="shared" ref="H254:I254" si="44">SUM(H255:H267)</f>
        <v>24318.699999999997</v>
      </c>
      <c r="I254" s="208">
        <f t="shared" si="44"/>
        <v>24318.699999999997</v>
      </c>
    </row>
    <row r="255" spans="1:15" s="264" customFormat="1" ht="15.75" customHeight="1">
      <c r="A255" s="291" t="s">
        <v>542</v>
      </c>
      <c r="B255" s="278" t="s">
        <v>268</v>
      </c>
      <c r="C255" s="278" t="s">
        <v>240</v>
      </c>
      <c r="D255" s="294" t="s">
        <v>541</v>
      </c>
      <c r="E255" s="278" t="s">
        <v>441</v>
      </c>
      <c r="F255" s="278" t="s">
        <v>247</v>
      </c>
      <c r="G255" s="181">
        <f>18792.9-2230</f>
        <v>16562.900000000001</v>
      </c>
      <c r="H255" s="181">
        <v>17355.599999999999</v>
      </c>
      <c r="I255" s="181">
        <v>17355.599999999999</v>
      </c>
    </row>
    <row r="256" spans="1:15" s="264" customFormat="1" ht="31.5" customHeight="1">
      <c r="A256" s="292" t="s">
        <v>543</v>
      </c>
      <c r="B256" s="278" t="s">
        <v>268</v>
      </c>
      <c r="C256" s="278" t="s">
        <v>240</v>
      </c>
      <c r="D256" s="294" t="s">
        <v>541</v>
      </c>
      <c r="E256" s="278" t="s">
        <v>444</v>
      </c>
      <c r="F256" s="278" t="s">
        <v>248</v>
      </c>
      <c r="G256" s="181">
        <f>5676.2-627.25</f>
        <v>5048.95</v>
      </c>
      <c r="H256" s="181">
        <v>5241.3</v>
      </c>
      <c r="I256" s="181">
        <v>5241.3</v>
      </c>
    </row>
    <row r="257" spans="1:50" s="264" customFormat="1" ht="15.75" customHeight="1">
      <c r="A257" s="260" t="s">
        <v>544</v>
      </c>
      <c r="B257" s="278" t="s">
        <v>268</v>
      </c>
      <c r="C257" s="278" t="s">
        <v>240</v>
      </c>
      <c r="D257" s="294" t="s">
        <v>541</v>
      </c>
      <c r="E257" s="435" t="s">
        <v>443</v>
      </c>
      <c r="F257" s="278" t="s">
        <v>249</v>
      </c>
      <c r="G257" s="181">
        <v>30</v>
      </c>
      <c r="H257" s="206"/>
      <c r="I257" s="176"/>
    </row>
    <row r="258" spans="1:50" s="264" customFormat="1" ht="15.75" customHeight="1">
      <c r="A258" s="593" t="s">
        <v>347</v>
      </c>
      <c r="B258" s="278" t="s">
        <v>268</v>
      </c>
      <c r="C258" s="278" t="s">
        <v>240</v>
      </c>
      <c r="D258" s="294" t="s">
        <v>541</v>
      </c>
      <c r="E258" s="435" t="s">
        <v>79</v>
      </c>
      <c r="F258" s="278" t="s">
        <v>250</v>
      </c>
      <c r="G258" s="181">
        <v>60</v>
      </c>
      <c r="H258" s="181">
        <v>60</v>
      </c>
      <c r="I258" s="181">
        <v>60</v>
      </c>
    </row>
    <row r="259" spans="1:50" s="264" customFormat="1" ht="15.75" customHeight="1">
      <c r="A259" s="594"/>
      <c r="B259" s="278" t="s">
        <v>268</v>
      </c>
      <c r="C259" s="278" t="s">
        <v>240</v>
      </c>
      <c r="D259" s="294" t="s">
        <v>541</v>
      </c>
      <c r="E259" s="435" t="s">
        <v>79</v>
      </c>
      <c r="F259" s="278" t="s">
        <v>252</v>
      </c>
      <c r="G259" s="176">
        <v>66</v>
      </c>
      <c r="H259" s="176">
        <v>511.8</v>
      </c>
      <c r="I259" s="176">
        <v>511.8</v>
      </c>
    </row>
    <row r="260" spans="1:50" s="264" customFormat="1" ht="15.75" customHeight="1">
      <c r="A260" s="594"/>
      <c r="B260" s="278" t="s">
        <v>268</v>
      </c>
      <c r="C260" s="278" t="s">
        <v>240</v>
      </c>
      <c r="D260" s="294" t="s">
        <v>541</v>
      </c>
      <c r="E260" s="435" t="s">
        <v>79</v>
      </c>
      <c r="F260" s="278" t="s">
        <v>253</v>
      </c>
      <c r="G260" s="176">
        <v>50</v>
      </c>
      <c r="H260" s="176">
        <v>50</v>
      </c>
      <c r="I260" s="176">
        <v>50</v>
      </c>
    </row>
    <row r="261" spans="1:50" s="264" customFormat="1" ht="15.75" customHeight="1">
      <c r="A261" s="594"/>
      <c r="B261" s="278" t="s">
        <v>268</v>
      </c>
      <c r="C261" s="278" t="s">
        <v>240</v>
      </c>
      <c r="D261" s="294" t="s">
        <v>541</v>
      </c>
      <c r="E261" s="435" t="s">
        <v>79</v>
      </c>
      <c r="F261" s="278" t="s">
        <v>254</v>
      </c>
      <c r="G261" s="176">
        <v>200</v>
      </c>
      <c r="H261" s="176">
        <v>200</v>
      </c>
      <c r="I261" s="176">
        <v>200</v>
      </c>
    </row>
    <row r="262" spans="1:50" s="264" customFormat="1" ht="15.75" customHeight="1">
      <c r="A262" s="594"/>
      <c r="B262" s="278" t="s">
        <v>268</v>
      </c>
      <c r="C262" s="278" t="s">
        <v>240</v>
      </c>
      <c r="D262" s="294" t="s">
        <v>541</v>
      </c>
      <c r="E262" s="435" t="s">
        <v>79</v>
      </c>
      <c r="F262" s="278" t="s">
        <v>163</v>
      </c>
      <c r="G262" s="176">
        <v>30</v>
      </c>
      <c r="H262" s="206"/>
      <c r="I262" s="176"/>
    </row>
    <row r="263" spans="1:50" s="264" customFormat="1" ht="15.75" customHeight="1">
      <c r="A263" s="594"/>
      <c r="B263" s="278" t="s">
        <v>268</v>
      </c>
      <c r="C263" s="278" t="s">
        <v>240</v>
      </c>
      <c r="D263" s="294" t="s">
        <v>541</v>
      </c>
      <c r="E263" s="435" t="s">
        <v>79</v>
      </c>
      <c r="F263" s="278" t="s">
        <v>445</v>
      </c>
      <c r="G263" s="176"/>
      <c r="H263" s="176"/>
      <c r="I263" s="176"/>
    </row>
    <row r="264" spans="1:50" s="264" customFormat="1" ht="15.75" customHeight="1">
      <c r="A264" s="595"/>
      <c r="B264" s="278" t="s">
        <v>268</v>
      </c>
      <c r="C264" s="278" t="s">
        <v>240</v>
      </c>
      <c r="D264" s="294" t="s">
        <v>541</v>
      </c>
      <c r="E264" s="422" t="s">
        <v>79</v>
      </c>
      <c r="F264" s="278" t="s">
        <v>164</v>
      </c>
      <c r="G264" s="176">
        <v>900</v>
      </c>
      <c r="H264" s="176">
        <v>900</v>
      </c>
      <c r="I264" s="176">
        <v>900</v>
      </c>
    </row>
    <row r="265" spans="1:50" s="264" customFormat="1" ht="15.75" customHeight="1">
      <c r="A265" s="289" t="s">
        <v>744</v>
      </c>
      <c r="B265" s="400" t="s">
        <v>268</v>
      </c>
      <c r="C265" s="400" t="s">
        <v>240</v>
      </c>
      <c r="D265" s="401" t="s">
        <v>541</v>
      </c>
      <c r="E265" s="435" t="s">
        <v>743</v>
      </c>
      <c r="F265" s="400" t="s">
        <v>252</v>
      </c>
      <c r="G265" s="402">
        <v>540.29999999999995</v>
      </c>
      <c r="H265" s="402"/>
      <c r="I265" s="402"/>
    </row>
    <row r="266" spans="1:50" s="264" customFormat="1" ht="31.5" customHeight="1">
      <c r="A266" s="289" t="s">
        <v>705</v>
      </c>
      <c r="B266" s="278" t="s">
        <v>268</v>
      </c>
      <c r="C266" s="278" t="s">
        <v>240</v>
      </c>
      <c r="D266" s="294" t="s">
        <v>541</v>
      </c>
      <c r="E266" s="422" t="s">
        <v>80</v>
      </c>
      <c r="F266" s="278" t="s">
        <v>163</v>
      </c>
      <c r="G266" s="176">
        <v>20</v>
      </c>
      <c r="H266" s="206"/>
      <c r="I266" s="206"/>
      <c r="J266" s="296"/>
      <c r="K266" s="296"/>
      <c r="L266" s="296"/>
      <c r="M266" s="296"/>
      <c r="N266" s="296"/>
      <c r="O266" s="296"/>
      <c r="P266" s="296"/>
      <c r="Q266" s="296"/>
      <c r="R266" s="296"/>
      <c r="S266" s="296"/>
      <c r="T266" s="296"/>
      <c r="U266" s="296"/>
      <c r="V266" s="296"/>
      <c r="W266" s="296"/>
      <c r="X266" s="296"/>
      <c r="Y266" s="296"/>
      <c r="Z266" s="296"/>
      <c r="AA266" s="296"/>
      <c r="AB266" s="296"/>
      <c r="AC266" s="296"/>
      <c r="AD266" s="296"/>
      <c r="AE266" s="296"/>
      <c r="AF266" s="296"/>
      <c r="AG266" s="296"/>
      <c r="AH266" s="296"/>
      <c r="AI266" s="296"/>
      <c r="AJ266" s="296"/>
      <c r="AK266" s="296"/>
      <c r="AL266" s="296"/>
      <c r="AM266" s="296"/>
      <c r="AN266" s="296"/>
      <c r="AO266" s="296"/>
      <c r="AP266" s="296"/>
      <c r="AQ266" s="296"/>
      <c r="AR266" s="296"/>
      <c r="AS266" s="296"/>
      <c r="AT266" s="296"/>
      <c r="AU266" s="296"/>
      <c r="AV266" s="296"/>
      <c r="AW266" s="296"/>
      <c r="AX266" s="296"/>
    </row>
    <row r="267" spans="1:50" s="157" customFormat="1" ht="31.5" customHeight="1">
      <c r="A267" s="154" t="s">
        <v>706</v>
      </c>
      <c r="B267" s="158" t="s">
        <v>268</v>
      </c>
      <c r="C267" s="158" t="s">
        <v>240</v>
      </c>
      <c r="D267" s="159" t="s">
        <v>541</v>
      </c>
      <c r="E267" s="158" t="s">
        <v>437</v>
      </c>
      <c r="F267" s="158" t="s">
        <v>163</v>
      </c>
      <c r="G267" s="176"/>
      <c r="H267" s="206"/>
      <c r="I267" s="206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134"/>
      <c r="AA267" s="134"/>
      <c r="AB267" s="134"/>
      <c r="AC267" s="134"/>
      <c r="AD267" s="134"/>
      <c r="AE267" s="134"/>
      <c r="AF267" s="134"/>
      <c r="AG267" s="134"/>
      <c r="AH267" s="134"/>
      <c r="AI267" s="134"/>
      <c r="AJ267" s="134"/>
      <c r="AK267" s="134"/>
      <c r="AL267" s="134"/>
      <c r="AM267" s="134"/>
      <c r="AN267" s="134"/>
      <c r="AO267" s="134"/>
      <c r="AP267" s="134"/>
      <c r="AQ267" s="134"/>
      <c r="AR267" s="134"/>
      <c r="AS267" s="134"/>
      <c r="AT267" s="134"/>
      <c r="AU267" s="134"/>
      <c r="AV267" s="134"/>
      <c r="AW267" s="134"/>
      <c r="AX267" s="134"/>
    </row>
    <row r="268" spans="1:50" s="449" customFormat="1" ht="31.5" customHeight="1">
      <c r="A268" s="510" t="s">
        <v>800</v>
      </c>
      <c r="B268" s="515" t="s">
        <v>268</v>
      </c>
      <c r="C268" s="515" t="s">
        <v>145</v>
      </c>
      <c r="D268" s="509"/>
      <c r="E268" s="515"/>
      <c r="F268" s="515"/>
      <c r="G268" s="440">
        <f>G269</f>
        <v>2857.25</v>
      </c>
      <c r="H268" s="440">
        <v>0</v>
      </c>
      <c r="I268" s="440">
        <v>0</v>
      </c>
      <c r="J268" s="520"/>
      <c r="K268" s="512"/>
      <c r="L268" s="512"/>
      <c r="M268" s="512"/>
      <c r="N268" s="512"/>
      <c r="O268" s="512"/>
      <c r="P268" s="512"/>
      <c r="Q268" s="512"/>
      <c r="R268" s="512"/>
      <c r="S268" s="512"/>
      <c r="T268" s="512"/>
      <c r="U268" s="512"/>
      <c r="V268" s="512"/>
      <c r="W268" s="512"/>
      <c r="X268" s="512"/>
      <c r="Y268" s="512"/>
      <c r="Z268" s="512"/>
      <c r="AA268" s="512"/>
      <c r="AB268" s="512"/>
      <c r="AC268" s="512"/>
      <c r="AD268" s="512"/>
      <c r="AE268" s="512"/>
      <c r="AF268" s="512"/>
      <c r="AG268" s="512"/>
      <c r="AH268" s="512"/>
      <c r="AI268" s="512"/>
      <c r="AJ268" s="512"/>
      <c r="AK268" s="512"/>
      <c r="AL268" s="512"/>
      <c r="AM268" s="512"/>
      <c r="AN268" s="512"/>
      <c r="AO268" s="512"/>
      <c r="AP268" s="512"/>
      <c r="AQ268" s="512"/>
      <c r="AR268" s="512"/>
      <c r="AS268" s="512"/>
      <c r="AT268" s="512"/>
      <c r="AU268" s="512"/>
      <c r="AV268" s="512"/>
      <c r="AW268" s="512"/>
      <c r="AX268" s="512"/>
    </row>
    <row r="269" spans="1:50" s="449" customFormat="1" ht="31.5" customHeight="1">
      <c r="A269" s="510" t="s">
        <v>801</v>
      </c>
      <c r="B269" s="515" t="s">
        <v>268</v>
      </c>
      <c r="C269" s="515" t="s">
        <v>802</v>
      </c>
      <c r="D269" s="509"/>
      <c r="E269" s="515"/>
      <c r="F269" s="515"/>
      <c r="G269" s="440">
        <f>G270</f>
        <v>2857.25</v>
      </c>
      <c r="H269" s="440">
        <v>0</v>
      </c>
      <c r="I269" s="440">
        <v>0</v>
      </c>
      <c r="J269" s="512"/>
      <c r="K269" s="512"/>
      <c r="L269" s="512"/>
      <c r="M269" s="512"/>
      <c r="N269" s="512"/>
      <c r="O269" s="512"/>
      <c r="P269" s="512"/>
      <c r="Q269" s="512"/>
      <c r="R269" s="512"/>
      <c r="S269" s="512"/>
      <c r="T269" s="512"/>
      <c r="U269" s="512"/>
      <c r="V269" s="512"/>
      <c r="W269" s="512"/>
      <c r="X269" s="512"/>
      <c r="Y269" s="512"/>
      <c r="Z269" s="512"/>
      <c r="AA269" s="512"/>
      <c r="AB269" s="512"/>
      <c r="AC269" s="512"/>
      <c r="AD269" s="512"/>
      <c r="AE269" s="512"/>
      <c r="AF269" s="512"/>
      <c r="AG269" s="512"/>
      <c r="AH269" s="512"/>
      <c r="AI269" s="512"/>
      <c r="AJ269" s="512"/>
      <c r="AK269" s="512"/>
      <c r="AL269" s="512"/>
      <c r="AM269" s="512"/>
      <c r="AN269" s="512"/>
      <c r="AO269" s="512"/>
      <c r="AP269" s="512"/>
      <c r="AQ269" s="512"/>
      <c r="AR269" s="512"/>
      <c r="AS269" s="512"/>
      <c r="AT269" s="512"/>
      <c r="AU269" s="512"/>
      <c r="AV269" s="512"/>
      <c r="AW269" s="512"/>
      <c r="AX269" s="512"/>
    </row>
    <row r="270" spans="1:50" s="449" customFormat="1" ht="31.5" customHeight="1">
      <c r="A270" s="525" t="s">
        <v>803</v>
      </c>
      <c r="B270" s="501" t="s">
        <v>268</v>
      </c>
      <c r="C270" s="501" t="s">
        <v>802</v>
      </c>
      <c r="D270" s="514" t="s">
        <v>804</v>
      </c>
      <c r="E270" s="515"/>
      <c r="F270" s="515"/>
      <c r="G270" s="440">
        <f>G271+G272</f>
        <v>2857.25</v>
      </c>
      <c r="H270" s="440"/>
      <c r="I270" s="440"/>
      <c r="J270" s="512"/>
      <c r="K270" s="512"/>
      <c r="L270" s="512"/>
      <c r="M270" s="512"/>
      <c r="N270" s="512"/>
      <c r="O270" s="512"/>
      <c r="P270" s="512"/>
      <c r="Q270" s="512"/>
      <c r="R270" s="512"/>
      <c r="S270" s="512"/>
      <c r="T270" s="512"/>
      <c r="U270" s="512"/>
      <c r="V270" s="512"/>
      <c r="W270" s="512"/>
      <c r="X270" s="512"/>
      <c r="Y270" s="512"/>
      <c r="Z270" s="512"/>
      <c r="AA270" s="512"/>
      <c r="AB270" s="512"/>
      <c r="AC270" s="512"/>
      <c r="AD270" s="512"/>
      <c r="AE270" s="512"/>
      <c r="AF270" s="512"/>
      <c r="AG270" s="512"/>
      <c r="AH270" s="512"/>
      <c r="AI270" s="512"/>
      <c r="AJ270" s="512"/>
      <c r="AK270" s="512"/>
      <c r="AL270" s="512"/>
      <c r="AM270" s="512"/>
      <c r="AN270" s="512"/>
      <c r="AO270" s="512"/>
      <c r="AP270" s="512"/>
      <c r="AQ270" s="512"/>
      <c r="AR270" s="512"/>
      <c r="AS270" s="512"/>
      <c r="AT270" s="512"/>
      <c r="AU270" s="512"/>
      <c r="AV270" s="512"/>
      <c r="AW270" s="512"/>
      <c r="AX270" s="512"/>
    </row>
    <row r="271" spans="1:50" s="449" customFormat="1" ht="31.5" customHeight="1">
      <c r="A271" s="508" t="s">
        <v>542</v>
      </c>
      <c r="B271" s="501" t="s">
        <v>268</v>
      </c>
      <c r="C271" s="501" t="s">
        <v>802</v>
      </c>
      <c r="D271" s="514" t="s">
        <v>804</v>
      </c>
      <c r="E271" s="501" t="s">
        <v>441</v>
      </c>
      <c r="F271" s="501" t="s">
        <v>247</v>
      </c>
      <c r="G271" s="436">
        <v>2230</v>
      </c>
      <c r="H271" s="436"/>
      <c r="I271" s="436"/>
      <c r="J271" s="512"/>
      <c r="K271" s="512"/>
      <c r="L271" s="512"/>
      <c r="M271" s="512"/>
      <c r="N271" s="512"/>
      <c r="O271" s="512"/>
      <c r="P271" s="512"/>
      <c r="Q271" s="512"/>
      <c r="R271" s="512"/>
      <c r="S271" s="512"/>
      <c r="T271" s="512"/>
      <c r="U271" s="512"/>
      <c r="V271" s="512"/>
      <c r="W271" s="512"/>
      <c r="X271" s="512"/>
      <c r="Y271" s="512"/>
      <c r="Z271" s="512"/>
      <c r="AA271" s="512"/>
      <c r="AB271" s="512"/>
      <c r="AC271" s="512"/>
      <c r="AD271" s="512"/>
      <c r="AE271" s="512"/>
      <c r="AF271" s="512"/>
      <c r="AG271" s="512"/>
      <c r="AH271" s="512"/>
      <c r="AI271" s="512"/>
      <c r="AJ271" s="512"/>
      <c r="AK271" s="512"/>
      <c r="AL271" s="512"/>
      <c r="AM271" s="512"/>
      <c r="AN271" s="512"/>
      <c r="AO271" s="512"/>
      <c r="AP271" s="512"/>
      <c r="AQ271" s="512"/>
      <c r="AR271" s="512"/>
      <c r="AS271" s="512"/>
      <c r="AT271" s="512"/>
      <c r="AU271" s="512"/>
      <c r="AV271" s="512"/>
      <c r="AW271" s="512"/>
      <c r="AX271" s="512"/>
    </row>
    <row r="272" spans="1:50" s="449" customFormat="1" ht="31.5" customHeight="1">
      <c r="A272" s="506" t="s">
        <v>543</v>
      </c>
      <c r="B272" s="501" t="s">
        <v>268</v>
      </c>
      <c r="C272" s="501" t="s">
        <v>802</v>
      </c>
      <c r="D272" s="514" t="s">
        <v>804</v>
      </c>
      <c r="E272" s="501" t="s">
        <v>444</v>
      </c>
      <c r="F272" s="501" t="s">
        <v>248</v>
      </c>
      <c r="G272" s="436">
        <v>627.25</v>
      </c>
      <c r="H272" s="436"/>
      <c r="I272" s="436"/>
      <c r="J272" s="512"/>
      <c r="K272" s="512"/>
      <c r="L272" s="512"/>
      <c r="M272" s="512"/>
      <c r="N272" s="512"/>
      <c r="O272" s="512"/>
      <c r="P272" s="512"/>
      <c r="Q272" s="512"/>
      <c r="R272" s="512"/>
      <c r="S272" s="512"/>
      <c r="T272" s="512"/>
      <c r="U272" s="512"/>
      <c r="V272" s="512"/>
      <c r="W272" s="512"/>
      <c r="X272" s="512"/>
      <c r="Y272" s="512"/>
      <c r="Z272" s="512"/>
      <c r="AA272" s="512"/>
      <c r="AB272" s="512"/>
      <c r="AC272" s="512"/>
      <c r="AD272" s="512"/>
      <c r="AE272" s="512"/>
      <c r="AF272" s="512"/>
      <c r="AG272" s="512"/>
      <c r="AH272" s="512"/>
      <c r="AI272" s="512"/>
      <c r="AJ272" s="512"/>
      <c r="AK272" s="512"/>
      <c r="AL272" s="512"/>
      <c r="AM272" s="512"/>
      <c r="AN272" s="512"/>
      <c r="AO272" s="512"/>
      <c r="AP272" s="512"/>
      <c r="AQ272" s="512"/>
      <c r="AR272" s="512"/>
      <c r="AS272" s="512"/>
      <c r="AT272" s="512"/>
      <c r="AU272" s="512"/>
      <c r="AV272" s="512"/>
      <c r="AW272" s="512"/>
      <c r="AX272" s="512"/>
    </row>
    <row r="273" spans="1:10" s="264" customFormat="1" ht="47.25" customHeight="1">
      <c r="A273" s="146" t="s">
        <v>787</v>
      </c>
      <c r="B273" s="164" t="s">
        <v>268</v>
      </c>
      <c r="C273" s="164"/>
      <c r="D273" s="145"/>
      <c r="E273" s="164"/>
      <c r="F273" s="164" t="s">
        <v>726</v>
      </c>
      <c r="G273" s="121">
        <f>G274</f>
        <v>1638</v>
      </c>
      <c r="H273" s="121">
        <f t="shared" ref="H273:I275" si="45">H274</f>
        <v>0</v>
      </c>
      <c r="I273" s="121">
        <f t="shared" si="45"/>
        <v>0</v>
      </c>
    </row>
    <row r="274" spans="1:10" s="264" customFormat="1" ht="14.45" customHeight="1">
      <c r="A274" s="287" t="s">
        <v>70</v>
      </c>
      <c r="B274" s="277" t="s">
        <v>268</v>
      </c>
      <c r="C274" s="277" t="s">
        <v>138</v>
      </c>
      <c r="D274" s="288"/>
      <c r="E274" s="277"/>
      <c r="F274" s="277"/>
      <c r="G274" s="208">
        <f>G275</f>
        <v>1638</v>
      </c>
      <c r="H274" s="208">
        <f t="shared" si="45"/>
        <v>0</v>
      </c>
      <c r="I274" s="208">
        <f t="shared" si="45"/>
        <v>0</v>
      </c>
      <c r="J274" s="210"/>
    </row>
    <row r="275" spans="1:10" s="264" customFormat="1" ht="15.75" customHeight="1">
      <c r="A275" s="287" t="s">
        <v>239</v>
      </c>
      <c r="B275" s="277" t="s">
        <v>268</v>
      </c>
      <c r="C275" s="277" t="s">
        <v>240</v>
      </c>
      <c r="D275" s="288"/>
      <c r="E275" s="277"/>
      <c r="F275" s="277"/>
      <c r="G275" s="208">
        <f>G276</f>
        <v>1638</v>
      </c>
      <c r="H275" s="208">
        <f t="shared" si="45"/>
        <v>0</v>
      </c>
      <c r="I275" s="208">
        <f t="shared" si="45"/>
        <v>0</v>
      </c>
    </row>
    <row r="276" spans="1:10" s="264" customFormat="1" ht="31.5" customHeight="1">
      <c r="A276" s="261" t="s">
        <v>540</v>
      </c>
      <c r="B276" s="404" t="s">
        <v>268</v>
      </c>
      <c r="C276" s="404" t="s">
        <v>240</v>
      </c>
      <c r="D276" s="423" t="s">
        <v>796</v>
      </c>
      <c r="E276" s="277"/>
      <c r="F276" s="277"/>
      <c r="G276" s="208">
        <f>SUM(G277:G286)</f>
        <v>1638</v>
      </c>
      <c r="H276" s="208">
        <f>SUM(H277:H286)</f>
        <v>0</v>
      </c>
      <c r="I276" s="208">
        <f>SUM(I277:I286)</f>
        <v>0</v>
      </c>
    </row>
    <row r="277" spans="1:10" s="264" customFormat="1" ht="15.75" customHeight="1">
      <c r="A277" s="291" t="s">
        <v>542</v>
      </c>
      <c r="B277" s="404" t="s">
        <v>268</v>
      </c>
      <c r="C277" s="404" t="s">
        <v>240</v>
      </c>
      <c r="D277" s="423" t="s">
        <v>796</v>
      </c>
      <c r="E277" s="422" t="s">
        <v>441</v>
      </c>
      <c r="F277" s="404" t="s">
        <v>247</v>
      </c>
      <c r="G277" s="181">
        <v>874</v>
      </c>
      <c r="H277" s="181"/>
      <c r="I277" s="181"/>
    </row>
    <row r="278" spans="1:10" s="264" customFormat="1" ht="31.5" customHeight="1">
      <c r="A278" s="292" t="s">
        <v>543</v>
      </c>
      <c r="B278" s="404" t="s">
        <v>268</v>
      </c>
      <c r="C278" s="404" t="s">
        <v>240</v>
      </c>
      <c r="D278" s="423" t="s">
        <v>796</v>
      </c>
      <c r="E278" s="422" t="s">
        <v>444</v>
      </c>
      <c r="F278" s="404" t="s">
        <v>248</v>
      </c>
      <c r="G278" s="181">
        <v>264</v>
      </c>
      <c r="H278" s="181"/>
      <c r="I278" s="181"/>
    </row>
    <row r="279" spans="1:10" s="264" customFormat="1" ht="15.75" customHeight="1">
      <c r="A279" s="260" t="s">
        <v>544</v>
      </c>
      <c r="B279" s="404" t="s">
        <v>268</v>
      </c>
      <c r="C279" s="404" t="s">
        <v>240</v>
      </c>
      <c r="D279" s="423" t="s">
        <v>796</v>
      </c>
      <c r="E279" s="435" t="s">
        <v>443</v>
      </c>
      <c r="F279" s="404" t="s">
        <v>249</v>
      </c>
      <c r="G279" s="181"/>
      <c r="H279" s="206"/>
      <c r="I279" s="176"/>
    </row>
    <row r="280" spans="1:10" s="264" customFormat="1" ht="15.75" customHeight="1">
      <c r="A280" s="593" t="s">
        <v>347</v>
      </c>
      <c r="B280" s="404" t="s">
        <v>268</v>
      </c>
      <c r="C280" s="404" t="s">
        <v>240</v>
      </c>
      <c r="D280" s="423" t="s">
        <v>796</v>
      </c>
      <c r="E280" s="435" t="s">
        <v>79</v>
      </c>
      <c r="F280" s="404" t="s">
        <v>250</v>
      </c>
      <c r="G280" s="181"/>
      <c r="H280" s="181"/>
      <c r="I280" s="181"/>
    </row>
    <row r="281" spans="1:10" s="264" customFormat="1" ht="15.75" customHeight="1">
      <c r="A281" s="594"/>
      <c r="B281" s="404" t="s">
        <v>268</v>
      </c>
      <c r="C281" s="404" t="s">
        <v>240</v>
      </c>
      <c r="D281" s="423" t="s">
        <v>796</v>
      </c>
      <c r="E281" s="435" t="s">
        <v>79</v>
      </c>
      <c r="F281" s="404" t="s">
        <v>252</v>
      </c>
      <c r="G281" s="176"/>
      <c r="H281" s="176"/>
      <c r="I281" s="176"/>
    </row>
    <row r="282" spans="1:10" s="264" customFormat="1" ht="15.75" customHeight="1">
      <c r="A282" s="594"/>
      <c r="B282" s="404" t="s">
        <v>268</v>
      </c>
      <c r="C282" s="404" t="s">
        <v>240</v>
      </c>
      <c r="D282" s="423" t="s">
        <v>796</v>
      </c>
      <c r="E282" s="435" t="s">
        <v>79</v>
      </c>
      <c r="F282" s="404" t="s">
        <v>253</v>
      </c>
      <c r="G282" s="176"/>
      <c r="H282" s="176"/>
      <c r="I282" s="176"/>
    </row>
    <row r="283" spans="1:10" s="264" customFormat="1" ht="15.75" customHeight="1">
      <c r="A283" s="594"/>
      <c r="B283" s="404" t="s">
        <v>268</v>
      </c>
      <c r="C283" s="404" t="s">
        <v>240</v>
      </c>
      <c r="D283" s="423" t="s">
        <v>796</v>
      </c>
      <c r="E283" s="435" t="s">
        <v>79</v>
      </c>
      <c r="F283" s="404" t="s">
        <v>254</v>
      </c>
      <c r="G283" s="176"/>
      <c r="H283" s="176"/>
      <c r="I283" s="176"/>
    </row>
    <row r="284" spans="1:10" s="264" customFormat="1" ht="15.75" customHeight="1">
      <c r="A284" s="594"/>
      <c r="B284" s="404" t="s">
        <v>268</v>
      </c>
      <c r="C284" s="404" t="s">
        <v>240</v>
      </c>
      <c r="D284" s="423" t="s">
        <v>796</v>
      </c>
      <c r="E284" s="435" t="s">
        <v>79</v>
      </c>
      <c r="F284" s="404" t="s">
        <v>163</v>
      </c>
      <c r="G284" s="176"/>
      <c r="H284" s="206"/>
      <c r="I284" s="176"/>
    </row>
    <row r="285" spans="1:10" s="264" customFormat="1" ht="15.75" customHeight="1">
      <c r="A285" s="594"/>
      <c r="B285" s="404" t="s">
        <v>268</v>
      </c>
      <c r="C285" s="404" t="s">
        <v>240</v>
      </c>
      <c r="D285" s="423" t="s">
        <v>796</v>
      </c>
      <c r="E285" s="435" t="s">
        <v>79</v>
      </c>
      <c r="F285" s="404" t="s">
        <v>445</v>
      </c>
      <c r="G285" s="176"/>
      <c r="H285" s="176"/>
      <c r="I285" s="176"/>
    </row>
    <row r="286" spans="1:10" s="264" customFormat="1" ht="15.75" customHeight="1">
      <c r="A286" s="595"/>
      <c r="B286" s="404" t="s">
        <v>268</v>
      </c>
      <c r="C286" s="404" t="s">
        <v>240</v>
      </c>
      <c r="D286" s="423" t="s">
        <v>796</v>
      </c>
      <c r="E286" s="422" t="s">
        <v>79</v>
      </c>
      <c r="F286" s="404" t="s">
        <v>164</v>
      </c>
      <c r="G286" s="176">
        <v>500</v>
      </c>
      <c r="H286" s="176"/>
      <c r="I286" s="176"/>
    </row>
    <row r="287" spans="1:10" s="49" customFormat="1" ht="31.5" customHeight="1">
      <c r="A287" s="73" t="s">
        <v>119</v>
      </c>
      <c r="B287" s="48" t="s">
        <v>120</v>
      </c>
      <c r="C287" s="48"/>
      <c r="D287" s="65"/>
      <c r="E287" s="48"/>
      <c r="F287" s="164" t="s">
        <v>726</v>
      </c>
      <c r="G287" s="66">
        <f>G288+G297+G306+G327</f>
        <v>91298.145999999993</v>
      </c>
      <c r="H287" s="121">
        <f>H288+H297+H306+H327</f>
        <v>62525.9</v>
      </c>
      <c r="I287" s="121">
        <f>I288+I297+I306+I327</f>
        <v>51133.100000000006</v>
      </c>
      <c r="J287" s="128"/>
    </row>
    <row r="288" spans="1:10" s="267" customFormat="1" ht="15.75" customHeight="1">
      <c r="A288" s="287" t="s">
        <v>70</v>
      </c>
      <c r="B288" s="277" t="s">
        <v>120</v>
      </c>
      <c r="C288" s="277" t="s">
        <v>138</v>
      </c>
      <c r="D288" s="288"/>
      <c r="E288" s="277"/>
      <c r="F288" s="277"/>
      <c r="G288" s="208">
        <f>G289</f>
        <v>1057.0999999999999</v>
      </c>
      <c r="H288" s="208">
        <f>H289</f>
        <v>942.5</v>
      </c>
      <c r="I288" s="208">
        <f>I289</f>
        <v>942.5</v>
      </c>
    </row>
    <row r="289" spans="1:43" s="267" customFormat="1" ht="15.75" customHeight="1">
      <c r="A289" s="287" t="s">
        <v>332</v>
      </c>
      <c r="B289" s="277" t="s">
        <v>120</v>
      </c>
      <c r="C289" s="277" t="s">
        <v>240</v>
      </c>
      <c r="D289" s="288" t="s">
        <v>440</v>
      </c>
      <c r="E289" s="277"/>
      <c r="F289" s="277"/>
      <c r="G289" s="208">
        <f>SUM(G290:G296)</f>
        <v>1057.0999999999999</v>
      </c>
      <c r="H289" s="208">
        <f>SUM(H290:H296)</f>
        <v>942.5</v>
      </c>
      <c r="I289" s="208">
        <f>SUM(I290:I296)</f>
        <v>942.5</v>
      </c>
    </row>
    <row r="290" spans="1:43" s="264" customFormat="1" ht="31.5" customHeight="1">
      <c r="A290" s="291" t="s">
        <v>542</v>
      </c>
      <c r="B290" s="278" t="s">
        <v>120</v>
      </c>
      <c r="C290" s="278" t="s">
        <v>240</v>
      </c>
      <c r="D290" s="294" t="s">
        <v>440</v>
      </c>
      <c r="E290" s="278" t="s">
        <v>441</v>
      </c>
      <c r="F290" s="278" t="s">
        <v>247</v>
      </c>
      <c r="G290" s="176">
        <v>635.4</v>
      </c>
      <c r="H290" s="176">
        <v>555</v>
      </c>
      <c r="I290" s="176">
        <v>555</v>
      </c>
    </row>
    <row r="291" spans="1:43" s="268" customFormat="1" ht="31.5" customHeight="1">
      <c r="A291" s="260" t="s">
        <v>544</v>
      </c>
      <c r="B291" s="278" t="s">
        <v>120</v>
      </c>
      <c r="C291" s="278" t="s">
        <v>240</v>
      </c>
      <c r="D291" s="294" t="s">
        <v>440</v>
      </c>
      <c r="E291" s="278" t="s">
        <v>443</v>
      </c>
      <c r="F291" s="278" t="s">
        <v>249</v>
      </c>
      <c r="G291" s="176">
        <v>10</v>
      </c>
      <c r="H291" s="176">
        <v>30</v>
      </c>
      <c r="I291" s="181">
        <v>30</v>
      </c>
    </row>
    <row r="292" spans="1:43" s="264" customFormat="1" ht="47.25" customHeight="1">
      <c r="A292" s="292" t="s">
        <v>543</v>
      </c>
      <c r="B292" s="278" t="s">
        <v>120</v>
      </c>
      <c r="C292" s="278" t="s">
        <v>240</v>
      </c>
      <c r="D292" s="294" t="s">
        <v>440</v>
      </c>
      <c r="E292" s="278" t="s">
        <v>444</v>
      </c>
      <c r="F292" s="278" t="s">
        <v>248</v>
      </c>
      <c r="G292" s="176">
        <v>191.7</v>
      </c>
      <c r="H292" s="176">
        <v>167.5</v>
      </c>
      <c r="I292" s="176">
        <v>167.5</v>
      </c>
    </row>
    <row r="293" spans="1:43" s="264" customFormat="1" ht="15.75" customHeight="1">
      <c r="A293" s="593" t="s">
        <v>78</v>
      </c>
      <c r="B293" s="278" t="s">
        <v>120</v>
      </c>
      <c r="C293" s="278" t="s">
        <v>240</v>
      </c>
      <c r="D293" s="294" t="s">
        <v>440</v>
      </c>
      <c r="E293" s="278" t="s">
        <v>79</v>
      </c>
      <c r="F293" s="278" t="s">
        <v>250</v>
      </c>
      <c r="G293" s="176">
        <v>40</v>
      </c>
      <c r="H293" s="176">
        <v>40</v>
      </c>
      <c r="I293" s="176">
        <v>40</v>
      </c>
    </row>
    <row r="294" spans="1:43" s="264" customFormat="1" ht="15.75" customHeight="1">
      <c r="A294" s="594"/>
      <c r="B294" s="278" t="s">
        <v>120</v>
      </c>
      <c r="C294" s="278" t="s">
        <v>240</v>
      </c>
      <c r="D294" s="294" t="s">
        <v>440</v>
      </c>
      <c r="E294" s="278" t="s">
        <v>79</v>
      </c>
      <c r="F294" s="278" t="s">
        <v>254</v>
      </c>
      <c r="G294" s="176">
        <v>100</v>
      </c>
      <c r="H294" s="176">
        <v>100</v>
      </c>
      <c r="I294" s="176">
        <v>100</v>
      </c>
    </row>
    <row r="295" spans="1:43" s="264" customFormat="1" ht="15.75" customHeight="1">
      <c r="A295" s="594"/>
      <c r="B295" s="278" t="s">
        <v>120</v>
      </c>
      <c r="C295" s="278" t="s">
        <v>240</v>
      </c>
      <c r="D295" s="294" t="s">
        <v>440</v>
      </c>
      <c r="E295" s="278" t="s">
        <v>79</v>
      </c>
      <c r="F295" s="278" t="s">
        <v>163</v>
      </c>
      <c r="G295" s="176">
        <v>30</v>
      </c>
      <c r="H295" s="176"/>
      <c r="I295" s="181"/>
    </row>
    <row r="296" spans="1:43" s="264" customFormat="1" ht="15.75" customHeight="1">
      <c r="A296" s="595"/>
      <c r="B296" s="278" t="s">
        <v>120</v>
      </c>
      <c r="C296" s="278" t="s">
        <v>240</v>
      </c>
      <c r="D296" s="294" t="s">
        <v>440</v>
      </c>
      <c r="E296" s="278" t="s">
        <v>79</v>
      </c>
      <c r="F296" s="278" t="s">
        <v>164</v>
      </c>
      <c r="G296" s="176">
        <v>50</v>
      </c>
      <c r="H296" s="176">
        <v>50</v>
      </c>
      <c r="I296" s="176">
        <v>50</v>
      </c>
    </row>
    <row r="297" spans="1:43" s="267" customFormat="1" ht="15.75" customHeight="1">
      <c r="A297" s="287" t="s">
        <v>505</v>
      </c>
      <c r="B297" s="277" t="s">
        <v>120</v>
      </c>
      <c r="C297" s="277" t="s">
        <v>151</v>
      </c>
      <c r="D297" s="288"/>
      <c r="E297" s="277"/>
      <c r="F297" s="277"/>
      <c r="G297" s="208">
        <f>G298+G303</f>
        <v>56822.2</v>
      </c>
      <c r="H297" s="208">
        <f t="shared" ref="H297:I297" si="46">H298+H303</f>
        <v>38862.5</v>
      </c>
      <c r="I297" s="208">
        <f t="shared" si="46"/>
        <v>31060.300000000003</v>
      </c>
    </row>
    <row r="298" spans="1:43" s="267" customFormat="1" ht="15.75" customHeight="1">
      <c r="A298" s="287" t="s">
        <v>585</v>
      </c>
      <c r="B298" s="277" t="s">
        <v>120</v>
      </c>
      <c r="C298" s="277" t="s">
        <v>536</v>
      </c>
      <c r="D298" s="288"/>
      <c r="E298" s="277"/>
      <c r="F298" s="277"/>
      <c r="G298" s="208">
        <f>G299+G301</f>
        <v>56722.2</v>
      </c>
      <c r="H298" s="208">
        <f t="shared" ref="H298:I298" si="47">H299+H301</f>
        <v>38762.5</v>
      </c>
      <c r="I298" s="208">
        <f t="shared" si="47"/>
        <v>30960.300000000003</v>
      </c>
    </row>
    <row r="299" spans="1:43" s="264" customFormat="1" ht="15.75" customHeight="1">
      <c r="A299" s="289" t="s">
        <v>115</v>
      </c>
      <c r="B299" s="278" t="s">
        <v>120</v>
      </c>
      <c r="C299" s="278" t="s">
        <v>536</v>
      </c>
      <c r="D299" s="294" t="s">
        <v>354</v>
      </c>
      <c r="E299" s="278"/>
      <c r="F299" s="278"/>
      <c r="G299" s="181">
        <f>G300</f>
        <v>37917.199999999997</v>
      </c>
      <c r="H299" s="181">
        <f t="shared" ref="H299:I299" si="48">H300</f>
        <v>38762.5</v>
      </c>
      <c r="I299" s="181">
        <f t="shared" si="48"/>
        <v>30960.300000000003</v>
      </c>
    </row>
    <row r="300" spans="1:43" s="264" customFormat="1" ht="47.25">
      <c r="A300" s="289" t="s">
        <v>229</v>
      </c>
      <c r="B300" s="278" t="s">
        <v>120</v>
      </c>
      <c r="C300" s="278" t="s">
        <v>536</v>
      </c>
      <c r="D300" s="294" t="s">
        <v>354</v>
      </c>
      <c r="E300" s="278" t="s">
        <v>230</v>
      </c>
      <c r="F300" s="278" t="s">
        <v>166</v>
      </c>
      <c r="G300" s="176">
        <v>37917.199999999997</v>
      </c>
      <c r="H300" s="176">
        <f>33761.8+4140.7+860</f>
        <v>38762.5</v>
      </c>
      <c r="I300" s="176">
        <f>37560.3-6600</f>
        <v>30960.300000000003</v>
      </c>
      <c r="J300" s="211"/>
    </row>
    <row r="301" spans="1:43" s="264" customFormat="1" ht="47.25">
      <c r="A301" s="292" t="s">
        <v>740</v>
      </c>
      <c r="B301" s="278" t="s">
        <v>120</v>
      </c>
      <c r="C301" s="278" t="s">
        <v>536</v>
      </c>
      <c r="D301" s="294" t="s">
        <v>741</v>
      </c>
      <c r="E301" s="278"/>
      <c r="F301" s="278"/>
      <c r="G301" s="204">
        <f>G302</f>
        <v>18805</v>
      </c>
      <c r="H301" s="204">
        <f t="shared" ref="H301:I301" si="49">H302</f>
        <v>0</v>
      </c>
      <c r="I301" s="204">
        <f t="shared" si="49"/>
        <v>0</v>
      </c>
      <c r="J301" s="268"/>
      <c r="K301" s="268"/>
      <c r="L301" s="268"/>
      <c r="M301" s="268"/>
      <c r="N301" s="268"/>
      <c r="O301" s="296"/>
      <c r="P301" s="296"/>
      <c r="Q301" s="296"/>
      <c r="R301" s="296"/>
      <c r="S301" s="296"/>
      <c r="T301" s="296"/>
      <c r="U301" s="296"/>
      <c r="V301" s="296"/>
      <c r="W301" s="296"/>
      <c r="X301" s="296"/>
      <c r="Y301" s="296"/>
      <c r="Z301" s="296"/>
      <c r="AA301" s="296"/>
      <c r="AB301" s="296"/>
      <c r="AC301" s="296"/>
      <c r="AD301" s="296"/>
      <c r="AE301" s="296"/>
      <c r="AF301" s="296"/>
      <c r="AG301" s="296"/>
      <c r="AH301" s="296"/>
      <c r="AI301" s="296"/>
      <c r="AJ301" s="296"/>
      <c r="AK301" s="296"/>
      <c r="AL301" s="296"/>
      <c r="AM301" s="296"/>
      <c r="AN301" s="296"/>
      <c r="AO301" s="296"/>
      <c r="AP301" s="296"/>
      <c r="AQ301" s="296"/>
    </row>
    <row r="302" spans="1:43" s="264" customFormat="1" ht="47.25">
      <c r="A302" s="289" t="s">
        <v>229</v>
      </c>
      <c r="B302" s="278" t="s">
        <v>120</v>
      </c>
      <c r="C302" s="278" t="s">
        <v>536</v>
      </c>
      <c r="D302" s="294" t="s">
        <v>741</v>
      </c>
      <c r="E302" s="278" t="s">
        <v>230</v>
      </c>
      <c r="F302" s="278" t="s">
        <v>166</v>
      </c>
      <c r="G302" s="204">
        <v>18805</v>
      </c>
      <c r="H302" s="176"/>
      <c r="I302" s="206"/>
      <c r="J302" s="268"/>
      <c r="K302" s="268"/>
      <c r="L302" s="268"/>
      <c r="M302" s="268"/>
      <c r="N302" s="268"/>
      <c r="O302" s="296"/>
      <c r="P302" s="296"/>
      <c r="Q302" s="296"/>
      <c r="R302" s="296"/>
      <c r="S302" s="296"/>
      <c r="T302" s="296"/>
      <c r="U302" s="296"/>
      <c r="V302" s="296"/>
      <c r="W302" s="296"/>
      <c r="X302" s="296"/>
      <c r="Y302" s="296"/>
      <c r="Z302" s="296"/>
      <c r="AA302" s="296"/>
      <c r="AB302" s="296"/>
      <c r="AC302" s="296"/>
      <c r="AD302" s="296"/>
      <c r="AE302" s="296"/>
      <c r="AF302" s="296"/>
      <c r="AG302" s="296"/>
      <c r="AH302" s="296"/>
      <c r="AI302" s="296"/>
      <c r="AJ302" s="296"/>
      <c r="AK302" s="296"/>
      <c r="AL302" s="296"/>
      <c r="AM302" s="296"/>
      <c r="AN302" s="296"/>
      <c r="AO302" s="296"/>
      <c r="AP302" s="296"/>
      <c r="AQ302" s="296"/>
    </row>
    <row r="303" spans="1:43" s="267" customFormat="1" ht="15.75" customHeight="1">
      <c r="A303" s="287" t="s">
        <v>521</v>
      </c>
      <c r="B303" s="277" t="s">
        <v>120</v>
      </c>
      <c r="C303" s="277" t="s">
        <v>522</v>
      </c>
      <c r="D303" s="293"/>
      <c r="E303" s="277"/>
      <c r="F303" s="277"/>
      <c r="G303" s="208">
        <f>G304</f>
        <v>100</v>
      </c>
      <c r="H303" s="208">
        <f t="shared" ref="H303:I303" si="50">H304</f>
        <v>100</v>
      </c>
      <c r="I303" s="208">
        <f t="shared" si="50"/>
        <v>100</v>
      </c>
    </row>
    <row r="304" spans="1:43" s="264" customFormat="1" ht="15.75" customHeight="1">
      <c r="A304" s="289" t="s">
        <v>610</v>
      </c>
      <c r="B304" s="278" t="s">
        <v>120</v>
      </c>
      <c r="C304" s="278" t="s">
        <v>522</v>
      </c>
      <c r="D304" s="290" t="s">
        <v>611</v>
      </c>
      <c r="E304" s="278"/>
      <c r="F304" s="278"/>
      <c r="G304" s="176">
        <f>G305</f>
        <v>100</v>
      </c>
      <c r="H304" s="176">
        <f t="shared" ref="H304:I304" si="51">H305</f>
        <v>100</v>
      </c>
      <c r="I304" s="176">
        <f t="shared" si="51"/>
        <v>100</v>
      </c>
    </row>
    <row r="305" spans="1:43" s="264" customFormat="1" ht="15.75" customHeight="1">
      <c r="A305" s="289" t="s">
        <v>347</v>
      </c>
      <c r="B305" s="278" t="s">
        <v>120</v>
      </c>
      <c r="C305" s="278" t="s">
        <v>522</v>
      </c>
      <c r="D305" s="290" t="s">
        <v>611</v>
      </c>
      <c r="E305" s="278" t="s">
        <v>79</v>
      </c>
      <c r="F305" s="278" t="s">
        <v>163</v>
      </c>
      <c r="G305" s="176">
        <v>100</v>
      </c>
      <c r="H305" s="176">
        <v>100</v>
      </c>
      <c r="I305" s="176">
        <v>100</v>
      </c>
    </row>
    <row r="306" spans="1:43" s="267" customFormat="1" ht="31.5" customHeight="1">
      <c r="A306" s="287" t="s">
        <v>175</v>
      </c>
      <c r="B306" s="277" t="s">
        <v>120</v>
      </c>
      <c r="C306" s="277" t="s">
        <v>155</v>
      </c>
      <c r="D306" s="288"/>
      <c r="E306" s="277"/>
      <c r="F306" s="277"/>
      <c r="G306" s="208">
        <f>G307+G318</f>
        <v>32418.846000000001</v>
      </c>
      <c r="H306" s="208">
        <f>H307+H318</f>
        <v>21720.9</v>
      </c>
      <c r="I306" s="208">
        <f>I307+I318</f>
        <v>18130.3</v>
      </c>
    </row>
    <row r="307" spans="1:43" s="267" customFormat="1" ht="15.75" customHeight="1">
      <c r="A307" s="287" t="s">
        <v>176</v>
      </c>
      <c r="B307" s="277" t="s">
        <v>120</v>
      </c>
      <c r="C307" s="277" t="s">
        <v>156</v>
      </c>
      <c r="D307" s="288"/>
      <c r="E307" s="277"/>
      <c r="F307" s="277"/>
      <c r="G307" s="208">
        <f>G308+G310+G314+G316+G312</f>
        <v>28957.446</v>
      </c>
      <c r="H307" s="208">
        <f t="shared" ref="H307:I307" si="52">H308+H310+H314+H316+H312</f>
        <v>18946.800000000003</v>
      </c>
      <c r="I307" s="208">
        <f t="shared" si="52"/>
        <v>15406.2</v>
      </c>
    </row>
    <row r="308" spans="1:43" s="264" customFormat="1" ht="47.25" customHeight="1">
      <c r="A308" s="289" t="s">
        <v>177</v>
      </c>
      <c r="B308" s="278" t="s">
        <v>120</v>
      </c>
      <c r="C308" s="278" t="s">
        <v>156</v>
      </c>
      <c r="D308" s="294" t="s">
        <v>351</v>
      </c>
      <c r="E308" s="278"/>
      <c r="F308" s="278"/>
      <c r="G308" s="181">
        <f>G309</f>
        <v>10530.8</v>
      </c>
      <c r="H308" s="181">
        <f>H309</f>
        <v>10403.6</v>
      </c>
      <c r="I308" s="181">
        <f>I309</f>
        <v>8571.2000000000007</v>
      </c>
    </row>
    <row r="309" spans="1:43" s="264" customFormat="1" ht="47.25">
      <c r="A309" s="289" t="s">
        <v>229</v>
      </c>
      <c r="B309" s="278" t="s">
        <v>120</v>
      </c>
      <c r="C309" s="278" t="s">
        <v>156</v>
      </c>
      <c r="D309" s="294" t="s">
        <v>351</v>
      </c>
      <c r="E309" s="278" t="s">
        <v>230</v>
      </c>
      <c r="F309" s="278" t="s">
        <v>166</v>
      </c>
      <c r="G309" s="176">
        <v>10530.8</v>
      </c>
      <c r="H309" s="176">
        <f>9062.2+1111.4+230</f>
        <v>10403.6</v>
      </c>
      <c r="I309" s="176">
        <f>10471.2-1900</f>
        <v>8571.2000000000007</v>
      </c>
    </row>
    <row r="310" spans="1:43" s="264" customFormat="1" ht="15.75" customHeight="1">
      <c r="A310" s="289" t="s">
        <v>118</v>
      </c>
      <c r="B310" s="278" t="s">
        <v>120</v>
      </c>
      <c r="C310" s="278" t="s">
        <v>156</v>
      </c>
      <c r="D310" s="294" t="s">
        <v>352</v>
      </c>
      <c r="E310" s="278"/>
      <c r="F310" s="278"/>
      <c r="G310" s="181">
        <f>G311</f>
        <v>8382.7000000000007</v>
      </c>
      <c r="H310" s="181">
        <f>H311</f>
        <v>8543.2000000000007</v>
      </c>
      <c r="I310" s="181">
        <f>I311</f>
        <v>6835</v>
      </c>
    </row>
    <row r="311" spans="1:43" s="264" customFormat="1" ht="47.25">
      <c r="A311" s="289" t="s">
        <v>229</v>
      </c>
      <c r="B311" s="278" t="s">
        <v>120</v>
      </c>
      <c r="C311" s="278" t="s">
        <v>156</v>
      </c>
      <c r="D311" s="294" t="s">
        <v>352</v>
      </c>
      <c r="E311" s="278" t="s">
        <v>230</v>
      </c>
      <c r="F311" s="278" t="s">
        <v>166</v>
      </c>
      <c r="G311" s="176">
        <v>8382.7000000000007</v>
      </c>
      <c r="H311" s="176">
        <f>7164.5+878.7+500</f>
        <v>8543.2000000000007</v>
      </c>
      <c r="I311" s="176">
        <f>8335-1500</f>
        <v>6835</v>
      </c>
    </row>
    <row r="312" spans="1:43" s="264" customFormat="1" ht="47.25">
      <c r="A312" s="292" t="s">
        <v>740</v>
      </c>
      <c r="B312" s="278" t="s">
        <v>120</v>
      </c>
      <c r="C312" s="278" t="s">
        <v>156</v>
      </c>
      <c r="D312" s="294" t="s">
        <v>741</v>
      </c>
      <c r="E312" s="278"/>
      <c r="F312" s="278"/>
      <c r="G312" s="204">
        <f>G313</f>
        <v>9172.7459999999992</v>
      </c>
      <c r="H312" s="204">
        <f t="shared" ref="H312:I312" si="53">H313</f>
        <v>0</v>
      </c>
      <c r="I312" s="204">
        <f t="shared" si="53"/>
        <v>0</v>
      </c>
      <c r="J312" s="268"/>
      <c r="K312" s="268"/>
      <c r="L312" s="268"/>
      <c r="M312" s="268"/>
      <c r="N312" s="268"/>
      <c r="O312" s="296"/>
      <c r="P312" s="296"/>
      <c r="Q312" s="296"/>
      <c r="R312" s="296"/>
      <c r="S312" s="296"/>
      <c r="T312" s="296"/>
      <c r="U312" s="296"/>
      <c r="V312" s="296"/>
      <c r="W312" s="296"/>
      <c r="X312" s="296"/>
      <c r="Y312" s="296"/>
      <c r="Z312" s="296"/>
      <c r="AA312" s="296"/>
      <c r="AB312" s="296"/>
      <c r="AC312" s="296"/>
      <c r="AD312" s="296"/>
      <c r="AE312" s="296"/>
      <c r="AF312" s="296"/>
      <c r="AG312" s="296"/>
      <c r="AH312" s="296"/>
      <c r="AI312" s="296"/>
      <c r="AJ312" s="296"/>
      <c r="AK312" s="296"/>
      <c r="AL312" s="296"/>
      <c r="AM312" s="296"/>
      <c r="AN312" s="296"/>
      <c r="AO312" s="296"/>
      <c r="AP312" s="296"/>
      <c r="AQ312" s="296"/>
    </row>
    <row r="313" spans="1:43" s="264" customFormat="1" ht="47.25">
      <c r="A313" s="289" t="s">
        <v>229</v>
      </c>
      <c r="B313" s="278" t="s">
        <v>120</v>
      </c>
      <c r="C313" s="278" t="s">
        <v>156</v>
      </c>
      <c r="D313" s="294" t="s">
        <v>741</v>
      </c>
      <c r="E313" s="278" t="s">
        <v>230</v>
      </c>
      <c r="F313" s="278" t="s">
        <v>166</v>
      </c>
      <c r="G313" s="204">
        <v>9172.7459999999992</v>
      </c>
      <c r="H313" s="176"/>
      <c r="I313" s="206"/>
      <c r="J313" s="268"/>
      <c r="K313" s="268"/>
      <c r="L313" s="268"/>
      <c r="M313" s="268"/>
      <c r="N313" s="268"/>
      <c r="O313" s="296"/>
      <c r="P313" s="296"/>
      <c r="Q313" s="296"/>
      <c r="R313" s="296"/>
      <c r="S313" s="296"/>
      <c r="T313" s="296"/>
      <c r="U313" s="296"/>
      <c r="V313" s="296"/>
      <c r="W313" s="296"/>
      <c r="X313" s="296"/>
      <c r="Y313" s="296"/>
      <c r="Z313" s="296"/>
      <c r="AA313" s="296"/>
      <c r="AB313" s="296"/>
      <c r="AC313" s="296"/>
      <c r="AD313" s="296"/>
      <c r="AE313" s="296"/>
      <c r="AF313" s="296"/>
      <c r="AG313" s="296"/>
      <c r="AH313" s="296"/>
      <c r="AI313" s="296"/>
      <c r="AJ313" s="296"/>
      <c r="AK313" s="296"/>
      <c r="AL313" s="296"/>
      <c r="AM313" s="296"/>
      <c r="AN313" s="296"/>
      <c r="AO313" s="296"/>
      <c r="AP313" s="296"/>
      <c r="AQ313" s="296"/>
    </row>
    <row r="314" spans="1:43" s="264" customFormat="1" ht="31.5" customHeight="1">
      <c r="A314" s="198" t="s">
        <v>711</v>
      </c>
      <c r="B314" s="278" t="s">
        <v>120</v>
      </c>
      <c r="C314" s="278" t="s">
        <v>156</v>
      </c>
      <c r="D314" s="294" t="s">
        <v>712</v>
      </c>
      <c r="E314" s="278"/>
      <c r="F314" s="278"/>
      <c r="G314" s="231">
        <f>G315</f>
        <v>871.2</v>
      </c>
      <c r="H314" s="231">
        <v>0</v>
      </c>
      <c r="I314" s="231">
        <v>0</v>
      </c>
      <c r="J314" s="268"/>
      <c r="K314" s="268"/>
      <c r="L314" s="268"/>
      <c r="M314" s="268"/>
      <c r="N314" s="268"/>
      <c r="O314" s="268"/>
    </row>
    <row r="315" spans="1:43" s="264" customFormat="1">
      <c r="A315" s="216" t="s">
        <v>713</v>
      </c>
      <c r="B315" s="278" t="s">
        <v>120</v>
      </c>
      <c r="C315" s="278" t="s">
        <v>156</v>
      </c>
      <c r="D315" s="294" t="s">
        <v>712</v>
      </c>
      <c r="E315" s="278" t="s">
        <v>125</v>
      </c>
      <c r="F315" s="278" t="s">
        <v>166</v>
      </c>
      <c r="G315" s="231">
        <v>871.2</v>
      </c>
      <c r="H315" s="176"/>
      <c r="I315" s="176">
        <v>0</v>
      </c>
      <c r="J315" s="296"/>
      <c r="K315" s="296"/>
      <c r="L315" s="296"/>
      <c r="M315" s="296"/>
      <c r="N315" s="296"/>
      <c r="O315" s="296"/>
    </row>
    <row r="316" spans="1:43" s="264" customFormat="1" ht="31.5" customHeight="1">
      <c r="A316" s="198" t="s">
        <v>722</v>
      </c>
      <c r="B316" s="278" t="s">
        <v>120</v>
      </c>
      <c r="C316" s="278" t="s">
        <v>156</v>
      </c>
      <c r="D316" s="294" t="s">
        <v>721</v>
      </c>
      <c r="E316" s="278"/>
      <c r="F316" s="278"/>
      <c r="G316" s="231">
        <f>G317</f>
        <v>0</v>
      </c>
      <c r="H316" s="231">
        <v>0</v>
      </c>
      <c r="I316" s="231">
        <v>0</v>
      </c>
      <c r="J316" s="268"/>
      <c r="K316" s="268"/>
      <c r="L316" s="268"/>
      <c r="M316" s="268"/>
      <c r="N316" s="268"/>
      <c r="O316" s="268"/>
    </row>
    <row r="317" spans="1:43" s="264" customFormat="1">
      <c r="A317" s="216" t="s">
        <v>713</v>
      </c>
      <c r="B317" s="278" t="s">
        <v>120</v>
      </c>
      <c r="C317" s="278" t="s">
        <v>156</v>
      </c>
      <c r="D317" s="294" t="s">
        <v>721</v>
      </c>
      <c r="E317" s="278" t="s">
        <v>125</v>
      </c>
      <c r="F317" s="278" t="s">
        <v>166</v>
      </c>
      <c r="G317" s="231"/>
      <c r="H317" s="176"/>
      <c r="I317" s="176">
        <v>0</v>
      </c>
      <c r="J317" s="296"/>
      <c r="K317" s="296"/>
      <c r="L317" s="296"/>
      <c r="M317" s="296"/>
      <c r="N317" s="296"/>
      <c r="O317" s="296"/>
    </row>
    <row r="318" spans="1:43" s="267" customFormat="1" ht="15.75" customHeight="1">
      <c r="A318" s="233" t="s">
        <v>507</v>
      </c>
      <c r="B318" s="277" t="s">
        <v>120</v>
      </c>
      <c r="C318" s="277" t="s">
        <v>297</v>
      </c>
      <c r="D318" s="293"/>
      <c r="E318" s="277"/>
      <c r="F318" s="277"/>
      <c r="G318" s="213">
        <f>G319+G325</f>
        <v>3461.4</v>
      </c>
      <c r="H318" s="213">
        <f>H319+H326</f>
        <v>2774.1</v>
      </c>
      <c r="I318" s="213">
        <f>I319+I325</f>
        <v>2724.1</v>
      </c>
    </row>
    <row r="319" spans="1:43" s="264" customFormat="1" ht="15.75" customHeight="1">
      <c r="A319" s="289" t="s">
        <v>75</v>
      </c>
      <c r="B319" s="278" t="s">
        <v>120</v>
      </c>
      <c r="C319" s="278" t="s">
        <v>297</v>
      </c>
      <c r="D319" s="290" t="s">
        <v>324</v>
      </c>
      <c r="E319" s="278"/>
      <c r="F319" s="278"/>
      <c r="G319" s="232">
        <f>SUM(G320:G324)</f>
        <v>2961.4</v>
      </c>
      <c r="H319" s="232">
        <f t="shared" ref="H319:I319" si="54">SUM(H320:H324)</f>
        <v>2674.1</v>
      </c>
      <c r="I319" s="232">
        <f t="shared" si="54"/>
        <v>2624.1</v>
      </c>
    </row>
    <row r="320" spans="1:43" s="264" customFormat="1" ht="31.5" customHeight="1">
      <c r="A320" s="291" t="s">
        <v>325</v>
      </c>
      <c r="B320" s="278" t="s">
        <v>120</v>
      </c>
      <c r="C320" s="278" t="s">
        <v>297</v>
      </c>
      <c r="D320" s="290" t="s">
        <v>324</v>
      </c>
      <c r="E320" s="278" t="s">
        <v>73</v>
      </c>
      <c r="F320" s="278" t="s">
        <v>247</v>
      </c>
      <c r="G320" s="176">
        <v>2235.8000000000002</v>
      </c>
      <c r="H320" s="176">
        <v>2015.1</v>
      </c>
      <c r="I320" s="176">
        <v>2015.1</v>
      </c>
    </row>
    <row r="321" spans="1:10" s="264" customFormat="1" ht="47.25" customHeight="1">
      <c r="A321" s="292" t="s">
        <v>326</v>
      </c>
      <c r="B321" s="278" t="s">
        <v>120</v>
      </c>
      <c r="C321" s="278" t="s">
        <v>297</v>
      </c>
      <c r="D321" s="290" t="s">
        <v>324</v>
      </c>
      <c r="E321" s="278" t="s">
        <v>334</v>
      </c>
      <c r="F321" s="278" t="s">
        <v>248</v>
      </c>
      <c r="G321" s="176">
        <v>675.6</v>
      </c>
      <c r="H321" s="176">
        <v>609</v>
      </c>
      <c r="I321" s="176">
        <v>609</v>
      </c>
    </row>
    <row r="322" spans="1:10" s="264" customFormat="1" ht="31.5" customHeight="1">
      <c r="A322" s="260" t="s">
        <v>335</v>
      </c>
      <c r="B322" s="598" t="s">
        <v>120</v>
      </c>
      <c r="C322" s="598" t="s">
        <v>297</v>
      </c>
      <c r="D322" s="600" t="s">
        <v>324</v>
      </c>
      <c r="E322" s="598" t="s">
        <v>76</v>
      </c>
      <c r="F322" s="278" t="s">
        <v>249</v>
      </c>
      <c r="G322" s="176">
        <v>50</v>
      </c>
      <c r="H322" s="176">
        <v>50</v>
      </c>
      <c r="I322" s="232"/>
    </row>
    <row r="323" spans="1:10" s="264" customFormat="1" ht="18.75" customHeight="1">
      <c r="A323" s="234"/>
      <c r="B323" s="598"/>
      <c r="C323" s="598"/>
      <c r="D323" s="600"/>
      <c r="E323" s="598"/>
      <c r="F323" s="278" t="s">
        <v>251</v>
      </c>
      <c r="G323" s="176">
        <f t="shared" ref="G323:G324" si="55">I323</f>
        <v>0</v>
      </c>
      <c r="H323" s="176">
        <f t="shared" ref="H323:H324" si="56">G323</f>
        <v>0</v>
      </c>
      <c r="I323" s="232"/>
    </row>
    <row r="324" spans="1:10" s="264" customFormat="1" ht="15.75" customHeight="1">
      <c r="A324" s="230"/>
      <c r="B324" s="598"/>
      <c r="C324" s="598"/>
      <c r="D324" s="600"/>
      <c r="E324" s="598"/>
      <c r="F324" s="278" t="s">
        <v>254</v>
      </c>
      <c r="G324" s="176">
        <f t="shared" si="55"/>
        <v>0</v>
      </c>
      <c r="H324" s="176">
        <f t="shared" si="56"/>
        <v>0</v>
      </c>
      <c r="I324" s="232"/>
    </row>
    <row r="325" spans="1:10" s="264" customFormat="1" ht="15.75" customHeight="1">
      <c r="A325" s="289" t="s">
        <v>613</v>
      </c>
      <c r="B325" s="278" t="s">
        <v>120</v>
      </c>
      <c r="C325" s="278" t="s">
        <v>297</v>
      </c>
      <c r="D325" s="290" t="s">
        <v>603</v>
      </c>
      <c r="E325" s="278"/>
      <c r="F325" s="278"/>
      <c r="G325" s="176">
        <f>G326</f>
        <v>500</v>
      </c>
      <c r="H325" s="176">
        <f t="shared" ref="H325:I325" si="57">H326</f>
        <v>100</v>
      </c>
      <c r="I325" s="176">
        <f t="shared" si="57"/>
        <v>100</v>
      </c>
    </row>
    <row r="326" spans="1:10" s="264" customFormat="1" ht="15.75" customHeight="1">
      <c r="A326" s="289" t="s">
        <v>347</v>
      </c>
      <c r="B326" s="278" t="s">
        <v>120</v>
      </c>
      <c r="C326" s="278" t="s">
        <v>297</v>
      </c>
      <c r="D326" s="290" t="s">
        <v>603</v>
      </c>
      <c r="E326" s="278" t="s">
        <v>79</v>
      </c>
      <c r="F326" s="278" t="s">
        <v>163</v>
      </c>
      <c r="G326" s="176">
        <v>500</v>
      </c>
      <c r="H326" s="176">
        <v>100</v>
      </c>
      <c r="I326" s="176">
        <f>H326</f>
        <v>100</v>
      </c>
    </row>
    <row r="327" spans="1:10" s="267" customFormat="1" ht="15.75" customHeight="1">
      <c r="A327" s="233" t="s">
        <v>509</v>
      </c>
      <c r="B327" s="277" t="s">
        <v>120</v>
      </c>
      <c r="C327" s="277" t="s">
        <v>160</v>
      </c>
      <c r="D327" s="293"/>
      <c r="E327" s="277"/>
      <c r="F327" s="277"/>
      <c r="G327" s="213">
        <f>G328</f>
        <v>1000</v>
      </c>
      <c r="H327" s="213">
        <f t="shared" ref="H327:I327" si="58">H328</f>
        <v>1000</v>
      </c>
      <c r="I327" s="213">
        <f t="shared" si="58"/>
        <v>1000</v>
      </c>
    </row>
    <row r="328" spans="1:10" s="267" customFormat="1" ht="15.75" customHeight="1">
      <c r="A328" s="289" t="s">
        <v>729</v>
      </c>
      <c r="B328" s="277" t="s">
        <v>120</v>
      </c>
      <c r="C328" s="277" t="s">
        <v>728</v>
      </c>
      <c r="D328" s="293"/>
      <c r="E328" s="277"/>
      <c r="F328" s="277"/>
      <c r="G328" s="213">
        <f>G329</f>
        <v>1000</v>
      </c>
      <c r="H328" s="213">
        <f t="shared" ref="H328:I328" si="59">H329</f>
        <v>1000</v>
      </c>
      <c r="I328" s="213">
        <f t="shared" si="59"/>
        <v>1000</v>
      </c>
    </row>
    <row r="329" spans="1:10" s="264" customFormat="1" ht="31.5" customHeight="1">
      <c r="A329" s="289" t="s">
        <v>783</v>
      </c>
      <c r="B329" s="278" t="s">
        <v>120</v>
      </c>
      <c r="C329" s="329" t="s">
        <v>728</v>
      </c>
      <c r="D329" s="294" t="s">
        <v>360</v>
      </c>
      <c r="E329" s="278"/>
      <c r="F329" s="278"/>
      <c r="G329" s="232">
        <f>G330</f>
        <v>1000</v>
      </c>
      <c r="H329" s="232">
        <f>H330</f>
        <v>1000</v>
      </c>
      <c r="I329" s="232">
        <f t="shared" ref="I329" si="60">I330</f>
        <v>1000</v>
      </c>
    </row>
    <row r="330" spans="1:10" s="264" customFormat="1" ht="31.5" customHeight="1">
      <c r="A330" s="289" t="s">
        <v>782</v>
      </c>
      <c r="B330" s="278" t="s">
        <v>120</v>
      </c>
      <c r="C330" s="329" t="s">
        <v>728</v>
      </c>
      <c r="D330" s="294" t="s">
        <v>360</v>
      </c>
      <c r="E330" s="329" t="s">
        <v>781</v>
      </c>
      <c r="F330" s="278" t="s">
        <v>163</v>
      </c>
      <c r="G330" s="176">
        <v>1000</v>
      </c>
      <c r="H330" s="176">
        <f>G330</f>
        <v>1000</v>
      </c>
      <c r="I330" s="176">
        <f>H330</f>
        <v>1000</v>
      </c>
    </row>
    <row r="331" spans="1:10" s="47" customFormat="1" ht="31.5" customHeight="1">
      <c r="A331" s="73" t="s">
        <v>121</v>
      </c>
      <c r="B331" s="46" t="s">
        <v>122</v>
      </c>
      <c r="C331" s="46"/>
      <c r="D331" s="75"/>
      <c r="E331" s="45"/>
      <c r="F331" s="163" t="s">
        <v>726</v>
      </c>
      <c r="G331" s="79">
        <f>G352+G436+G334+G345+G348</f>
        <v>619866.19999999995</v>
      </c>
      <c r="H331" s="121">
        <f>H352+H436+H334+H345+H348</f>
        <v>447748.9</v>
      </c>
      <c r="I331" s="121">
        <f>I352+I436+I334+I345+I348</f>
        <v>435710.90000000008</v>
      </c>
      <c r="J331" s="127"/>
    </row>
    <row r="332" spans="1:10" s="4" customFormat="1" ht="15.75" customHeight="1">
      <c r="A332" s="67" t="s">
        <v>70</v>
      </c>
      <c r="B332" s="37" t="s">
        <v>122</v>
      </c>
      <c r="C332" s="37" t="s">
        <v>138</v>
      </c>
      <c r="D332" s="68"/>
      <c r="E332" s="37"/>
      <c r="F332" s="37"/>
      <c r="G332" s="115">
        <f>G333</f>
        <v>450</v>
      </c>
      <c r="H332" s="115">
        <f>H333</f>
        <v>0</v>
      </c>
      <c r="I332" s="115">
        <f>I333</f>
        <v>0</v>
      </c>
    </row>
    <row r="333" spans="1:10" s="157" customFormat="1" ht="15.75" customHeight="1">
      <c r="A333" s="133" t="s">
        <v>467</v>
      </c>
      <c r="B333" s="150" t="s">
        <v>122</v>
      </c>
      <c r="C333" s="150" t="s">
        <v>240</v>
      </c>
      <c r="D333" s="149"/>
      <c r="E333" s="150"/>
      <c r="F333" s="150"/>
      <c r="G333" s="122">
        <f>G334+G345</f>
        <v>450</v>
      </c>
      <c r="H333" s="122">
        <f>H334+H345</f>
        <v>0</v>
      </c>
      <c r="I333" s="122">
        <f>I334</f>
        <v>0</v>
      </c>
    </row>
    <row r="334" spans="1:10" s="157" customFormat="1" ht="15.75" customHeight="1">
      <c r="A334" s="132" t="s">
        <v>84</v>
      </c>
      <c r="B334" s="129" t="s">
        <v>122</v>
      </c>
      <c r="C334" s="129" t="s">
        <v>240</v>
      </c>
      <c r="D334" s="126" t="s">
        <v>440</v>
      </c>
      <c r="E334" s="129"/>
      <c r="F334" s="129"/>
      <c r="G334" s="123">
        <f>SUM(G335:G344)</f>
        <v>400</v>
      </c>
      <c r="H334" s="123">
        <f>H335+H337</f>
        <v>0</v>
      </c>
      <c r="I334" s="123">
        <f>SUM(I335:I342)</f>
        <v>0</v>
      </c>
    </row>
    <row r="335" spans="1:10" s="155" customFormat="1" ht="31.5" customHeight="1">
      <c r="A335" s="70" t="s">
        <v>542</v>
      </c>
      <c r="B335" s="179" t="s">
        <v>122</v>
      </c>
      <c r="C335" s="179" t="s">
        <v>240</v>
      </c>
      <c r="D335" s="178" t="s">
        <v>440</v>
      </c>
      <c r="E335" s="179" t="s">
        <v>441</v>
      </c>
      <c r="F335" s="179" t="s">
        <v>247</v>
      </c>
      <c r="G335" s="176">
        <f>I335</f>
        <v>0</v>
      </c>
      <c r="H335" s="176">
        <f>G335</f>
        <v>0</v>
      </c>
      <c r="I335" s="181"/>
    </row>
    <row r="336" spans="1:10" s="157" customFormat="1" ht="31.5" customHeight="1">
      <c r="A336" s="147" t="s">
        <v>544</v>
      </c>
      <c r="B336" s="129" t="s">
        <v>122</v>
      </c>
      <c r="C336" s="129" t="s">
        <v>240</v>
      </c>
      <c r="D336" s="126" t="s">
        <v>440</v>
      </c>
      <c r="E336" s="129" t="s">
        <v>443</v>
      </c>
      <c r="F336" s="129" t="s">
        <v>249</v>
      </c>
      <c r="G336" s="166">
        <v>10</v>
      </c>
      <c r="H336" s="166"/>
      <c r="I336" s="123"/>
    </row>
    <row r="337" spans="1:9" s="155" customFormat="1" ht="47.25" customHeight="1">
      <c r="A337" s="72" t="s">
        <v>543</v>
      </c>
      <c r="B337" s="179" t="s">
        <v>122</v>
      </c>
      <c r="C337" s="179" t="s">
        <v>240</v>
      </c>
      <c r="D337" s="178" t="s">
        <v>440</v>
      </c>
      <c r="E337" s="179" t="s">
        <v>444</v>
      </c>
      <c r="F337" s="179" t="s">
        <v>248</v>
      </c>
      <c r="G337" s="176">
        <f>I337</f>
        <v>0</v>
      </c>
      <c r="H337" s="176">
        <f>G337</f>
        <v>0</v>
      </c>
      <c r="I337" s="181"/>
    </row>
    <row r="338" spans="1:9" s="157" customFormat="1" ht="31.5" customHeight="1">
      <c r="A338" s="590" t="s">
        <v>347</v>
      </c>
      <c r="B338" s="158" t="s">
        <v>122</v>
      </c>
      <c r="C338" s="158" t="s">
        <v>240</v>
      </c>
      <c r="D338" s="159" t="s">
        <v>440</v>
      </c>
      <c r="E338" s="158" t="s">
        <v>79</v>
      </c>
      <c r="F338" s="158" t="s">
        <v>250</v>
      </c>
      <c r="G338" s="166">
        <v>150</v>
      </c>
      <c r="H338" s="166"/>
      <c r="I338" s="123"/>
    </row>
    <row r="339" spans="1:9" s="157" customFormat="1" ht="31.5" customHeight="1">
      <c r="A339" s="591"/>
      <c r="B339" s="158" t="s">
        <v>122</v>
      </c>
      <c r="C339" s="158" t="s">
        <v>240</v>
      </c>
      <c r="D339" s="159" t="s">
        <v>440</v>
      </c>
      <c r="E339" s="158" t="s">
        <v>79</v>
      </c>
      <c r="F339" s="158" t="s">
        <v>253</v>
      </c>
      <c r="G339" s="166">
        <v>10</v>
      </c>
      <c r="H339" s="166"/>
      <c r="I339" s="123"/>
    </row>
    <row r="340" spans="1:9" s="157" customFormat="1" ht="31.5" customHeight="1">
      <c r="A340" s="591"/>
      <c r="B340" s="158" t="s">
        <v>122</v>
      </c>
      <c r="C340" s="158" t="s">
        <v>240</v>
      </c>
      <c r="D340" s="159" t="s">
        <v>440</v>
      </c>
      <c r="E340" s="158" t="s">
        <v>79</v>
      </c>
      <c r="F340" s="158" t="s">
        <v>254</v>
      </c>
      <c r="G340" s="166">
        <v>100</v>
      </c>
      <c r="H340" s="166"/>
      <c r="I340" s="123"/>
    </row>
    <row r="341" spans="1:9" s="157" customFormat="1" ht="31.5" customHeight="1">
      <c r="A341" s="591"/>
      <c r="B341" s="158" t="s">
        <v>122</v>
      </c>
      <c r="C341" s="158" t="s">
        <v>240</v>
      </c>
      <c r="D341" s="159" t="s">
        <v>440</v>
      </c>
      <c r="E341" s="158" t="s">
        <v>79</v>
      </c>
      <c r="F341" s="158" t="s">
        <v>163</v>
      </c>
      <c r="G341" s="166">
        <v>10</v>
      </c>
      <c r="H341" s="166"/>
      <c r="I341" s="123"/>
    </row>
    <row r="342" spans="1:9" s="157" customFormat="1" ht="15.75" customHeight="1">
      <c r="A342" s="592"/>
      <c r="B342" s="158" t="s">
        <v>122</v>
      </c>
      <c r="C342" s="158" t="s">
        <v>240</v>
      </c>
      <c r="D342" s="159" t="s">
        <v>440</v>
      </c>
      <c r="E342" s="158" t="s">
        <v>79</v>
      </c>
      <c r="F342" s="158" t="s">
        <v>164</v>
      </c>
      <c r="G342" s="166">
        <v>100</v>
      </c>
      <c r="H342" s="166"/>
      <c r="I342" s="123"/>
    </row>
    <row r="343" spans="1:9" s="157" customFormat="1" ht="15.75" customHeight="1">
      <c r="A343" s="167" t="s">
        <v>707</v>
      </c>
      <c r="B343" s="168" t="s">
        <v>122</v>
      </c>
      <c r="C343" s="168" t="s">
        <v>240</v>
      </c>
      <c r="D343" s="169" t="s">
        <v>440</v>
      </c>
      <c r="E343" s="168" t="s">
        <v>80</v>
      </c>
      <c r="F343" s="170" t="s">
        <v>163</v>
      </c>
      <c r="G343" s="171">
        <v>10</v>
      </c>
      <c r="H343" s="153"/>
      <c r="I343" s="153"/>
    </row>
    <row r="344" spans="1:9" s="157" customFormat="1" ht="15.75" customHeight="1">
      <c r="A344" s="167"/>
      <c r="B344" s="168" t="s">
        <v>122</v>
      </c>
      <c r="C344" s="168" t="s">
        <v>240</v>
      </c>
      <c r="D344" s="169" t="s">
        <v>440</v>
      </c>
      <c r="E344" s="168" t="s">
        <v>437</v>
      </c>
      <c r="F344" s="170" t="s">
        <v>163</v>
      </c>
      <c r="G344" s="171">
        <v>10</v>
      </c>
      <c r="H344" s="153"/>
      <c r="I344" s="153"/>
    </row>
    <row r="345" spans="1:9" s="157" customFormat="1" ht="31.5" customHeight="1">
      <c r="A345" s="148" t="s">
        <v>510</v>
      </c>
      <c r="B345" s="172" t="s">
        <v>122</v>
      </c>
      <c r="C345" s="172" t="s">
        <v>145</v>
      </c>
      <c r="D345" s="173"/>
      <c r="E345" s="172"/>
      <c r="F345" s="172"/>
      <c r="G345" s="122">
        <f>G346</f>
        <v>50</v>
      </c>
      <c r="H345" s="122">
        <f>H346</f>
        <v>0</v>
      </c>
      <c r="I345" s="122">
        <f t="shared" ref="I345:I346" si="61">I346</f>
        <v>0</v>
      </c>
    </row>
    <row r="346" spans="1:9" s="157" customFormat="1" ht="31.5" customHeight="1">
      <c r="A346" s="156" t="s">
        <v>511</v>
      </c>
      <c r="B346" s="129" t="s">
        <v>122</v>
      </c>
      <c r="C346" s="129" t="s">
        <v>512</v>
      </c>
      <c r="D346" s="126"/>
      <c r="E346" s="129"/>
      <c r="F346" s="129"/>
      <c r="G346" s="123">
        <f>G347</f>
        <v>50</v>
      </c>
      <c r="H346" s="123">
        <f>H347</f>
        <v>0</v>
      </c>
      <c r="I346" s="123">
        <f t="shared" si="61"/>
        <v>0</v>
      </c>
    </row>
    <row r="347" spans="1:9" s="157" customFormat="1" ht="31.5" customHeight="1">
      <c r="A347" s="156" t="s">
        <v>609</v>
      </c>
      <c r="B347" s="129" t="s">
        <v>122</v>
      </c>
      <c r="C347" s="129" t="s">
        <v>512</v>
      </c>
      <c r="D347" s="126" t="s">
        <v>508</v>
      </c>
      <c r="E347" s="129" t="s">
        <v>79</v>
      </c>
      <c r="F347" s="129" t="s">
        <v>163</v>
      </c>
      <c r="G347" s="153">
        <v>50</v>
      </c>
      <c r="H347" s="153"/>
      <c r="I347" s="123"/>
    </row>
    <row r="348" spans="1:9" s="157" customFormat="1" ht="15.75" customHeight="1">
      <c r="A348" s="156" t="s">
        <v>492</v>
      </c>
      <c r="B348" s="172" t="s">
        <v>122</v>
      </c>
      <c r="C348" s="172" t="s">
        <v>146</v>
      </c>
      <c r="D348" s="126"/>
      <c r="E348" s="129"/>
      <c r="F348" s="129"/>
      <c r="G348" s="123">
        <f>G349</f>
        <v>200</v>
      </c>
      <c r="H348" s="123">
        <f>H349</f>
        <v>200</v>
      </c>
      <c r="I348" s="122">
        <f t="shared" ref="I348:I350" si="62">I349</f>
        <v>200</v>
      </c>
    </row>
    <row r="349" spans="1:9" s="157" customFormat="1" ht="15.75" customHeight="1">
      <c r="A349" s="156" t="s">
        <v>513</v>
      </c>
      <c r="B349" s="129" t="s">
        <v>122</v>
      </c>
      <c r="C349" s="129" t="s">
        <v>471</v>
      </c>
      <c r="D349" s="126"/>
      <c r="E349" s="129"/>
      <c r="F349" s="129"/>
      <c r="G349" s="123">
        <f>G350</f>
        <v>200</v>
      </c>
      <c r="H349" s="123">
        <f>H350</f>
        <v>200</v>
      </c>
      <c r="I349" s="123">
        <f t="shared" si="62"/>
        <v>200</v>
      </c>
    </row>
    <row r="350" spans="1:9" s="157" customFormat="1" ht="31.5">
      <c r="A350" s="156" t="s">
        <v>601</v>
      </c>
      <c r="B350" s="129" t="s">
        <v>122</v>
      </c>
      <c r="C350" s="129" t="s">
        <v>471</v>
      </c>
      <c r="D350" s="126" t="s">
        <v>472</v>
      </c>
      <c r="E350" s="129"/>
      <c r="F350" s="129"/>
      <c r="G350" s="166">
        <f>G351</f>
        <v>200</v>
      </c>
      <c r="H350" s="166">
        <f t="shared" ref="H350" si="63">H351</f>
        <v>200</v>
      </c>
      <c r="I350" s="166">
        <f t="shared" si="62"/>
        <v>200</v>
      </c>
    </row>
    <row r="351" spans="1:9" s="264" customFormat="1" ht="47.25">
      <c r="A351" s="289" t="s">
        <v>229</v>
      </c>
      <c r="B351" s="179" t="s">
        <v>122</v>
      </c>
      <c r="C351" s="179" t="s">
        <v>471</v>
      </c>
      <c r="D351" s="178" t="s">
        <v>472</v>
      </c>
      <c r="E351" s="179" t="s">
        <v>230</v>
      </c>
      <c r="F351" s="179" t="s">
        <v>166</v>
      </c>
      <c r="G351" s="176">
        <v>200</v>
      </c>
      <c r="H351" s="176">
        <f>G351</f>
        <v>200</v>
      </c>
      <c r="I351" s="176">
        <f>H351</f>
        <v>200</v>
      </c>
    </row>
    <row r="352" spans="1:9" s="264" customFormat="1" ht="15.75" customHeight="1">
      <c r="A352" s="289" t="s">
        <v>172</v>
      </c>
      <c r="B352" s="277" t="s">
        <v>122</v>
      </c>
      <c r="C352" s="277" t="s">
        <v>151</v>
      </c>
      <c r="D352" s="294"/>
      <c r="E352" s="278"/>
      <c r="F352" s="278"/>
      <c r="G352" s="181">
        <f>G353+G361+G396+G393+G383</f>
        <v>605192</v>
      </c>
      <c r="H352" s="181">
        <f>H353+H361+H396+H393+H383</f>
        <v>436981.2</v>
      </c>
      <c r="I352" s="181">
        <f>I353+I361+I396+I393+I383</f>
        <v>424772.40000000008</v>
      </c>
    </row>
    <row r="353" spans="1:43" s="264" customFormat="1" ht="15.75" customHeight="1">
      <c r="A353" s="289" t="s">
        <v>112</v>
      </c>
      <c r="B353" s="277" t="s">
        <v>122</v>
      </c>
      <c r="C353" s="277" t="s">
        <v>152</v>
      </c>
      <c r="D353" s="294"/>
      <c r="E353" s="278"/>
      <c r="F353" s="278"/>
      <c r="G353" s="181">
        <f>G354+G357+G359</f>
        <v>151076.29999999999</v>
      </c>
      <c r="H353" s="181">
        <f t="shared" ref="H353:I353" si="64">H354+H357+H359</f>
        <v>111353.94</v>
      </c>
      <c r="I353" s="181">
        <f t="shared" si="64"/>
        <v>103337.9</v>
      </c>
    </row>
    <row r="354" spans="1:43" s="264" customFormat="1" ht="15.75" customHeight="1">
      <c r="A354" s="289" t="s">
        <v>113</v>
      </c>
      <c r="B354" s="278" t="s">
        <v>122</v>
      </c>
      <c r="C354" s="278" t="s">
        <v>152</v>
      </c>
      <c r="D354" s="294" t="s">
        <v>349</v>
      </c>
      <c r="E354" s="278"/>
      <c r="F354" s="278"/>
      <c r="G354" s="181">
        <f>G355+G356</f>
        <v>61875</v>
      </c>
      <c r="H354" s="181">
        <f>H355+H356</f>
        <v>59488.84</v>
      </c>
      <c r="I354" s="181">
        <f>I355+I356</f>
        <v>50453.7</v>
      </c>
    </row>
    <row r="355" spans="1:43" s="264" customFormat="1" ht="15.75" customHeight="1">
      <c r="A355" s="289" t="s">
        <v>744</v>
      </c>
      <c r="B355" s="278" t="s">
        <v>122</v>
      </c>
      <c r="C355" s="278" t="s">
        <v>152</v>
      </c>
      <c r="D355" s="294" t="s">
        <v>349</v>
      </c>
      <c r="E355" s="278" t="s">
        <v>743</v>
      </c>
      <c r="F355" s="278" t="s">
        <v>252</v>
      </c>
      <c r="G355" s="181">
        <v>2380.5</v>
      </c>
      <c r="H355" s="181">
        <v>1434.2</v>
      </c>
      <c r="I355" s="181">
        <v>2380.5</v>
      </c>
    </row>
    <row r="356" spans="1:43" s="264" customFormat="1" ht="47.25">
      <c r="A356" s="289" t="s">
        <v>229</v>
      </c>
      <c r="B356" s="278" t="s">
        <v>122</v>
      </c>
      <c r="C356" s="278" t="s">
        <v>152</v>
      </c>
      <c r="D356" s="294" t="s">
        <v>349</v>
      </c>
      <c r="E356" s="278" t="s">
        <v>230</v>
      </c>
      <c r="F356" s="278" t="s">
        <v>166</v>
      </c>
      <c r="G356" s="176">
        <v>59494.5</v>
      </c>
      <c r="H356" s="176">
        <f>47348.2+5807+3599.44+1300</f>
        <v>58054.64</v>
      </c>
      <c r="I356" s="176">
        <f>58423.2-10350</f>
        <v>48073.2</v>
      </c>
    </row>
    <row r="357" spans="1:43" s="264" customFormat="1" ht="47.25" customHeight="1">
      <c r="A357" s="289" t="s">
        <v>185</v>
      </c>
      <c r="B357" s="278" t="s">
        <v>122</v>
      </c>
      <c r="C357" s="278" t="s">
        <v>152</v>
      </c>
      <c r="D357" s="290" t="s">
        <v>514</v>
      </c>
      <c r="E357" s="278"/>
      <c r="F357" s="278"/>
      <c r="G357" s="181">
        <f>G358</f>
        <v>67763.399999999994</v>
      </c>
      <c r="H357" s="181">
        <f>H358</f>
        <v>51865.1</v>
      </c>
      <c r="I357" s="181">
        <f>I358</f>
        <v>52884.2</v>
      </c>
    </row>
    <row r="358" spans="1:43" s="264" customFormat="1" ht="47.25">
      <c r="A358" s="289" t="s">
        <v>229</v>
      </c>
      <c r="B358" s="278" t="s">
        <v>122</v>
      </c>
      <c r="C358" s="278" t="s">
        <v>152</v>
      </c>
      <c r="D358" s="290" t="s">
        <v>514</v>
      </c>
      <c r="E358" s="278" t="s">
        <v>230</v>
      </c>
      <c r="F358" s="278" t="s">
        <v>166</v>
      </c>
      <c r="G358" s="176">
        <v>67763.399999999994</v>
      </c>
      <c r="H358" s="176">
        <v>51865.1</v>
      </c>
      <c r="I358" s="176">
        <v>52884.2</v>
      </c>
    </row>
    <row r="359" spans="1:43" s="264" customFormat="1" ht="47.25">
      <c r="A359" s="292" t="s">
        <v>740</v>
      </c>
      <c r="B359" s="278" t="s">
        <v>122</v>
      </c>
      <c r="C359" s="278" t="s">
        <v>152</v>
      </c>
      <c r="D359" s="294" t="s">
        <v>741</v>
      </c>
      <c r="E359" s="278"/>
      <c r="F359" s="278"/>
      <c r="G359" s="204">
        <f>G360</f>
        <v>21437.9</v>
      </c>
      <c r="H359" s="204">
        <f t="shared" ref="H359:I359" si="65">H360</f>
        <v>0</v>
      </c>
      <c r="I359" s="204">
        <f t="shared" si="65"/>
        <v>0</v>
      </c>
      <c r="J359" s="268"/>
      <c r="K359" s="268"/>
      <c r="L359" s="268"/>
      <c r="M359" s="268"/>
      <c r="N359" s="268"/>
      <c r="O359" s="296"/>
      <c r="P359" s="296"/>
      <c r="Q359" s="296"/>
      <c r="R359" s="296"/>
      <c r="S359" s="296"/>
      <c r="T359" s="296"/>
      <c r="U359" s="296"/>
      <c r="V359" s="296"/>
      <c r="W359" s="296"/>
      <c r="X359" s="296"/>
      <c r="Y359" s="296"/>
      <c r="Z359" s="296"/>
      <c r="AA359" s="296"/>
      <c r="AB359" s="296"/>
      <c r="AC359" s="296"/>
      <c r="AD359" s="296"/>
      <c r="AE359" s="296"/>
      <c r="AF359" s="296"/>
      <c r="AG359" s="296"/>
      <c r="AH359" s="296"/>
      <c r="AI359" s="296"/>
      <c r="AJ359" s="296"/>
      <c r="AK359" s="296"/>
      <c r="AL359" s="296"/>
      <c r="AM359" s="296"/>
      <c r="AN359" s="296"/>
      <c r="AO359" s="296"/>
      <c r="AP359" s="296"/>
      <c r="AQ359" s="296"/>
    </row>
    <row r="360" spans="1:43" s="264" customFormat="1" ht="47.25">
      <c r="A360" s="289" t="s">
        <v>229</v>
      </c>
      <c r="B360" s="278" t="s">
        <v>122</v>
      </c>
      <c r="C360" s="278" t="s">
        <v>152</v>
      </c>
      <c r="D360" s="294" t="s">
        <v>741</v>
      </c>
      <c r="E360" s="278" t="s">
        <v>230</v>
      </c>
      <c r="F360" s="278" t="s">
        <v>166</v>
      </c>
      <c r="G360" s="204">
        <v>21437.9</v>
      </c>
      <c r="H360" s="176"/>
      <c r="I360" s="206"/>
      <c r="J360" s="268"/>
      <c r="K360" s="268"/>
      <c r="L360" s="268"/>
      <c r="M360" s="268"/>
      <c r="N360" s="268"/>
      <c r="O360" s="296"/>
      <c r="P360" s="296"/>
      <c r="Q360" s="296"/>
      <c r="R360" s="296"/>
      <c r="S360" s="296"/>
      <c r="T360" s="296"/>
      <c r="U360" s="296"/>
      <c r="V360" s="296"/>
      <c r="W360" s="296"/>
      <c r="X360" s="296"/>
      <c r="Y360" s="296"/>
      <c r="Z360" s="296"/>
      <c r="AA360" s="296"/>
      <c r="AB360" s="296"/>
      <c r="AC360" s="296"/>
      <c r="AD360" s="296"/>
      <c r="AE360" s="296"/>
      <c r="AF360" s="296"/>
      <c r="AG360" s="296"/>
      <c r="AH360" s="296"/>
      <c r="AI360" s="296"/>
      <c r="AJ360" s="296"/>
      <c r="AK360" s="296"/>
      <c r="AL360" s="296"/>
      <c r="AM360" s="296"/>
      <c r="AN360" s="296"/>
      <c r="AO360" s="296"/>
      <c r="AP360" s="296"/>
      <c r="AQ360" s="296"/>
    </row>
    <row r="361" spans="1:43" s="267" customFormat="1" ht="15.75" customHeight="1">
      <c r="A361" s="287" t="s">
        <v>173</v>
      </c>
      <c r="B361" s="277" t="s">
        <v>122</v>
      </c>
      <c r="C361" s="277" t="s">
        <v>153</v>
      </c>
      <c r="D361" s="288"/>
      <c r="E361" s="277"/>
      <c r="F361" s="277"/>
      <c r="G361" s="208">
        <f>G362+G365+G367+G369+G371+G373+G375+G379+G377+G381</f>
        <v>372591.60000000003</v>
      </c>
      <c r="H361" s="208">
        <f t="shared" ref="H361:I361" si="66">H362+H365+H367+H369+H371+H373+H375+H379+H377</f>
        <v>262323.85950000002</v>
      </c>
      <c r="I361" s="208">
        <f t="shared" si="66"/>
        <v>266260</v>
      </c>
    </row>
    <row r="362" spans="1:43" s="264" customFormat="1" ht="31.5" customHeight="1">
      <c r="A362" s="289" t="s">
        <v>114</v>
      </c>
      <c r="B362" s="278" t="s">
        <v>122</v>
      </c>
      <c r="C362" s="278" t="s">
        <v>153</v>
      </c>
      <c r="D362" s="294" t="s">
        <v>350</v>
      </c>
      <c r="E362" s="278"/>
      <c r="F362" s="278"/>
      <c r="G362" s="181">
        <f>G363+G364</f>
        <v>65709.399999999994</v>
      </c>
      <c r="H362" s="181">
        <f>H363+H364</f>
        <v>51993.959500000004</v>
      </c>
      <c r="I362" s="181">
        <f>I363+I364</f>
        <v>52168.2</v>
      </c>
    </row>
    <row r="363" spans="1:43" s="264" customFormat="1" ht="31.5" customHeight="1">
      <c r="A363" s="289" t="s">
        <v>744</v>
      </c>
      <c r="B363" s="278" t="s">
        <v>122</v>
      </c>
      <c r="C363" s="278" t="s">
        <v>153</v>
      </c>
      <c r="D363" s="403" t="s">
        <v>350</v>
      </c>
      <c r="E363" s="278" t="s">
        <v>743</v>
      </c>
      <c r="F363" s="278" t="s">
        <v>252</v>
      </c>
      <c r="G363" s="181">
        <v>3214.2</v>
      </c>
      <c r="H363" s="181">
        <v>2282.3000000000002</v>
      </c>
      <c r="I363" s="181">
        <v>3214.2</v>
      </c>
    </row>
    <row r="364" spans="1:43" s="264" customFormat="1" ht="47.25">
      <c r="A364" s="289" t="s">
        <v>229</v>
      </c>
      <c r="B364" s="278" t="s">
        <v>122</v>
      </c>
      <c r="C364" s="278" t="s">
        <v>153</v>
      </c>
      <c r="D364" s="294" t="s">
        <v>350</v>
      </c>
      <c r="E364" s="278" t="s">
        <v>230</v>
      </c>
      <c r="F364" s="278" t="s">
        <v>166</v>
      </c>
      <c r="G364" s="199">
        <f>62495.2</f>
        <v>62495.199999999997</v>
      </c>
      <c r="H364" s="199">
        <f>48511.6595+1200</f>
        <v>49711.659500000002</v>
      </c>
      <c r="I364" s="199">
        <f>59554-10600</f>
        <v>48954</v>
      </c>
    </row>
    <row r="365" spans="1:43" s="264" customFormat="1" ht="47.25" customHeight="1">
      <c r="A365" s="289" t="s">
        <v>184</v>
      </c>
      <c r="B365" s="278" t="s">
        <v>122</v>
      </c>
      <c r="C365" s="278" t="s">
        <v>153</v>
      </c>
      <c r="D365" s="290" t="s">
        <v>514</v>
      </c>
      <c r="E365" s="278"/>
      <c r="F365" s="278"/>
      <c r="G365" s="181">
        <f>G366</f>
        <v>216613.9</v>
      </c>
      <c r="H365" s="181">
        <f>H366</f>
        <v>165636.70000000001</v>
      </c>
      <c r="I365" s="181">
        <f>I366</f>
        <v>168904.3</v>
      </c>
    </row>
    <row r="366" spans="1:43" s="264" customFormat="1" ht="47.25">
      <c r="A366" s="289" t="s">
        <v>229</v>
      </c>
      <c r="B366" s="278" t="s">
        <v>122</v>
      </c>
      <c r="C366" s="278" t="s">
        <v>153</v>
      </c>
      <c r="D366" s="290" t="s">
        <v>514</v>
      </c>
      <c r="E366" s="278" t="s">
        <v>230</v>
      </c>
      <c r="F366" s="278" t="s">
        <v>166</v>
      </c>
      <c r="G366" s="176">
        <v>216613.9</v>
      </c>
      <c r="H366" s="176">
        <v>165636.70000000001</v>
      </c>
      <c r="I366" s="176">
        <v>168904.3</v>
      </c>
    </row>
    <row r="367" spans="1:43" s="264" customFormat="1" ht="31.5" customHeight="1">
      <c r="A367" s="289" t="s">
        <v>126</v>
      </c>
      <c r="B367" s="278" t="s">
        <v>122</v>
      </c>
      <c r="C367" s="278" t="s">
        <v>153</v>
      </c>
      <c r="D367" s="290" t="s">
        <v>516</v>
      </c>
      <c r="E367" s="278"/>
      <c r="F367" s="278"/>
      <c r="G367" s="181">
        <f>G368</f>
        <v>7191.5</v>
      </c>
      <c r="H367" s="181">
        <f>H368</f>
        <v>5475</v>
      </c>
      <c r="I367" s="181">
        <f>I368</f>
        <v>5585</v>
      </c>
    </row>
    <row r="368" spans="1:43" s="264" customFormat="1">
      <c r="A368" s="289" t="s">
        <v>124</v>
      </c>
      <c r="B368" s="278" t="s">
        <v>122</v>
      </c>
      <c r="C368" s="278" t="s">
        <v>153</v>
      </c>
      <c r="D368" s="290" t="s">
        <v>516</v>
      </c>
      <c r="E368" s="278" t="s">
        <v>230</v>
      </c>
      <c r="F368" s="278" t="s">
        <v>166</v>
      </c>
      <c r="G368" s="176">
        <v>7191.5</v>
      </c>
      <c r="H368" s="176">
        <v>5475</v>
      </c>
      <c r="I368" s="176">
        <v>5585</v>
      </c>
    </row>
    <row r="369" spans="1:43" s="264" customFormat="1" ht="15.75" customHeight="1">
      <c r="A369" s="220" t="s">
        <v>612</v>
      </c>
      <c r="B369" s="278" t="s">
        <v>122</v>
      </c>
      <c r="C369" s="278" t="s">
        <v>153</v>
      </c>
      <c r="D369" s="290" t="s">
        <v>517</v>
      </c>
      <c r="E369" s="278"/>
      <c r="F369" s="278"/>
      <c r="G369" s="181">
        <f>G370</f>
        <v>2000</v>
      </c>
      <c r="H369" s="181">
        <f>H370</f>
        <v>1000</v>
      </c>
      <c r="I369" s="181">
        <f>I370</f>
        <v>0</v>
      </c>
    </row>
    <row r="370" spans="1:43" s="264" customFormat="1" ht="47.25" customHeight="1">
      <c r="A370" s="289" t="s">
        <v>518</v>
      </c>
      <c r="B370" s="278" t="s">
        <v>122</v>
      </c>
      <c r="C370" s="278" t="s">
        <v>153</v>
      </c>
      <c r="D370" s="290" t="s">
        <v>517</v>
      </c>
      <c r="E370" s="278" t="s">
        <v>79</v>
      </c>
      <c r="F370" s="278" t="s">
        <v>163</v>
      </c>
      <c r="G370" s="176">
        <v>2000</v>
      </c>
      <c r="H370" s="176">
        <v>1000</v>
      </c>
      <c r="I370" s="181"/>
    </row>
    <row r="371" spans="1:43" s="264" customFormat="1" ht="47.25">
      <c r="A371" s="289" t="s">
        <v>519</v>
      </c>
      <c r="B371" s="278" t="s">
        <v>122</v>
      </c>
      <c r="C371" s="278" t="s">
        <v>153</v>
      </c>
      <c r="D371" s="290" t="s">
        <v>520</v>
      </c>
      <c r="E371" s="278"/>
      <c r="F371" s="278"/>
      <c r="G371" s="176">
        <f>G372</f>
        <v>0</v>
      </c>
      <c r="H371" s="176">
        <f t="shared" ref="H371:I371" si="67">H372</f>
        <v>2025</v>
      </c>
      <c r="I371" s="176">
        <f t="shared" si="67"/>
        <v>2287.6999999999998</v>
      </c>
    </row>
    <row r="372" spans="1:43" s="264" customFormat="1">
      <c r="A372" s="289" t="s">
        <v>124</v>
      </c>
      <c r="B372" s="278" t="s">
        <v>122</v>
      </c>
      <c r="C372" s="278" t="s">
        <v>153</v>
      </c>
      <c r="D372" s="290" t="s">
        <v>520</v>
      </c>
      <c r="E372" s="278" t="s">
        <v>125</v>
      </c>
      <c r="F372" s="278" t="s">
        <v>166</v>
      </c>
      <c r="G372" s="176"/>
      <c r="H372" s="176">
        <v>2025</v>
      </c>
      <c r="I372" s="176">
        <v>2287.6999999999998</v>
      </c>
    </row>
    <row r="373" spans="1:43" s="264" customFormat="1" ht="47.25">
      <c r="A373" s="289" t="s">
        <v>715</v>
      </c>
      <c r="B373" s="278" t="s">
        <v>122</v>
      </c>
      <c r="C373" s="278" t="s">
        <v>153</v>
      </c>
      <c r="D373" s="290" t="s">
        <v>716</v>
      </c>
      <c r="E373" s="278"/>
      <c r="F373" s="278"/>
      <c r="G373" s="200">
        <f>G374</f>
        <v>20539.3</v>
      </c>
      <c r="H373" s="200">
        <f t="shared" ref="H373:I373" si="68">H374</f>
        <v>20539.3</v>
      </c>
      <c r="I373" s="200">
        <f t="shared" si="68"/>
        <v>21209.599999999999</v>
      </c>
    </row>
    <row r="374" spans="1:43" s="264" customFormat="1" ht="47.25">
      <c r="A374" s="289" t="s">
        <v>229</v>
      </c>
      <c r="B374" s="278" t="s">
        <v>122</v>
      </c>
      <c r="C374" s="278" t="s">
        <v>153</v>
      </c>
      <c r="D374" s="290" t="s">
        <v>716</v>
      </c>
      <c r="E374" s="278" t="s">
        <v>125</v>
      </c>
      <c r="F374" s="278" t="s">
        <v>166</v>
      </c>
      <c r="G374" s="200">
        <v>20539.3</v>
      </c>
      <c r="H374" s="176">
        <v>20539.3</v>
      </c>
      <c r="I374" s="176">
        <v>21209.599999999999</v>
      </c>
    </row>
    <row r="375" spans="1:43" s="264" customFormat="1" ht="126">
      <c r="A375" s="289" t="s">
        <v>718</v>
      </c>
      <c r="B375" s="278" t="s">
        <v>122</v>
      </c>
      <c r="C375" s="278" t="s">
        <v>153</v>
      </c>
      <c r="D375" s="290" t="s">
        <v>717</v>
      </c>
      <c r="E375" s="278"/>
      <c r="F375" s="278"/>
      <c r="G375" s="200">
        <f>G376</f>
        <v>2827.9</v>
      </c>
      <c r="H375" s="200">
        <f t="shared" ref="H375:I375" si="69">H376</f>
        <v>2152.9</v>
      </c>
      <c r="I375" s="200">
        <f t="shared" si="69"/>
        <v>2196.1999999999998</v>
      </c>
    </row>
    <row r="376" spans="1:43" s="264" customFormat="1" ht="47.25">
      <c r="A376" s="289" t="s">
        <v>229</v>
      </c>
      <c r="B376" s="278" t="s">
        <v>122</v>
      </c>
      <c r="C376" s="278" t="s">
        <v>153</v>
      </c>
      <c r="D376" s="290" t="s">
        <v>717</v>
      </c>
      <c r="E376" s="278" t="s">
        <v>125</v>
      </c>
      <c r="F376" s="278" t="s">
        <v>166</v>
      </c>
      <c r="G376" s="200">
        <v>2827.9</v>
      </c>
      <c r="H376" s="176">
        <v>2152.9</v>
      </c>
      <c r="I376" s="176">
        <v>2196.1999999999998</v>
      </c>
    </row>
    <row r="377" spans="1:43" s="264" customFormat="1" ht="47.25">
      <c r="A377" s="292" t="s">
        <v>740</v>
      </c>
      <c r="B377" s="278" t="s">
        <v>122</v>
      </c>
      <c r="C377" s="278" t="s">
        <v>153</v>
      </c>
      <c r="D377" s="294" t="s">
        <v>741</v>
      </c>
      <c r="E377" s="278"/>
      <c r="F377" s="278"/>
      <c r="G377" s="204">
        <f>G378</f>
        <v>21828.799999999999</v>
      </c>
      <c r="H377" s="204">
        <f t="shared" ref="H377:I377" si="70">H378</f>
        <v>0</v>
      </c>
      <c r="I377" s="204">
        <f t="shared" si="70"/>
        <v>0</v>
      </c>
      <c r="J377" s="268"/>
      <c r="K377" s="268"/>
      <c r="L377" s="268"/>
      <c r="M377" s="268"/>
      <c r="N377" s="268"/>
      <c r="O377" s="296"/>
      <c r="P377" s="296"/>
      <c r="Q377" s="296"/>
      <c r="R377" s="296"/>
      <c r="S377" s="296"/>
      <c r="T377" s="296"/>
      <c r="U377" s="296"/>
      <c r="V377" s="296"/>
      <c r="W377" s="296"/>
      <c r="X377" s="296"/>
      <c r="Y377" s="296"/>
      <c r="Z377" s="296"/>
      <c r="AA377" s="296"/>
      <c r="AB377" s="296"/>
      <c r="AC377" s="296"/>
      <c r="AD377" s="296"/>
      <c r="AE377" s="296"/>
      <c r="AF377" s="296"/>
      <c r="AG377" s="296"/>
      <c r="AH377" s="296"/>
      <c r="AI377" s="296"/>
      <c r="AJ377" s="296"/>
      <c r="AK377" s="296"/>
      <c r="AL377" s="296"/>
      <c r="AM377" s="296"/>
      <c r="AN377" s="296"/>
      <c r="AO377" s="296"/>
      <c r="AP377" s="296"/>
      <c r="AQ377" s="296"/>
    </row>
    <row r="378" spans="1:43" s="264" customFormat="1" ht="47.25">
      <c r="A378" s="289" t="s">
        <v>229</v>
      </c>
      <c r="B378" s="278" t="s">
        <v>122</v>
      </c>
      <c r="C378" s="278" t="s">
        <v>153</v>
      </c>
      <c r="D378" s="294" t="s">
        <v>741</v>
      </c>
      <c r="E378" s="278" t="s">
        <v>230</v>
      </c>
      <c r="F378" s="278" t="s">
        <v>166</v>
      </c>
      <c r="G378" s="204">
        <v>21828.799999999999</v>
      </c>
      <c r="H378" s="176"/>
      <c r="I378" s="206"/>
      <c r="J378" s="268"/>
      <c r="K378" s="268"/>
      <c r="L378" s="268"/>
      <c r="M378" s="268"/>
      <c r="N378" s="268"/>
      <c r="O378" s="296"/>
      <c r="P378" s="296"/>
      <c r="Q378" s="296"/>
      <c r="R378" s="296"/>
      <c r="S378" s="296"/>
      <c r="T378" s="296"/>
      <c r="U378" s="296"/>
      <c r="V378" s="296"/>
      <c r="W378" s="296"/>
      <c r="X378" s="296"/>
      <c r="Y378" s="296"/>
      <c r="Z378" s="296"/>
      <c r="AA378" s="296"/>
      <c r="AB378" s="296"/>
      <c r="AC378" s="296"/>
      <c r="AD378" s="296"/>
      <c r="AE378" s="296"/>
      <c r="AF378" s="296"/>
      <c r="AG378" s="296"/>
      <c r="AH378" s="296"/>
      <c r="AI378" s="296"/>
      <c r="AJ378" s="296"/>
      <c r="AK378" s="296"/>
      <c r="AL378" s="296"/>
      <c r="AM378" s="296"/>
      <c r="AN378" s="296"/>
      <c r="AO378" s="296"/>
      <c r="AP378" s="296"/>
      <c r="AQ378" s="296"/>
    </row>
    <row r="379" spans="1:43" s="264" customFormat="1" ht="63">
      <c r="A379" s="289" t="s">
        <v>719</v>
      </c>
      <c r="B379" s="278" t="s">
        <v>122</v>
      </c>
      <c r="C379" s="278" t="s">
        <v>153</v>
      </c>
      <c r="D379" s="290" t="s">
        <v>720</v>
      </c>
      <c r="E379" s="278"/>
      <c r="F379" s="278"/>
      <c r="G379" s="205">
        <f>G380</f>
        <v>14222.9</v>
      </c>
      <c r="H379" s="205">
        <f t="shared" ref="H379:I381" si="71">H380</f>
        <v>13501</v>
      </c>
      <c r="I379" s="205">
        <f t="shared" si="71"/>
        <v>13909</v>
      </c>
      <c r="J379" s="296"/>
      <c r="K379" s="296"/>
      <c r="L379" s="296"/>
      <c r="M379" s="296"/>
      <c r="N379" s="296"/>
      <c r="O379" s="296"/>
    </row>
    <row r="380" spans="1:43" s="264" customFormat="1">
      <c r="A380" s="215" t="s">
        <v>506</v>
      </c>
      <c r="B380" s="278" t="s">
        <v>122</v>
      </c>
      <c r="C380" s="278" t="s">
        <v>153</v>
      </c>
      <c r="D380" s="290" t="s">
        <v>720</v>
      </c>
      <c r="E380" s="278" t="s">
        <v>125</v>
      </c>
      <c r="F380" s="278" t="s">
        <v>166</v>
      </c>
      <c r="G380" s="205">
        <v>14222.9</v>
      </c>
      <c r="H380" s="206">
        <v>13501</v>
      </c>
      <c r="I380" s="206">
        <v>13909</v>
      </c>
      <c r="J380" s="296"/>
      <c r="K380" s="296"/>
      <c r="L380" s="296"/>
      <c r="M380" s="296"/>
      <c r="N380" s="296"/>
      <c r="O380" s="296"/>
    </row>
    <row r="381" spans="1:43" s="264" customFormat="1" ht="63">
      <c r="A381" s="489" t="s">
        <v>791</v>
      </c>
      <c r="B381" s="400" t="s">
        <v>122</v>
      </c>
      <c r="C381" s="400" t="s">
        <v>153</v>
      </c>
      <c r="D381" s="399" t="s">
        <v>786</v>
      </c>
      <c r="E381" s="400"/>
      <c r="F381" s="400"/>
      <c r="G381" s="205">
        <f>G382</f>
        <v>21657.9</v>
      </c>
      <c r="H381" s="205">
        <f t="shared" si="71"/>
        <v>0</v>
      </c>
      <c r="I381" s="205">
        <f t="shared" si="71"/>
        <v>0</v>
      </c>
      <c r="J381" s="296"/>
      <c r="K381" s="296"/>
      <c r="L381" s="296"/>
      <c r="M381" s="296"/>
      <c r="N381" s="296"/>
      <c r="O381" s="296"/>
    </row>
    <row r="382" spans="1:43" s="264" customFormat="1">
      <c r="A382" s="215" t="s">
        <v>506</v>
      </c>
      <c r="B382" s="400" t="s">
        <v>122</v>
      </c>
      <c r="C382" s="400" t="s">
        <v>153</v>
      </c>
      <c r="D382" s="399" t="s">
        <v>786</v>
      </c>
      <c r="E382" s="400" t="s">
        <v>125</v>
      </c>
      <c r="F382" s="400" t="s">
        <v>166</v>
      </c>
      <c r="G382" s="205">
        <v>21657.9</v>
      </c>
      <c r="H382" s="206"/>
      <c r="I382" s="206"/>
      <c r="J382" s="296"/>
      <c r="K382" s="296"/>
      <c r="L382" s="296"/>
      <c r="M382" s="296"/>
      <c r="N382" s="296"/>
      <c r="O382" s="296"/>
    </row>
    <row r="383" spans="1:43" s="264" customFormat="1" ht="15.75" customHeight="1">
      <c r="A383" s="202" t="s">
        <v>606</v>
      </c>
      <c r="B383" s="277" t="s">
        <v>122</v>
      </c>
      <c r="C383" s="277" t="s">
        <v>536</v>
      </c>
      <c r="D383" s="290"/>
      <c r="E383" s="278"/>
      <c r="F383" s="278"/>
      <c r="G383" s="208">
        <f>G384+G389+G391+G387</f>
        <v>53876.2</v>
      </c>
      <c r="H383" s="208">
        <f t="shared" ref="H383:I383" si="72">H384+H389+H391+H387</f>
        <v>39785.300000000003</v>
      </c>
      <c r="I383" s="208">
        <f t="shared" si="72"/>
        <v>31800.2</v>
      </c>
      <c r="J383" s="212"/>
      <c r="K383" s="212"/>
      <c r="L383" s="212"/>
      <c r="M383" s="212"/>
      <c r="N383" s="212"/>
    </row>
    <row r="384" spans="1:43" s="264" customFormat="1" ht="15.75" customHeight="1">
      <c r="A384" s="289" t="s">
        <v>116</v>
      </c>
      <c r="B384" s="278" t="s">
        <v>122</v>
      </c>
      <c r="C384" s="278" t="s">
        <v>536</v>
      </c>
      <c r="D384" s="294" t="s">
        <v>353</v>
      </c>
      <c r="E384" s="278"/>
      <c r="F384" s="278"/>
      <c r="G384" s="181">
        <f>G385+G386</f>
        <v>16145.6</v>
      </c>
      <c r="H384" s="181">
        <f t="shared" ref="H384:I384" si="73">H385+H386</f>
        <v>18202.100000000002</v>
      </c>
      <c r="I384" s="181">
        <f t="shared" si="73"/>
        <v>13168.6</v>
      </c>
    </row>
    <row r="385" spans="1:43" s="264" customFormat="1" ht="31.5" customHeight="1">
      <c r="A385" s="289" t="s">
        <v>744</v>
      </c>
      <c r="B385" s="278" t="s">
        <v>122</v>
      </c>
      <c r="C385" s="278" t="s">
        <v>536</v>
      </c>
      <c r="D385" s="294" t="s">
        <v>353</v>
      </c>
      <c r="E385" s="278" t="s">
        <v>743</v>
      </c>
      <c r="F385" s="278" t="s">
        <v>252</v>
      </c>
      <c r="G385" s="181">
        <v>519.4</v>
      </c>
      <c r="H385" s="181">
        <v>657</v>
      </c>
      <c r="I385" s="181">
        <v>657</v>
      </c>
    </row>
    <row r="386" spans="1:43" s="264" customFormat="1" ht="47.25">
      <c r="A386" s="289" t="s">
        <v>229</v>
      </c>
      <c r="B386" s="278" t="s">
        <v>122</v>
      </c>
      <c r="C386" s="278" t="s">
        <v>536</v>
      </c>
      <c r="D386" s="294" t="s">
        <v>353</v>
      </c>
      <c r="E386" s="278" t="s">
        <v>230</v>
      </c>
      <c r="F386" s="278" t="s">
        <v>166</v>
      </c>
      <c r="G386" s="199">
        <f>15181.6+444.6</f>
        <v>15626.2</v>
      </c>
      <c r="H386" s="199">
        <f>28991.2-H388-657+1382+2350+2093+454.9</f>
        <v>17545.100000000002</v>
      </c>
      <c r="I386" s="199">
        <f>15181.6-2670</f>
        <v>12511.6</v>
      </c>
    </row>
    <row r="387" spans="1:43" s="264" customFormat="1" ht="31.5">
      <c r="A387" s="289" t="s">
        <v>785</v>
      </c>
      <c r="B387" s="397" t="s">
        <v>122</v>
      </c>
      <c r="C387" s="397" t="s">
        <v>536</v>
      </c>
      <c r="D387" s="398" t="s">
        <v>784</v>
      </c>
      <c r="E387" s="397"/>
      <c r="F387" s="397"/>
      <c r="G387" s="181">
        <f>G388</f>
        <v>16410.599999999999</v>
      </c>
      <c r="H387" s="181">
        <f t="shared" ref="H387:I387" si="74">H388</f>
        <v>17069</v>
      </c>
      <c r="I387" s="181">
        <f t="shared" si="74"/>
        <v>14026.7</v>
      </c>
    </row>
    <row r="388" spans="1:43" s="264" customFormat="1" ht="47.25">
      <c r="A388" s="289" t="s">
        <v>229</v>
      </c>
      <c r="B388" s="397" t="s">
        <v>122</v>
      </c>
      <c r="C388" s="397" t="s">
        <v>536</v>
      </c>
      <c r="D388" s="398" t="s">
        <v>784</v>
      </c>
      <c r="E388" s="397" t="s">
        <v>230</v>
      </c>
      <c r="F388" s="397" t="s">
        <v>166</v>
      </c>
      <c r="G388" s="199">
        <f>16410.6</f>
        <v>16410.599999999999</v>
      </c>
      <c r="H388" s="199">
        <f>17069</f>
        <v>17069</v>
      </c>
      <c r="I388" s="199">
        <f>17676.9-2700-950.2</f>
        <v>14026.7</v>
      </c>
    </row>
    <row r="389" spans="1:43" s="264" customFormat="1" ht="31.5" customHeight="1">
      <c r="A389" s="289" t="s">
        <v>123</v>
      </c>
      <c r="B389" s="278" t="s">
        <v>122</v>
      </c>
      <c r="C389" s="278" t="s">
        <v>536</v>
      </c>
      <c r="D389" s="290" t="s">
        <v>515</v>
      </c>
      <c r="E389" s="278"/>
      <c r="F389" s="278"/>
      <c r="G389" s="181">
        <f>G390</f>
        <v>5399.9</v>
      </c>
      <c r="H389" s="181">
        <f>H390</f>
        <v>4514.2</v>
      </c>
      <c r="I389" s="181">
        <f>I390</f>
        <v>4604.8999999999996</v>
      </c>
    </row>
    <row r="390" spans="1:43" s="264" customFormat="1" ht="47.25">
      <c r="A390" s="289" t="s">
        <v>229</v>
      </c>
      <c r="B390" s="278" t="s">
        <v>122</v>
      </c>
      <c r="C390" s="278" t="s">
        <v>536</v>
      </c>
      <c r="D390" s="290" t="s">
        <v>515</v>
      </c>
      <c r="E390" s="278" t="s">
        <v>230</v>
      </c>
      <c r="F390" s="278" t="s">
        <v>166</v>
      </c>
      <c r="G390" s="176">
        <v>5399.9</v>
      </c>
      <c r="H390" s="176">
        <v>4514.2</v>
      </c>
      <c r="I390" s="176">
        <v>4604.8999999999996</v>
      </c>
    </row>
    <row r="391" spans="1:43" s="264" customFormat="1" ht="47.25">
      <c r="A391" s="292" t="s">
        <v>740</v>
      </c>
      <c r="B391" s="278" t="s">
        <v>122</v>
      </c>
      <c r="C391" s="278" t="s">
        <v>536</v>
      </c>
      <c r="D391" s="294" t="s">
        <v>741</v>
      </c>
      <c r="E391" s="278"/>
      <c r="F391" s="278"/>
      <c r="G391" s="204">
        <f>G392</f>
        <v>15920.1</v>
      </c>
      <c r="H391" s="204">
        <f t="shared" ref="H391:I391" si="75">H392</f>
        <v>0</v>
      </c>
      <c r="I391" s="204">
        <f t="shared" si="75"/>
        <v>0</v>
      </c>
      <c r="J391" s="268"/>
      <c r="K391" s="268"/>
      <c r="L391" s="268"/>
      <c r="M391" s="268"/>
      <c r="N391" s="268"/>
      <c r="O391" s="296"/>
      <c r="P391" s="296"/>
      <c r="Q391" s="296"/>
      <c r="R391" s="296"/>
      <c r="S391" s="296"/>
      <c r="T391" s="296"/>
      <c r="U391" s="296"/>
      <c r="V391" s="296"/>
      <c r="W391" s="296"/>
      <c r="X391" s="296"/>
      <c r="Y391" s="296"/>
      <c r="Z391" s="296"/>
      <c r="AA391" s="296"/>
      <c r="AB391" s="296"/>
      <c r="AC391" s="296"/>
      <c r="AD391" s="296"/>
      <c r="AE391" s="296"/>
      <c r="AF391" s="296"/>
      <c r="AG391" s="296"/>
      <c r="AH391" s="296"/>
      <c r="AI391" s="296"/>
      <c r="AJ391" s="296"/>
      <c r="AK391" s="296"/>
      <c r="AL391" s="296"/>
      <c r="AM391" s="296"/>
      <c r="AN391" s="296"/>
      <c r="AO391" s="296"/>
      <c r="AP391" s="296"/>
      <c r="AQ391" s="296"/>
    </row>
    <row r="392" spans="1:43" s="264" customFormat="1" ht="47.25">
      <c r="A392" s="289" t="s">
        <v>229</v>
      </c>
      <c r="B392" s="278" t="s">
        <v>122</v>
      </c>
      <c r="C392" s="278" t="s">
        <v>536</v>
      </c>
      <c r="D392" s="294" t="s">
        <v>741</v>
      </c>
      <c r="E392" s="278" t="s">
        <v>230</v>
      </c>
      <c r="F392" s="278" t="s">
        <v>166</v>
      </c>
      <c r="G392" s="204">
        <v>15920.1</v>
      </c>
      <c r="H392" s="176"/>
      <c r="I392" s="206"/>
      <c r="J392" s="268"/>
      <c r="K392" s="268"/>
      <c r="L392" s="268"/>
      <c r="M392" s="268"/>
      <c r="N392" s="268"/>
      <c r="O392" s="296"/>
      <c r="P392" s="296"/>
      <c r="Q392" s="296"/>
      <c r="R392" s="296"/>
      <c r="S392" s="296"/>
      <c r="T392" s="296"/>
      <c r="U392" s="296"/>
      <c r="V392" s="296"/>
      <c r="W392" s="296"/>
      <c r="X392" s="296"/>
      <c r="Y392" s="296"/>
      <c r="Z392" s="296"/>
      <c r="AA392" s="296"/>
      <c r="AB392" s="296"/>
      <c r="AC392" s="296"/>
      <c r="AD392" s="296"/>
      <c r="AE392" s="296"/>
      <c r="AF392" s="296"/>
      <c r="AG392" s="296"/>
      <c r="AH392" s="296"/>
      <c r="AI392" s="296"/>
      <c r="AJ392" s="296"/>
      <c r="AK392" s="296"/>
      <c r="AL392" s="296"/>
      <c r="AM392" s="296"/>
      <c r="AN392" s="296"/>
      <c r="AO392" s="296"/>
      <c r="AP392" s="296"/>
      <c r="AQ392" s="296"/>
    </row>
    <row r="393" spans="1:43" s="267" customFormat="1" ht="15.75" customHeight="1">
      <c r="A393" s="287" t="s">
        <v>521</v>
      </c>
      <c r="B393" s="277" t="s">
        <v>122</v>
      </c>
      <c r="C393" s="277" t="s">
        <v>522</v>
      </c>
      <c r="D393" s="293"/>
      <c r="E393" s="277"/>
      <c r="F393" s="277"/>
      <c r="G393" s="208">
        <f>G394</f>
        <v>12392.9</v>
      </c>
      <c r="H393" s="208">
        <f t="shared" ref="H393:I393" si="76">H394</f>
        <v>11392.9</v>
      </c>
      <c r="I393" s="208">
        <f t="shared" si="76"/>
        <v>11392.9</v>
      </c>
    </row>
    <row r="394" spans="1:43" s="264" customFormat="1" ht="15.75" customHeight="1">
      <c r="A394" s="215" t="s">
        <v>523</v>
      </c>
      <c r="B394" s="278" t="s">
        <v>122</v>
      </c>
      <c r="C394" s="278" t="s">
        <v>522</v>
      </c>
      <c r="D394" s="290" t="s">
        <v>524</v>
      </c>
      <c r="E394" s="278"/>
      <c r="F394" s="278"/>
      <c r="G394" s="181">
        <f>G395</f>
        <v>12392.9</v>
      </c>
      <c r="H394" s="181">
        <f>H395</f>
        <v>11392.9</v>
      </c>
      <c r="I394" s="181">
        <f>I395</f>
        <v>11392.9</v>
      </c>
    </row>
    <row r="395" spans="1:43" s="267" customFormat="1">
      <c r="A395" s="215" t="s">
        <v>506</v>
      </c>
      <c r="B395" s="278" t="s">
        <v>122</v>
      </c>
      <c r="C395" s="278" t="s">
        <v>522</v>
      </c>
      <c r="D395" s="290" t="s">
        <v>524</v>
      </c>
      <c r="E395" s="278" t="s">
        <v>125</v>
      </c>
      <c r="F395" s="278" t="s">
        <v>166</v>
      </c>
      <c r="G395" s="181">
        <v>12392.9</v>
      </c>
      <c r="H395" s="181">
        <v>11392.9</v>
      </c>
      <c r="I395" s="181">
        <v>11392.9</v>
      </c>
    </row>
    <row r="396" spans="1:43" s="267" customFormat="1" ht="15.75" customHeight="1">
      <c r="A396" s="287" t="s">
        <v>174</v>
      </c>
      <c r="B396" s="277" t="s">
        <v>122</v>
      </c>
      <c r="C396" s="277" t="s">
        <v>154</v>
      </c>
      <c r="D396" s="293"/>
      <c r="E396" s="277"/>
      <c r="F396" s="277"/>
      <c r="G396" s="208">
        <f>G397+G403+G414+G406+G423+G432+G434</f>
        <v>15255.000000000002</v>
      </c>
      <c r="H396" s="208">
        <f>H397+H403+H414+H406+H423+H432+H434</f>
        <v>12125.200499999999</v>
      </c>
      <c r="I396" s="208">
        <f t="shared" ref="I396" si="77">I397+I403+I414+I406+I423+I432+I434</f>
        <v>11981.400000000001</v>
      </c>
    </row>
    <row r="397" spans="1:43" s="264" customFormat="1" ht="15.75" customHeight="1">
      <c r="A397" s="289" t="s">
        <v>75</v>
      </c>
      <c r="B397" s="278" t="s">
        <v>122</v>
      </c>
      <c r="C397" s="278" t="s">
        <v>154</v>
      </c>
      <c r="D397" s="290" t="s">
        <v>324</v>
      </c>
      <c r="E397" s="278"/>
      <c r="F397" s="278"/>
      <c r="G397" s="181">
        <f>SUM(G398:G402)</f>
        <v>1880.2</v>
      </c>
      <c r="H397" s="181">
        <f>SUM(H398:H402)</f>
        <v>1696.9</v>
      </c>
      <c r="I397" s="181">
        <f>SUM(I398:I402)</f>
        <v>1676.9</v>
      </c>
    </row>
    <row r="398" spans="1:43" s="264" customFormat="1" ht="31.5" customHeight="1">
      <c r="A398" s="291" t="s">
        <v>325</v>
      </c>
      <c r="B398" s="278" t="s">
        <v>122</v>
      </c>
      <c r="C398" s="278" t="s">
        <v>154</v>
      </c>
      <c r="D398" s="290" t="s">
        <v>324</v>
      </c>
      <c r="E398" s="278" t="s">
        <v>73</v>
      </c>
      <c r="F398" s="278" t="s">
        <v>247</v>
      </c>
      <c r="G398" s="176">
        <v>1428.9</v>
      </c>
      <c r="H398" s="176">
        <v>1288</v>
      </c>
      <c r="I398" s="176">
        <v>1288</v>
      </c>
    </row>
    <row r="399" spans="1:43" s="264" customFormat="1" ht="47.25" customHeight="1">
      <c r="A399" s="292" t="s">
        <v>326</v>
      </c>
      <c r="B399" s="278" t="s">
        <v>122</v>
      </c>
      <c r="C399" s="278" t="s">
        <v>154</v>
      </c>
      <c r="D399" s="290" t="s">
        <v>324</v>
      </c>
      <c r="E399" s="278" t="s">
        <v>334</v>
      </c>
      <c r="F399" s="278" t="s">
        <v>248</v>
      </c>
      <c r="G399" s="176">
        <v>431.3</v>
      </c>
      <c r="H399" s="176">
        <v>388.9</v>
      </c>
      <c r="I399" s="176">
        <v>388.9</v>
      </c>
    </row>
    <row r="400" spans="1:43" s="264" customFormat="1" ht="31.5" customHeight="1">
      <c r="A400" s="589" t="s">
        <v>335</v>
      </c>
      <c r="B400" s="598" t="s">
        <v>122</v>
      </c>
      <c r="C400" s="598" t="s">
        <v>154</v>
      </c>
      <c r="D400" s="600" t="s">
        <v>324</v>
      </c>
      <c r="E400" s="598" t="s">
        <v>76</v>
      </c>
      <c r="F400" s="278" t="s">
        <v>249</v>
      </c>
      <c r="G400" s="176">
        <v>20</v>
      </c>
      <c r="H400" s="176">
        <v>20</v>
      </c>
      <c r="I400" s="181"/>
    </row>
    <row r="401" spans="1:9" s="264" customFormat="1" ht="15.75" customHeight="1">
      <c r="A401" s="589"/>
      <c r="B401" s="598"/>
      <c r="C401" s="598"/>
      <c r="D401" s="600"/>
      <c r="E401" s="598"/>
      <c r="F401" s="278" t="s">
        <v>251</v>
      </c>
      <c r="G401" s="176"/>
      <c r="H401" s="176"/>
      <c r="I401" s="181"/>
    </row>
    <row r="402" spans="1:9" s="264" customFormat="1" ht="15.75" customHeight="1">
      <c r="A402" s="589"/>
      <c r="B402" s="598"/>
      <c r="C402" s="598"/>
      <c r="D402" s="600"/>
      <c r="E402" s="598"/>
      <c r="F402" s="278" t="s">
        <v>254</v>
      </c>
      <c r="G402" s="176"/>
      <c r="H402" s="176"/>
      <c r="I402" s="181"/>
    </row>
    <row r="403" spans="1:9" s="264" customFormat="1" ht="47.25" customHeight="1">
      <c r="A403" s="289" t="s">
        <v>117</v>
      </c>
      <c r="B403" s="278" t="s">
        <v>122</v>
      </c>
      <c r="C403" s="278" t="s">
        <v>154</v>
      </c>
      <c r="D403" s="294" t="s">
        <v>348</v>
      </c>
      <c r="E403" s="278"/>
      <c r="F403" s="278"/>
      <c r="G403" s="181">
        <f>G404+G405</f>
        <v>3307.4</v>
      </c>
      <c r="H403" s="181">
        <f>H404+H405</f>
        <v>3259.0005000000001</v>
      </c>
      <c r="I403" s="181">
        <f>I404+I405</f>
        <v>3105</v>
      </c>
    </row>
    <row r="404" spans="1:9" s="264" customFormat="1" ht="47.25" customHeight="1">
      <c r="A404" s="289" t="s">
        <v>744</v>
      </c>
      <c r="B404" s="278" t="s">
        <v>122</v>
      </c>
      <c r="C404" s="278" t="s">
        <v>154</v>
      </c>
      <c r="D404" s="294" t="s">
        <v>348</v>
      </c>
      <c r="E404" s="278" t="s">
        <v>743</v>
      </c>
      <c r="F404" s="278" t="s">
        <v>252</v>
      </c>
      <c r="G404" s="181">
        <v>14.3</v>
      </c>
      <c r="H404" s="181">
        <v>20</v>
      </c>
      <c r="I404" s="181">
        <v>20</v>
      </c>
    </row>
    <row r="405" spans="1:9" s="264" customFormat="1" ht="47.25">
      <c r="A405" s="289" t="s">
        <v>229</v>
      </c>
      <c r="B405" s="278" t="s">
        <v>122</v>
      </c>
      <c r="C405" s="278" t="s">
        <v>154</v>
      </c>
      <c r="D405" s="294" t="s">
        <v>348</v>
      </c>
      <c r="E405" s="278" t="s">
        <v>230</v>
      </c>
      <c r="F405" s="278" t="s">
        <v>166</v>
      </c>
      <c r="G405" s="176">
        <v>3293.1</v>
      </c>
      <c r="H405" s="176">
        <f>2885+354.0005</f>
        <v>3239.0005000000001</v>
      </c>
      <c r="I405" s="176">
        <f>2885+200</f>
        <v>3085</v>
      </c>
    </row>
    <row r="406" spans="1:9" s="264" customFormat="1" ht="31.5" customHeight="1">
      <c r="A406" s="289" t="s">
        <v>128</v>
      </c>
      <c r="B406" s="278" t="s">
        <v>122</v>
      </c>
      <c r="C406" s="278" t="s">
        <v>154</v>
      </c>
      <c r="D406" s="294" t="s">
        <v>357</v>
      </c>
      <c r="E406" s="278"/>
      <c r="F406" s="278"/>
      <c r="G406" s="181">
        <f>SUM(G407:G413)</f>
        <v>2421.6999999999998</v>
      </c>
      <c r="H406" s="181">
        <f>SUM(H407:H413)</f>
        <v>2183.1999999999998</v>
      </c>
      <c r="I406" s="181">
        <f>SUM(I407:I413)</f>
        <v>2183.1999999999998</v>
      </c>
    </row>
    <row r="407" spans="1:9" s="269" customFormat="1" ht="15.75" customHeight="1">
      <c r="A407" s="215" t="s">
        <v>525</v>
      </c>
      <c r="B407" s="278" t="s">
        <v>122</v>
      </c>
      <c r="C407" s="278" t="s">
        <v>154</v>
      </c>
      <c r="D407" s="294" t="s">
        <v>357</v>
      </c>
      <c r="E407" s="278" t="s">
        <v>441</v>
      </c>
      <c r="F407" s="278" t="s">
        <v>247</v>
      </c>
      <c r="G407" s="176">
        <v>1860.1</v>
      </c>
      <c r="H407" s="176">
        <v>1676.8</v>
      </c>
      <c r="I407" s="176">
        <v>1676.8</v>
      </c>
    </row>
    <row r="408" spans="1:9" s="264" customFormat="1" ht="47.25" customHeight="1">
      <c r="A408" s="292" t="s">
        <v>326</v>
      </c>
      <c r="B408" s="278" t="s">
        <v>122</v>
      </c>
      <c r="C408" s="278" t="s">
        <v>154</v>
      </c>
      <c r="D408" s="294" t="s">
        <v>357</v>
      </c>
      <c r="E408" s="278" t="s">
        <v>444</v>
      </c>
      <c r="F408" s="278" t="s">
        <v>248</v>
      </c>
      <c r="G408" s="176">
        <v>561.6</v>
      </c>
      <c r="H408" s="176">
        <v>506.4</v>
      </c>
      <c r="I408" s="176">
        <v>506.4</v>
      </c>
    </row>
    <row r="409" spans="1:9" s="264" customFormat="1" ht="31.5" customHeight="1">
      <c r="A409" s="589" t="s">
        <v>335</v>
      </c>
      <c r="B409" s="598" t="s">
        <v>122</v>
      </c>
      <c r="C409" s="598" t="s">
        <v>154</v>
      </c>
      <c r="D409" s="598" t="s">
        <v>357</v>
      </c>
      <c r="E409" s="598" t="s">
        <v>443</v>
      </c>
      <c r="F409" s="278" t="s">
        <v>249</v>
      </c>
      <c r="G409" s="176">
        <f t="shared" ref="G409:G413" si="78">I409</f>
        <v>0</v>
      </c>
      <c r="H409" s="176">
        <f t="shared" ref="H409:H413" si="79">G409</f>
        <v>0</v>
      </c>
      <c r="I409" s="181"/>
    </row>
    <row r="410" spans="1:9" s="264" customFormat="1" ht="15.75" customHeight="1">
      <c r="A410" s="589"/>
      <c r="B410" s="598"/>
      <c r="C410" s="598"/>
      <c r="D410" s="598"/>
      <c r="E410" s="598"/>
      <c r="F410" s="278" t="s">
        <v>251</v>
      </c>
      <c r="G410" s="176">
        <f t="shared" si="78"/>
        <v>0</v>
      </c>
      <c r="H410" s="176">
        <f t="shared" si="79"/>
        <v>0</v>
      </c>
      <c r="I410" s="181"/>
    </row>
    <row r="411" spans="1:9" s="264" customFormat="1" ht="15.75" customHeight="1">
      <c r="A411" s="589"/>
      <c r="B411" s="598"/>
      <c r="C411" s="598"/>
      <c r="D411" s="598"/>
      <c r="E411" s="598"/>
      <c r="F411" s="278" t="s">
        <v>254</v>
      </c>
      <c r="G411" s="176">
        <f t="shared" si="78"/>
        <v>0</v>
      </c>
      <c r="H411" s="176">
        <f t="shared" si="79"/>
        <v>0</v>
      </c>
      <c r="I411" s="181"/>
    </row>
    <row r="412" spans="1:9" s="264" customFormat="1" ht="15.75" customHeight="1">
      <c r="A412" s="589" t="s">
        <v>78</v>
      </c>
      <c r="B412" s="278" t="s">
        <v>122</v>
      </c>
      <c r="C412" s="278" t="s">
        <v>154</v>
      </c>
      <c r="D412" s="294" t="s">
        <v>357</v>
      </c>
      <c r="E412" s="598" t="s">
        <v>79</v>
      </c>
      <c r="F412" s="278" t="s">
        <v>163</v>
      </c>
      <c r="G412" s="176">
        <f t="shared" si="78"/>
        <v>0</v>
      </c>
      <c r="H412" s="176">
        <f t="shared" si="79"/>
        <v>0</v>
      </c>
      <c r="I412" s="232"/>
    </row>
    <row r="413" spans="1:9" s="264" customFormat="1" ht="15.75" customHeight="1">
      <c r="A413" s="589"/>
      <c r="B413" s="278" t="s">
        <v>122</v>
      </c>
      <c r="C413" s="278" t="s">
        <v>154</v>
      </c>
      <c r="D413" s="294" t="s">
        <v>357</v>
      </c>
      <c r="E413" s="598"/>
      <c r="F413" s="278" t="s">
        <v>164</v>
      </c>
      <c r="G413" s="176">
        <f t="shared" si="78"/>
        <v>0</v>
      </c>
      <c r="H413" s="176">
        <f t="shared" si="79"/>
        <v>0</v>
      </c>
      <c r="I413" s="181"/>
    </row>
    <row r="414" spans="1:9" s="264" customFormat="1" ht="31.5" customHeight="1">
      <c r="A414" s="289" t="s">
        <v>127</v>
      </c>
      <c r="B414" s="278" t="s">
        <v>122</v>
      </c>
      <c r="C414" s="278" t="s">
        <v>154</v>
      </c>
      <c r="D414" s="294" t="s">
        <v>355</v>
      </c>
      <c r="E414" s="278"/>
      <c r="F414" s="278"/>
      <c r="G414" s="181">
        <f>SUM(G415:G422)</f>
        <v>3397.3</v>
      </c>
      <c r="H414" s="181">
        <f>SUM(H415:H422)</f>
        <v>3045.9</v>
      </c>
      <c r="I414" s="181">
        <f>SUM(I415:I422)</f>
        <v>3045.9</v>
      </c>
    </row>
    <row r="415" spans="1:9" s="264" customFormat="1" ht="31.5" customHeight="1">
      <c r="A415" s="291" t="s">
        <v>325</v>
      </c>
      <c r="B415" s="278" t="s">
        <v>122</v>
      </c>
      <c r="C415" s="278" t="s">
        <v>154</v>
      </c>
      <c r="D415" s="294" t="s">
        <v>355</v>
      </c>
      <c r="E415" s="278" t="s">
        <v>441</v>
      </c>
      <c r="F415" s="278" t="s">
        <v>247</v>
      </c>
      <c r="G415" s="176">
        <v>2609.5</v>
      </c>
      <c r="H415" s="176">
        <v>2339.4</v>
      </c>
      <c r="I415" s="176">
        <v>2339.4</v>
      </c>
    </row>
    <row r="416" spans="1:9" s="264" customFormat="1" ht="47.25" customHeight="1">
      <c r="A416" s="292" t="s">
        <v>326</v>
      </c>
      <c r="B416" s="278" t="s">
        <v>122</v>
      </c>
      <c r="C416" s="278" t="s">
        <v>154</v>
      </c>
      <c r="D416" s="294" t="s">
        <v>355</v>
      </c>
      <c r="E416" s="278" t="s">
        <v>444</v>
      </c>
      <c r="F416" s="278" t="s">
        <v>248</v>
      </c>
      <c r="G416" s="176">
        <v>787.8</v>
      </c>
      <c r="H416" s="176">
        <v>706.5</v>
      </c>
      <c r="I416" s="176">
        <v>706.5</v>
      </c>
    </row>
    <row r="417" spans="1:9" s="264" customFormat="1" ht="31.5" customHeight="1">
      <c r="A417" s="589" t="s">
        <v>335</v>
      </c>
      <c r="B417" s="598" t="s">
        <v>122</v>
      </c>
      <c r="C417" s="598" t="s">
        <v>154</v>
      </c>
      <c r="D417" s="598" t="s">
        <v>355</v>
      </c>
      <c r="E417" s="598" t="s">
        <v>443</v>
      </c>
      <c r="F417" s="278" t="s">
        <v>249</v>
      </c>
      <c r="G417" s="176">
        <f t="shared" ref="G417:G422" si="80">I417</f>
        <v>0</v>
      </c>
      <c r="H417" s="176">
        <f t="shared" ref="H417:H422" si="81">G417</f>
        <v>0</v>
      </c>
      <c r="I417" s="181"/>
    </row>
    <row r="418" spans="1:9" s="264" customFormat="1" ht="15.75" customHeight="1">
      <c r="A418" s="589"/>
      <c r="B418" s="598"/>
      <c r="C418" s="598"/>
      <c r="D418" s="598"/>
      <c r="E418" s="598"/>
      <c r="F418" s="278" t="s">
        <v>251</v>
      </c>
      <c r="G418" s="176">
        <f t="shared" si="80"/>
        <v>0</v>
      </c>
      <c r="H418" s="176">
        <f t="shared" si="81"/>
        <v>0</v>
      </c>
      <c r="I418" s="181"/>
    </row>
    <row r="419" spans="1:9" s="264" customFormat="1" ht="15.75" customHeight="1">
      <c r="A419" s="589"/>
      <c r="B419" s="598"/>
      <c r="C419" s="598"/>
      <c r="D419" s="598"/>
      <c r="E419" s="598"/>
      <c r="F419" s="278" t="s">
        <v>254</v>
      </c>
      <c r="G419" s="176">
        <f t="shared" si="80"/>
        <v>0</v>
      </c>
      <c r="H419" s="176">
        <f t="shared" si="81"/>
        <v>0</v>
      </c>
      <c r="I419" s="181"/>
    </row>
    <row r="420" spans="1:9" s="264" customFormat="1" ht="15.75" customHeight="1">
      <c r="A420" s="589" t="s">
        <v>78</v>
      </c>
      <c r="B420" s="278" t="s">
        <v>122</v>
      </c>
      <c r="C420" s="278" t="s">
        <v>154</v>
      </c>
      <c r="D420" s="294" t="s">
        <v>355</v>
      </c>
      <c r="E420" s="598" t="s">
        <v>79</v>
      </c>
      <c r="F420" s="278" t="s">
        <v>254</v>
      </c>
      <c r="G420" s="176">
        <f t="shared" si="80"/>
        <v>0</v>
      </c>
      <c r="H420" s="176">
        <f t="shared" si="81"/>
        <v>0</v>
      </c>
      <c r="I420" s="181"/>
    </row>
    <row r="421" spans="1:9" s="264" customFormat="1" ht="15.75" customHeight="1">
      <c r="A421" s="589"/>
      <c r="B421" s="278" t="s">
        <v>122</v>
      </c>
      <c r="C421" s="278" t="s">
        <v>154</v>
      </c>
      <c r="D421" s="294" t="s">
        <v>355</v>
      </c>
      <c r="E421" s="598"/>
      <c r="F421" s="278" t="s">
        <v>163</v>
      </c>
      <c r="G421" s="176">
        <f t="shared" si="80"/>
        <v>0</v>
      </c>
      <c r="H421" s="176">
        <f t="shared" si="81"/>
        <v>0</v>
      </c>
      <c r="I421" s="181"/>
    </row>
    <row r="422" spans="1:9" s="264" customFormat="1" ht="15.75" customHeight="1">
      <c r="A422" s="589"/>
      <c r="B422" s="278" t="s">
        <v>122</v>
      </c>
      <c r="C422" s="278" t="s">
        <v>154</v>
      </c>
      <c r="D422" s="294" t="s">
        <v>355</v>
      </c>
      <c r="E422" s="598"/>
      <c r="F422" s="278" t="s">
        <v>164</v>
      </c>
      <c r="G422" s="176">
        <f t="shared" si="80"/>
        <v>0</v>
      </c>
      <c r="H422" s="176">
        <f t="shared" si="81"/>
        <v>0</v>
      </c>
      <c r="I422" s="181"/>
    </row>
    <row r="423" spans="1:9" s="264" customFormat="1" ht="54.75" customHeight="1">
      <c r="A423" s="289" t="s">
        <v>129</v>
      </c>
      <c r="B423" s="278" t="s">
        <v>122</v>
      </c>
      <c r="C423" s="278" t="s">
        <v>154</v>
      </c>
      <c r="D423" s="290" t="s">
        <v>526</v>
      </c>
      <c r="E423" s="278"/>
      <c r="F423" s="278"/>
      <c r="G423" s="181">
        <f>SUM(G424:G431)</f>
        <v>2482.3999999999996</v>
      </c>
      <c r="H423" s="181">
        <f>SUM(H424:H431)</f>
        <v>1867.5</v>
      </c>
      <c r="I423" s="181">
        <f>SUM(I424:I431)</f>
        <v>1896.1999999999998</v>
      </c>
    </row>
    <row r="424" spans="1:9" s="264" customFormat="1" ht="31.5" customHeight="1">
      <c r="A424" s="291" t="s">
        <v>325</v>
      </c>
      <c r="B424" s="278" t="s">
        <v>122</v>
      </c>
      <c r="C424" s="278" t="s">
        <v>154</v>
      </c>
      <c r="D424" s="290" t="s">
        <v>526</v>
      </c>
      <c r="E424" s="278" t="s">
        <v>73</v>
      </c>
      <c r="F424" s="278" t="s">
        <v>247</v>
      </c>
      <c r="G424" s="176">
        <v>1300</v>
      </c>
      <c r="H424" s="176">
        <v>1300</v>
      </c>
      <c r="I424" s="176">
        <v>1300</v>
      </c>
    </row>
    <row r="425" spans="1:9" s="264" customFormat="1" ht="47.25" customHeight="1">
      <c r="A425" s="292" t="s">
        <v>326</v>
      </c>
      <c r="B425" s="278" t="s">
        <v>122</v>
      </c>
      <c r="C425" s="278" t="s">
        <v>154</v>
      </c>
      <c r="D425" s="290" t="s">
        <v>526</v>
      </c>
      <c r="E425" s="278" t="s">
        <v>334</v>
      </c>
      <c r="F425" s="278" t="s">
        <v>248</v>
      </c>
      <c r="G425" s="176">
        <v>392.6</v>
      </c>
      <c r="H425" s="176">
        <v>392.6</v>
      </c>
      <c r="I425" s="176">
        <v>392.6</v>
      </c>
    </row>
    <row r="426" spans="1:9" s="264" customFormat="1" ht="31.5" customHeight="1">
      <c r="A426" s="292" t="s">
        <v>335</v>
      </c>
      <c r="B426" s="278" t="s">
        <v>122</v>
      </c>
      <c r="C426" s="278" t="s">
        <v>154</v>
      </c>
      <c r="D426" s="290" t="s">
        <v>526</v>
      </c>
      <c r="E426" s="278" t="s">
        <v>76</v>
      </c>
      <c r="F426" s="278" t="s">
        <v>249</v>
      </c>
      <c r="G426" s="176">
        <v>160</v>
      </c>
      <c r="H426" s="176"/>
      <c r="I426" s="176"/>
    </row>
    <row r="427" spans="1:9" s="264" customFormat="1" ht="15.75" customHeight="1">
      <c r="A427" s="593" t="s">
        <v>347</v>
      </c>
      <c r="B427" s="278" t="s">
        <v>122</v>
      </c>
      <c r="C427" s="278" t="s">
        <v>154</v>
      </c>
      <c r="D427" s="290" t="s">
        <v>526</v>
      </c>
      <c r="E427" s="278" t="s">
        <v>79</v>
      </c>
      <c r="F427" s="278" t="s">
        <v>250</v>
      </c>
      <c r="G427" s="176"/>
      <c r="H427" s="176"/>
      <c r="I427" s="176"/>
    </row>
    <row r="428" spans="1:9" s="264" customFormat="1" ht="15.75" customHeight="1">
      <c r="A428" s="594"/>
      <c r="B428" s="278" t="s">
        <v>122</v>
      </c>
      <c r="C428" s="278" t="s">
        <v>154</v>
      </c>
      <c r="D428" s="290" t="s">
        <v>526</v>
      </c>
      <c r="E428" s="278" t="s">
        <v>79</v>
      </c>
      <c r="F428" s="278" t="s">
        <v>251</v>
      </c>
      <c r="G428" s="176"/>
      <c r="H428" s="176"/>
      <c r="I428" s="176"/>
    </row>
    <row r="429" spans="1:9" s="264" customFormat="1" ht="15.75" customHeight="1">
      <c r="A429" s="594"/>
      <c r="B429" s="278" t="s">
        <v>122</v>
      </c>
      <c r="C429" s="278" t="s">
        <v>154</v>
      </c>
      <c r="D429" s="290" t="s">
        <v>526</v>
      </c>
      <c r="E429" s="278" t="s">
        <v>79</v>
      </c>
      <c r="F429" s="278" t="s">
        <v>254</v>
      </c>
      <c r="G429" s="176"/>
      <c r="H429" s="176"/>
      <c r="I429" s="176"/>
    </row>
    <row r="430" spans="1:9" s="264" customFormat="1" ht="15.75" customHeight="1">
      <c r="A430" s="594"/>
      <c r="B430" s="278" t="s">
        <v>122</v>
      </c>
      <c r="C430" s="278" t="s">
        <v>154</v>
      </c>
      <c r="D430" s="290" t="s">
        <v>526</v>
      </c>
      <c r="E430" s="278" t="s">
        <v>79</v>
      </c>
      <c r="F430" s="278" t="s">
        <v>445</v>
      </c>
      <c r="G430" s="176"/>
      <c r="H430" s="176"/>
      <c r="I430" s="176"/>
    </row>
    <row r="431" spans="1:9" s="264" customFormat="1" ht="15.75" customHeight="1">
      <c r="A431" s="595"/>
      <c r="B431" s="278" t="s">
        <v>122</v>
      </c>
      <c r="C431" s="278" t="s">
        <v>154</v>
      </c>
      <c r="D431" s="290" t="s">
        <v>526</v>
      </c>
      <c r="E431" s="278" t="s">
        <v>79</v>
      </c>
      <c r="F431" s="278" t="s">
        <v>164</v>
      </c>
      <c r="G431" s="176">
        <v>629.79999999999995</v>
      </c>
      <c r="H431" s="176">
        <v>174.9</v>
      </c>
      <c r="I431" s="176">
        <v>203.6</v>
      </c>
    </row>
    <row r="432" spans="1:9" s="264" customFormat="1" ht="63" customHeight="1">
      <c r="A432" s="289" t="s">
        <v>538</v>
      </c>
      <c r="B432" s="278" t="s">
        <v>122</v>
      </c>
      <c r="C432" s="278" t="s">
        <v>154</v>
      </c>
      <c r="D432" s="290" t="s">
        <v>537</v>
      </c>
      <c r="E432" s="278"/>
      <c r="F432" s="278"/>
      <c r="G432" s="181">
        <f>G433</f>
        <v>95.5</v>
      </c>
      <c r="H432" s="181">
        <f>H433</f>
        <v>72.7</v>
      </c>
      <c r="I432" s="181">
        <f>I433</f>
        <v>74.2</v>
      </c>
    </row>
    <row r="433" spans="1:43" s="264" customFormat="1" ht="31.5" customHeight="1">
      <c r="A433" s="291" t="s">
        <v>347</v>
      </c>
      <c r="B433" s="278" t="s">
        <v>122</v>
      </c>
      <c r="C433" s="278" t="s">
        <v>154</v>
      </c>
      <c r="D433" s="290" t="s">
        <v>537</v>
      </c>
      <c r="E433" s="278" t="s">
        <v>79</v>
      </c>
      <c r="F433" s="278" t="s">
        <v>164</v>
      </c>
      <c r="G433" s="181">
        <v>95.5</v>
      </c>
      <c r="H433" s="181">
        <v>72.7</v>
      </c>
      <c r="I433" s="181">
        <v>74.2</v>
      </c>
    </row>
    <row r="434" spans="1:43" s="264" customFormat="1" ht="31.5" customHeight="1">
      <c r="A434" s="292" t="s">
        <v>740</v>
      </c>
      <c r="B434" s="278" t="s">
        <v>122</v>
      </c>
      <c r="C434" s="278" t="s">
        <v>154</v>
      </c>
      <c r="D434" s="294" t="s">
        <v>741</v>
      </c>
      <c r="E434" s="278"/>
      <c r="F434" s="278"/>
      <c r="G434" s="204">
        <f>G435</f>
        <v>1670.5</v>
      </c>
      <c r="H434" s="204">
        <f t="shared" ref="H434:I434" si="82">H435</f>
        <v>0</v>
      </c>
      <c r="I434" s="204">
        <f t="shared" si="82"/>
        <v>0</v>
      </c>
      <c r="J434" s="268"/>
      <c r="K434" s="268"/>
      <c r="L434" s="268"/>
      <c r="M434" s="268"/>
      <c r="N434" s="268"/>
      <c r="O434" s="296"/>
      <c r="P434" s="296"/>
      <c r="Q434" s="296"/>
      <c r="R434" s="296"/>
      <c r="S434" s="296"/>
      <c r="T434" s="296"/>
      <c r="U434" s="296"/>
      <c r="V434" s="296"/>
      <c r="W434" s="296"/>
      <c r="X434" s="296"/>
      <c r="Y434" s="296"/>
      <c r="Z434" s="296"/>
      <c r="AA434" s="296"/>
      <c r="AB434" s="296"/>
      <c r="AC434" s="296"/>
      <c r="AD434" s="296"/>
      <c r="AE434" s="296"/>
      <c r="AF434" s="296"/>
      <c r="AG434" s="296"/>
      <c r="AH434" s="296"/>
      <c r="AI434" s="296"/>
      <c r="AJ434" s="296"/>
      <c r="AK434" s="296"/>
      <c r="AL434" s="296"/>
      <c r="AM434" s="296"/>
      <c r="AN434" s="296"/>
      <c r="AO434" s="296"/>
      <c r="AP434" s="296"/>
      <c r="AQ434" s="296"/>
    </row>
    <row r="435" spans="1:43" s="264" customFormat="1" ht="31.5" customHeight="1">
      <c r="A435" s="289" t="s">
        <v>229</v>
      </c>
      <c r="B435" s="278" t="s">
        <v>122</v>
      </c>
      <c r="C435" s="278" t="s">
        <v>154</v>
      </c>
      <c r="D435" s="294" t="s">
        <v>741</v>
      </c>
      <c r="E435" s="278" t="s">
        <v>230</v>
      </c>
      <c r="F435" s="278" t="s">
        <v>166</v>
      </c>
      <c r="G435" s="204">
        <v>1670.5</v>
      </c>
      <c r="H435" s="176"/>
      <c r="I435" s="206"/>
      <c r="J435" s="268"/>
      <c r="K435" s="268"/>
      <c r="L435" s="268"/>
      <c r="M435" s="268"/>
      <c r="N435" s="268"/>
      <c r="O435" s="296"/>
      <c r="P435" s="296"/>
      <c r="Q435" s="296"/>
      <c r="R435" s="296"/>
      <c r="S435" s="296"/>
      <c r="T435" s="296"/>
      <c r="U435" s="296"/>
      <c r="V435" s="296"/>
      <c r="W435" s="296"/>
      <c r="X435" s="296"/>
      <c r="Y435" s="296"/>
      <c r="Z435" s="296"/>
      <c r="AA435" s="296"/>
      <c r="AB435" s="296"/>
      <c r="AC435" s="296"/>
      <c r="AD435" s="296"/>
      <c r="AE435" s="296"/>
      <c r="AF435" s="296"/>
      <c r="AG435" s="296"/>
      <c r="AH435" s="296"/>
      <c r="AI435" s="296"/>
      <c r="AJ435" s="296"/>
      <c r="AK435" s="296"/>
      <c r="AL435" s="296"/>
      <c r="AM435" s="296"/>
      <c r="AN435" s="296"/>
      <c r="AO435" s="296"/>
      <c r="AP435" s="296"/>
      <c r="AQ435" s="296"/>
    </row>
    <row r="436" spans="1:43" s="267" customFormat="1" ht="15.75" customHeight="1">
      <c r="A436" s="287" t="s">
        <v>178</v>
      </c>
      <c r="B436" s="277" t="s">
        <v>122</v>
      </c>
      <c r="C436" s="277" t="s">
        <v>157</v>
      </c>
      <c r="D436" s="288"/>
      <c r="E436" s="277"/>
      <c r="F436" s="277"/>
      <c r="G436" s="208">
        <f>G437</f>
        <v>14024.2</v>
      </c>
      <c r="H436" s="208">
        <f>H437</f>
        <v>10567.699999999999</v>
      </c>
      <c r="I436" s="208">
        <f>I437</f>
        <v>10738.5</v>
      </c>
    </row>
    <row r="437" spans="1:43" s="267" customFormat="1" ht="15.75" customHeight="1">
      <c r="A437" s="289" t="s">
        <v>182</v>
      </c>
      <c r="B437" s="278" t="s">
        <v>122</v>
      </c>
      <c r="C437" s="278" t="s">
        <v>159</v>
      </c>
      <c r="D437" s="288"/>
      <c r="E437" s="277"/>
      <c r="F437" s="277"/>
      <c r="G437" s="208">
        <f>G438+G444+G442+G446+G440</f>
        <v>14024.2</v>
      </c>
      <c r="H437" s="208">
        <f>H438+H444+H442+H446+H440</f>
        <v>10567.699999999999</v>
      </c>
      <c r="I437" s="208">
        <f>I438+I444+I442+I446+I440</f>
        <v>10738.5</v>
      </c>
    </row>
    <row r="438" spans="1:43" s="264" customFormat="1" ht="63" customHeight="1">
      <c r="A438" s="215" t="s">
        <v>310</v>
      </c>
      <c r="B438" s="278" t="s">
        <v>122</v>
      </c>
      <c r="C438" s="278" t="s">
        <v>159</v>
      </c>
      <c r="D438" s="290" t="s">
        <v>527</v>
      </c>
      <c r="E438" s="278"/>
      <c r="F438" s="278"/>
      <c r="G438" s="181">
        <f>G439</f>
        <v>240.6</v>
      </c>
      <c r="H438" s="181">
        <f>H439</f>
        <v>183.2</v>
      </c>
      <c r="I438" s="181">
        <f>I439</f>
        <v>186.9</v>
      </c>
    </row>
    <row r="439" spans="1:43" s="264" customFormat="1" ht="31.5" customHeight="1">
      <c r="A439" s="215" t="s">
        <v>594</v>
      </c>
      <c r="B439" s="278" t="s">
        <v>122</v>
      </c>
      <c r="C439" s="278" t="s">
        <v>159</v>
      </c>
      <c r="D439" s="290" t="s">
        <v>527</v>
      </c>
      <c r="E439" s="278" t="s">
        <v>581</v>
      </c>
      <c r="F439" s="278" t="s">
        <v>168</v>
      </c>
      <c r="G439" s="176">
        <v>240.6</v>
      </c>
      <c r="H439" s="176">
        <v>183.2</v>
      </c>
      <c r="I439" s="181">
        <v>186.9</v>
      </c>
    </row>
    <row r="440" spans="1:43" s="264" customFormat="1" ht="78.75" customHeight="1">
      <c r="A440" s="215" t="s">
        <v>528</v>
      </c>
      <c r="B440" s="278" t="s">
        <v>122</v>
      </c>
      <c r="C440" s="278" t="s">
        <v>159</v>
      </c>
      <c r="D440" s="290" t="s">
        <v>529</v>
      </c>
      <c r="E440" s="278"/>
      <c r="F440" s="278"/>
      <c r="G440" s="181">
        <f>G441</f>
        <v>1890.7</v>
      </c>
      <c r="H440" s="181">
        <f>H441</f>
        <v>1439.4</v>
      </c>
      <c r="I440" s="181">
        <f>I441</f>
        <v>1468.3</v>
      </c>
    </row>
    <row r="441" spans="1:43" s="264" customFormat="1" ht="31.5" customHeight="1">
      <c r="A441" s="215" t="s">
        <v>594</v>
      </c>
      <c r="B441" s="278" t="s">
        <v>122</v>
      </c>
      <c r="C441" s="278" t="s">
        <v>159</v>
      </c>
      <c r="D441" s="290" t="s">
        <v>529</v>
      </c>
      <c r="E441" s="278" t="s">
        <v>581</v>
      </c>
      <c r="F441" s="278" t="s">
        <v>168</v>
      </c>
      <c r="G441" s="176">
        <v>1890.7</v>
      </c>
      <c r="H441" s="176">
        <v>1439.4</v>
      </c>
      <c r="I441" s="176">
        <v>1468.3</v>
      </c>
    </row>
    <row r="442" spans="1:43" s="264" customFormat="1" ht="31.5" customHeight="1">
      <c r="A442" s="201" t="s">
        <v>318</v>
      </c>
      <c r="B442" s="278" t="s">
        <v>122</v>
      </c>
      <c r="C442" s="278" t="s">
        <v>159</v>
      </c>
      <c r="D442" s="290" t="s">
        <v>530</v>
      </c>
      <c r="E442" s="278"/>
      <c r="F442" s="278"/>
      <c r="G442" s="176">
        <f>G443</f>
        <v>3435.8</v>
      </c>
      <c r="H442" s="176">
        <f>H443</f>
        <v>2451</v>
      </c>
      <c r="I442" s="181">
        <f>I443</f>
        <v>2512</v>
      </c>
      <c r="J442" s="211">
        <f>G442+G444+G446</f>
        <v>11892.900000000001</v>
      </c>
      <c r="K442" s="211">
        <f t="shared" ref="K442:L442" si="83">H442+H444+H446</f>
        <v>8945.1</v>
      </c>
      <c r="L442" s="211">
        <f t="shared" si="83"/>
        <v>9083.2999999999993</v>
      </c>
    </row>
    <row r="443" spans="1:43" s="264" customFormat="1" ht="31.5" customHeight="1">
      <c r="A443" s="289" t="s">
        <v>95</v>
      </c>
      <c r="B443" s="278" t="s">
        <v>122</v>
      </c>
      <c r="C443" s="278" t="s">
        <v>159</v>
      </c>
      <c r="D443" s="290" t="s">
        <v>530</v>
      </c>
      <c r="E443" s="278" t="s">
        <v>130</v>
      </c>
      <c r="F443" s="278" t="s">
        <v>168</v>
      </c>
      <c r="G443" s="176">
        <v>3435.8</v>
      </c>
      <c r="H443" s="176">
        <v>2451</v>
      </c>
      <c r="I443" s="176">
        <v>2512</v>
      </c>
    </row>
    <row r="444" spans="1:43" s="264" customFormat="1" ht="15.75" customHeight="1">
      <c r="A444" s="201" t="s">
        <v>320</v>
      </c>
      <c r="B444" s="278" t="s">
        <v>122</v>
      </c>
      <c r="C444" s="278" t="s">
        <v>159</v>
      </c>
      <c r="D444" s="290" t="s">
        <v>531</v>
      </c>
      <c r="E444" s="278"/>
      <c r="F444" s="278"/>
      <c r="G444" s="181">
        <f>G445</f>
        <v>2695</v>
      </c>
      <c r="H444" s="181">
        <f>H445</f>
        <v>1912</v>
      </c>
      <c r="I444" s="181">
        <f>I445</f>
        <v>1959</v>
      </c>
    </row>
    <row r="445" spans="1:43" s="264" customFormat="1" ht="31.5" customHeight="1">
      <c r="A445" s="289" t="s">
        <v>95</v>
      </c>
      <c r="B445" s="278" t="s">
        <v>122</v>
      </c>
      <c r="C445" s="278" t="s">
        <v>159</v>
      </c>
      <c r="D445" s="290" t="s">
        <v>531</v>
      </c>
      <c r="E445" s="278" t="s">
        <v>532</v>
      </c>
      <c r="F445" s="278" t="s">
        <v>254</v>
      </c>
      <c r="G445" s="176">
        <v>2695</v>
      </c>
      <c r="H445" s="176">
        <v>1912</v>
      </c>
      <c r="I445" s="176">
        <v>1959</v>
      </c>
    </row>
    <row r="446" spans="1:43" s="264" customFormat="1" ht="31.5" customHeight="1">
      <c r="A446" s="201" t="s">
        <v>319</v>
      </c>
      <c r="B446" s="278" t="s">
        <v>122</v>
      </c>
      <c r="C446" s="278" t="s">
        <v>159</v>
      </c>
      <c r="D446" s="290" t="s">
        <v>533</v>
      </c>
      <c r="E446" s="278"/>
      <c r="F446" s="278"/>
      <c r="G446" s="181">
        <f>G447</f>
        <v>5762.1</v>
      </c>
      <c r="H446" s="181">
        <f>H447</f>
        <v>4582.1000000000004</v>
      </c>
      <c r="I446" s="181">
        <f>I447</f>
        <v>4612.3</v>
      </c>
    </row>
    <row r="447" spans="1:43" s="264" customFormat="1" ht="31.5" customHeight="1">
      <c r="A447" s="289" t="s">
        <v>95</v>
      </c>
      <c r="B447" s="278" t="s">
        <v>122</v>
      </c>
      <c r="C447" s="278" t="s">
        <v>159</v>
      </c>
      <c r="D447" s="290" t="s">
        <v>533</v>
      </c>
      <c r="E447" s="278" t="s">
        <v>130</v>
      </c>
      <c r="F447" s="278" t="s">
        <v>168</v>
      </c>
      <c r="G447" s="176">
        <v>5762.1</v>
      </c>
      <c r="H447" s="176">
        <v>4582.1000000000004</v>
      </c>
      <c r="I447" s="176">
        <v>4612.3</v>
      </c>
    </row>
    <row r="448" spans="1:43" s="285" customFormat="1" ht="18.75" customHeight="1">
      <c r="A448" s="275" t="s">
        <v>63</v>
      </c>
      <c r="B448" s="283"/>
      <c r="C448" s="283"/>
      <c r="D448" s="295"/>
      <c r="E448" s="284"/>
      <c r="F448" s="284"/>
      <c r="G448" s="207">
        <f>G12+G105+G172+G202+G287+G331+G251+G273</f>
        <v>1026833.1</v>
      </c>
      <c r="H448" s="207">
        <f>H12+H105+H172+H202+H287+H331+H251+H273</f>
        <v>765771.8</v>
      </c>
      <c r="I448" s="207">
        <f>I12+I105+I172+I202+I287+I331+I251+I273</f>
        <v>744173.5</v>
      </c>
    </row>
    <row r="449" spans="1:9" s="264" customFormat="1" ht="15.75" customHeight="1">
      <c r="A449" s="276" t="s">
        <v>322</v>
      </c>
      <c r="B449" s="282"/>
      <c r="C449" s="282"/>
      <c r="D449" s="286"/>
      <c r="E449" s="282"/>
      <c r="F449" s="282"/>
      <c r="G449" s="203">
        <f>G450+G451</f>
        <v>1026833.1</v>
      </c>
      <c r="H449" s="203">
        <f t="shared" ref="H449:I449" si="84">H450+H451</f>
        <v>765771.79999999993</v>
      </c>
      <c r="I449" s="203">
        <f t="shared" si="84"/>
        <v>744173.5</v>
      </c>
    </row>
    <row r="450" spans="1:9" s="264" customFormat="1" ht="15.75" hidden="1" customHeight="1">
      <c r="A450" s="274"/>
      <c r="B450" s="279"/>
      <c r="C450" s="280"/>
      <c r="D450" s="280"/>
      <c r="E450" s="280"/>
      <c r="F450" s="280" t="s">
        <v>625</v>
      </c>
      <c r="G450" s="217">
        <v>844322</v>
      </c>
      <c r="H450" s="217">
        <v>603218.6</v>
      </c>
      <c r="I450" s="217">
        <v>571087</v>
      </c>
    </row>
    <row r="451" spans="1:9" s="264" customFormat="1" hidden="1">
      <c r="A451" s="274"/>
      <c r="B451" s="279"/>
      <c r="C451" s="280"/>
      <c r="D451" s="280"/>
      <c r="E451" s="280"/>
      <c r="F451" s="280" t="s">
        <v>546</v>
      </c>
      <c r="G451" s="217">
        <f>'1-5'!C10</f>
        <v>182511.09999999998</v>
      </c>
      <c r="H451" s="217">
        <f>'1-5'!D10</f>
        <v>162553.19999999998</v>
      </c>
      <c r="I451" s="217">
        <f>'1-5'!E10</f>
        <v>173086.5</v>
      </c>
    </row>
    <row r="452" spans="1:9" hidden="1">
      <c r="A452" s="16"/>
      <c r="B452" s="39"/>
      <c r="C452" s="42"/>
      <c r="D452" s="42"/>
      <c r="E452" s="42"/>
      <c r="F452" s="42"/>
      <c r="G452" s="103">
        <f>'1-4'!C8+'1-5'!C10</f>
        <v>1026833.1000000001</v>
      </c>
      <c r="H452" s="297">
        <f>'1-4'!D8+'1-5'!D10</f>
        <v>765771.79999999993</v>
      </c>
      <c r="I452" s="297">
        <f>'1-4'!E8+'1-5'!E10</f>
        <v>744173.5</v>
      </c>
    </row>
    <row r="453" spans="1:9">
      <c r="G453" s="162">
        <f>G449-G448</f>
        <v>0</v>
      </c>
      <c r="H453" s="162">
        <f t="shared" ref="H453:I453" si="85">H449-H448</f>
        <v>0</v>
      </c>
      <c r="I453" s="161">
        <f t="shared" si="85"/>
        <v>0</v>
      </c>
    </row>
  </sheetData>
  <autoFilter ref="A12:L452">
    <filterColumn colId="2"/>
    <filterColumn colId="3"/>
    <filterColumn colId="4"/>
    <filterColumn colId="5"/>
  </autoFilter>
  <mergeCells count="61">
    <mergeCell ref="A412:A413"/>
    <mergeCell ref="E412:E413"/>
    <mergeCell ref="A417:A419"/>
    <mergeCell ref="A409:A411"/>
    <mergeCell ref="B409:B411"/>
    <mergeCell ref="C409:C411"/>
    <mergeCell ref="D409:D411"/>
    <mergeCell ref="E409:E411"/>
    <mergeCell ref="A427:A431"/>
    <mergeCell ref="B417:B419"/>
    <mergeCell ref="C417:C419"/>
    <mergeCell ref="D417:D419"/>
    <mergeCell ref="E417:E419"/>
    <mergeCell ref="A420:A422"/>
    <mergeCell ref="E420:E422"/>
    <mergeCell ref="A400:A402"/>
    <mergeCell ref="B400:B402"/>
    <mergeCell ref="C400:C402"/>
    <mergeCell ref="D400:D402"/>
    <mergeCell ref="E400:E402"/>
    <mergeCell ref="B322:B324"/>
    <mergeCell ref="C322:C324"/>
    <mergeCell ref="D322:D324"/>
    <mergeCell ref="E322:E324"/>
    <mergeCell ref="A258:A264"/>
    <mergeCell ref="A293:A296"/>
    <mergeCell ref="A280:A286"/>
    <mergeCell ref="E208:E211"/>
    <mergeCell ref="A194:A195"/>
    <mergeCell ref="B194:B195"/>
    <mergeCell ref="C194:C195"/>
    <mergeCell ref="D194:D195"/>
    <mergeCell ref="E194:E195"/>
    <mergeCell ref="A208:A211"/>
    <mergeCell ref="B208:B211"/>
    <mergeCell ref="C208:C211"/>
    <mergeCell ref="D208:D211"/>
    <mergeCell ref="B111:B113"/>
    <mergeCell ref="C111:C113"/>
    <mergeCell ref="E111:E113"/>
    <mergeCell ref="A100:A101"/>
    <mergeCell ref="B100:B101"/>
    <mergeCell ref="C100:C101"/>
    <mergeCell ref="D100:D101"/>
    <mergeCell ref="E100:E101"/>
    <mergeCell ref="A81:A82"/>
    <mergeCell ref="A338:A342"/>
    <mergeCell ref="A178:A182"/>
    <mergeCell ref="E3:I3"/>
    <mergeCell ref="E4:I4"/>
    <mergeCell ref="A8:A11"/>
    <mergeCell ref="B8:I10"/>
    <mergeCell ref="A5:I6"/>
    <mergeCell ref="D111:D113"/>
    <mergeCell ref="A61:A66"/>
    <mergeCell ref="B61:B66"/>
    <mergeCell ref="C61:C66"/>
    <mergeCell ref="D61:D66"/>
    <mergeCell ref="E61:E66"/>
    <mergeCell ref="A124:A128"/>
    <mergeCell ref="A111:A113"/>
  </mergeCells>
  <phoneticPr fontId="14" type="noConversion"/>
  <pageMargins left="1.1811023622047245" right="0.23622047244094491" top="0.27559055118110237" bottom="0.39370078740157483" header="0.27559055118110237" footer="0.43307086614173229"/>
  <pageSetup paperSize="9" scale="31" fitToHeight="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F28"/>
  <sheetViews>
    <sheetView view="pageBreakPreview" topLeftCell="A7" zoomScale="70" zoomScaleNormal="85" workbookViewId="0">
      <selection activeCell="J15" sqref="J15"/>
    </sheetView>
  </sheetViews>
  <sheetFormatPr defaultColWidth="8.85546875" defaultRowHeight="15.75"/>
  <cols>
    <col min="1" max="1" width="86.140625" style="136" customWidth="1"/>
    <col min="2" max="2" width="9.85546875" style="135" customWidth="1"/>
    <col min="3" max="3" width="36" style="135" customWidth="1"/>
    <col min="4" max="4" width="17.7109375" style="135" customWidth="1"/>
    <col min="5" max="5" width="19.42578125" style="135" bestFit="1" customWidth="1"/>
    <col min="6" max="6" width="17.28515625" style="135" bestFit="1" customWidth="1"/>
    <col min="7" max="16384" width="8.85546875" style="135"/>
  </cols>
  <sheetData>
    <row r="1" spans="1:6">
      <c r="A1" s="135"/>
      <c r="B1" s="139"/>
      <c r="C1" s="151" t="s">
        <v>709</v>
      </c>
      <c r="D1" s="139"/>
    </row>
    <row r="2" spans="1:6" ht="31.5" customHeight="1">
      <c r="A2" s="135"/>
      <c r="B2" s="601" t="s">
        <v>415</v>
      </c>
      <c r="C2" s="601"/>
      <c r="D2" s="601"/>
    </row>
    <row r="3" spans="1:6" ht="49.5" customHeight="1">
      <c r="A3" s="135"/>
      <c r="B3" s="601" t="s">
        <v>746</v>
      </c>
      <c r="C3" s="601"/>
      <c r="D3" s="601"/>
    </row>
    <row r="5" spans="1:6" ht="15.75" customHeight="1">
      <c r="A5" s="602" t="s">
        <v>751</v>
      </c>
      <c r="B5" s="602"/>
      <c r="C5" s="602"/>
      <c r="D5" s="602"/>
      <c r="E5" s="602"/>
      <c r="F5" s="602"/>
    </row>
    <row r="6" spans="1:6" ht="16.5" customHeight="1">
      <c r="A6" s="141" t="s">
        <v>414</v>
      </c>
      <c r="C6" s="140"/>
    </row>
    <row r="7" spans="1:6" ht="70.5" customHeight="1">
      <c r="A7" s="142" t="s">
        <v>259</v>
      </c>
      <c r="B7" s="143" t="s">
        <v>192</v>
      </c>
      <c r="C7" s="143" t="s">
        <v>193</v>
      </c>
      <c r="D7" s="396" t="s">
        <v>593</v>
      </c>
      <c r="E7" s="396" t="s">
        <v>616</v>
      </c>
      <c r="F7" s="396" t="s">
        <v>747</v>
      </c>
    </row>
    <row r="8" spans="1:6" s="138" customFormat="1" ht="18.75">
      <c r="A8" s="27" t="s">
        <v>197</v>
      </c>
      <c r="B8" s="33">
        <v>500</v>
      </c>
      <c r="C8" s="25" t="s">
        <v>195</v>
      </c>
      <c r="D8" s="60">
        <f>D10</f>
        <v>0</v>
      </c>
      <c r="E8" s="60">
        <f>E10</f>
        <v>0</v>
      </c>
      <c r="F8" s="60">
        <f>F10</f>
        <v>0</v>
      </c>
    </row>
    <row r="9" spans="1:6" s="137" customFormat="1" ht="18.75">
      <c r="A9" s="26" t="s">
        <v>196</v>
      </c>
      <c r="B9" s="33"/>
      <c r="C9" s="25"/>
      <c r="D9" s="60"/>
      <c r="E9" s="60"/>
      <c r="F9" s="60"/>
    </row>
    <row r="10" spans="1:6" s="137" customFormat="1" ht="18.75">
      <c r="A10" s="27" t="s">
        <v>199</v>
      </c>
      <c r="B10" s="33">
        <v>520</v>
      </c>
      <c r="C10" s="25" t="s">
        <v>195</v>
      </c>
      <c r="D10" s="60">
        <f>D12</f>
        <v>0</v>
      </c>
      <c r="E10" s="60">
        <f>E12</f>
        <v>0</v>
      </c>
      <c r="F10" s="60">
        <f>F12</f>
        <v>0</v>
      </c>
    </row>
    <row r="11" spans="1:6" s="137" customFormat="1" ht="18.75">
      <c r="A11" s="26" t="s">
        <v>200</v>
      </c>
      <c r="B11" s="33"/>
      <c r="C11" s="25"/>
      <c r="D11" s="60"/>
      <c r="E11" s="60"/>
      <c r="F11" s="60"/>
    </row>
    <row r="12" spans="1:6" s="137" customFormat="1" ht="37.5">
      <c r="A12" s="27" t="s">
        <v>201</v>
      </c>
      <c r="B12" s="33">
        <v>520</v>
      </c>
      <c r="C12" s="25" t="s">
        <v>211</v>
      </c>
      <c r="D12" s="60">
        <f>D13</f>
        <v>0</v>
      </c>
      <c r="E12" s="60">
        <f t="shared" ref="E12:F14" si="0">E13</f>
        <v>0</v>
      </c>
      <c r="F12" s="60">
        <f t="shared" si="0"/>
        <v>0</v>
      </c>
    </row>
    <row r="13" spans="1:6" s="137" customFormat="1" ht="37.5">
      <c r="A13" s="27" t="s">
        <v>202</v>
      </c>
      <c r="B13" s="33">
        <v>520</v>
      </c>
      <c r="C13" s="25" t="s">
        <v>212</v>
      </c>
      <c r="D13" s="60">
        <f>D14</f>
        <v>0</v>
      </c>
      <c r="E13" s="60">
        <f t="shared" si="0"/>
        <v>0</v>
      </c>
      <c r="F13" s="60">
        <f t="shared" si="0"/>
        <v>0</v>
      </c>
    </row>
    <row r="14" spans="1:6" s="137" customFormat="1" ht="56.25">
      <c r="A14" s="27" t="s">
        <v>203</v>
      </c>
      <c r="B14" s="33">
        <v>520</v>
      </c>
      <c r="C14" s="25" t="s">
        <v>213</v>
      </c>
      <c r="D14" s="60">
        <f>D15</f>
        <v>0</v>
      </c>
      <c r="E14" s="60">
        <f t="shared" si="0"/>
        <v>0</v>
      </c>
      <c r="F14" s="60">
        <f t="shared" si="0"/>
        <v>0</v>
      </c>
    </row>
    <row r="15" spans="1:6" s="137" customFormat="1" ht="56.25">
      <c r="A15" s="27" t="s">
        <v>214</v>
      </c>
      <c r="B15" s="33">
        <v>520</v>
      </c>
      <c r="C15" s="25" t="s">
        <v>215</v>
      </c>
      <c r="D15" s="60">
        <v>0</v>
      </c>
      <c r="E15" s="60">
        <f>E19</f>
        <v>0</v>
      </c>
      <c r="F15" s="60">
        <f>F19</f>
        <v>0</v>
      </c>
    </row>
    <row r="16" spans="1:6" s="137" customFormat="1" ht="18.75">
      <c r="A16" s="28" t="s">
        <v>204</v>
      </c>
      <c r="B16" s="33">
        <v>620</v>
      </c>
      <c r="C16" s="25" t="s">
        <v>195</v>
      </c>
      <c r="D16" s="60" t="s">
        <v>198</v>
      </c>
      <c r="E16" s="60" t="s">
        <v>198</v>
      </c>
      <c r="F16" s="60" t="s">
        <v>198</v>
      </c>
    </row>
    <row r="17" spans="1:6" s="137" customFormat="1" ht="18.75">
      <c r="A17" s="29" t="s">
        <v>200</v>
      </c>
      <c r="B17" s="33"/>
      <c r="C17" s="25"/>
      <c r="D17" s="60"/>
      <c r="E17" s="60"/>
      <c r="F17" s="60"/>
    </row>
    <row r="18" spans="1:6" s="137" customFormat="1" ht="18.75">
      <c r="A18" s="28" t="s">
        <v>194</v>
      </c>
      <c r="B18" s="33">
        <v>700</v>
      </c>
      <c r="C18" s="25"/>
      <c r="D18" s="60"/>
      <c r="E18" s="60"/>
      <c r="F18" s="60"/>
    </row>
    <row r="19" spans="1:6" s="137" customFormat="1" ht="18.75">
      <c r="A19" s="27" t="s">
        <v>205</v>
      </c>
      <c r="B19" s="33">
        <v>700</v>
      </c>
      <c r="C19" s="25" t="s">
        <v>206</v>
      </c>
      <c r="D19" s="60">
        <f>D20+D24</f>
        <v>0</v>
      </c>
      <c r="E19" s="60">
        <f>E20+E24</f>
        <v>0</v>
      </c>
      <c r="F19" s="60">
        <f>F20+F24</f>
        <v>0</v>
      </c>
    </row>
    <row r="20" spans="1:6" s="137" customFormat="1" ht="18.75">
      <c r="A20" s="28" t="s">
        <v>207</v>
      </c>
      <c r="B20" s="33">
        <v>710</v>
      </c>
      <c r="C20" s="25" t="s">
        <v>208</v>
      </c>
      <c r="D20" s="60">
        <f t="shared" ref="D20:F22" si="1">D21</f>
        <v>-1026833.1</v>
      </c>
      <c r="E20" s="60">
        <f t="shared" si="1"/>
        <v>-765771.79999999993</v>
      </c>
      <c r="F20" s="60">
        <f t="shared" si="1"/>
        <v>-744173.5</v>
      </c>
    </row>
    <row r="21" spans="1:6" s="137" customFormat="1" ht="18.75">
      <c r="A21" s="27" t="s">
        <v>216</v>
      </c>
      <c r="B21" s="33">
        <v>710</v>
      </c>
      <c r="C21" s="25" t="s">
        <v>217</v>
      </c>
      <c r="D21" s="60">
        <f t="shared" si="1"/>
        <v>-1026833.1</v>
      </c>
      <c r="E21" s="60">
        <f t="shared" si="1"/>
        <v>-765771.79999999993</v>
      </c>
      <c r="F21" s="60">
        <f t="shared" si="1"/>
        <v>-744173.5</v>
      </c>
    </row>
    <row r="22" spans="1:6" s="137" customFormat="1" ht="18.75">
      <c r="A22" s="27" t="s">
        <v>218</v>
      </c>
      <c r="B22" s="33">
        <v>710</v>
      </c>
      <c r="C22" s="25" t="s">
        <v>219</v>
      </c>
      <c r="D22" s="60">
        <f t="shared" si="1"/>
        <v>-1026833.1</v>
      </c>
      <c r="E22" s="60">
        <f t="shared" si="1"/>
        <v>-765771.79999999993</v>
      </c>
      <c r="F22" s="60">
        <f t="shared" si="1"/>
        <v>-744173.5</v>
      </c>
    </row>
    <row r="23" spans="1:6" s="137" customFormat="1" ht="37.5">
      <c r="A23" s="27" t="s">
        <v>220</v>
      </c>
      <c r="B23" s="33">
        <v>710</v>
      </c>
      <c r="C23" s="25" t="s">
        <v>221</v>
      </c>
      <c r="D23" s="61">
        <f>-пр3!G449</f>
        <v>-1026833.1</v>
      </c>
      <c r="E23" s="61">
        <f>-пр3!H449</f>
        <v>-765771.79999999993</v>
      </c>
      <c r="F23" s="61">
        <f>-пр3!I449</f>
        <v>-744173.5</v>
      </c>
    </row>
    <row r="24" spans="1:6" s="137" customFormat="1" ht="18.75">
      <c r="A24" s="28" t="s">
        <v>209</v>
      </c>
      <c r="B24" s="33">
        <v>720</v>
      </c>
      <c r="C24" s="25" t="s">
        <v>210</v>
      </c>
      <c r="D24" s="61">
        <f>D25</f>
        <v>1026833.1</v>
      </c>
      <c r="E24" s="61">
        <f t="shared" ref="D24:F26" si="2">E25</f>
        <v>765771.8</v>
      </c>
      <c r="F24" s="61">
        <f t="shared" si="2"/>
        <v>744173.5</v>
      </c>
    </row>
    <row r="25" spans="1:6" s="137" customFormat="1" ht="18.75">
      <c r="A25" s="27" t="s">
        <v>222</v>
      </c>
      <c r="B25" s="33">
        <v>720</v>
      </c>
      <c r="C25" s="25" t="s">
        <v>223</v>
      </c>
      <c r="D25" s="61">
        <f t="shared" si="2"/>
        <v>1026833.1</v>
      </c>
      <c r="E25" s="61">
        <f t="shared" si="2"/>
        <v>765771.8</v>
      </c>
      <c r="F25" s="61">
        <f t="shared" si="2"/>
        <v>744173.5</v>
      </c>
    </row>
    <row r="26" spans="1:6" s="137" customFormat="1" ht="18.75">
      <c r="A26" s="27" t="s">
        <v>224</v>
      </c>
      <c r="B26" s="33">
        <v>720</v>
      </c>
      <c r="C26" s="25" t="s">
        <v>225</v>
      </c>
      <c r="D26" s="61">
        <f t="shared" si="2"/>
        <v>1026833.1</v>
      </c>
      <c r="E26" s="61">
        <f t="shared" si="2"/>
        <v>765771.8</v>
      </c>
      <c r="F26" s="61">
        <f t="shared" si="2"/>
        <v>744173.5</v>
      </c>
    </row>
    <row r="27" spans="1:6" s="137" customFormat="1" ht="37.5">
      <c r="A27" s="27" t="s">
        <v>226</v>
      </c>
      <c r="B27" s="33">
        <v>720</v>
      </c>
      <c r="C27" s="25" t="s">
        <v>227</v>
      </c>
      <c r="D27" s="61">
        <f>пр3!G448</f>
        <v>1026833.1</v>
      </c>
      <c r="E27" s="61">
        <f>пр3!H448</f>
        <v>765771.8</v>
      </c>
      <c r="F27" s="61">
        <f>пр3!I448</f>
        <v>744173.5</v>
      </c>
    </row>
    <row r="28" spans="1:6">
      <c r="A28" s="30"/>
      <c r="B28" s="30"/>
      <c r="C28" s="30"/>
      <c r="D28" s="31"/>
      <c r="E28" s="32"/>
    </row>
  </sheetData>
  <mergeCells count="3">
    <mergeCell ref="B2:D2"/>
    <mergeCell ref="B3:D3"/>
    <mergeCell ref="A5:F5"/>
  </mergeCells>
  <pageMargins left="0.98425196850393704" right="0.78740157480314965" top="0.98425196850393704" bottom="0.98425196850393704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7</vt:i4>
      </vt:variant>
    </vt:vector>
  </HeadingPairs>
  <TitlesOfParts>
    <vt:vector size="20" baseType="lpstr">
      <vt:lpstr>пр1-1</vt:lpstr>
      <vt:lpstr>пр1-2</vt:lpstr>
      <vt:lpstr>пр1-3</vt:lpstr>
      <vt:lpstr>1-4</vt:lpstr>
      <vt:lpstr>1-5</vt:lpstr>
      <vt:lpstr>1-6</vt:lpstr>
      <vt:lpstr>пр2</vt:lpstr>
      <vt:lpstr>пр3</vt:lpstr>
      <vt:lpstr>Ист 4 </vt:lpstr>
      <vt:lpstr>дот 5</vt:lpstr>
      <vt:lpstr>сбал 6</vt:lpstr>
      <vt:lpstr>мбт7</vt:lpstr>
      <vt:lpstr>8180</vt:lpstr>
      <vt:lpstr>'1-4'!Область_печати</vt:lpstr>
      <vt:lpstr>'1-6'!Область_печати</vt:lpstr>
      <vt:lpstr>'дот 5'!Область_печати</vt:lpstr>
      <vt:lpstr>'Ист 4 '!Область_печати</vt:lpstr>
      <vt:lpstr>пр2!Область_печати</vt:lpstr>
      <vt:lpstr>пр3!Область_печати</vt:lpstr>
      <vt:lpstr>'сбал 6'!Область_печати</vt:lpstr>
    </vt:vector>
  </TitlesOfParts>
  <Company>WolfishLair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КСП</cp:lastModifiedBy>
  <cp:lastPrinted>2021-12-27T05:46:40Z</cp:lastPrinted>
  <dcterms:created xsi:type="dcterms:W3CDTF">2010-11-18T09:33:52Z</dcterms:created>
  <dcterms:modified xsi:type="dcterms:W3CDTF">2021-12-27T05:47:39Z</dcterms:modified>
</cp:coreProperties>
</file>